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Projects\DEER2015\Web\"/>
    </mc:Choice>
  </mc:AlternateContent>
  <bookViews>
    <workbookView xWindow="0" yWindow="0" windowWidth="28800" windowHeight="14235"/>
  </bookViews>
  <sheets>
    <sheet name="Summary" sheetId="1" r:id="rId1"/>
    <sheet name="Measure Summary" sheetId="9" r:id="rId2"/>
    <sheet name="Technologies" sheetId="14" r:id="rId3"/>
    <sheet name="Measure Definitions" sheetId="11" r:id="rId4"/>
    <sheet name="CLASS Weights" sheetId="12" r:id="rId5"/>
    <sheet name="430.32 Code Update" sheetId="2" r:id="rId6"/>
    <sheet name="exante.Technology" sheetId="16" r:id="rId7"/>
    <sheet name="exante.TechParams" sheetId="15" r:id="rId8"/>
    <sheet name="key" sheetId="13" r:id="rId9"/>
  </sheets>
  <definedNames>
    <definedName name="_MailAutoSig" localSheetId="5">'430.32 Code Update'!$E$14</definedName>
    <definedName name="_MailAutoSig" localSheetId="1">'Measure Summary'!#REF!</definedName>
  </definedNames>
  <calcPr calcId="152511"/>
</workbook>
</file>

<file path=xl/calcChain.xml><?xml version="1.0" encoding="utf-8"?>
<calcChain xmlns="http://schemas.openxmlformats.org/spreadsheetml/2006/main">
  <c r="P172" i="14" l="1"/>
  <c r="D2820" i="15" l="1"/>
  <c r="D2819" i="15"/>
  <c r="D2818" i="15"/>
  <c r="D2817" i="15"/>
  <c r="D2816" i="15"/>
  <c r="D2815" i="15"/>
  <c r="D2814" i="15"/>
  <c r="D2813" i="15"/>
  <c r="D2812" i="15"/>
  <c r="D2811" i="15"/>
  <c r="D2810" i="15"/>
  <c r="D2809" i="15"/>
  <c r="D2808" i="15"/>
  <c r="D2807" i="15"/>
  <c r="D2806" i="15"/>
  <c r="D2805" i="15"/>
  <c r="D2804" i="15"/>
  <c r="D2803" i="15"/>
  <c r="D2802" i="15"/>
  <c r="D2801" i="15"/>
  <c r="D2800" i="15"/>
  <c r="D2799" i="15"/>
  <c r="D2798" i="15"/>
  <c r="D2797" i="15"/>
  <c r="D2796" i="15"/>
  <c r="D2795" i="15"/>
  <c r="D2794" i="15"/>
  <c r="D2793" i="15"/>
  <c r="D2792" i="15"/>
  <c r="D2791" i="15"/>
  <c r="D2790" i="15"/>
  <c r="D2789" i="15"/>
  <c r="D2788" i="15"/>
  <c r="D2787" i="15"/>
  <c r="D2786" i="15"/>
  <c r="D2785" i="15"/>
  <c r="D2784" i="15"/>
  <c r="D2783" i="15"/>
  <c r="D2782" i="15"/>
  <c r="D2781" i="15"/>
  <c r="D2780" i="15"/>
  <c r="D2779" i="15"/>
  <c r="D2778" i="15"/>
  <c r="D2777" i="15"/>
  <c r="D2776" i="15"/>
  <c r="D2775" i="15"/>
  <c r="D2774" i="15"/>
  <c r="D2773" i="15"/>
  <c r="D2772" i="15"/>
  <c r="D2771" i="15"/>
  <c r="D2770" i="15"/>
  <c r="D2769" i="15"/>
  <c r="D2768" i="15"/>
  <c r="D2767" i="15"/>
  <c r="D2766" i="15"/>
  <c r="D2765" i="15"/>
  <c r="D2764" i="15"/>
  <c r="D2763" i="15"/>
  <c r="D2762" i="15"/>
  <c r="D2761" i="15"/>
  <c r="D2760" i="15"/>
  <c r="D2759" i="15"/>
  <c r="D2758" i="15"/>
  <c r="D2757" i="15"/>
  <c r="D2756" i="15"/>
  <c r="D2755" i="15"/>
  <c r="D2754" i="15"/>
  <c r="D2753" i="15"/>
  <c r="D2752" i="15"/>
  <c r="D2751" i="15"/>
  <c r="D2750" i="15"/>
  <c r="D2749" i="15"/>
  <c r="D2748" i="15"/>
  <c r="D2747" i="15"/>
  <c r="D2746" i="15"/>
  <c r="D2745" i="15"/>
  <c r="D2744" i="15"/>
  <c r="D2743" i="15"/>
  <c r="D2742" i="15"/>
  <c r="D2741" i="15"/>
  <c r="D2740" i="15"/>
  <c r="D2739" i="15"/>
  <c r="D2738" i="15"/>
  <c r="D2737" i="15"/>
  <c r="D2736" i="15"/>
  <c r="D2735" i="15"/>
  <c r="D2734" i="15"/>
  <c r="D2733" i="15"/>
  <c r="D2732" i="15"/>
  <c r="D2731" i="15"/>
  <c r="D2730" i="15"/>
  <c r="D2729" i="15"/>
  <c r="D2728" i="15"/>
  <c r="D2727" i="15"/>
  <c r="D2726" i="15"/>
  <c r="D2725" i="15"/>
  <c r="D2724" i="15"/>
  <c r="D2723" i="15"/>
  <c r="D2722" i="15"/>
  <c r="D2721" i="15"/>
  <c r="D2720" i="15"/>
  <c r="D2719" i="15"/>
  <c r="D2718" i="15"/>
  <c r="D2717" i="15"/>
  <c r="D2716" i="15"/>
  <c r="D2715" i="15"/>
  <c r="D2714" i="15"/>
  <c r="D2713" i="15"/>
  <c r="D2712" i="15"/>
  <c r="D2711" i="15"/>
  <c r="D2710" i="15"/>
  <c r="D2709" i="15"/>
  <c r="D2708" i="15"/>
  <c r="D2707" i="15"/>
  <c r="D2706" i="15"/>
  <c r="D2705" i="15"/>
  <c r="D2704" i="15"/>
  <c r="D2703" i="15"/>
  <c r="D2702" i="15"/>
  <c r="D2701" i="15"/>
  <c r="D2700" i="15"/>
  <c r="D2699" i="15"/>
  <c r="D2698" i="15"/>
  <c r="D2697" i="15"/>
  <c r="D2696" i="15"/>
  <c r="D2695" i="15"/>
  <c r="D2694" i="15"/>
  <c r="D2693" i="15"/>
  <c r="D2692" i="15"/>
  <c r="D2691" i="15"/>
  <c r="D2690" i="15"/>
  <c r="D2689" i="15"/>
  <c r="D2688" i="15"/>
  <c r="D2687" i="15"/>
  <c r="D2686" i="15"/>
  <c r="D2685" i="15"/>
  <c r="D2684" i="15"/>
  <c r="D2683" i="15"/>
  <c r="D2682" i="15"/>
  <c r="D2681" i="15"/>
  <c r="D2680" i="15"/>
  <c r="D2679" i="15"/>
  <c r="D2678" i="15"/>
  <c r="D2677" i="15"/>
  <c r="D2676" i="15"/>
  <c r="D2675" i="15"/>
  <c r="D2674" i="15"/>
  <c r="D2673" i="15"/>
  <c r="D2672" i="15"/>
  <c r="D2671" i="15"/>
  <c r="D2670" i="15"/>
  <c r="D2669" i="15"/>
  <c r="D2668" i="15"/>
  <c r="D2667" i="15"/>
  <c r="D2666" i="15"/>
  <c r="D2665" i="15"/>
  <c r="D2664" i="15"/>
  <c r="D2663" i="15"/>
  <c r="D2662" i="15"/>
  <c r="D2661" i="15"/>
  <c r="D2660" i="15"/>
  <c r="D2659" i="15"/>
  <c r="D2658" i="15"/>
  <c r="D2657" i="15"/>
  <c r="D2656" i="15"/>
  <c r="D2655" i="15"/>
  <c r="D2654" i="15"/>
  <c r="D2653" i="15"/>
  <c r="D2652" i="15"/>
  <c r="D2651" i="15"/>
  <c r="D2650" i="15"/>
  <c r="D2649" i="15"/>
  <c r="D2648" i="15"/>
  <c r="D2647" i="15"/>
  <c r="D2646" i="15"/>
  <c r="D2645" i="15"/>
  <c r="D2644" i="15"/>
  <c r="D2643" i="15"/>
  <c r="D2642" i="15"/>
  <c r="D2641" i="15"/>
  <c r="D2640" i="15"/>
  <c r="D2639" i="15"/>
  <c r="D2638" i="15"/>
  <c r="D2637" i="15"/>
  <c r="D2636" i="15"/>
  <c r="D2635" i="15"/>
  <c r="D2634" i="15"/>
  <c r="D2633" i="15"/>
  <c r="D2632" i="15"/>
  <c r="D2631" i="15"/>
  <c r="D2630" i="15"/>
  <c r="D2629" i="15"/>
  <c r="D2628" i="15"/>
  <c r="D2627" i="15"/>
  <c r="D2626" i="15"/>
  <c r="D2625" i="15"/>
  <c r="D2624" i="15"/>
  <c r="D2623" i="15"/>
  <c r="D2622" i="15"/>
  <c r="D2621" i="15"/>
  <c r="D2620" i="15"/>
  <c r="D2619" i="15"/>
  <c r="D2618" i="15"/>
  <c r="D2617" i="15"/>
  <c r="D2616" i="15"/>
  <c r="D2615" i="15"/>
  <c r="D2614" i="15"/>
  <c r="D2613" i="15"/>
  <c r="D2612" i="15"/>
  <c r="D2611" i="15"/>
  <c r="D2610" i="15"/>
  <c r="D2609" i="15"/>
  <c r="D2608" i="15"/>
  <c r="D2607" i="15"/>
  <c r="D2606" i="15"/>
  <c r="D2605" i="15"/>
  <c r="D2604" i="15"/>
  <c r="D2603" i="15"/>
  <c r="D2602" i="15"/>
  <c r="D2601" i="15"/>
  <c r="D2600" i="15"/>
  <c r="D2599" i="15"/>
  <c r="D2598" i="15"/>
  <c r="D2597" i="15"/>
  <c r="D2596" i="15"/>
  <c r="D2595" i="15"/>
  <c r="D2594" i="15"/>
  <c r="D2593" i="15"/>
  <c r="D2592" i="15"/>
  <c r="D2591" i="15"/>
  <c r="D2590" i="15"/>
  <c r="D2589" i="15"/>
  <c r="D2588" i="15"/>
  <c r="D2587" i="15"/>
  <c r="D2586" i="15"/>
  <c r="D2585" i="15"/>
  <c r="D2584" i="15"/>
  <c r="D2583" i="15"/>
  <c r="D2582" i="15"/>
  <c r="D2581" i="15"/>
  <c r="D2580" i="15"/>
  <c r="D2579" i="15"/>
  <c r="D2578" i="15"/>
  <c r="D2577" i="15"/>
  <c r="D2576" i="15"/>
  <c r="D2575" i="15"/>
  <c r="D2574" i="15"/>
  <c r="D2573" i="15"/>
  <c r="D2572" i="15"/>
  <c r="D2571" i="15"/>
  <c r="D2570" i="15"/>
  <c r="D2569" i="15"/>
  <c r="D2568" i="15"/>
  <c r="D2567" i="15"/>
  <c r="D2566" i="15"/>
  <c r="D2565" i="15"/>
  <c r="D2564" i="15"/>
  <c r="D2563" i="15"/>
  <c r="D2562" i="15"/>
  <c r="D2561" i="15"/>
  <c r="D2560" i="15"/>
  <c r="D2559" i="15"/>
  <c r="D2558" i="15"/>
  <c r="D2557" i="15"/>
  <c r="D2556" i="15"/>
  <c r="D2555" i="15"/>
  <c r="D2554" i="15"/>
  <c r="D2553" i="15"/>
  <c r="D2552" i="15"/>
  <c r="D2551" i="15"/>
  <c r="D2550" i="15"/>
  <c r="D2549" i="15"/>
  <c r="D2548" i="15"/>
  <c r="D2547" i="15"/>
  <c r="D2546" i="15"/>
  <c r="D2545" i="15"/>
  <c r="D2544" i="15"/>
  <c r="D2543" i="15"/>
  <c r="D2542" i="15"/>
  <c r="D2541" i="15"/>
  <c r="D2540" i="15"/>
  <c r="D2539" i="15"/>
  <c r="D2538" i="15"/>
  <c r="D2537" i="15"/>
  <c r="D2536" i="15"/>
  <c r="D2535" i="15"/>
  <c r="D2534" i="15"/>
  <c r="D2533" i="15"/>
  <c r="D2532" i="15"/>
  <c r="D2531" i="15"/>
  <c r="D2530" i="15"/>
  <c r="D2529" i="15"/>
  <c r="D2528" i="15"/>
  <c r="D2527" i="15"/>
  <c r="D2526" i="15"/>
  <c r="D2525" i="15"/>
  <c r="D2524" i="15"/>
  <c r="D2523" i="15"/>
  <c r="D2522" i="15"/>
  <c r="D2521" i="15"/>
  <c r="D2520" i="15"/>
  <c r="D2519" i="15"/>
  <c r="D2518" i="15"/>
  <c r="D2517" i="15"/>
  <c r="D2516" i="15"/>
  <c r="D2515" i="15"/>
  <c r="D2514" i="15"/>
  <c r="D2513" i="15"/>
  <c r="D2512" i="15"/>
  <c r="D2511" i="15"/>
  <c r="D2510" i="15"/>
  <c r="D2509" i="15"/>
  <c r="D2508" i="15"/>
  <c r="D2507" i="15"/>
  <c r="D2506" i="15"/>
  <c r="D2505" i="15"/>
  <c r="D2504" i="15"/>
  <c r="D2503" i="15"/>
  <c r="D2502" i="15"/>
  <c r="D2501" i="15"/>
  <c r="D2500" i="15"/>
  <c r="D2499" i="15"/>
  <c r="D2498" i="15"/>
  <c r="D2497" i="15"/>
  <c r="D2496" i="15"/>
  <c r="D2495" i="15"/>
  <c r="D2494" i="15"/>
  <c r="D2493" i="15"/>
  <c r="D2492" i="15"/>
  <c r="D2491" i="15"/>
  <c r="D2490" i="15"/>
  <c r="D2489" i="15"/>
  <c r="D2488" i="15"/>
  <c r="D2487" i="15"/>
  <c r="D2486" i="15"/>
  <c r="D2485" i="15"/>
  <c r="D2484" i="15"/>
  <c r="D2483" i="15"/>
  <c r="D2482" i="15"/>
  <c r="D2481" i="15"/>
  <c r="D2480" i="15"/>
  <c r="D2479" i="15"/>
  <c r="D2478" i="15"/>
  <c r="D2477" i="15"/>
  <c r="D2476" i="15"/>
  <c r="D2475" i="15"/>
  <c r="D2474" i="15"/>
  <c r="D2473" i="15"/>
  <c r="D2472" i="15"/>
  <c r="D2471" i="15"/>
  <c r="D2470" i="15"/>
  <c r="D2469" i="15"/>
  <c r="D2468" i="15"/>
  <c r="D2467" i="15"/>
  <c r="D2466" i="15"/>
  <c r="D2465" i="15"/>
  <c r="D2464" i="15"/>
  <c r="D2463" i="15"/>
  <c r="D2462" i="15"/>
  <c r="D2461" i="15"/>
  <c r="D2460" i="15"/>
  <c r="D2459" i="15"/>
  <c r="D2458" i="15"/>
  <c r="D2457" i="15"/>
  <c r="D2456" i="15"/>
  <c r="D2455" i="15"/>
  <c r="D2454" i="15"/>
  <c r="D2453" i="15"/>
  <c r="D2452" i="15"/>
  <c r="D2451" i="15"/>
  <c r="D2450" i="15"/>
  <c r="D2449" i="15"/>
  <c r="D2448" i="15"/>
  <c r="D2447" i="15"/>
  <c r="D2446" i="15"/>
  <c r="D2445" i="15"/>
  <c r="D2444" i="15"/>
  <c r="D2443" i="15"/>
  <c r="D2442" i="15"/>
  <c r="D2441" i="15"/>
  <c r="D2440" i="15"/>
  <c r="D2439" i="15"/>
  <c r="D2438" i="15"/>
  <c r="D2437" i="15"/>
  <c r="D2436" i="15"/>
  <c r="D2435" i="15"/>
  <c r="D2434" i="15"/>
  <c r="D2433" i="15"/>
  <c r="D2432" i="15"/>
  <c r="D2431" i="15"/>
  <c r="D2430" i="15"/>
  <c r="D2429" i="15"/>
  <c r="D2428" i="15"/>
  <c r="D2427" i="15"/>
  <c r="D2426" i="15"/>
  <c r="D2425" i="15"/>
  <c r="D2424" i="15"/>
  <c r="D2423" i="15"/>
  <c r="D2422" i="15"/>
  <c r="D2421" i="15"/>
  <c r="D2420" i="15"/>
  <c r="D2419" i="15"/>
  <c r="D2418" i="15"/>
  <c r="D2417" i="15"/>
  <c r="D2416" i="15"/>
  <c r="D2415" i="15"/>
  <c r="D2414" i="15"/>
  <c r="D2413" i="15"/>
  <c r="D2412" i="15"/>
  <c r="D2411" i="15"/>
  <c r="D2410" i="15"/>
  <c r="D2409" i="15"/>
  <c r="D2408" i="15"/>
  <c r="D2407" i="15"/>
  <c r="D2406" i="15"/>
  <c r="D2405" i="15"/>
  <c r="D2404" i="15"/>
  <c r="D2403" i="15"/>
  <c r="D2402" i="15"/>
  <c r="D2401" i="15"/>
  <c r="D2400" i="15"/>
  <c r="D2399" i="15"/>
  <c r="D2398" i="15"/>
  <c r="D2397" i="15"/>
  <c r="D2396" i="15"/>
  <c r="D2395" i="15"/>
  <c r="D2394" i="15"/>
  <c r="D2393" i="15"/>
  <c r="D2392" i="15"/>
  <c r="D2391" i="15"/>
  <c r="D2390" i="15"/>
  <c r="D2389" i="15"/>
  <c r="D2388" i="15"/>
  <c r="D2387" i="15"/>
  <c r="D2386" i="15"/>
  <c r="D2385" i="15"/>
  <c r="D2384" i="15"/>
  <c r="D2383" i="15"/>
  <c r="D2382" i="15"/>
  <c r="D2381" i="15"/>
  <c r="D2380" i="15"/>
  <c r="D2379" i="15"/>
  <c r="D2378" i="15"/>
  <c r="D2377" i="15"/>
  <c r="D2376" i="15"/>
  <c r="D2375" i="15"/>
  <c r="D2374" i="15"/>
  <c r="D2373" i="15"/>
  <c r="D2372" i="15"/>
  <c r="D2371" i="15"/>
  <c r="D2370" i="15"/>
  <c r="D2369" i="15"/>
  <c r="D2368" i="15"/>
  <c r="D2367" i="15"/>
  <c r="D2366" i="15"/>
  <c r="D2365" i="15"/>
  <c r="D2364" i="15"/>
  <c r="D2363" i="15"/>
  <c r="D2362" i="15"/>
  <c r="D2361" i="15"/>
  <c r="D2360" i="15"/>
  <c r="D2359" i="15"/>
  <c r="D2358" i="15"/>
  <c r="D2357" i="15"/>
  <c r="D2356" i="15"/>
  <c r="D2355" i="15"/>
  <c r="D2354" i="15"/>
  <c r="D2353" i="15"/>
  <c r="D2352" i="15"/>
  <c r="D2351" i="15"/>
  <c r="D2350" i="15"/>
  <c r="D2349" i="15"/>
  <c r="D2348" i="15"/>
  <c r="D2347" i="15"/>
  <c r="D2346" i="15"/>
  <c r="D2345" i="15"/>
  <c r="D2344" i="15"/>
  <c r="D2343" i="15"/>
  <c r="D2342" i="15"/>
  <c r="D2341" i="15"/>
  <c r="D2340" i="15"/>
  <c r="D2339" i="15"/>
  <c r="D2338" i="15"/>
  <c r="D2337" i="15"/>
  <c r="D2336" i="15"/>
  <c r="D2335" i="15"/>
  <c r="D2334" i="15"/>
  <c r="D2333" i="15"/>
  <c r="D2332" i="15"/>
  <c r="D2331" i="15"/>
  <c r="D2330" i="15"/>
  <c r="D2329" i="15"/>
  <c r="D2328" i="15"/>
  <c r="D2327" i="15"/>
  <c r="D2326" i="15"/>
  <c r="D2325" i="15"/>
  <c r="D2324" i="15"/>
  <c r="D2323" i="15"/>
  <c r="D2322" i="15"/>
  <c r="D2321" i="15"/>
  <c r="D2320" i="15"/>
  <c r="D2319" i="15"/>
  <c r="D2318" i="15"/>
  <c r="D2317" i="15"/>
  <c r="D2316" i="15"/>
  <c r="D2315" i="15"/>
  <c r="D2314" i="15"/>
  <c r="D2313" i="15"/>
  <c r="D2312" i="15"/>
  <c r="D2311" i="15"/>
  <c r="D2310" i="15"/>
  <c r="D2309" i="15"/>
  <c r="D2308" i="15"/>
  <c r="D2307" i="15"/>
  <c r="D2306" i="15"/>
  <c r="D2305" i="15"/>
  <c r="D2304" i="15"/>
  <c r="D2303" i="15"/>
  <c r="D2302" i="15"/>
  <c r="D2301" i="15"/>
  <c r="D2300" i="15"/>
  <c r="D2299" i="15"/>
  <c r="D2298" i="15"/>
  <c r="D2297" i="15"/>
  <c r="D2296" i="15"/>
  <c r="D2295" i="15"/>
  <c r="D2294" i="15"/>
  <c r="D2293" i="15"/>
  <c r="D2292" i="15"/>
  <c r="D2291" i="15"/>
  <c r="D2290" i="15"/>
  <c r="D2289" i="15"/>
  <c r="D2288" i="15"/>
  <c r="D2287" i="15"/>
  <c r="D2286" i="15"/>
  <c r="D2285" i="15"/>
  <c r="D2284" i="15"/>
  <c r="D2283" i="15"/>
  <c r="D2282" i="15"/>
  <c r="D2281" i="15"/>
  <c r="D2280" i="15"/>
  <c r="D2279" i="15"/>
  <c r="D2278" i="15"/>
  <c r="D2277" i="15"/>
  <c r="D2276" i="15"/>
  <c r="D2275" i="15"/>
  <c r="D2274" i="15"/>
  <c r="D2273" i="15"/>
  <c r="D2272" i="15"/>
  <c r="D2271" i="15"/>
  <c r="D2270" i="15"/>
  <c r="D2269" i="15"/>
  <c r="D2268" i="15"/>
  <c r="D2267" i="15"/>
  <c r="D2266" i="15"/>
  <c r="D2265" i="15"/>
  <c r="D2264" i="15"/>
  <c r="D2263" i="15"/>
  <c r="D2262" i="15"/>
  <c r="D2261" i="15"/>
  <c r="D2260" i="15"/>
  <c r="D2259" i="15"/>
  <c r="D2258" i="15"/>
  <c r="D2257" i="15"/>
  <c r="D2256" i="15"/>
  <c r="D2255" i="15"/>
  <c r="D2254" i="15"/>
  <c r="D2253" i="15"/>
  <c r="D2252" i="15"/>
  <c r="D2251" i="15"/>
  <c r="D2250" i="15"/>
  <c r="D2249" i="15"/>
  <c r="D2248" i="15"/>
  <c r="D2247" i="15"/>
  <c r="D2246" i="15"/>
  <c r="D2245" i="15"/>
  <c r="D2244" i="15"/>
  <c r="D2243" i="15"/>
  <c r="D2242" i="15"/>
  <c r="D2241" i="15"/>
  <c r="D2240" i="15"/>
  <c r="D2239" i="15"/>
  <c r="D2238" i="15"/>
  <c r="D2237" i="15"/>
  <c r="D2236" i="15"/>
  <c r="D2235" i="15"/>
  <c r="D2234" i="15"/>
  <c r="D2233" i="15"/>
  <c r="D2232" i="15"/>
  <c r="D2231" i="15"/>
  <c r="D2230" i="15"/>
  <c r="D2229" i="15"/>
  <c r="D2228" i="15"/>
  <c r="D2227" i="15"/>
  <c r="D2226" i="15"/>
  <c r="D2225" i="15"/>
  <c r="D2224" i="15"/>
  <c r="D2223" i="15"/>
  <c r="D2222" i="15"/>
  <c r="D2221" i="15"/>
  <c r="E2230" i="15" l="1"/>
  <c r="E2229" i="15"/>
  <c r="E2228" i="15"/>
  <c r="E2227" i="15"/>
  <c r="E2226" i="15"/>
  <c r="E2225" i="15"/>
  <c r="E2224" i="15"/>
  <c r="E2223" i="15"/>
  <c r="E2222" i="15"/>
  <c r="E2221" i="15"/>
  <c r="I2230" i="15"/>
  <c r="A8" i="16"/>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 r="A209" i="16" s="1"/>
  <c r="A210" i="16" s="1"/>
  <c r="A211" i="16" s="1"/>
  <c r="A212" i="16" s="1"/>
  <c r="A213" i="16" s="1"/>
  <c r="A214" i="16" s="1"/>
  <c r="A215" i="16" s="1"/>
  <c r="A216" i="16" s="1"/>
  <c r="A217" i="16" s="1"/>
  <c r="A218" i="16" s="1"/>
  <c r="A219" i="16" s="1"/>
  <c r="A220" i="16" s="1"/>
  <c r="A221" i="16" s="1"/>
  <c r="A222" i="16" s="1"/>
  <c r="A223" i="16" s="1"/>
  <c r="A224" i="16" s="1"/>
  <c r="A225" i="16" s="1"/>
  <c r="A226" i="16" s="1"/>
  <c r="A227" i="16" s="1"/>
  <c r="A228" i="16" s="1"/>
  <c r="A229" i="16" s="1"/>
  <c r="A230" i="16" s="1"/>
  <c r="A231" i="16" s="1"/>
  <c r="A232" i="16" s="1"/>
  <c r="A233" i="16" s="1"/>
  <c r="A234" i="16" s="1"/>
  <c r="A235" i="16" s="1"/>
  <c r="A236" i="16" s="1"/>
  <c r="A237" i="16" s="1"/>
  <c r="A238" i="16" s="1"/>
  <c r="A239" i="16" s="1"/>
  <c r="A240" i="16" s="1"/>
  <c r="A241" i="16" s="1"/>
  <c r="A242" i="16" s="1"/>
  <c r="A243" i="16" s="1"/>
  <c r="A244" i="16" s="1"/>
  <c r="A245" i="16" s="1"/>
  <c r="A246" i="16" s="1"/>
  <c r="A247" i="16" s="1"/>
  <c r="A248" i="16" s="1"/>
  <c r="A249" i="16" s="1"/>
  <c r="A250" i="16" s="1"/>
  <c r="A251" i="16" s="1"/>
  <c r="A252" i="16" s="1"/>
  <c r="A253" i="16" s="1"/>
  <c r="A254" i="16" s="1"/>
  <c r="A255" i="16" s="1"/>
  <c r="A256" i="16" s="1"/>
  <c r="A257" i="16" s="1"/>
  <c r="A258" i="16" s="1"/>
  <c r="A259" i="16" s="1"/>
  <c r="A260" i="16" s="1"/>
  <c r="A261" i="16" s="1"/>
  <c r="A262" i="16" s="1"/>
  <c r="A263" i="16" s="1"/>
  <c r="A264" i="16" s="1"/>
  <c r="A265" i="16" s="1"/>
  <c r="A266" i="16" s="1"/>
  <c r="A267" i="16" s="1"/>
  <c r="A268" i="16" s="1"/>
  <c r="A269" i="16" s="1"/>
  <c r="A270" i="16" s="1"/>
  <c r="A271" i="16" s="1"/>
  <c r="A272" i="16" s="1"/>
  <c r="A273" i="16" s="1"/>
  <c r="A274" i="16" s="1"/>
  <c r="A275" i="16" s="1"/>
  <c r="A276" i="16" s="1"/>
  <c r="A277" i="16" s="1"/>
  <c r="A278" i="16" s="1"/>
  <c r="A279" i="16" s="1"/>
  <c r="A280" i="16" s="1"/>
  <c r="A281" i="16" s="1"/>
  <c r="A282" i="16" s="1"/>
  <c r="A283" i="16" s="1"/>
  <c r="A284" i="16" s="1"/>
  <c r="A7" i="16"/>
  <c r="F284" i="16" l="1"/>
  <c r="F283" i="16"/>
  <c r="F282" i="16"/>
  <c r="F281" i="16"/>
  <c r="F280" i="16"/>
  <c r="F279" i="16"/>
  <c r="F278" i="16"/>
  <c r="F277" i="16"/>
  <c r="F276" i="16"/>
  <c r="F224" i="16"/>
  <c r="F223" i="16"/>
  <c r="F222" i="16"/>
  <c r="F221" i="16"/>
  <c r="F220" i="16"/>
  <c r="F219" i="16"/>
  <c r="F218" i="16"/>
  <c r="F217" i="16"/>
  <c r="F216" i="16"/>
  <c r="F215" i="16"/>
  <c r="F214" i="16"/>
  <c r="F213" i="16"/>
  <c r="F212" i="16"/>
  <c r="F211" i="16"/>
  <c r="F210" i="16"/>
  <c r="F209" i="16"/>
  <c r="F208" i="16"/>
  <c r="F207" i="16"/>
  <c r="F206" i="16"/>
  <c r="F205" i="16"/>
  <c r="F204" i="16"/>
  <c r="F203" i="16"/>
  <c r="F202" i="16"/>
  <c r="F201" i="16"/>
  <c r="F200" i="16"/>
  <c r="D284" i="16"/>
  <c r="D283" i="16"/>
  <c r="D282" i="16"/>
  <c r="D281" i="16"/>
  <c r="D280" i="16"/>
  <c r="D279" i="16"/>
  <c r="D278" i="16"/>
  <c r="D277" i="16"/>
  <c r="D276" i="16"/>
  <c r="D275" i="16"/>
  <c r="D274" i="16"/>
  <c r="D273" i="16"/>
  <c r="D272" i="16"/>
  <c r="D271" i="16"/>
  <c r="D270" i="16"/>
  <c r="D269" i="16"/>
  <c r="D268" i="16"/>
  <c r="D267" i="16"/>
  <c r="D266" i="16"/>
  <c r="D265" i="16"/>
  <c r="D264" i="16"/>
  <c r="D263" i="16"/>
  <c r="D262" i="16"/>
  <c r="D261" i="16"/>
  <c r="D260" i="16"/>
  <c r="D259" i="16"/>
  <c r="D258" i="16"/>
  <c r="D257" i="16"/>
  <c r="D256" i="16"/>
  <c r="D255" i="16"/>
  <c r="D254" i="16"/>
  <c r="D253" i="16"/>
  <c r="D252" i="16"/>
  <c r="D251" i="16"/>
  <c r="D250" i="16"/>
  <c r="D249" i="16"/>
  <c r="D248" i="16"/>
  <c r="D247" i="16"/>
  <c r="D246" i="16"/>
  <c r="D245" i="16"/>
  <c r="D244" i="16"/>
  <c r="D243" i="16"/>
  <c r="D242" i="16"/>
  <c r="D241" i="16"/>
  <c r="D240" i="16"/>
  <c r="D239" i="16"/>
  <c r="D238" i="16"/>
  <c r="D237" i="16"/>
  <c r="D236" i="16"/>
  <c r="D235" i="16"/>
  <c r="D234" i="16"/>
  <c r="D233" i="16"/>
  <c r="D232" i="16"/>
  <c r="D231" i="16"/>
  <c r="D230" i="16"/>
  <c r="D229" i="16"/>
  <c r="D228" i="16"/>
  <c r="D227" i="16"/>
  <c r="D226" i="16"/>
  <c r="D225" i="16"/>
  <c r="D224" i="16"/>
  <c r="D223" i="16"/>
  <c r="D222" i="16"/>
  <c r="D221" i="16"/>
  <c r="D220" i="16"/>
  <c r="D219" i="16"/>
  <c r="D218" i="16"/>
  <c r="D217" i="16"/>
  <c r="D216" i="16"/>
  <c r="D215" i="16"/>
  <c r="D214" i="16"/>
  <c r="D213" i="16"/>
  <c r="D212" i="16"/>
  <c r="D211" i="16"/>
  <c r="D210" i="16"/>
  <c r="D209" i="16"/>
  <c r="D208" i="16"/>
  <c r="D207" i="16"/>
  <c r="D206" i="16"/>
  <c r="D205" i="16"/>
  <c r="D204" i="16"/>
  <c r="D203" i="16"/>
  <c r="D202" i="16"/>
  <c r="D201" i="16"/>
  <c r="D200" i="16"/>
  <c r="D199" i="16"/>
  <c r="D198" i="16"/>
  <c r="D197" i="16"/>
  <c r="D196" i="16"/>
  <c r="D195" i="16"/>
  <c r="D194" i="16"/>
  <c r="D193" i="16"/>
  <c r="D192" i="16"/>
  <c r="D191" i="16"/>
  <c r="D190" i="16"/>
  <c r="D189" i="16"/>
  <c r="D188" i="16"/>
  <c r="D187" i="16"/>
  <c r="D186" i="16"/>
  <c r="D185" i="16"/>
  <c r="D184" i="16"/>
  <c r="D183" i="16"/>
  <c r="D182" i="16"/>
  <c r="D181" i="16"/>
  <c r="D180" i="16"/>
  <c r="D179" i="16"/>
  <c r="D178" i="16"/>
  <c r="D177" i="16"/>
  <c r="D176" i="16"/>
  <c r="D175" i="16"/>
  <c r="D174" i="16"/>
  <c r="D173" i="16"/>
  <c r="D172" i="16"/>
  <c r="D171" i="16"/>
  <c r="D170" i="16"/>
  <c r="D169" i="16"/>
  <c r="D168" i="16"/>
  <c r="D167" i="16"/>
  <c r="D166" i="16"/>
  <c r="D165" i="16"/>
  <c r="D164" i="16"/>
  <c r="D163" i="16"/>
  <c r="D162" i="16"/>
  <c r="D161" i="16"/>
  <c r="D160" i="16"/>
  <c r="D159" i="16"/>
  <c r="D158" i="16"/>
  <c r="D157" i="16"/>
  <c r="D156" i="16"/>
  <c r="D155" i="16"/>
  <c r="D154" i="16"/>
  <c r="D153" i="16"/>
  <c r="D152" i="16"/>
  <c r="D151" i="16"/>
  <c r="D150" i="16"/>
  <c r="D149" i="16"/>
  <c r="D148" i="16"/>
  <c r="D147" i="16"/>
  <c r="D146" i="16"/>
  <c r="D145" i="16"/>
  <c r="D144" i="16"/>
  <c r="D143" i="16"/>
  <c r="D142" i="16"/>
  <c r="D141" i="16"/>
  <c r="D140" i="16"/>
  <c r="D139" i="16"/>
  <c r="D138" i="16"/>
  <c r="D137" i="16"/>
  <c r="D136" i="16"/>
  <c r="D135" i="16"/>
  <c r="D134" i="16"/>
  <c r="D133" i="16"/>
  <c r="D132" i="16"/>
  <c r="D131" i="16"/>
  <c r="D130" i="16"/>
  <c r="D129" i="16"/>
  <c r="D128" i="16"/>
  <c r="D127" i="16"/>
  <c r="D126" i="16"/>
  <c r="D125" i="16"/>
  <c r="D124" i="16"/>
  <c r="D123" i="16"/>
  <c r="D122" i="16"/>
  <c r="D121" i="16"/>
  <c r="D120" i="16"/>
  <c r="D119" i="16"/>
  <c r="D118" i="16"/>
  <c r="D117" i="16"/>
  <c r="D116" i="16"/>
  <c r="D115" i="16"/>
  <c r="D114" i="16"/>
  <c r="D113" i="16"/>
  <c r="D112" i="16"/>
  <c r="D111" i="16"/>
  <c r="D110" i="16"/>
  <c r="D109" i="16"/>
  <c r="D108" i="16"/>
  <c r="D107" i="16"/>
  <c r="D106" i="16"/>
  <c r="D105" i="16"/>
  <c r="D104" i="16"/>
  <c r="D103" i="16"/>
  <c r="D102" i="16"/>
  <c r="D101" i="16"/>
  <c r="D100" i="16"/>
  <c r="D99" i="16"/>
  <c r="D98" i="16"/>
  <c r="D97" i="16"/>
  <c r="D96" i="16"/>
  <c r="D95" i="16"/>
  <c r="D94" i="16"/>
  <c r="D93" i="16"/>
  <c r="D92" i="16"/>
  <c r="D91" i="16"/>
  <c r="D90" i="16"/>
  <c r="D89" i="16"/>
  <c r="D88" i="16"/>
  <c r="D87" i="16"/>
  <c r="D86" i="16"/>
  <c r="D85" i="16"/>
  <c r="D84" i="16"/>
  <c r="D83" i="16"/>
  <c r="D82" i="16"/>
  <c r="D81" i="16"/>
  <c r="D80" i="16"/>
  <c r="D79" i="16"/>
  <c r="D78" i="16"/>
  <c r="D77" i="16"/>
  <c r="D76" i="16"/>
  <c r="D75" i="16"/>
  <c r="D74" i="16"/>
  <c r="D73" i="16"/>
  <c r="D72" i="16"/>
  <c r="D71" i="16"/>
  <c r="D70" i="16"/>
  <c r="D69" i="16"/>
  <c r="D68" i="16"/>
  <c r="D67" i="16"/>
  <c r="D66" i="16"/>
  <c r="D65" i="16"/>
  <c r="D64" i="16"/>
  <c r="D63" i="16"/>
  <c r="D62" i="16"/>
  <c r="D61" i="16"/>
  <c r="D60" i="16"/>
  <c r="D59" i="16"/>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14" i="16"/>
  <c r="D13" i="16"/>
  <c r="D12" i="16"/>
  <c r="D11" i="16"/>
  <c r="D10" i="16"/>
  <c r="D9" i="16"/>
  <c r="D8" i="16"/>
  <c r="D7" i="16"/>
  <c r="D6" i="16"/>
  <c r="D5" i="16"/>
  <c r="C284" i="16"/>
  <c r="C283" i="16"/>
  <c r="C282" i="16"/>
  <c r="C281" i="16"/>
  <c r="C280" i="16"/>
  <c r="C279" i="16"/>
  <c r="C278" i="16"/>
  <c r="C277" i="16"/>
  <c r="C276" i="16"/>
  <c r="C275" i="16"/>
  <c r="C274" i="16"/>
  <c r="C273" i="16"/>
  <c r="C272" i="16"/>
  <c r="C271" i="16"/>
  <c r="C270" i="16"/>
  <c r="C269" i="16"/>
  <c r="C268" i="16"/>
  <c r="C267" i="16"/>
  <c r="C266" i="16"/>
  <c r="C265" i="16"/>
  <c r="C264" i="16"/>
  <c r="C263" i="16"/>
  <c r="C262" i="16"/>
  <c r="C261" i="16"/>
  <c r="C260" i="16"/>
  <c r="C259" i="16"/>
  <c r="C258" i="16"/>
  <c r="C257" i="16"/>
  <c r="C256" i="16"/>
  <c r="C255" i="16"/>
  <c r="C254" i="16"/>
  <c r="C253" i="16"/>
  <c r="C252" i="16"/>
  <c r="C251" i="16"/>
  <c r="C250" i="16"/>
  <c r="C249" i="16"/>
  <c r="C248" i="16"/>
  <c r="C247" i="16"/>
  <c r="C246" i="16"/>
  <c r="C245" i="16"/>
  <c r="C244" i="16"/>
  <c r="C243" i="16"/>
  <c r="C242" i="16"/>
  <c r="C241" i="16"/>
  <c r="C240" i="16"/>
  <c r="C239" i="16"/>
  <c r="C238" i="16"/>
  <c r="C237" i="16"/>
  <c r="C236" i="16"/>
  <c r="C235" i="16"/>
  <c r="C234" i="16"/>
  <c r="C233" i="16"/>
  <c r="C232" i="16"/>
  <c r="C231" i="16"/>
  <c r="C230" i="16"/>
  <c r="C229" i="16"/>
  <c r="C228" i="16"/>
  <c r="C227" i="16"/>
  <c r="C226" i="16"/>
  <c r="C225" i="16"/>
  <c r="C224" i="16"/>
  <c r="C223" i="16"/>
  <c r="C222" i="16"/>
  <c r="C221" i="16"/>
  <c r="C220" i="16"/>
  <c r="C219" i="16"/>
  <c r="C218" i="16"/>
  <c r="C217" i="16"/>
  <c r="C216" i="16"/>
  <c r="C215" i="16"/>
  <c r="C214" i="16"/>
  <c r="C213" i="16"/>
  <c r="C212" i="16"/>
  <c r="C211" i="16"/>
  <c r="C210" i="16"/>
  <c r="C209" i="16"/>
  <c r="C208" i="16"/>
  <c r="C207" i="16"/>
  <c r="C206" i="16"/>
  <c r="C205" i="16"/>
  <c r="C204" i="16"/>
  <c r="C203" i="16"/>
  <c r="C202" i="16"/>
  <c r="C201" i="16"/>
  <c r="C200" i="16"/>
  <c r="C196" i="16"/>
  <c r="C169" i="16"/>
  <c r="C114" i="16"/>
  <c r="C59" i="16"/>
  <c r="Y169" i="11"/>
  <c r="Y168" i="11"/>
  <c r="Y167" i="11"/>
  <c r="AM167" i="11" s="1"/>
  <c r="Y166" i="11"/>
  <c r="Y165" i="11"/>
  <c r="Y164" i="11"/>
  <c r="AM164" i="11" s="1"/>
  <c r="Y163" i="11"/>
  <c r="AM163" i="11" s="1"/>
  <c r="Y162" i="11"/>
  <c r="Y161" i="11"/>
  <c r="Y160" i="11"/>
  <c r="Y159" i="11"/>
  <c r="AM159" i="11" s="1"/>
  <c r="Y158" i="11"/>
  <c r="Y157" i="11"/>
  <c r="Y156" i="11"/>
  <c r="AM156" i="11" s="1"/>
  <c r="Y155" i="11"/>
  <c r="AM155" i="11" s="1"/>
  <c r="Y154" i="11"/>
  <c r="Y153" i="11"/>
  <c r="Y152" i="11"/>
  <c r="Y151" i="11"/>
  <c r="AM151" i="11" s="1"/>
  <c r="Y150" i="11"/>
  <c r="Y149" i="11"/>
  <c r="Y148" i="11"/>
  <c r="AM148" i="11" s="1"/>
  <c r="Y147" i="11"/>
  <c r="AM147" i="11" s="1"/>
  <c r="Y146" i="11"/>
  <c r="Y145" i="11"/>
  <c r="Y144" i="11"/>
  <c r="Y143" i="11"/>
  <c r="AM143" i="11" s="1"/>
  <c r="Y142" i="11"/>
  <c r="Y141" i="11"/>
  <c r="Y140" i="11"/>
  <c r="AM140" i="11" s="1"/>
  <c r="Y139" i="11"/>
  <c r="AM139" i="11" s="1"/>
  <c r="Y138" i="11"/>
  <c r="Y137" i="11"/>
  <c r="Y136" i="11"/>
  <c r="Y135" i="11"/>
  <c r="AM135" i="11" s="1"/>
  <c r="Y134" i="11"/>
  <c r="Y133" i="11"/>
  <c r="Y132" i="11"/>
  <c r="AM132" i="11" s="1"/>
  <c r="Y131" i="11"/>
  <c r="AM131" i="11" s="1"/>
  <c r="Y130" i="11"/>
  <c r="Y129" i="11"/>
  <c r="Y128" i="11"/>
  <c r="Y127" i="11"/>
  <c r="AM127" i="11" s="1"/>
  <c r="Y126" i="11"/>
  <c r="Y125" i="11"/>
  <c r="Y124" i="11"/>
  <c r="AM124" i="11" s="1"/>
  <c r="Y123" i="11"/>
  <c r="AM123" i="11" s="1"/>
  <c r="Y122" i="11"/>
  <c r="Y121" i="11"/>
  <c r="Y120" i="11"/>
  <c r="Y119" i="11"/>
  <c r="AM119" i="11" s="1"/>
  <c r="Y118" i="11"/>
  <c r="Y117" i="11"/>
  <c r="Y116" i="11"/>
  <c r="AM116" i="11" s="1"/>
  <c r="Y115" i="11"/>
  <c r="AM115" i="11" s="1"/>
  <c r="Y114" i="11"/>
  <c r="Y113" i="11"/>
  <c r="Y112" i="11"/>
  <c r="Y111" i="11"/>
  <c r="AM111" i="11" s="1"/>
  <c r="Y110" i="11"/>
  <c r="Y109" i="11"/>
  <c r="Y108" i="11"/>
  <c r="AM108" i="11" s="1"/>
  <c r="Y107" i="11"/>
  <c r="AM107" i="11" s="1"/>
  <c r="Y106" i="11"/>
  <c r="Y105" i="11"/>
  <c r="Y104" i="11"/>
  <c r="Y103" i="11"/>
  <c r="AM103" i="11" s="1"/>
  <c r="Y102" i="11"/>
  <c r="Y101" i="11"/>
  <c r="Y100" i="11"/>
  <c r="AM100" i="11" s="1"/>
  <c r="Y99" i="11"/>
  <c r="AM99" i="11" s="1"/>
  <c r="Y98" i="11"/>
  <c r="Y97" i="11"/>
  <c r="Y96" i="11"/>
  <c r="Y95" i="11"/>
  <c r="Y94" i="11"/>
  <c r="Y93" i="11"/>
  <c r="Y92" i="11"/>
  <c r="Y91" i="11"/>
  <c r="Y90" i="11"/>
  <c r="Y89" i="11"/>
  <c r="Y88" i="11"/>
  <c r="Y87" i="11"/>
  <c r="Y86" i="11"/>
  <c r="Y85" i="11"/>
  <c r="Y84" i="11"/>
  <c r="Y83" i="11"/>
  <c r="Y82" i="11"/>
  <c r="Y81" i="11"/>
  <c r="Y80" i="11"/>
  <c r="Y79" i="11"/>
  <c r="Y78" i="11"/>
  <c r="Y77" i="11"/>
  <c r="Y76" i="11"/>
  <c r="Y75" i="11"/>
  <c r="Y74" i="11"/>
  <c r="Y73" i="11"/>
  <c r="Y72" i="11"/>
  <c r="Y71" i="11"/>
  <c r="Y70" i="11"/>
  <c r="Y69" i="11"/>
  <c r="Y68" i="11"/>
  <c r="Y67" i="11"/>
  <c r="Y66" i="11"/>
  <c r="Y65" i="11"/>
  <c r="Y64" i="11"/>
  <c r="Y63" i="11"/>
  <c r="Y62" i="11"/>
  <c r="Y61" i="11"/>
  <c r="Y60" i="11"/>
  <c r="Y59" i="11"/>
  <c r="Y58" i="11"/>
  <c r="Y57" i="11"/>
  <c r="Y56" i="11"/>
  <c r="Y55" i="11"/>
  <c r="Y54" i="11"/>
  <c r="Y53" i="11"/>
  <c r="Y52" i="11"/>
  <c r="Y51" i="11"/>
  <c r="Y50" i="11"/>
  <c r="Y49" i="11"/>
  <c r="Y48" i="11"/>
  <c r="Y47" i="11"/>
  <c r="Y46" i="11"/>
  <c r="Y45" i="11"/>
  <c r="Y44" i="11"/>
  <c r="Y43" i="11"/>
  <c r="Y42" i="11"/>
  <c r="Y41" i="11"/>
  <c r="Y40" i="11"/>
  <c r="Y39" i="11"/>
  <c r="Y38" i="11"/>
  <c r="Y37" i="11"/>
  <c r="Y36" i="11"/>
  <c r="Y35" i="11"/>
  <c r="Y34" i="11"/>
  <c r="Y33" i="11"/>
  <c r="Y32" i="11"/>
  <c r="Y31" i="11"/>
  <c r="Y30" i="11"/>
  <c r="Y29" i="11"/>
  <c r="Y28" i="11"/>
  <c r="Y27" i="11"/>
  <c r="Y26" i="11"/>
  <c r="Y25" i="11"/>
  <c r="Y24" i="11"/>
  <c r="Y23" i="11"/>
  <c r="Y22" i="11"/>
  <c r="Y21" i="11"/>
  <c r="Y20" i="11"/>
  <c r="Y19" i="11"/>
  <c r="Y18" i="11"/>
  <c r="Y17" i="11"/>
  <c r="Y16" i="11"/>
  <c r="Y15" i="11"/>
  <c r="Y14" i="11"/>
  <c r="Y13" i="11"/>
  <c r="Y12" i="11"/>
  <c r="Y11" i="11"/>
  <c r="Y10" i="11"/>
  <c r="Y9" i="11"/>
  <c r="Y8" i="11"/>
  <c r="Y7" i="11"/>
  <c r="Y6" i="11"/>
  <c r="W169" i="11"/>
  <c r="W168" i="11"/>
  <c r="W167" i="11"/>
  <c r="W166" i="11"/>
  <c r="W165" i="11"/>
  <c r="W164" i="11"/>
  <c r="W163" i="11"/>
  <c r="W162" i="11"/>
  <c r="W161" i="11"/>
  <c r="W160" i="11"/>
  <c r="W159" i="11"/>
  <c r="W158" i="11"/>
  <c r="W157" i="11"/>
  <c r="W156" i="11"/>
  <c r="W155" i="11"/>
  <c r="W154" i="11"/>
  <c r="W153" i="11"/>
  <c r="W152" i="11"/>
  <c r="W151" i="11"/>
  <c r="W150" i="11"/>
  <c r="W149" i="11"/>
  <c r="W148" i="11"/>
  <c r="W147" i="11"/>
  <c r="W146" i="11"/>
  <c r="W145" i="11"/>
  <c r="W144" i="11"/>
  <c r="W143" i="11"/>
  <c r="W142" i="11"/>
  <c r="W141" i="11"/>
  <c r="W140" i="11"/>
  <c r="W139" i="11"/>
  <c r="W138" i="11"/>
  <c r="W137" i="11"/>
  <c r="W136" i="11"/>
  <c r="W135" i="11"/>
  <c r="W134" i="11"/>
  <c r="W133" i="11"/>
  <c r="W132" i="11"/>
  <c r="W131" i="11"/>
  <c r="W130" i="11"/>
  <c r="W129" i="11"/>
  <c r="W128" i="11"/>
  <c r="W127" i="11"/>
  <c r="W126" i="11"/>
  <c r="W125" i="11"/>
  <c r="W124" i="11"/>
  <c r="W123" i="11"/>
  <c r="W122" i="11"/>
  <c r="W121" i="11"/>
  <c r="W120" i="11"/>
  <c r="W119" i="11"/>
  <c r="W118" i="11"/>
  <c r="W117" i="11"/>
  <c r="W116" i="11"/>
  <c r="W115" i="11"/>
  <c r="W114" i="11"/>
  <c r="W113" i="11"/>
  <c r="W112" i="11"/>
  <c r="W111" i="11"/>
  <c r="W110" i="11"/>
  <c r="W109" i="11"/>
  <c r="W108" i="11"/>
  <c r="W107" i="11"/>
  <c r="W106" i="11"/>
  <c r="W105" i="11"/>
  <c r="W104" i="11"/>
  <c r="W103" i="11"/>
  <c r="W102" i="11"/>
  <c r="W101" i="11"/>
  <c r="W100" i="11"/>
  <c r="W99" i="11"/>
  <c r="W98" i="11"/>
  <c r="W97" i="11"/>
  <c r="W96" i="11"/>
  <c r="W95" i="11"/>
  <c r="W94" i="11"/>
  <c r="W93" i="11"/>
  <c r="W92" i="11"/>
  <c r="W91" i="11"/>
  <c r="W90" i="11"/>
  <c r="W89" i="11"/>
  <c r="W88" i="11"/>
  <c r="W87" i="11"/>
  <c r="W86" i="11"/>
  <c r="W85" i="11"/>
  <c r="W84" i="11"/>
  <c r="W83" i="11"/>
  <c r="W82" i="11"/>
  <c r="W81" i="11"/>
  <c r="W80" i="11"/>
  <c r="W79" i="11"/>
  <c r="W78" i="11"/>
  <c r="W77" i="11"/>
  <c r="W76" i="11"/>
  <c r="W75" i="11"/>
  <c r="W74" i="11"/>
  <c r="W73" i="11"/>
  <c r="W72" i="11"/>
  <c r="W71" i="11"/>
  <c r="W70" i="11"/>
  <c r="W69" i="11"/>
  <c r="W68" i="11"/>
  <c r="W67" i="11"/>
  <c r="W66" i="11"/>
  <c r="W65" i="11"/>
  <c r="W64" i="11"/>
  <c r="W63" i="11"/>
  <c r="W62" i="11"/>
  <c r="W61" i="11"/>
  <c r="W60" i="11"/>
  <c r="W59" i="11"/>
  <c r="W58" i="11"/>
  <c r="W57" i="11"/>
  <c r="W56" i="11"/>
  <c r="W55" i="11"/>
  <c r="W54" i="11"/>
  <c r="W53" i="11"/>
  <c r="W52" i="11"/>
  <c r="W51" i="11"/>
  <c r="W50" i="11"/>
  <c r="W49" i="11"/>
  <c r="W48" i="11"/>
  <c r="W47" i="11"/>
  <c r="W46" i="11"/>
  <c r="W45" i="11"/>
  <c r="W44" i="11"/>
  <c r="W43" i="11"/>
  <c r="W42" i="11"/>
  <c r="W41" i="11"/>
  <c r="W40" i="11"/>
  <c r="W39" i="11"/>
  <c r="W38" i="11"/>
  <c r="W37" i="11"/>
  <c r="W36" i="11"/>
  <c r="W35" i="11"/>
  <c r="W34" i="11"/>
  <c r="W33" i="11"/>
  <c r="W32" i="11"/>
  <c r="W31" i="11"/>
  <c r="W30" i="11"/>
  <c r="W29" i="11"/>
  <c r="W28" i="11"/>
  <c r="W27" i="11"/>
  <c r="W26" i="11"/>
  <c r="W25" i="11"/>
  <c r="W24" i="11"/>
  <c r="W23" i="11"/>
  <c r="W22" i="11"/>
  <c r="W21" i="11"/>
  <c r="W20" i="11"/>
  <c r="W19" i="11"/>
  <c r="W18" i="11"/>
  <c r="W17" i="11"/>
  <c r="W16" i="11"/>
  <c r="W15" i="11"/>
  <c r="W14" i="11"/>
  <c r="W13" i="11"/>
  <c r="W12" i="11"/>
  <c r="W11" i="11"/>
  <c r="W10" i="11"/>
  <c r="W9" i="11"/>
  <c r="W8" i="11"/>
  <c r="W7" i="11"/>
  <c r="W6" i="11"/>
  <c r="C149" i="11"/>
  <c r="C148" i="11"/>
  <c r="C169" i="11"/>
  <c r="C168" i="11"/>
  <c r="C167" i="11"/>
  <c r="C166" i="11"/>
  <c r="C165" i="11"/>
  <c r="C164" i="11"/>
  <c r="C163" i="11"/>
  <c r="C162" i="11"/>
  <c r="C161" i="11"/>
  <c r="C160" i="11"/>
  <c r="C159" i="11"/>
  <c r="C158" i="11"/>
  <c r="C157" i="11"/>
  <c r="C156" i="11"/>
  <c r="C155" i="11"/>
  <c r="C154" i="11"/>
  <c r="C153" i="11"/>
  <c r="C152" i="11"/>
  <c r="C151" i="11"/>
  <c r="C150" i="11"/>
  <c r="C147" i="11"/>
  <c r="C146" i="11"/>
  <c r="C145" i="11"/>
  <c r="C144" i="11"/>
  <c r="C143" i="11"/>
  <c r="C142" i="11"/>
  <c r="C141" i="11"/>
  <c r="C140" i="11"/>
  <c r="C139" i="11"/>
  <c r="C138" i="11"/>
  <c r="C137" i="11"/>
  <c r="C136" i="11"/>
  <c r="C135" i="11"/>
  <c r="C134" i="11"/>
  <c r="C133" i="11"/>
  <c r="C132" i="11"/>
  <c r="C131" i="11"/>
  <c r="C130" i="11"/>
  <c r="C129" i="11"/>
  <c r="C128" i="11"/>
  <c r="C127" i="11"/>
  <c r="C126" i="11"/>
  <c r="C125" i="11"/>
  <c r="C124" i="11"/>
  <c r="C123" i="11"/>
  <c r="C122" i="11"/>
  <c r="C121" i="11"/>
  <c r="C120" i="11"/>
  <c r="C119" i="11"/>
  <c r="C118" i="11"/>
  <c r="C117" i="11"/>
  <c r="C115" i="11"/>
  <c r="C114" i="11"/>
  <c r="C116" i="11"/>
  <c r="C113" i="11"/>
  <c r="C112" i="11"/>
  <c r="C111" i="11"/>
  <c r="C110" i="11"/>
  <c r="C109" i="11"/>
  <c r="C108" i="11"/>
  <c r="C107" i="11"/>
  <c r="C106" i="11"/>
  <c r="C105" i="11"/>
  <c r="C104" i="11"/>
  <c r="C103" i="11"/>
  <c r="C102" i="11"/>
  <c r="C101" i="11"/>
  <c r="C100" i="11"/>
  <c r="C99" i="11"/>
  <c r="C98" i="11"/>
  <c r="C97" i="11"/>
  <c r="C96" i="11"/>
  <c r="C95" i="11"/>
  <c r="C94" i="11"/>
  <c r="C93" i="11"/>
  <c r="C92" i="11"/>
  <c r="C91" i="11"/>
  <c r="C90" i="11"/>
  <c r="C89" i="11"/>
  <c r="C88" i="11"/>
  <c r="C87" i="11"/>
  <c r="C86" i="11"/>
  <c r="C85" i="11"/>
  <c r="C84" i="11"/>
  <c r="C83"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40" i="11"/>
  <c r="C39" i="11"/>
  <c r="C38" i="11"/>
  <c r="C37" i="11"/>
  <c r="C36" i="11"/>
  <c r="C35" i="11"/>
  <c r="C34"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C8" i="11"/>
  <c r="C7" i="11"/>
  <c r="C6" i="11"/>
  <c r="AX169" i="11"/>
  <c r="AX168" i="11"/>
  <c r="AX167" i="11"/>
  <c r="AX166" i="11"/>
  <c r="AX165" i="11"/>
  <c r="AX164" i="11"/>
  <c r="AX163" i="11"/>
  <c r="AX162" i="11"/>
  <c r="AX161" i="11"/>
  <c r="AX160" i="11"/>
  <c r="AX159" i="11"/>
  <c r="AX158" i="11"/>
  <c r="AX157" i="11"/>
  <c r="AX156" i="11"/>
  <c r="AX155" i="11"/>
  <c r="AX154" i="11"/>
  <c r="AX153" i="11"/>
  <c r="AX152" i="11"/>
  <c r="AX151" i="11"/>
  <c r="AX150" i="11"/>
  <c r="AX149" i="11"/>
  <c r="AX148" i="11"/>
  <c r="AX147" i="11"/>
  <c r="AX146" i="11"/>
  <c r="AX145" i="11"/>
  <c r="AX144" i="11"/>
  <c r="AX143" i="11"/>
  <c r="AX142" i="11"/>
  <c r="AX141" i="11"/>
  <c r="AX140" i="11"/>
  <c r="AX139" i="11"/>
  <c r="AX138" i="11"/>
  <c r="AX137" i="11"/>
  <c r="AX136" i="11"/>
  <c r="AX135" i="11"/>
  <c r="AX134" i="11"/>
  <c r="AX133" i="11"/>
  <c r="AX132" i="11"/>
  <c r="AX131" i="11"/>
  <c r="AX130" i="11"/>
  <c r="AX129" i="11"/>
  <c r="AX128" i="11"/>
  <c r="AX127" i="11"/>
  <c r="AX126" i="11"/>
  <c r="AX125" i="11"/>
  <c r="AX124" i="11"/>
  <c r="AX123" i="11"/>
  <c r="AX122" i="11"/>
  <c r="AX121" i="11"/>
  <c r="AX120" i="11"/>
  <c r="AX119" i="11"/>
  <c r="AX118" i="11"/>
  <c r="AX117" i="11"/>
  <c r="AX116" i="11"/>
  <c r="AX115" i="11"/>
  <c r="AX114" i="11"/>
  <c r="AX113" i="11"/>
  <c r="AX112" i="11"/>
  <c r="AX111" i="11"/>
  <c r="AX110" i="11"/>
  <c r="AX109" i="11"/>
  <c r="AX108" i="11"/>
  <c r="AX107" i="11"/>
  <c r="AX106" i="11"/>
  <c r="AX105" i="11"/>
  <c r="AX104" i="11"/>
  <c r="AX103" i="11"/>
  <c r="AX102" i="11"/>
  <c r="AX101" i="11"/>
  <c r="AX100" i="11"/>
  <c r="AX99" i="11"/>
  <c r="AX98" i="11"/>
  <c r="AX97" i="11"/>
  <c r="AX96" i="11"/>
  <c r="AX95" i="11"/>
  <c r="AX94" i="11"/>
  <c r="AX93" i="11"/>
  <c r="AX92" i="11"/>
  <c r="AX91" i="11"/>
  <c r="AX90" i="11"/>
  <c r="AX89" i="11"/>
  <c r="AX88" i="11"/>
  <c r="AX87" i="11"/>
  <c r="AX86" i="11"/>
  <c r="AX85" i="11"/>
  <c r="AX84" i="11"/>
  <c r="AX83" i="11"/>
  <c r="AX82" i="11"/>
  <c r="AX81" i="11"/>
  <c r="AX80" i="11"/>
  <c r="AX79" i="11"/>
  <c r="AX78" i="11"/>
  <c r="AX77" i="11"/>
  <c r="AX76" i="11"/>
  <c r="AX75" i="11"/>
  <c r="AX74" i="11"/>
  <c r="AX73" i="11"/>
  <c r="AX72" i="11"/>
  <c r="AX71" i="11"/>
  <c r="AX70" i="11"/>
  <c r="AX69" i="11"/>
  <c r="AX68" i="11"/>
  <c r="AX67" i="11"/>
  <c r="AX66" i="11"/>
  <c r="AX65" i="11"/>
  <c r="AX64" i="11"/>
  <c r="AX63" i="11"/>
  <c r="AX62" i="11"/>
  <c r="AX61" i="11"/>
  <c r="AX60" i="11"/>
  <c r="AX59" i="11"/>
  <c r="AX58" i="11"/>
  <c r="AX57" i="11"/>
  <c r="AX56" i="11"/>
  <c r="AX55" i="11"/>
  <c r="AX54" i="11"/>
  <c r="AX53" i="11"/>
  <c r="AX52" i="11"/>
  <c r="AX51" i="11"/>
  <c r="AX50" i="11"/>
  <c r="AX49" i="11"/>
  <c r="AX48" i="11"/>
  <c r="AX47" i="11"/>
  <c r="AX46" i="11"/>
  <c r="AX45" i="11"/>
  <c r="AX44" i="11"/>
  <c r="AX43" i="11"/>
  <c r="AX42" i="11"/>
  <c r="AX41" i="11"/>
  <c r="AX40" i="11"/>
  <c r="AX39" i="11"/>
  <c r="AX38" i="11"/>
  <c r="AX37" i="11"/>
  <c r="AX36" i="11"/>
  <c r="AX35" i="11"/>
  <c r="AX34" i="11"/>
  <c r="AX33" i="11"/>
  <c r="AX32" i="11"/>
  <c r="AX31" i="11"/>
  <c r="AX30" i="11"/>
  <c r="AX29" i="11"/>
  <c r="AX28" i="11"/>
  <c r="AX27" i="11"/>
  <c r="AX26" i="11"/>
  <c r="AX25" i="11"/>
  <c r="AX24" i="11"/>
  <c r="AX23" i="11"/>
  <c r="AX22" i="11"/>
  <c r="AX21" i="11"/>
  <c r="AX20" i="11"/>
  <c r="AX19" i="11"/>
  <c r="AX18" i="11"/>
  <c r="AX17" i="11"/>
  <c r="AX16" i="11"/>
  <c r="AX15" i="11"/>
  <c r="AX14" i="11"/>
  <c r="AX13" i="11"/>
  <c r="AX12" i="11"/>
  <c r="AX11" i="11"/>
  <c r="AX10" i="11"/>
  <c r="AX9" i="11"/>
  <c r="AX8" i="11"/>
  <c r="AX7" i="11"/>
  <c r="AX6" i="11"/>
  <c r="K169" i="11"/>
  <c r="K168" i="11"/>
  <c r="K167" i="11"/>
  <c r="K166" i="11"/>
  <c r="K165" i="11"/>
  <c r="K164" i="11"/>
  <c r="K163" i="11"/>
  <c r="K162" i="11"/>
  <c r="K161" i="11"/>
  <c r="K160" i="11"/>
  <c r="K159" i="11"/>
  <c r="K158" i="11"/>
  <c r="K157" i="11"/>
  <c r="K156" i="11"/>
  <c r="K155" i="11"/>
  <c r="K154" i="11"/>
  <c r="K153" i="11"/>
  <c r="K152" i="11"/>
  <c r="K151" i="11"/>
  <c r="K150" i="11"/>
  <c r="K149" i="11"/>
  <c r="K148" i="11"/>
  <c r="K147" i="11"/>
  <c r="K146" i="11"/>
  <c r="K145" i="11"/>
  <c r="K144" i="11"/>
  <c r="K143" i="11"/>
  <c r="K142" i="11"/>
  <c r="K141" i="11"/>
  <c r="K140" i="11"/>
  <c r="K139" i="11"/>
  <c r="K138" i="11"/>
  <c r="K137" i="11"/>
  <c r="K136" i="11"/>
  <c r="K135" i="11"/>
  <c r="K134" i="11"/>
  <c r="K133" i="11"/>
  <c r="K132" i="11"/>
  <c r="K131" i="11"/>
  <c r="K130" i="11"/>
  <c r="K129" i="11"/>
  <c r="K128" i="11"/>
  <c r="K127" i="11"/>
  <c r="K126" i="11"/>
  <c r="K125" i="11"/>
  <c r="K124" i="11"/>
  <c r="K123" i="11"/>
  <c r="K122" i="11"/>
  <c r="K121" i="11"/>
  <c r="K120" i="11"/>
  <c r="K119" i="11"/>
  <c r="K118" i="11"/>
  <c r="K117" i="11"/>
  <c r="K116" i="11"/>
  <c r="K115" i="11"/>
  <c r="K114" i="11"/>
  <c r="K113" i="11"/>
  <c r="K112" i="11"/>
  <c r="K111" i="11"/>
  <c r="K110" i="11"/>
  <c r="K109" i="11"/>
  <c r="K108" i="11"/>
  <c r="K107" i="11"/>
  <c r="K106" i="11"/>
  <c r="K105" i="11"/>
  <c r="K104" i="11"/>
  <c r="K103" i="11"/>
  <c r="K102" i="11"/>
  <c r="K101" i="11"/>
  <c r="K100" i="11"/>
  <c r="K99" i="11"/>
  <c r="K98" i="11"/>
  <c r="K97" i="11"/>
  <c r="K96" i="11"/>
  <c r="K95" i="11"/>
  <c r="K94" i="11"/>
  <c r="K93" i="11"/>
  <c r="K92" i="11"/>
  <c r="K91" i="11"/>
  <c r="K90"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K9" i="11"/>
  <c r="K8" i="11"/>
  <c r="K7" i="11"/>
  <c r="K6" i="11"/>
  <c r="B202" i="14"/>
  <c r="C199" i="16" s="1"/>
  <c r="B201" i="14"/>
  <c r="C198" i="16" s="1"/>
  <c r="B200" i="14"/>
  <c r="C197" i="16" s="1"/>
  <c r="B199" i="14"/>
  <c r="B198" i="14"/>
  <c r="C195" i="16" s="1"/>
  <c r="B197" i="14"/>
  <c r="C194" i="16" s="1"/>
  <c r="AM169" i="11"/>
  <c r="AE169" i="11"/>
  <c r="AD169" i="11"/>
  <c r="AM168" i="11"/>
  <c r="AE168" i="11"/>
  <c r="AD168" i="11"/>
  <c r="AE167" i="11"/>
  <c r="AD167" i="11"/>
  <c r="AM166" i="11"/>
  <c r="AE166" i="11"/>
  <c r="AD166" i="11"/>
  <c r="AM165" i="11"/>
  <c r="AE165" i="11"/>
  <c r="AD165" i="11"/>
  <c r="AE164" i="11"/>
  <c r="AD164" i="11"/>
  <c r="AE163" i="11"/>
  <c r="AD163" i="11"/>
  <c r="AM162" i="11"/>
  <c r="AE162" i="11"/>
  <c r="AD162" i="11"/>
  <c r="AM161" i="11"/>
  <c r="AE161" i="11"/>
  <c r="AD161" i="11"/>
  <c r="AM160" i="11"/>
  <c r="AE160" i="11"/>
  <c r="AD160" i="11"/>
  <c r="AE159" i="11"/>
  <c r="AD159" i="11"/>
  <c r="AM158" i="11"/>
  <c r="AE158" i="11"/>
  <c r="AD158" i="11"/>
  <c r="AM157" i="11"/>
  <c r="AE157" i="11"/>
  <c r="AD157" i="11"/>
  <c r="AE156" i="11"/>
  <c r="AD156" i="11"/>
  <c r="AE155" i="11"/>
  <c r="AD155" i="11"/>
  <c r="AM154" i="11"/>
  <c r="AE154" i="11"/>
  <c r="AD154" i="11"/>
  <c r="AM153" i="11"/>
  <c r="AE153" i="11"/>
  <c r="AD153" i="11"/>
  <c r="AM152" i="11"/>
  <c r="AE152" i="11"/>
  <c r="AD152" i="11"/>
  <c r="AE151" i="11"/>
  <c r="AD151" i="11"/>
  <c r="AM150" i="11"/>
  <c r="AE150" i="11"/>
  <c r="AD150" i="11"/>
  <c r="AM149" i="11"/>
  <c r="AE149" i="11"/>
  <c r="AD149" i="11"/>
  <c r="AE148" i="11"/>
  <c r="AD148" i="11"/>
  <c r="AE147" i="11"/>
  <c r="AD147" i="11"/>
  <c r="AM146" i="11"/>
  <c r="AE146" i="11"/>
  <c r="AD146" i="11"/>
  <c r="AM145" i="11"/>
  <c r="AE145" i="11"/>
  <c r="AD145" i="11"/>
  <c r="AM144" i="11"/>
  <c r="AE144" i="11"/>
  <c r="AD144" i="11"/>
  <c r="AE143" i="11"/>
  <c r="AD143" i="11"/>
  <c r="AM142" i="11"/>
  <c r="AE142" i="11"/>
  <c r="AD142" i="11"/>
  <c r="AM141" i="11"/>
  <c r="AE141" i="11"/>
  <c r="AD141" i="11"/>
  <c r="AE140" i="11"/>
  <c r="AD140" i="11"/>
  <c r="AE139" i="11"/>
  <c r="AD139" i="11"/>
  <c r="AM138" i="11"/>
  <c r="AE138" i="11"/>
  <c r="AD138" i="11"/>
  <c r="AM137" i="11"/>
  <c r="AE137" i="11"/>
  <c r="AD137" i="11"/>
  <c r="AM136" i="11"/>
  <c r="AE136" i="11"/>
  <c r="AD136" i="11"/>
  <c r="AE135" i="11"/>
  <c r="AD135" i="11"/>
  <c r="AM134" i="11"/>
  <c r="AE134" i="11"/>
  <c r="AD134" i="11"/>
  <c r="AM133" i="11"/>
  <c r="AE133" i="11"/>
  <c r="AD133" i="11"/>
  <c r="AE132" i="11"/>
  <c r="AD132" i="11"/>
  <c r="AE131" i="11"/>
  <c r="AD131" i="11"/>
  <c r="AM130" i="11"/>
  <c r="AE130" i="11"/>
  <c r="AD130" i="11"/>
  <c r="AM129" i="11"/>
  <c r="AE129" i="11"/>
  <c r="AD129" i="11"/>
  <c r="AM128" i="11"/>
  <c r="AE128" i="11"/>
  <c r="AD128" i="11"/>
  <c r="AE127" i="11"/>
  <c r="AD127" i="11"/>
  <c r="AM126" i="11"/>
  <c r="AE126" i="11"/>
  <c r="AD126" i="11"/>
  <c r="AM125" i="11"/>
  <c r="AE125" i="11"/>
  <c r="AD125" i="11"/>
  <c r="AE124" i="11"/>
  <c r="AD124" i="11"/>
  <c r="AE123" i="11"/>
  <c r="AD123" i="11"/>
  <c r="AM122" i="11"/>
  <c r="AE122" i="11"/>
  <c r="AD122" i="11"/>
  <c r="AM121" i="11"/>
  <c r="AE121" i="11"/>
  <c r="AD121" i="11"/>
  <c r="AM120" i="11"/>
  <c r="AE120" i="11"/>
  <c r="AD120" i="11"/>
  <c r="AE119" i="11"/>
  <c r="AD119" i="11"/>
  <c r="AM118" i="11"/>
  <c r="AE118" i="11"/>
  <c r="AD118" i="11"/>
  <c r="AM117" i="11"/>
  <c r="AE117" i="11"/>
  <c r="AD117" i="11"/>
  <c r="AE116" i="11"/>
  <c r="AD116" i="11"/>
  <c r="AE115" i="11"/>
  <c r="AD115" i="11"/>
  <c r="AM114" i="11"/>
  <c r="AE114" i="11"/>
  <c r="AD114" i="11"/>
  <c r="AM113" i="11"/>
  <c r="AE113" i="11"/>
  <c r="AD113" i="11"/>
  <c r="AM112" i="11"/>
  <c r="AE112" i="11"/>
  <c r="AD112" i="11"/>
  <c r="AE111" i="11"/>
  <c r="AD111" i="11"/>
  <c r="AM110" i="11"/>
  <c r="AE110" i="11"/>
  <c r="AD110" i="11"/>
  <c r="AM109" i="11"/>
  <c r="AE109" i="11"/>
  <c r="AD109" i="11"/>
  <c r="AE108" i="11"/>
  <c r="AD108" i="11"/>
  <c r="AE107" i="11"/>
  <c r="AD107" i="11"/>
  <c r="AM106" i="11"/>
  <c r="AE106" i="11"/>
  <c r="AD106" i="11"/>
  <c r="AM105" i="11"/>
  <c r="AE105" i="11"/>
  <c r="AD105" i="11"/>
  <c r="AM104" i="11"/>
  <c r="AE104" i="11"/>
  <c r="AD104" i="11"/>
  <c r="AE103" i="11"/>
  <c r="AD103" i="11"/>
  <c r="AM102" i="11"/>
  <c r="AE102" i="11"/>
  <c r="AD102" i="11"/>
  <c r="AM101" i="11"/>
  <c r="AE101" i="11"/>
  <c r="AD101" i="11"/>
  <c r="AE100" i="11"/>
  <c r="AD100" i="11"/>
  <c r="AE99" i="11"/>
  <c r="AD99" i="11"/>
  <c r="AM98" i="11"/>
  <c r="AE98" i="11"/>
  <c r="AD98" i="11"/>
  <c r="A98" i="1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B169" i="11"/>
  <c r="B168" i="11"/>
  <c r="B167" i="11"/>
  <c r="B166" i="11"/>
  <c r="B165" i="11"/>
  <c r="B164" i="11"/>
  <c r="B163" i="11"/>
  <c r="B162" i="11"/>
  <c r="B161" i="11"/>
  <c r="B160" i="11"/>
  <c r="B159" i="11"/>
  <c r="B158" i="11"/>
  <c r="B157" i="11"/>
  <c r="B156" i="11"/>
  <c r="B155" i="11"/>
  <c r="B154" i="11"/>
  <c r="B153" i="11"/>
  <c r="B152" i="11"/>
  <c r="B151" i="11"/>
  <c r="B150" i="11"/>
  <c r="B149" i="11"/>
  <c r="B148" i="11"/>
  <c r="B147" i="11"/>
  <c r="B146" i="11"/>
  <c r="B145" i="11"/>
  <c r="B144" i="11"/>
  <c r="B143" i="11"/>
  <c r="B142" i="11"/>
  <c r="B141" i="11"/>
  <c r="B140" i="11"/>
  <c r="B139" i="11"/>
  <c r="B138" i="11"/>
  <c r="B137" i="11"/>
  <c r="B136" i="11"/>
  <c r="B135" i="11"/>
  <c r="B134" i="11"/>
  <c r="B133" i="11"/>
  <c r="B132" i="11"/>
  <c r="B131" i="11"/>
  <c r="B130" i="11"/>
  <c r="B129" i="11"/>
  <c r="B128" i="11"/>
  <c r="B127" i="11"/>
  <c r="B126" i="11"/>
  <c r="B125" i="11"/>
  <c r="B124" i="11"/>
  <c r="B123" i="11"/>
  <c r="B122" i="11"/>
  <c r="B121" i="11"/>
  <c r="B120" i="11"/>
  <c r="B119" i="11"/>
  <c r="B118" i="11"/>
  <c r="B117" i="11"/>
  <c r="B116" i="11"/>
  <c r="B115" i="11"/>
  <c r="B114" i="11"/>
  <c r="B113" i="11"/>
  <c r="B112" i="11"/>
  <c r="B111" i="11"/>
  <c r="B110" i="11"/>
  <c r="B109" i="11"/>
  <c r="B108" i="11"/>
  <c r="B107" i="11"/>
  <c r="B106" i="11"/>
  <c r="B105" i="11"/>
  <c r="B104" i="11"/>
  <c r="B103" i="11"/>
  <c r="B102" i="11"/>
  <c r="B101" i="11"/>
  <c r="B100" i="11"/>
  <c r="B99" i="11"/>
  <c r="B98" i="11"/>
  <c r="B97" i="11"/>
  <c r="B96" i="11"/>
  <c r="B95" i="11"/>
  <c r="B94" i="11"/>
  <c r="B93" i="11"/>
  <c r="B92" i="11"/>
  <c r="B91" i="11"/>
  <c r="B90" i="11"/>
  <c r="B89" i="11"/>
  <c r="B88" i="11"/>
  <c r="B87" i="11"/>
  <c r="B86" i="11"/>
  <c r="B85" i="11"/>
  <c r="B84" i="11"/>
  <c r="B83" i="11"/>
  <c r="B82" i="11"/>
  <c r="B81" i="11"/>
  <c r="B80" i="11"/>
  <c r="B79" i="11"/>
  <c r="B78" i="11"/>
  <c r="B77" i="11"/>
  <c r="B76" i="11"/>
  <c r="B75" i="11"/>
  <c r="B74" i="11"/>
  <c r="B73" i="11"/>
  <c r="B72" i="11"/>
  <c r="B71" i="11"/>
  <c r="B70" i="11"/>
  <c r="B69" i="11"/>
  <c r="B68" i="11"/>
  <c r="B67" i="11"/>
  <c r="B66" i="11"/>
  <c r="B65" i="11"/>
  <c r="B64" i="11"/>
  <c r="B63" i="11"/>
  <c r="B62" i="11"/>
  <c r="B61" i="11"/>
  <c r="B60" i="11"/>
  <c r="B59" i="11"/>
  <c r="B58" i="11"/>
  <c r="B57" i="11"/>
  <c r="B56" i="11"/>
  <c r="B55" i="11"/>
  <c r="B54" i="11"/>
  <c r="B53" i="11"/>
  <c r="B52" i="11"/>
  <c r="B51" i="11"/>
  <c r="B50" i="11"/>
  <c r="B49" i="11"/>
  <c r="B48" i="11"/>
  <c r="B47" i="11"/>
  <c r="B46" i="11"/>
  <c r="B45" i="11"/>
  <c r="B44" i="11"/>
  <c r="B43" i="11"/>
  <c r="B42" i="11"/>
  <c r="B41" i="11"/>
  <c r="B40" i="11"/>
  <c r="B39" i="11"/>
  <c r="B38" i="11"/>
  <c r="B37" i="11"/>
  <c r="B36" i="11"/>
  <c r="B35" i="11"/>
  <c r="B34" i="11"/>
  <c r="B33" i="11"/>
  <c r="B32" i="11"/>
  <c r="B31" i="11"/>
  <c r="B30" i="11"/>
  <c r="B29" i="11"/>
  <c r="B28" i="11"/>
  <c r="B27" i="11"/>
  <c r="B26" i="11"/>
  <c r="B25" i="11"/>
  <c r="B24" i="11"/>
  <c r="B23" i="11"/>
  <c r="B22" i="11"/>
  <c r="B21" i="11"/>
  <c r="B20" i="11"/>
  <c r="B19" i="11"/>
  <c r="B18" i="11"/>
  <c r="B17" i="11"/>
  <c r="B16" i="11"/>
  <c r="B15" i="11"/>
  <c r="B14" i="11"/>
  <c r="B13" i="11"/>
  <c r="B12" i="11"/>
  <c r="B11" i="11"/>
  <c r="B10" i="11"/>
  <c r="B9" i="11"/>
  <c r="B8" i="11"/>
  <c r="B7" i="11"/>
  <c r="B6" i="11"/>
  <c r="AE97" i="11"/>
  <c r="AE96" i="11"/>
  <c r="AE95" i="11"/>
  <c r="AE94" i="11"/>
  <c r="AE93" i="11"/>
  <c r="AE92" i="11"/>
  <c r="AE91" i="11"/>
  <c r="AE90" i="11"/>
  <c r="AE89" i="11"/>
  <c r="AE88" i="11"/>
  <c r="AE87" i="11"/>
  <c r="AE86" i="11"/>
  <c r="AE85" i="11"/>
  <c r="AE84" i="11"/>
  <c r="AE83" i="11"/>
  <c r="AE82" i="11"/>
  <c r="AE81" i="11"/>
  <c r="AE80" i="11"/>
  <c r="AE79" i="11"/>
  <c r="AE78" i="11"/>
  <c r="AE77" i="11"/>
  <c r="AE76" i="11"/>
  <c r="AE75" i="11"/>
  <c r="AE74" i="11"/>
  <c r="AE73" i="11"/>
  <c r="AE72" i="11"/>
  <c r="AE71" i="11"/>
  <c r="AE70" i="11"/>
  <c r="AE69" i="11"/>
  <c r="AE68" i="11"/>
  <c r="AE67" i="11"/>
  <c r="AE66" i="11"/>
  <c r="AE65" i="11"/>
  <c r="AE64" i="11"/>
  <c r="AE63" i="11"/>
  <c r="AE62" i="11"/>
  <c r="AE61" i="11"/>
  <c r="AE60" i="11"/>
  <c r="AE59" i="11"/>
  <c r="AE58" i="11"/>
  <c r="AE57" i="11"/>
  <c r="AE56" i="11"/>
  <c r="AE55" i="11"/>
  <c r="AE54" i="11"/>
  <c r="AE53" i="11"/>
  <c r="AE52" i="11"/>
  <c r="AE51" i="11"/>
  <c r="AE50" i="11"/>
  <c r="AE49" i="11"/>
  <c r="AE48" i="11"/>
  <c r="AE47" i="11"/>
  <c r="AE46" i="11"/>
  <c r="AE45" i="11"/>
  <c r="AE44" i="11"/>
  <c r="AE43" i="11"/>
  <c r="AE42" i="11"/>
  <c r="AE41" i="11"/>
  <c r="AE40" i="11"/>
  <c r="AE39" i="11"/>
  <c r="AE38" i="11"/>
  <c r="AE37" i="11"/>
  <c r="AE36" i="11"/>
  <c r="AE35" i="11"/>
  <c r="AE34" i="11"/>
  <c r="AE33" i="11"/>
  <c r="AE32" i="11"/>
  <c r="AE31" i="11"/>
  <c r="AE30" i="11"/>
  <c r="AE29" i="11"/>
  <c r="AE28" i="11"/>
  <c r="AE27" i="11"/>
  <c r="AE26" i="11"/>
  <c r="AE25" i="11"/>
  <c r="AE24" i="11"/>
  <c r="AE23" i="11"/>
  <c r="AE22" i="11"/>
  <c r="AE21" i="11"/>
  <c r="AE20" i="11"/>
  <c r="AE19" i="11"/>
  <c r="AE18" i="11"/>
  <c r="AE17" i="11"/>
  <c r="AE16" i="11"/>
  <c r="AE15" i="11"/>
  <c r="AE14" i="11"/>
  <c r="AE13" i="11"/>
  <c r="AE12" i="11"/>
  <c r="AE11" i="11"/>
  <c r="AE10" i="11"/>
  <c r="AE9" i="11"/>
  <c r="AE8" i="11"/>
  <c r="AE7" i="11"/>
  <c r="AE6" i="11"/>
  <c r="AD97" i="11"/>
  <c r="AD96" i="11"/>
  <c r="AD95" i="11"/>
  <c r="AD94" i="11"/>
  <c r="AD93" i="11"/>
  <c r="AD92" i="11"/>
  <c r="AD91" i="11"/>
  <c r="AD90" i="11"/>
  <c r="AD89" i="11"/>
  <c r="AD88" i="11"/>
  <c r="AD87" i="11"/>
  <c r="AD86" i="11"/>
  <c r="AD85" i="11"/>
  <c r="AD84" i="11"/>
  <c r="AD83" i="11"/>
  <c r="AD82" i="11"/>
  <c r="AD81" i="11"/>
  <c r="AD80" i="11"/>
  <c r="AD79" i="11"/>
  <c r="AD78" i="11"/>
  <c r="AD77" i="11"/>
  <c r="AD76" i="11"/>
  <c r="AD75" i="11"/>
  <c r="AD74" i="11"/>
  <c r="AD73" i="11"/>
  <c r="AD72" i="11"/>
  <c r="AD71" i="11"/>
  <c r="AD70" i="11"/>
  <c r="AD69" i="11"/>
  <c r="AD68" i="11"/>
  <c r="AD67" i="11"/>
  <c r="AD66" i="11"/>
  <c r="AD65" i="11"/>
  <c r="AD64" i="11"/>
  <c r="AD63" i="11"/>
  <c r="AD62" i="11"/>
  <c r="AD61" i="11"/>
  <c r="AD60" i="11"/>
  <c r="AD59" i="11"/>
  <c r="AD58" i="11"/>
  <c r="AD57" i="11"/>
  <c r="AD56" i="11"/>
  <c r="AD55" i="11"/>
  <c r="AD54" i="11"/>
  <c r="AD53" i="11"/>
  <c r="AD52" i="11"/>
  <c r="AD51" i="11"/>
  <c r="AD50" i="11"/>
  <c r="AD49" i="11"/>
  <c r="AD48" i="11"/>
  <c r="AD47" i="11"/>
  <c r="AD46" i="11"/>
  <c r="AD45" i="11"/>
  <c r="AD44" i="11"/>
  <c r="AD43" i="11"/>
  <c r="AD42" i="11"/>
  <c r="AD41" i="11"/>
  <c r="AD40" i="11"/>
  <c r="AD39" i="11"/>
  <c r="AD38" i="11"/>
  <c r="AD37" i="11"/>
  <c r="AD36" i="11"/>
  <c r="AD35" i="11"/>
  <c r="AD34" i="11"/>
  <c r="AD33" i="11"/>
  <c r="AD32" i="11"/>
  <c r="AD31" i="11"/>
  <c r="AD30" i="11"/>
  <c r="AD29" i="11"/>
  <c r="AD28" i="11"/>
  <c r="AD27" i="11"/>
  <c r="AD26" i="11"/>
  <c r="AD25" i="11"/>
  <c r="AD24" i="11"/>
  <c r="AD23" i="11"/>
  <c r="AD22" i="11"/>
  <c r="AD21" i="11"/>
  <c r="AD20" i="11"/>
  <c r="AD19" i="11"/>
  <c r="AD18" i="11"/>
  <c r="AD17" i="11"/>
  <c r="AD16" i="11"/>
  <c r="AD15" i="11"/>
  <c r="AD14" i="11"/>
  <c r="AD13" i="11"/>
  <c r="AD12" i="11"/>
  <c r="AD11" i="11"/>
  <c r="AD10" i="11"/>
  <c r="AD9" i="11"/>
  <c r="AD8" i="11"/>
  <c r="AD7" i="11"/>
  <c r="AD6" i="11"/>
  <c r="AY169" i="11"/>
  <c r="AY168" i="11"/>
  <c r="AY167" i="11"/>
  <c r="AY166" i="11"/>
  <c r="AY165" i="11"/>
  <c r="AY164" i="11"/>
  <c r="AY163" i="11"/>
  <c r="AY162" i="11"/>
  <c r="AY161" i="11"/>
  <c r="AY160" i="11"/>
  <c r="AY159" i="11"/>
  <c r="AY158" i="11"/>
  <c r="AY157" i="11"/>
  <c r="AY156" i="11"/>
  <c r="AY155" i="11"/>
  <c r="AY154" i="11"/>
  <c r="AY153" i="11"/>
  <c r="AY152" i="11"/>
  <c r="AY151" i="11"/>
  <c r="AY150" i="11"/>
  <c r="AY149" i="11"/>
  <c r="AY148" i="11"/>
  <c r="AY147" i="11"/>
  <c r="AY146" i="11"/>
  <c r="AY145" i="11"/>
  <c r="AY144" i="11"/>
  <c r="AY143" i="11"/>
  <c r="AY142" i="11"/>
  <c r="AY141" i="11"/>
  <c r="AY140" i="11"/>
  <c r="AY139" i="11"/>
  <c r="AY138" i="11"/>
  <c r="AY137" i="11"/>
  <c r="AY136" i="11"/>
  <c r="AY135" i="11"/>
  <c r="AY134" i="11"/>
  <c r="AY133" i="11"/>
  <c r="AY132" i="11"/>
  <c r="AY131" i="11"/>
  <c r="AY130" i="11"/>
  <c r="AY129" i="11"/>
  <c r="AY128" i="11"/>
  <c r="AY127" i="11"/>
  <c r="AY126" i="11"/>
  <c r="AY125" i="11"/>
  <c r="AY124" i="11"/>
  <c r="AY123" i="11"/>
  <c r="AY122" i="11"/>
  <c r="AY121" i="11"/>
  <c r="AY120" i="11"/>
  <c r="AY119" i="11"/>
  <c r="AY118" i="11"/>
  <c r="AY117" i="11"/>
  <c r="AY116" i="11"/>
  <c r="AY115" i="11"/>
  <c r="AY114" i="11"/>
  <c r="AY113" i="11"/>
  <c r="AY112" i="11"/>
  <c r="AY111" i="11"/>
  <c r="AY110" i="11"/>
  <c r="AY109" i="11"/>
  <c r="AY108" i="11"/>
  <c r="AY107" i="11"/>
  <c r="AY106" i="11"/>
  <c r="AY105" i="11"/>
  <c r="AY104" i="11"/>
  <c r="AY103" i="11"/>
  <c r="AY102" i="11"/>
  <c r="AY101" i="11"/>
  <c r="AY100" i="11"/>
  <c r="AY99" i="11"/>
  <c r="AY98" i="11"/>
  <c r="AY97" i="11"/>
  <c r="AY96" i="11"/>
  <c r="AY95" i="11"/>
  <c r="AY94" i="11"/>
  <c r="AY93" i="11"/>
  <c r="AY92" i="11"/>
  <c r="AY91" i="11"/>
  <c r="AY90" i="11"/>
  <c r="AY89" i="11"/>
  <c r="AY88" i="11"/>
  <c r="AY87" i="11"/>
  <c r="AY86" i="11"/>
  <c r="AY85" i="11"/>
  <c r="AY84" i="11"/>
  <c r="AY83" i="11"/>
  <c r="AY82" i="11"/>
  <c r="AY81" i="11"/>
  <c r="AY80" i="11"/>
  <c r="AY79" i="11"/>
  <c r="AY78" i="11"/>
  <c r="AY77" i="11"/>
  <c r="AY76" i="11"/>
  <c r="AY75" i="11"/>
  <c r="AY74" i="11"/>
  <c r="AY73" i="11"/>
  <c r="AY72" i="11"/>
  <c r="AY71" i="11"/>
  <c r="AY70" i="11"/>
  <c r="AY69" i="11"/>
  <c r="AY68" i="11"/>
  <c r="AY67" i="11"/>
  <c r="AY66" i="11"/>
  <c r="AY65" i="11"/>
  <c r="AY64" i="11"/>
  <c r="AY63" i="11"/>
  <c r="AY62" i="11"/>
  <c r="AY61" i="11"/>
  <c r="AY60" i="11"/>
  <c r="AY59" i="11"/>
  <c r="AY58" i="11"/>
  <c r="AY57" i="11"/>
  <c r="AY56" i="11"/>
  <c r="AY55" i="11"/>
  <c r="AY54" i="11"/>
  <c r="AY53" i="11"/>
  <c r="AY52" i="11"/>
  <c r="AY51" i="11"/>
  <c r="AY50" i="11"/>
  <c r="AY49" i="11"/>
  <c r="AY48" i="11"/>
  <c r="AY47" i="11"/>
  <c r="AY46" i="11"/>
  <c r="AY45" i="11"/>
  <c r="AY44" i="11"/>
  <c r="AY43" i="11"/>
  <c r="AY42" i="11"/>
  <c r="AY41" i="11"/>
  <c r="AY40" i="11"/>
  <c r="AY39" i="11"/>
  <c r="AY38" i="11"/>
  <c r="AY37" i="11"/>
  <c r="AY36" i="11"/>
  <c r="AY35" i="11"/>
  <c r="AY34" i="11"/>
  <c r="AY33" i="11"/>
  <c r="AY32" i="11"/>
  <c r="AY31" i="11"/>
  <c r="AY30" i="11"/>
  <c r="AY29" i="11"/>
  <c r="AY28" i="11"/>
  <c r="AY27" i="11"/>
  <c r="AY26" i="11"/>
  <c r="AY25" i="11"/>
  <c r="AY24" i="11"/>
  <c r="AY23" i="11"/>
  <c r="AY22" i="11"/>
  <c r="AY21" i="11"/>
  <c r="AY20" i="11"/>
  <c r="AY19" i="11"/>
  <c r="AY18" i="11"/>
  <c r="AY17" i="11"/>
  <c r="AY16" i="11"/>
  <c r="AY15" i="11"/>
  <c r="AY14" i="11"/>
  <c r="AY13" i="11"/>
  <c r="AY12" i="11"/>
  <c r="AY11" i="11"/>
  <c r="AY10" i="11"/>
  <c r="AY9" i="11"/>
  <c r="AY8" i="11"/>
  <c r="AY7" i="11"/>
  <c r="AY6" i="11"/>
  <c r="AU169" i="11"/>
  <c r="AU168" i="11"/>
  <c r="AU167" i="11"/>
  <c r="AU166" i="11"/>
  <c r="AU165" i="11"/>
  <c r="AU164" i="11"/>
  <c r="AU163" i="11"/>
  <c r="AU162" i="11"/>
  <c r="AU161" i="11"/>
  <c r="AU160" i="11"/>
  <c r="AU159" i="11"/>
  <c r="AU158" i="11"/>
  <c r="AU157" i="11"/>
  <c r="AU156" i="11"/>
  <c r="AU155" i="11"/>
  <c r="AU154" i="11"/>
  <c r="AU153" i="11"/>
  <c r="AU152" i="11"/>
  <c r="AU151" i="11"/>
  <c r="AU150" i="11"/>
  <c r="AU147" i="11"/>
  <c r="AU146" i="11"/>
  <c r="AU145" i="11"/>
  <c r="AU144" i="11"/>
  <c r="AU143" i="11"/>
  <c r="AU142" i="11"/>
  <c r="AU141" i="11"/>
  <c r="AU140" i="11"/>
  <c r="AU139" i="11"/>
  <c r="AU138" i="11"/>
  <c r="AU137" i="11"/>
  <c r="AU136" i="11"/>
  <c r="AU135" i="11"/>
  <c r="AU134" i="11"/>
  <c r="AU133" i="11"/>
  <c r="AU132" i="11"/>
  <c r="AU131" i="11"/>
  <c r="AU130" i="11"/>
  <c r="AU129" i="11"/>
  <c r="AU128" i="11"/>
  <c r="AU127" i="11"/>
  <c r="AU126" i="11"/>
  <c r="AU125" i="11"/>
  <c r="AU124" i="11"/>
  <c r="AU123" i="11"/>
  <c r="AU122" i="11"/>
  <c r="AU121" i="11"/>
  <c r="AU120" i="11"/>
  <c r="AU119" i="11"/>
  <c r="AU118" i="11"/>
  <c r="AU117" i="11"/>
  <c r="AU116" i="11"/>
  <c r="AU113" i="11"/>
  <c r="AU112" i="11"/>
  <c r="AU111" i="11"/>
  <c r="AU110" i="11"/>
  <c r="AU109" i="11"/>
  <c r="AU108" i="11"/>
  <c r="AU107" i="11"/>
  <c r="AU106" i="11"/>
  <c r="AU105" i="11"/>
  <c r="AU104" i="11"/>
  <c r="AU103" i="11"/>
  <c r="AU102" i="11"/>
  <c r="AU101" i="11"/>
  <c r="AU100" i="11"/>
  <c r="AU99" i="11"/>
  <c r="AU98" i="11"/>
  <c r="AU97" i="11"/>
  <c r="AU96" i="11"/>
  <c r="AU95" i="11"/>
  <c r="AU94" i="11"/>
  <c r="AU93" i="11"/>
  <c r="AU92" i="11"/>
  <c r="AU91" i="11"/>
  <c r="AU90" i="11"/>
  <c r="AU89" i="11"/>
  <c r="AU88" i="11"/>
  <c r="AU87" i="11"/>
  <c r="AU86" i="11"/>
  <c r="AU85" i="11"/>
  <c r="AU84" i="11"/>
  <c r="AU83" i="11"/>
  <c r="AU82" i="11"/>
  <c r="AU81" i="11"/>
  <c r="AU80" i="11"/>
  <c r="AU79" i="11"/>
  <c r="AU78" i="11"/>
  <c r="AU77" i="11"/>
  <c r="AU76" i="11"/>
  <c r="AU75" i="11"/>
  <c r="AU74" i="11"/>
  <c r="AU73" i="11"/>
  <c r="AU72" i="11"/>
  <c r="AU71" i="11"/>
  <c r="AU70" i="11"/>
  <c r="AU69" i="11"/>
  <c r="AU68" i="11"/>
  <c r="AU67" i="11"/>
  <c r="AU66" i="11"/>
  <c r="AU65" i="11"/>
  <c r="AU64" i="11"/>
  <c r="AU63" i="11"/>
  <c r="AU62" i="11"/>
  <c r="AU61" i="11"/>
  <c r="AU60" i="11"/>
  <c r="AU59" i="11"/>
  <c r="AU58" i="11"/>
  <c r="AU57" i="11"/>
  <c r="AU56" i="11"/>
  <c r="AU55" i="11"/>
  <c r="AU54" i="11"/>
  <c r="AU53" i="11"/>
  <c r="AU52" i="11"/>
  <c r="AU51" i="11"/>
  <c r="AU50" i="11"/>
  <c r="AU49" i="11"/>
  <c r="AU48" i="11"/>
  <c r="AU47" i="11"/>
  <c r="AU46" i="11"/>
  <c r="AU45" i="11"/>
  <c r="AU44" i="11"/>
  <c r="AU43" i="11"/>
  <c r="AU42" i="11"/>
  <c r="AU41" i="11"/>
  <c r="AU40" i="11"/>
  <c r="AU39" i="11"/>
  <c r="AU38" i="11"/>
  <c r="AU37" i="11"/>
  <c r="AU36" i="11"/>
  <c r="AU35" i="11"/>
  <c r="AU34" i="11"/>
  <c r="AU33" i="11"/>
  <c r="AU32" i="11"/>
  <c r="AU31" i="11"/>
  <c r="AU30" i="11"/>
  <c r="AU29" i="11"/>
  <c r="AU28" i="11"/>
  <c r="AU27" i="11"/>
  <c r="AU26" i="11"/>
  <c r="AU25" i="11"/>
  <c r="AU24" i="11"/>
  <c r="AU23" i="11"/>
  <c r="AU22" i="11"/>
  <c r="AU21" i="11"/>
  <c r="AU20" i="11"/>
  <c r="AU19" i="11"/>
  <c r="AU18" i="11"/>
  <c r="AU17" i="11"/>
  <c r="AU16" i="11"/>
  <c r="AU15" i="11"/>
  <c r="AU14" i="11"/>
  <c r="AU13" i="11"/>
  <c r="AU12" i="11"/>
  <c r="AU11" i="11"/>
  <c r="AU10" i="11"/>
  <c r="AU9" i="11"/>
  <c r="AU8" i="11"/>
  <c r="AU7" i="11"/>
  <c r="AU6" i="11"/>
  <c r="AW11" i="11"/>
  <c r="AW13" i="11" s="1"/>
  <c r="AW15" i="11" s="1"/>
  <c r="AW17" i="11" s="1"/>
  <c r="AW19" i="11" s="1"/>
  <c r="AW21" i="11" s="1"/>
  <c r="AW23" i="11" s="1"/>
  <c r="AW25" i="11" s="1"/>
  <c r="AW27" i="11" s="1"/>
  <c r="AW29" i="11" s="1"/>
  <c r="AW31" i="11" s="1"/>
  <c r="AW33" i="11" s="1"/>
  <c r="AW35" i="11" s="1"/>
  <c r="AW37" i="11" s="1"/>
  <c r="AW39" i="11" s="1"/>
  <c r="AW41" i="11" s="1"/>
  <c r="AW43" i="11" s="1"/>
  <c r="AW45" i="11" s="1"/>
  <c r="AW47" i="11" s="1"/>
  <c r="AW49" i="11" s="1"/>
  <c r="AW51" i="11" s="1"/>
  <c r="AW53" i="11" s="1"/>
  <c r="AW55" i="11" s="1"/>
  <c r="AW57" i="11" s="1"/>
  <c r="AW59" i="11" s="1"/>
  <c r="AW61" i="11" s="1"/>
  <c r="AW63" i="11" s="1"/>
  <c r="AW65" i="11" s="1"/>
  <c r="AW67" i="11" s="1"/>
  <c r="AW69" i="11" s="1"/>
  <c r="AW71" i="11" s="1"/>
  <c r="AW73" i="11" s="1"/>
  <c r="AW75" i="11" s="1"/>
  <c r="AW77" i="11" s="1"/>
  <c r="AW79" i="11" s="1"/>
  <c r="AW81" i="11" s="1"/>
  <c r="AW83" i="11" s="1"/>
  <c r="AW85" i="11" s="1"/>
  <c r="AW87" i="11" s="1"/>
  <c r="AW89" i="11" s="1"/>
  <c r="AW91" i="11" s="1"/>
  <c r="AW93" i="11" s="1"/>
  <c r="AW95" i="11" s="1"/>
  <c r="AW97" i="11" s="1"/>
  <c r="AW99" i="11" s="1"/>
  <c r="AW101" i="11" s="1"/>
  <c r="AW103" i="11" s="1"/>
  <c r="AW105" i="11" s="1"/>
  <c r="AW107" i="11" s="1"/>
  <c r="AW109" i="11" s="1"/>
  <c r="AW111" i="11" s="1"/>
  <c r="AW113" i="11" s="1"/>
  <c r="AW115" i="11" s="1"/>
  <c r="AW117" i="11" s="1"/>
  <c r="AW119" i="11" s="1"/>
  <c r="AW121" i="11" s="1"/>
  <c r="AW123" i="11" s="1"/>
  <c r="AW125" i="11" s="1"/>
  <c r="AW127" i="11" s="1"/>
  <c r="AW129" i="11" s="1"/>
  <c r="AW131" i="11" s="1"/>
  <c r="AW133" i="11" s="1"/>
  <c r="AW135" i="11" s="1"/>
  <c r="AW137" i="11" s="1"/>
  <c r="AW139" i="11" s="1"/>
  <c r="AW141" i="11" s="1"/>
  <c r="AW143" i="11" s="1"/>
  <c r="AW145" i="11" s="1"/>
  <c r="AW147" i="11" s="1"/>
  <c r="AW149" i="11" s="1"/>
  <c r="AW151" i="11" s="1"/>
  <c r="AW153" i="11" s="1"/>
  <c r="AW155" i="11" s="1"/>
  <c r="AW157" i="11" s="1"/>
  <c r="AW159" i="11" s="1"/>
  <c r="AW161" i="11" s="1"/>
  <c r="AW163" i="11" s="1"/>
  <c r="AW165" i="11" s="1"/>
  <c r="AW167" i="11" s="1"/>
  <c r="AW169" i="11" s="1"/>
  <c r="AW10" i="11"/>
  <c r="AW12" i="11" s="1"/>
  <c r="AW14" i="11" s="1"/>
  <c r="AW16" i="11" s="1"/>
  <c r="AW18" i="11" s="1"/>
  <c r="AW20" i="11" s="1"/>
  <c r="AW22" i="11" s="1"/>
  <c r="AW24" i="11" s="1"/>
  <c r="AW26" i="11" s="1"/>
  <c r="AW28" i="11" s="1"/>
  <c r="AW30" i="11" s="1"/>
  <c r="AW32" i="11" s="1"/>
  <c r="AW34" i="11" s="1"/>
  <c r="AW36" i="11" s="1"/>
  <c r="AW38" i="11" s="1"/>
  <c r="AW40" i="11" s="1"/>
  <c r="AW42" i="11" s="1"/>
  <c r="AW44" i="11" s="1"/>
  <c r="AW46" i="11" s="1"/>
  <c r="AW48" i="11" s="1"/>
  <c r="AW50" i="11" s="1"/>
  <c r="AW52" i="11" s="1"/>
  <c r="AW54" i="11" s="1"/>
  <c r="AW56" i="11" s="1"/>
  <c r="AW58" i="11" s="1"/>
  <c r="AW60" i="11" s="1"/>
  <c r="AW62" i="11" s="1"/>
  <c r="AW64" i="11" s="1"/>
  <c r="AW66" i="11" s="1"/>
  <c r="AW68" i="11" s="1"/>
  <c r="AW70" i="11" s="1"/>
  <c r="AW72" i="11" s="1"/>
  <c r="AW74" i="11" s="1"/>
  <c r="AW76" i="11" s="1"/>
  <c r="AW78" i="11" s="1"/>
  <c r="AW80" i="11" s="1"/>
  <c r="AW82" i="11" s="1"/>
  <c r="AW84" i="11" s="1"/>
  <c r="AW86" i="11" s="1"/>
  <c r="AW88" i="11" s="1"/>
  <c r="AW90" i="11" s="1"/>
  <c r="AW92" i="11" s="1"/>
  <c r="AW94" i="11" s="1"/>
  <c r="AW96" i="11" s="1"/>
  <c r="AW98" i="11" s="1"/>
  <c r="AW100" i="11" s="1"/>
  <c r="AW102" i="11" s="1"/>
  <c r="AW104" i="11" s="1"/>
  <c r="AW106" i="11" s="1"/>
  <c r="AW108" i="11" s="1"/>
  <c r="AW110" i="11" s="1"/>
  <c r="AW112" i="11" s="1"/>
  <c r="AW114" i="11" s="1"/>
  <c r="AW116" i="11" s="1"/>
  <c r="AW118" i="11" s="1"/>
  <c r="AW120" i="11" s="1"/>
  <c r="AW122" i="11" s="1"/>
  <c r="AW124" i="11" s="1"/>
  <c r="AW126" i="11" s="1"/>
  <c r="AW128" i="11" s="1"/>
  <c r="AW130" i="11" s="1"/>
  <c r="AW132" i="11" s="1"/>
  <c r="AW134" i="11" s="1"/>
  <c r="AW136" i="11" s="1"/>
  <c r="AW138" i="11" s="1"/>
  <c r="AW140" i="11" s="1"/>
  <c r="AW142" i="11" s="1"/>
  <c r="AW144" i="11" s="1"/>
  <c r="AW146" i="11" s="1"/>
  <c r="AW148" i="11" s="1"/>
  <c r="AW150" i="11" s="1"/>
  <c r="AW152" i="11" s="1"/>
  <c r="AW154" i="11" s="1"/>
  <c r="AW156" i="11" s="1"/>
  <c r="AW158" i="11" s="1"/>
  <c r="AW160" i="11" s="1"/>
  <c r="AW162" i="11" s="1"/>
  <c r="AW164" i="11" s="1"/>
  <c r="AW166" i="11" s="1"/>
  <c r="AW168" i="11" s="1"/>
  <c r="AW9" i="11"/>
  <c r="AW8" i="11"/>
  <c r="AV11" i="11"/>
  <c r="AV13" i="11" s="1"/>
  <c r="AV15" i="11" s="1"/>
  <c r="AV17" i="11" s="1"/>
  <c r="AV19" i="11" s="1"/>
  <c r="AV21" i="11" s="1"/>
  <c r="AV23" i="11" s="1"/>
  <c r="AV25" i="11" s="1"/>
  <c r="AV27" i="11" s="1"/>
  <c r="AV29" i="11" s="1"/>
  <c r="AV31" i="11" s="1"/>
  <c r="AV33" i="11" s="1"/>
  <c r="AV35" i="11" s="1"/>
  <c r="AV37" i="11" s="1"/>
  <c r="AV39" i="11" s="1"/>
  <c r="AV41" i="11" s="1"/>
  <c r="AV43" i="11" s="1"/>
  <c r="AV45" i="11" s="1"/>
  <c r="AV47" i="11" s="1"/>
  <c r="AV49" i="11" s="1"/>
  <c r="AV51" i="11" s="1"/>
  <c r="AV53" i="11" s="1"/>
  <c r="AV55" i="11" s="1"/>
  <c r="AV57" i="11" s="1"/>
  <c r="AV59" i="11" s="1"/>
  <c r="AV61" i="11" s="1"/>
  <c r="AV63" i="11" s="1"/>
  <c r="AV65" i="11" s="1"/>
  <c r="AV67" i="11" s="1"/>
  <c r="AV69" i="11" s="1"/>
  <c r="AV71" i="11" s="1"/>
  <c r="AV73" i="11" s="1"/>
  <c r="AV75" i="11" s="1"/>
  <c r="AV77" i="11" s="1"/>
  <c r="AV79" i="11" s="1"/>
  <c r="AV81" i="11" s="1"/>
  <c r="AV83" i="11" s="1"/>
  <c r="AV85" i="11" s="1"/>
  <c r="AV87" i="11" s="1"/>
  <c r="AV89" i="11" s="1"/>
  <c r="AV91" i="11" s="1"/>
  <c r="AV93" i="11" s="1"/>
  <c r="AV95" i="11" s="1"/>
  <c r="AV97" i="11" s="1"/>
  <c r="AV99" i="11" s="1"/>
  <c r="AV101" i="11" s="1"/>
  <c r="AV103" i="11" s="1"/>
  <c r="AV105" i="11" s="1"/>
  <c r="AV107" i="11" s="1"/>
  <c r="AV109" i="11" s="1"/>
  <c r="AV111" i="11" s="1"/>
  <c r="AV113" i="11" s="1"/>
  <c r="AV115" i="11" s="1"/>
  <c r="AV117" i="11" s="1"/>
  <c r="AV119" i="11" s="1"/>
  <c r="AV121" i="11" s="1"/>
  <c r="AV123" i="11" s="1"/>
  <c r="AV125" i="11" s="1"/>
  <c r="AV127" i="11" s="1"/>
  <c r="AV129" i="11" s="1"/>
  <c r="AV131" i="11" s="1"/>
  <c r="AV133" i="11" s="1"/>
  <c r="AV135" i="11" s="1"/>
  <c r="AV137" i="11" s="1"/>
  <c r="AV139" i="11" s="1"/>
  <c r="AV141" i="11" s="1"/>
  <c r="AV143" i="11" s="1"/>
  <c r="AV145" i="11" s="1"/>
  <c r="AV147" i="11" s="1"/>
  <c r="AV149" i="11" s="1"/>
  <c r="AV151" i="11" s="1"/>
  <c r="AV153" i="11" s="1"/>
  <c r="AV155" i="11" s="1"/>
  <c r="AV157" i="11" s="1"/>
  <c r="AV159" i="11" s="1"/>
  <c r="AV161" i="11" s="1"/>
  <c r="AV163" i="11" s="1"/>
  <c r="AV165" i="11" s="1"/>
  <c r="AV167" i="11" s="1"/>
  <c r="AV169" i="11" s="1"/>
  <c r="AV10" i="11"/>
  <c r="AV12" i="11" s="1"/>
  <c r="AV14" i="11" s="1"/>
  <c r="AV16" i="11" s="1"/>
  <c r="AV18" i="11" s="1"/>
  <c r="AV20" i="11" s="1"/>
  <c r="AV22" i="11" s="1"/>
  <c r="AV24" i="11" s="1"/>
  <c r="AV26" i="11" s="1"/>
  <c r="AV28" i="11" s="1"/>
  <c r="AV30" i="11" s="1"/>
  <c r="AV32" i="11" s="1"/>
  <c r="AV34" i="11" s="1"/>
  <c r="AV36" i="11" s="1"/>
  <c r="AV38" i="11" s="1"/>
  <c r="AV40" i="11" s="1"/>
  <c r="AV42" i="11" s="1"/>
  <c r="AV44" i="11" s="1"/>
  <c r="AV46" i="11" s="1"/>
  <c r="AV48" i="11" s="1"/>
  <c r="AV50" i="11" s="1"/>
  <c r="AV52" i="11" s="1"/>
  <c r="AV54" i="11" s="1"/>
  <c r="AV56" i="11" s="1"/>
  <c r="AV58" i="11" s="1"/>
  <c r="AV60" i="11" s="1"/>
  <c r="AV62" i="11" s="1"/>
  <c r="AV64" i="11" s="1"/>
  <c r="AV66" i="11" s="1"/>
  <c r="AV68" i="11" s="1"/>
  <c r="AV70" i="11" s="1"/>
  <c r="AV72" i="11" s="1"/>
  <c r="AV74" i="11" s="1"/>
  <c r="AV76" i="11" s="1"/>
  <c r="AV78" i="11" s="1"/>
  <c r="AV80" i="11" s="1"/>
  <c r="AV82" i="11" s="1"/>
  <c r="AV84" i="11" s="1"/>
  <c r="AV86" i="11" s="1"/>
  <c r="AV88" i="11" s="1"/>
  <c r="AV90" i="11" s="1"/>
  <c r="AV92" i="11" s="1"/>
  <c r="AV94" i="11" s="1"/>
  <c r="AV96" i="11" s="1"/>
  <c r="AV98" i="11" s="1"/>
  <c r="AV100" i="11" s="1"/>
  <c r="AV102" i="11" s="1"/>
  <c r="AV104" i="11" s="1"/>
  <c r="AV106" i="11" s="1"/>
  <c r="AV108" i="11" s="1"/>
  <c r="AV110" i="11" s="1"/>
  <c r="AV112" i="11" s="1"/>
  <c r="AV114" i="11" s="1"/>
  <c r="AV116" i="11" s="1"/>
  <c r="AV118" i="11" s="1"/>
  <c r="AV120" i="11" s="1"/>
  <c r="AV122" i="11" s="1"/>
  <c r="AV124" i="11" s="1"/>
  <c r="AV126" i="11" s="1"/>
  <c r="AV128" i="11" s="1"/>
  <c r="AV130" i="11" s="1"/>
  <c r="AV132" i="11" s="1"/>
  <c r="AV134" i="11" s="1"/>
  <c r="AV136" i="11" s="1"/>
  <c r="AV138" i="11" s="1"/>
  <c r="AV140" i="11" s="1"/>
  <c r="AV142" i="11" s="1"/>
  <c r="AV144" i="11" s="1"/>
  <c r="AV146" i="11" s="1"/>
  <c r="AV148" i="11" s="1"/>
  <c r="AV150" i="11" s="1"/>
  <c r="AV152" i="11" s="1"/>
  <c r="AV154" i="11" s="1"/>
  <c r="AV156" i="11" s="1"/>
  <c r="AV158" i="11" s="1"/>
  <c r="AV160" i="11" s="1"/>
  <c r="AV162" i="11" s="1"/>
  <c r="AV164" i="11" s="1"/>
  <c r="AV166" i="11" s="1"/>
  <c r="AV168" i="11" s="1"/>
  <c r="AV9" i="11"/>
  <c r="AV8" i="11"/>
  <c r="AT169" i="11"/>
  <c r="AT168" i="11"/>
  <c r="AT167" i="11"/>
  <c r="AT166" i="11"/>
  <c r="AT165" i="11"/>
  <c r="AT164" i="11"/>
  <c r="AT163" i="11"/>
  <c r="AT162" i="11"/>
  <c r="AT161" i="11"/>
  <c r="AT160" i="11"/>
  <c r="AT159" i="11"/>
  <c r="AT158" i="11"/>
  <c r="AT157" i="11"/>
  <c r="AT156" i="11"/>
  <c r="AT155" i="11"/>
  <c r="AT154" i="11"/>
  <c r="AT153" i="11"/>
  <c r="AT152" i="11"/>
  <c r="AT151" i="11"/>
  <c r="AT150" i="11"/>
  <c r="AT149" i="11"/>
  <c r="AT148" i="11"/>
  <c r="AT147" i="11"/>
  <c r="AT146" i="11"/>
  <c r="AT145" i="11"/>
  <c r="AT144" i="11"/>
  <c r="AT143" i="11"/>
  <c r="AT142" i="11"/>
  <c r="AT141" i="11"/>
  <c r="AT140" i="11"/>
  <c r="AT139" i="11"/>
  <c r="AT138" i="11"/>
  <c r="AT137" i="11"/>
  <c r="AT136" i="11"/>
  <c r="AT135" i="11"/>
  <c r="AT134" i="11"/>
  <c r="AT133" i="11"/>
  <c r="AT132" i="11"/>
  <c r="AT131" i="11"/>
  <c r="AT130" i="11"/>
  <c r="AT129" i="11"/>
  <c r="AT128" i="11"/>
  <c r="AT127" i="11"/>
  <c r="AT126" i="11"/>
  <c r="AT125" i="11"/>
  <c r="AT124" i="11"/>
  <c r="AT123" i="11"/>
  <c r="AT122" i="11"/>
  <c r="AT121" i="11"/>
  <c r="AT120" i="11"/>
  <c r="AT119" i="11"/>
  <c r="AT118" i="11"/>
  <c r="AT117" i="11"/>
  <c r="AT116" i="11"/>
  <c r="AT115" i="11"/>
  <c r="AT114" i="11"/>
  <c r="AT113" i="11"/>
  <c r="AT112" i="11"/>
  <c r="AT111" i="11"/>
  <c r="AT110" i="11"/>
  <c r="AT109" i="11"/>
  <c r="AT108" i="11"/>
  <c r="AT107" i="11"/>
  <c r="AT106" i="11"/>
  <c r="AT105" i="11"/>
  <c r="AT104" i="11"/>
  <c r="AT103" i="11"/>
  <c r="AT102" i="11"/>
  <c r="AT101" i="11"/>
  <c r="AT100" i="11"/>
  <c r="AT99" i="11"/>
  <c r="AT98" i="11"/>
  <c r="AT97" i="11"/>
  <c r="AT96" i="11"/>
  <c r="AT95" i="11"/>
  <c r="AT94" i="11"/>
  <c r="AT93" i="11"/>
  <c r="AT92" i="11"/>
  <c r="AT91" i="11"/>
  <c r="AT90" i="11"/>
  <c r="AT89" i="11"/>
  <c r="AT88" i="11"/>
  <c r="AT87" i="11"/>
  <c r="AT86" i="11"/>
  <c r="AT85" i="11"/>
  <c r="AT84" i="11"/>
  <c r="AT83" i="11"/>
  <c r="AT82" i="11"/>
  <c r="AT81" i="11"/>
  <c r="AT80" i="11"/>
  <c r="AT79" i="11"/>
  <c r="AT78" i="11"/>
  <c r="AT77" i="11"/>
  <c r="AT76" i="11"/>
  <c r="AT75" i="11"/>
  <c r="AT74" i="11"/>
  <c r="AT73" i="11"/>
  <c r="AT72" i="11"/>
  <c r="AT71" i="11"/>
  <c r="AT70" i="11"/>
  <c r="AT69" i="11"/>
  <c r="AT68" i="11"/>
  <c r="AT67" i="11"/>
  <c r="AT66" i="11"/>
  <c r="AT65" i="11"/>
  <c r="AT64" i="11"/>
  <c r="AT63" i="11"/>
  <c r="AT62" i="11"/>
  <c r="AT61" i="11"/>
  <c r="AT60" i="11"/>
  <c r="AT59" i="11"/>
  <c r="AT58" i="11"/>
  <c r="AT57" i="11"/>
  <c r="AT56" i="11"/>
  <c r="AT55" i="11"/>
  <c r="AT54" i="11"/>
  <c r="AT53" i="11"/>
  <c r="AT52" i="11"/>
  <c r="AT51" i="11"/>
  <c r="AT50" i="11"/>
  <c r="AT49" i="11"/>
  <c r="AT48" i="11"/>
  <c r="AT47" i="11"/>
  <c r="AT46" i="11"/>
  <c r="AT45" i="11"/>
  <c r="AT44" i="11"/>
  <c r="AT43" i="11"/>
  <c r="AT42" i="11"/>
  <c r="AT41" i="11"/>
  <c r="AT40" i="11"/>
  <c r="AT39" i="11"/>
  <c r="AT38" i="11"/>
  <c r="AT37" i="11"/>
  <c r="AT36" i="11"/>
  <c r="AT35" i="11"/>
  <c r="AT34" i="11"/>
  <c r="AT33" i="11"/>
  <c r="AT32" i="11"/>
  <c r="AT31" i="11"/>
  <c r="AT30" i="11"/>
  <c r="AT29" i="11"/>
  <c r="AT28" i="11"/>
  <c r="AT27" i="11"/>
  <c r="AT26" i="11"/>
  <c r="AT25" i="11"/>
  <c r="AT24" i="11"/>
  <c r="AT23" i="11"/>
  <c r="AT22" i="11"/>
  <c r="AT21" i="11"/>
  <c r="AT20" i="11"/>
  <c r="AT19" i="11"/>
  <c r="AT18" i="11"/>
  <c r="AT17" i="11"/>
  <c r="AT16" i="11"/>
  <c r="AT15" i="11"/>
  <c r="AT14" i="11"/>
  <c r="AT13" i="11"/>
  <c r="AT12" i="11"/>
  <c r="AT11" i="11"/>
  <c r="AT10" i="11"/>
  <c r="AT9" i="11"/>
  <c r="AT8" i="11"/>
  <c r="AT7" i="11"/>
  <c r="AT6" i="11"/>
  <c r="AS101" i="11"/>
  <c r="AS103" i="11" s="1"/>
  <c r="AS105" i="11" s="1"/>
  <c r="AS107" i="11" s="1"/>
  <c r="AS109" i="11" s="1"/>
  <c r="AS111" i="11" s="1"/>
  <c r="AS113" i="11" s="1"/>
  <c r="AS115" i="11" s="1"/>
  <c r="AS117" i="11" s="1"/>
  <c r="AS119" i="11" s="1"/>
  <c r="AS121" i="11" s="1"/>
  <c r="AS123" i="11" s="1"/>
  <c r="AS125" i="11" s="1"/>
  <c r="AS127" i="11" s="1"/>
  <c r="AS129" i="11" s="1"/>
  <c r="AS131" i="11" s="1"/>
  <c r="AS133" i="11" s="1"/>
  <c r="AS135" i="11" s="1"/>
  <c r="AS137" i="11" s="1"/>
  <c r="AS139" i="11" s="1"/>
  <c r="AS141" i="11" s="1"/>
  <c r="AS143" i="11" s="1"/>
  <c r="AS145" i="11" s="1"/>
  <c r="AS147" i="11" s="1"/>
  <c r="AS149" i="11" s="1"/>
  <c r="AS151" i="11" s="1"/>
  <c r="AS153" i="11" s="1"/>
  <c r="AS155" i="11" s="1"/>
  <c r="AS157" i="11" s="1"/>
  <c r="AS159" i="11" s="1"/>
  <c r="AS161" i="11" s="1"/>
  <c r="AS163" i="11" s="1"/>
  <c r="AS165" i="11" s="1"/>
  <c r="AS167" i="11" s="1"/>
  <c r="AS169" i="11" s="1"/>
  <c r="AS99" i="11"/>
  <c r="AS98" i="11"/>
  <c r="AS100" i="11" s="1"/>
  <c r="AS102" i="11" s="1"/>
  <c r="AS104" i="11" s="1"/>
  <c r="AS106" i="11" s="1"/>
  <c r="AS108" i="11" s="1"/>
  <c r="AS110" i="11" s="1"/>
  <c r="AS112" i="11" s="1"/>
  <c r="AS114" i="11" s="1"/>
  <c r="AS116" i="11" s="1"/>
  <c r="AS118" i="11" s="1"/>
  <c r="AS120" i="11" s="1"/>
  <c r="AS122" i="11" s="1"/>
  <c r="AS124" i="11" s="1"/>
  <c r="AS126" i="11" s="1"/>
  <c r="AS128" i="11" s="1"/>
  <c r="AS130" i="11" s="1"/>
  <c r="AS132" i="11" s="1"/>
  <c r="AS134" i="11" s="1"/>
  <c r="AS136" i="11" s="1"/>
  <c r="AS138" i="11" s="1"/>
  <c r="AS140" i="11" s="1"/>
  <c r="AS142" i="11" s="1"/>
  <c r="AS144" i="11" s="1"/>
  <c r="AS146" i="11" s="1"/>
  <c r="AS148" i="11" s="1"/>
  <c r="AS150" i="11" s="1"/>
  <c r="AS152" i="11" s="1"/>
  <c r="AS154" i="11" s="1"/>
  <c r="AS156" i="11" s="1"/>
  <c r="AS158" i="11" s="1"/>
  <c r="AS160" i="11" s="1"/>
  <c r="AS162" i="11" s="1"/>
  <c r="AS164" i="11" s="1"/>
  <c r="AS166" i="11" s="1"/>
  <c r="AS168" i="11" s="1"/>
  <c r="AS11" i="11"/>
  <c r="AS13" i="11" s="1"/>
  <c r="AS15" i="11" s="1"/>
  <c r="AS17" i="11" s="1"/>
  <c r="AS19" i="11" s="1"/>
  <c r="AS21" i="11" s="1"/>
  <c r="AS23" i="11" s="1"/>
  <c r="AS25" i="11" s="1"/>
  <c r="AS27" i="11" s="1"/>
  <c r="AS29" i="11" s="1"/>
  <c r="AS31" i="11" s="1"/>
  <c r="AS33" i="11" s="1"/>
  <c r="AS35" i="11" s="1"/>
  <c r="AS37" i="11" s="1"/>
  <c r="AS39" i="11" s="1"/>
  <c r="AS41" i="11" s="1"/>
  <c r="AS43" i="11" s="1"/>
  <c r="AS45" i="11" s="1"/>
  <c r="AS47" i="11" s="1"/>
  <c r="AS49" i="11" s="1"/>
  <c r="AS51" i="11" s="1"/>
  <c r="AS53" i="11" s="1"/>
  <c r="AS55" i="11" s="1"/>
  <c r="AS57" i="11" s="1"/>
  <c r="AS59" i="11" s="1"/>
  <c r="AS61" i="11" s="1"/>
  <c r="AS63" i="11" s="1"/>
  <c r="AS65" i="11" s="1"/>
  <c r="AS67" i="11" s="1"/>
  <c r="AS69" i="11" s="1"/>
  <c r="AS71" i="11" s="1"/>
  <c r="AS73" i="11" s="1"/>
  <c r="AS75" i="11" s="1"/>
  <c r="AS77" i="11" s="1"/>
  <c r="AS79" i="11" s="1"/>
  <c r="AS81" i="11" s="1"/>
  <c r="AS83" i="11" s="1"/>
  <c r="AS85" i="11" s="1"/>
  <c r="AS87" i="11" s="1"/>
  <c r="AS89" i="11" s="1"/>
  <c r="AS91" i="11" s="1"/>
  <c r="AS93" i="11" s="1"/>
  <c r="AS95" i="11" s="1"/>
  <c r="AS97" i="11" s="1"/>
  <c r="AS10" i="11"/>
  <c r="AS12" i="11" s="1"/>
  <c r="AS14" i="11" s="1"/>
  <c r="AS16" i="11" s="1"/>
  <c r="AS18" i="11" s="1"/>
  <c r="AS20" i="11" s="1"/>
  <c r="AS22" i="11" s="1"/>
  <c r="AS24" i="11" s="1"/>
  <c r="AS26" i="11" s="1"/>
  <c r="AS28" i="11" s="1"/>
  <c r="AS30" i="11" s="1"/>
  <c r="AS32" i="11" s="1"/>
  <c r="AS34" i="11" s="1"/>
  <c r="AS36" i="11" s="1"/>
  <c r="AS38" i="11" s="1"/>
  <c r="AS40" i="11" s="1"/>
  <c r="AS42" i="11" s="1"/>
  <c r="AS44" i="11" s="1"/>
  <c r="AS46" i="11" s="1"/>
  <c r="AS48" i="11" s="1"/>
  <c r="AS50" i="11" s="1"/>
  <c r="AS52" i="11" s="1"/>
  <c r="AS54" i="11" s="1"/>
  <c r="AS56" i="11" s="1"/>
  <c r="AS58" i="11" s="1"/>
  <c r="AS60" i="11" s="1"/>
  <c r="AS62" i="11" s="1"/>
  <c r="AS64" i="11" s="1"/>
  <c r="AS66" i="11" s="1"/>
  <c r="AS68" i="11" s="1"/>
  <c r="AS70" i="11" s="1"/>
  <c r="AS72" i="11" s="1"/>
  <c r="AS74" i="11" s="1"/>
  <c r="AS76" i="11" s="1"/>
  <c r="AS78" i="11" s="1"/>
  <c r="AS80" i="11" s="1"/>
  <c r="AS82" i="11" s="1"/>
  <c r="AS84" i="11" s="1"/>
  <c r="AS86" i="11" s="1"/>
  <c r="AS88" i="11" s="1"/>
  <c r="AS90" i="11" s="1"/>
  <c r="AS92" i="11" s="1"/>
  <c r="AS94" i="11" s="1"/>
  <c r="AS96" i="11" s="1"/>
  <c r="AS9" i="11"/>
  <c r="AS8" i="11"/>
  <c r="I230" i="14"/>
  <c r="R97" i="9"/>
  <c r="R96" i="9"/>
  <c r="M202" i="14"/>
  <c r="O202" i="14" s="1"/>
  <c r="M201" i="14"/>
  <c r="O201" i="14" s="1"/>
  <c r="M200" i="14"/>
  <c r="O200" i="14" s="1"/>
  <c r="M199" i="14"/>
  <c r="O199" i="14" s="1"/>
  <c r="M198" i="14"/>
  <c r="M197" i="14"/>
  <c r="O197" i="14" s="1"/>
  <c r="J202" i="14"/>
  <c r="J201" i="14"/>
  <c r="J200" i="14"/>
  <c r="J199" i="14"/>
  <c r="J198" i="14"/>
  <c r="J197" i="14"/>
  <c r="I202" i="14"/>
  <c r="I201" i="14"/>
  <c r="I200" i="14"/>
  <c r="I199" i="14"/>
  <c r="I198" i="14"/>
  <c r="I197" i="14"/>
  <c r="B196" i="14"/>
  <c r="C193" i="16" s="1"/>
  <c r="B195" i="14"/>
  <c r="C192" i="16" s="1"/>
  <c r="B194" i="14"/>
  <c r="C191" i="16" s="1"/>
  <c r="B193" i="14"/>
  <c r="C190" i="16" s="1"/>
  <c r="B192" i="14"/>
  <c r="C189" i="16" s="1"/>
  <c r="B191" i="14"/>
  <c r="C188" i="16" s="1"/>
  <c r="B190" i="14"/>
  <c r="C187" i="16" s="1"/>
  <c r="B189" i="14"/>
  <c r="C186" i="16" s="1"/>
  <c r="B188" i="14"/>
  <c r="C185" i="16" s="1"/>
  <c r="B187" i="14"/>
  <c r="C184" i="16" s="1"/>
  <c r="B186" i="14"/>
  <c r="C183" i="16" s="1"/>
  <c r="B185" i="14"/>
  <c r="C182" i="16" s="1"/>
  <c r="B184" i="14"/>
  <c r="C181" i="16" s="1"/>
  <c r="B183" i="14"/>
  <c r="C180" i="16" s="1"/>
  <c r="B182" i="14"/>
  <c r="B181" i="14"/>
  <c r="B180" i="14"/>
  <c r="B179" i="14"/>
  <c r="C176" i="16" s="1"/>
  <c r="B178" i="14"/>
  <c r="C175" i="16" s="1"/>
  <c r="B177" i="14"/>
  <c r="C174" i="16" s="1"/>
  <c r="B176" i="14"/>
  <c r="C173" i="16" s="1"/>
  <c r="B175" i="14"/>
  <c r="C172" i="16" s="1"/>
  <c r="B174" i="14"/>
  <c r="C171" i="16" s="1"/>
  <c r="B173" i="14"/>
  <c r="C170" i="16" s="1"/>
  <c r="B171" i="14"/>
  <c r="C168" i="16" s="1"/>
  <c r="B170" i="14"/>
  <c r="C167" i="16" s="1"/>
  <c r="B169" i="14"/>
  <c r="C166" i="16" s="1"/>
  <c r="B168" i="14"/>
  <c r="C165" i="16" s="1"/>
  <c r="B167" i="14"/>
  <c r="C164" i="16" s="1"/>
  <c r="B166" i="14"/>
  <c r="C163" i="16" s="1"/>
  <c r="B165" i="14"/>
  <c r="C162" i="16" s="1"/>
  <c r="B164" i="14"/>
  <c r="C161" i="16" s="1"/>
  <c r="B163" i="14"/>
  <c r="C160" i="16" s="1"/>
  <c r="B162" i="14"/>
  <c r="C159" i="16" s="1"/>
  <c r="B161" i="14"/>
  <c r="C158" i="16" s="1"/>
  <c r="B160" i="14"/>
  <c r="C157" i="16" s="1"/>
  <c r="B159" i="14"/>
  <c r="C156" i="16" s="1"/>
  <c r="B158" i="14"/>
  <c r="C155" i="16" s="1"/>
  <c r="B157" i="14"/>
  <c r="C154" i="16" s="1"/>
  <c r="B156" i="14"/>
  <c r="C153" i="16" s="1"/>
  <c r="B155" i="14"/>
  <c r="C152" i="16" s="1"/>
  <c r="B154" i="14"/>
  <c r="C151" i="16" s="1"/>
  <c r="B153" i="14"/>
  <c r="C150" i="16" s="1"/>
  <c r="B152" i="14"/>
  <c r="C149" i="16" s="1"/>
  <c r="B151" i="14"/>
  <c r="C148" i="16" s="1"/>
  <c r="B150" i="14"/>
  <c r="C147" i="16" s="1"/>
  <c r="B149" i="14"/>
  <c r="C146" i="16" s="1"/>
  <c r="B148" i="14"/>
  <c r="C145" i="16" s="1"/>
  <c r="B147" i="14"/>
  <c r="C144" i="16" s="1"/>
  <c r="B146" i="14"/>
  <c r="C143" i="16" s="1"/>
  <c r="B145" i="14"/>
  <c r="C142" i="16" s="1"/>
  <c r="B144" i="14"/>
  <c r="C141" i="16" s="1"/>
  <c r="B143" i="14"/>
  <c r="C140" i="16" s="1"/>
  <c r="B142" i="14"/>
  <c r="C139" i="16" s="1"/>
  <c r="B141" i="14"/>
  <c r="C138" i="16" s="1"/>
  <c r="B140" i="14"/>
  <c r="C137" i="16" s="1"/>
  <c r="B139" i="14"/>
  <c r="C136" i="16" s="1"/>
  <c r="B138" i="14"/>
  <c r="C135" i="16" s="1"/>
  <c r="B137" i="14"/>
  <c r="C134" i="16" s="1"/>
  <c r="B136" i="14"/>
  <c r="C133" i="16" s="1"/>
  <c r="B135" i="14"/>
  <c r="C132" i="16" s="1"/>
  <c r="B134" i="14"/>
  <c r="C131" i="16" s="1"/>
  <c r="B133" i="14"/>
  <c r="C130" i="16" s="1"/>
  <c r="B132" i="14"/>
  <c r="C129" i="16" s="1"/>
  <c r="B131" i="14"/>
  <c r="C128" i="16" s="1"/>
  <c r="B130" i="14"/>
  <c r="C127" i="16" s="1"/>
  <c r="B129" i="14"/>
  <c r="C126" i="16" s="1"/>
  <c r="B128" i="14"/>
  <c r="C125" i="16" s="1"/>
  <c r="B127" i="14"/>
  <c r="C124" i="16" s="1"/>
  <c r="B126" i="14"/>
  <c r="C123" i="16" s="1"/>
  <c r="B125" i="14"/>
  <c r="C122" i="16" s="1"/>
  <c r="B124" i="14"/>
  <c r="C121" i="16" s="1"/>
  <c r="B123" i="14"/>
  <c r="C120" i="16" s="1"/>
  <c r="B122" i="14"/>
  <c r="B121" i="14"/>
  <c r="B120" i="14"/>
  <c r="B119" i="14"/>
  <c r="C116" i="16" s="1"/>
  <c r="B118" i="14"/>
  <c r="C115" i="16" s="1"/>
  <c r="B116" i="14"/>
  <c r="C113" i="16" s="1"/>
  <c r="B115" i="14"/>
  <c r="C112" i="16" s="1"/>
  <c r="B114" i="14"/>
  <c r="C111" i="16" s="1"/>
  <c r="B113" i="14"/>
  <c r="C110" i="16" s="1"/>
  <c r="B112" i="14"/>
  <c r="C109" i="16" s="1"/>
  <c r="B111" i="14"/>
  <c r="C108" i="16" s="1"/>
  <c r="B110" i="14"/>
  <c r="C107" i="16" s="1"/>
  <c r="B109" i="14"/>
  <c r="C106" i="16" s="1"/>
  <c r="B108" i="14"/>
  <c r="C105" i="16" s="1"/>
  <c r="B107" i="14"/>
  <c r="C104" i="16" s="1"/>
  <c r="B106" i="14"/>
  <c r="C103" i="16" s="1"/>
  <c r="B105" i="14"/>
  <c r="C102" i="16" s="1"/>
  <c r="B104" i="14"/>
  <c r="C101" i="16" s="1"/>
  <c r="B103" i="14"/>
  <c r="C100" i="16" s="1"/>
  <c r="B102" i="14"/>
  <c r="C99" i="16" s="1"/>
  <c r="B101" i="14"/>
  <c r="C98" i="16" s="1"/>
  <c r="B100" i="14"/>
  <c r="C97" i="16" s="1"/>
  <c r="B99" i="14"/>
  <c r="C96" i="16" s="1"/>
  <c r="B98" i="14"/>
  <c r="C95" i="16" s="1"/>
  <c r="B97" i="14"/>
  <c r="C94" i="16" s="1"/>
  <c r="B96" i="14"/>
  <c r="C93" i="16" s="1"/>
  <c r="B95" i="14"/>
  <c r="C92" i="16" s="1"/>
  <c r="B94" i="14"/>
  <c r="C91" i="16" s="1"/>
  <c r="B93" i="14"/>
  <c r="C90" i="16" s="1"/>
  <c r="B92" i="14"/>
  <c r="C89" i="16" s="1"/>
  <c r="B91" i="14"/>
  <c r="C88" i="16" s="1"/>
  <c r="B90" i="14"/>
  <c r="C87" i="16" s="1"/>
  <c r="B89" i="14"/>
  <c r="C86" i="16" s="1"/>
  <c r="B88" i="14"/>
  <c r="C85" i="16" s="1"/>
  <c r="B87" i="14"/>
  <c r="C84" i="16" s="1"/>
  <c r="B86" i="14"/>
  <c r="C83" i="16" s="1"/>
  <c r="B85" i="14"/>
  <c r="C82" i="16" s="1"/>
  <c r="B84" i="14"/>
  <c r="C81" i="16" s="1"/>
  <c r="B83" i="14"/>
  <c r="C80" i="16" s="1"/>
  <c r="B82" i="14"/>
  <c r="C79" i="16" s="1"/>
  <c r="B81" i="14"/>
  <c r="C78" i="16" s="1"/>
  <c r="B80" i="14"/>
  <c r="C77" i="16" s="1"/>
  <c r="B79" i="14"/>
  <c r="C76" i="16" s="1"/>
  <c r="B78" i="14"/>
  <c r="C75" i="16" s="1"/>
  <c r="B77" i="14"/>
  <c r="C74" i="16" s="1"/>
  <c r="B76" i="14"/>
  <c r="C73" i="16" s="1"/>
  <c r="B75" i="14"/>
  <c r="C72" i="16" s="1"/>
  <c r="B74" i="14"/>
  <c r="C71" i="16" s="1"/>
  <c r="B73" i="14"/>
  <c r="C70" i="16" s="1"/>
  <c r="B72" i="14"/>
  <c r="C69" i="16" s="1"/>
  <c r="B71" i="14"/>
  <c r="C68" i="16" s="1"/>
  <c r="B70" i="14"/>
  <c r="C67" i="16" s="1"/>
  <c r="B69" i="14"/>
  <c r="C66" i="16" s="1"/>
  <c r="B68" i="14"/>
  <c r="C65" i="16" s="1"/>
  <c r="B67" i="14"/>
  <c r="C64" i="16" s="1"/>
  <c r="B66" i="14"/>
  <c r="C63" i="16" s="1"/>
  <c r="B65" i="14"/>
  <c r="C62" i="16" s="1"/>
  <c r="B64" i="14"/>
  <c r="C61" i="16" s="1"/>
  <c r="B63" i="14"/>
  <c r="C60" i="16" s="1"/>
  <c r="B61" i="14"/>
  <c r="C58" i="16" s="1"/>
  <c r="B60" i="14"/>
  <c r="C57" i="16" s="1"/>
  <c r="B59" i="14"/>
  <c r="C56" i="16" s="1"/>
  <c r="B58" i="14"/>
  <c r="C55" i="16" s="1"/>
  <c r="B57" i="14"/>
  <c r="C54" i="16" s="1"/>
  <c r="B56" i="14"/>
  <c r="C53" i="16" s="1"/>
  <c r="B55" i="14"/>
  <c r="C52" i="16" s="1"/>
  <c r="B54" i="14"/>
  <c r="C51" i="16" s="1"/>
  <c r="B53" i="14"/>
  <c r="C50" i="16" s="1"/>
  <c r="B52" i="14"/>
  <c r="C49" i="16" s="1"/>
  <c r="B51" i="14"/>
  <c r="C48" i="16" s="1"/>
  <c r="B50" i="14"/>
  <c r="C47" i="16" s="1"/>
  <c r="B49" i="14"/>
  <c r="C46" i="16" s="1"/>
  <c r="B48" i="14"/>
  <c r="C45" i="16" s="1"/>
  <c r="B47" i="14"/>
  <c r="C44" i="16" s="1"/>
  <c r="B46" i="14"/>
  <c r="C43" i="16" s="1"/>
  <c r="B45" i="14"/>
  <c r="C42" i="16" s="1"/>
  <c r="B44" i="14"/>
  <c r="C41" i="16" s="1"/>
  <c r="B43" i="14"/>
  <c r="C40" i="16" s="1"/>
  <c r="B42" i="14"/>
  <c r="C39" i="16" s="1"/>
  <c r="B41" i="14"/>
  <c r="C38" i="16" s="1"/>
  <c r="B40" i="14"/>
  <c r="C37" i="16" s="1"/>
  <c r="B39" i="14"/>
  <c r="C36" i="16" s="1"/>
  <c r="B38" i="14"/>
  <c r="C35" i="16" s="1"/>
  <c r="B37" i="14"/>
  <c r="C34" i="16" s="1"/>
  <c r="B36" i="14"/>
  <c r="C33" i="16" s="1"/>
  <c r="B35" i="14"/>
  <c r="C32" i="16" s="1"/>
  <c r="B34" i="14"/>
  <c r="C31" i="16" s="1"/>
  <c r="B33" i="14"/>
  <c r="C30" i="16" s="1"/>
  <c r="B32" i="14"/>
  <c r="C29" i="16" s="1"/>
  <c r="B31" i="14"/>
  <c r="C28" i="16" s="1"/>
  <c r="B30" i="14"/>
  <c r="C27" i="16" s="1"/>
  <c r="B29" i="14"/>
  <c r="C26" i="16" s="1"/>
  <c r="B28" i="14"/>
  <c r="C25" i="16" s="1"/>
  <c r="B27" i="14"/>
  <c r="C24" i="16" s="1"/>
  <c r="B26" i="14"/>
  <c r="C23" i="16" s="1"/>
  <c r="B25" i="14"/>
  <c r="C22" i="16" s="1"/>
  <c r="B24" i="14"/>
  <c r="C21" i="16" s="1"/>
  <c r="B23" i="14"/>
  <c r="C20" i="16" s="1"/>
  <c r="B22" i="14"/>
  <c r="C19" i="16" s="1"/>
  <c r="B21" i="14"/>
  <c r="C18" i="16" s="1"/>
  <c r="B20" i="14"/>
  <c r="C17" i="16" s="1"/>
  <c r="B19" i="14"/>
  <c r="C16" i="16" s="1"/>
  <c r="B18" i="14"/>
  <c r="C15" i="16" s="1"/>
  <c r="B17" i="14"/>
  <c r="C14" i="16" s="1"/>
  <c r="B16" i="14"/>
  <c r="C13" i="16" s="1"/>
  <c r="B15" i="14"/>
  <c r="C12" i="16" s="1"/>
  <c r="B14" i="14"/>
  <c r="C11" i="16" s="1"/>
  <c r="B13" i="14"/>
  <c r="C10" i="16" s="1"/>
  <c r="B12" i="14"/>
  <c r="C9" i="16" s="1"/>
  <c r="B11" i="14"/>
  <c r="C8" i="16" s="1"/>
  <c r="B10" i="14"/>
  <c r="C7" i="16" s="1"/>
  <c r="B9" i="14"/>
  <c r="C6" i="16" s="1"/>
  <c r="B8" i="14"/>
  <c r="M62" i="14"/>
  <c r="M61" i="14"/>
  <c r="M60" i="14"/>
  <c r="M59" i="14"/>
  <c r="M58" i="14"/>
  <c r="M57" i="14"/>
  <c r="M56" i="14"/>
  <c r="M55" i="14"/>
  <c r="O55" i="14" s="1"/>
  <c r="M54" i="14"/>
  <c r="O54" i="14" s="1"/>
  <c r="M53" i="14"/>
  <c r="O53" i="14" s="1"/>
  <c r="M52" i="14"/>
  <c r="O52" i="14" s="1"/>
  <c r="M51" i="14"/>
  <c r="O51" i="14" s="1"/>
  <c r="M50" i="14"/>
  <c r="O50" i="14" s="1"/>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M13" i="14"/>
  <c r="M12" i="14"/>
  <c r="M11" i="14"/>
  <c r="M10" i="14"/>
  <c r="M9" i="14"/>
  <c r="M8" i="14"/>
  <c r="M117" i="14"/>
  <c r="M116" i="14"/>
  <c r="M115" i="14"/>
  <c r="O115" i="14" s="1"/>
  <c r="M114" i="14"/>
  <c r="O114" i="14" s="1"/>
  <c r="M113" i="14"/>
  <c r="M112" i="14"/>
  <c r="O112" i="14" s="1"/>
  <c r="M111" i="14"/>
  <c r="O111" i="14" s="1"/>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171" i="14"/>
  <c r="O171" i="14" s="1"/>
  <c r="M170" i="14"/>
  <c r="O170" i="14" s="1"/>
  <c r="M169" i="14"/>
  <c r="O169" i="14" s="1"/>
  <c r="M168" i="14"/>
  <c r="O168" i="14" s="1"/>
  <c r="M167" i="14"/>
  <c r="O167" i="14" s="1"/>
  <c r="M166" i="14"/>
  <c r="O166" i="14" s="1"/>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72" i="14"/>
  <c r="M196" i="14"/>
  <c r="O196" i="14" s="1"/>
  <c r="M195" i="14"/>
  <c r="O195" i="14" s="1"/>
  <c r="M194" i="14"/>
  <c r="O194" i="14" s="1"/>
  <c r="M193" i="14"/>
  <c r="O193" i="14" s="1"/>
  <c r="M192" i="14"/>
  <c r="O192" i="14" s="1"/>
  <c r="M191" i="14"/>
  <c r="O191" i="14" s="1"/>
  <c r="M190" i="14"/>
  <c r="O190" i="14" s="1"/>
  <c r="M189" i="14"/>
  <c r="O189" i="14" s="1"/>
  <c r="M188" i="14"/>
  <c r="O188" i="14" s="1"/>
  <c r="M187" i="14"/>
  <c r="M186" i="14"/>
  <c r="O186" i="14" s="1"/>
  <c r="M185" i="14"/>
  <c r="O185" i="14" s="1"/>
  <c r="M184" i="14"/>
  <c r="O184" i="14" s="1"/>
  <c r="M183" i="14"/>
  <c r="O183" i="14" s="1"/>
  <c r="M182" i="14"/>
  <c r="O182" i="14" s="1"/>
  <c r="M181" i="14"/>
  <c r="O181" i="14" s="1"/>
  <c r="M180" i="14"/>
  <c r="O180" i="14" s="1"/>
  <c r="M179" i="14"/>
  <c r="O179" i="14" s="1"/>
  <c r="M178" i="14"/>
  <c r="O178" i="14" s="1"/>
  <c r="M177" i="14"/>
  <c r="O177" i="14" s="1"/>
  <c r="M176" i="14"/>
  <c r="O176" i="14" s="1"/>
  <c r="M175" i="14"/>
  <c r="O175" i="14" s="1"/>
  <c r="M174" i="14"/>
  <c r="O174" i="14" s="1"/>
  <c r="M173" i="14"/>
  <c r="O173" i="14" s="1"/>
  <c r="J196" i="14"/>
  <c r="I196" i="14"/>
  <c r="J195" i="14"/>
  <c r="I195" i="14"/>
  <c r="J194" i="14"/>
  <c r="I194" i="14"/>
  <c r="J193" i="14"/>
  <c r="I193" i="14"/>
  <c r="J192" i="14"/>
  <c r="I192" i="14"/>
  <c r="J191" i="14"/>
  <c r="I191" i="14"/>
  <c r="J190" i="14"/>
  <c r="I190" i="14"/>
  <c r="J189" i="14"/>
  <c r="I189" i="14"/>
  <c r="J188" i="14"/>
  <c r="I188" i="14"/>
  <c r="J187" i="14"/>
  <c r="I187" i="14"/>
  <c r="J186" i="14"/>
  <c r="I186" i="14"/>
  <c r="J185" i="14"/>
  <c r="I185" i="14"/>
  <c r="J184" i="14"/>
  <c r="I184" i="14"/>
  <c r="J183" i="14"/>
  <c r="I183" i="14"/>
  <c r="J182" i="14"/>
  <c r="I182" i="14"/>
  <c r="J181" i="14"/>
  <c r="I181" i="14"/>
  <c r="J180" i="14"/>
  <c r="J179" i="14"/>
  <c r="J178" i="14"/>
  <c r="J177" i="14"/>
  <c r="J176" i="14"/>
  <c r="J175" i="14"/>
  <c r="J174" i="14"/>
  <c r="J173" i="14"/>
  <c r="I180" i="14"/>
  <c r="I179" i="14"/>
  <c r="I178" i="14"/>
  <c r="I177" i="14"/>
  <c r="I176" i="14"/>
  <c r="I175" i="14"/>
  <c r="I174" i="14"/>
  <c r="I173" i="14"/>
  <c r="R93" i="9"/>
  <c r="R92" i="9"/>
  <c r="R91" i="9"/>
  <c r="R90" i="9"/>
  <c r="R89" i="9"/>
  <c r="R88" i="9"/>
  <c r="R87" i="9"/>
  <c r="R86" i="9"/>
  <c r="R82" i="9"/>
  <c r="R81" i="9"/>
  <c r="R80" i="9"/>
  <c r="R79" i="9"/>
  <c r="R78" i="9"/>
  <c r="R77" i="9"/>
  <c r="R76" i="9"/>
  <c r="R75" i="9"/>
  <c r="R74" i="9"/>
  <c r="R73" i="9"/>
  <c r="R72" i="9"/>
  <c r="R71" i="9"/>
  <c r="R70" i="9"/>
  <c r="R69" i="9"/>
  <c r="R68" i="9"/>
  <c r="R67" i="9"/>
  <c r="K171" i="14"/>
  <c r="J171" i="14"/>
  <c r="I171" i="14"/>
  <c r="K170" i="14"/>
  <c r="J170" i="14"/>
  <c r="I170" i="14"/>
  <c r="K169" i="14"/>
  <c r="J169" i="14"/>
  <c r="I169" i="14"/>
  <c r="K168" i="14"/>
  <c r="J168" i="14"/>
  <c r="I168" i="14"/>
  <c r="K167" i="14"/>
  <c r="J167" i="14"/>
  <c r="I167" i="14"/>
  <c r="K166" i="14"/>
  <c r="J166" i="14"/>
  <c r="I166" i="14"/>
  <c r="K116" i="14"/>
  <c r="K115" i="14"/>
  <c r="K114" i="14"/>
  <c r="K113" i="14"/>
  <c r="K112" i="14"/>
  <c r="K111" i="14"/>
  <c r="J116" i="14"/>
  <c r="I116" i="14"/>
  <c r="J115" i="14"/>
  <c r="I115" i="14"/>
  <c r="J114" i="14"/>
  <c r="I114" i="14"/>
  <c r="J113" i="14"/>
  <c r="I113" i="14"/>
  <c r="J112" i="14"/>
  <c r="I112" i="14"/>
  <c r="J111" i="14"/>
  <c r="I111" i="14"/>
  <c r="J110" i="14"/>
  <c r="I110" i="14"/>
  <c r="J109" i="14"/>
  <c r="I109" i="14"/>
  <c r="J108" i="14"/>
  <c r="I108" i="14"/>
  <c r="J107" i="14"/>
  <c r="I107" i="14"/>
  <c r="J106" i="14"/>
  <c r="I106" i="14"/>
  <c r="J105" i="14"/>
  <c r="I105" i="14"/>
  <c r="J104" i="14"/>
  <c r="I104" i="14"/>
  <c r="J103" i="14"/>
  <c r="I103" i="14"/>
  <c r="J102" i="14"/>
  <c r="I102" i="14"/>
  <c r="J101" i="14"/>
  <c r="I101" i="14"/>
  <c r="J100" i="14"/>
  <c r="I100" i="14"/>
  <c r="J99" i="14"/>
  <c r="I99" i="14"/>
  <c r="J98" i="14"/>
  <c r="I98" i="14"/>
  <c r="J97" i="14"/>
  <c r="I97" i="14"/>
  <c r="J96" i="14"/>
  <c r="I96" i="14"/>
  <c r="J95" i="14"/>
  <c r="I95" i="14"/>
  <c r="J94" i="14"/>
  <c r="I94" i="14"/>
  <c r="J93" i="14"/>
  <c r="I93" i="14"/>
  <c r="J92" i="14"/>
  <c r="I92" i="14"/>
  <c r="J91" i="14"/>
  <c r="I91" i="14"/>
  <c r="J90" i="14"/>
  <c r="I90" i="14"/>
  <c r="J89" i="14"/>
  <c r="I89" i="14"/>
  <c r="J88" i="14"/>
  <c r="I88" i="14"/>
  <c r="J87" i="14"/>
  <c r="I87" i="14"/>
  <c r="J86" i="14"/>
  <c r="I86" i="14"/>
  <c r="J85" i="14"/>
  <c r="I85" i="14"/>
  <c r="J84" i="14"/>
  <c r="I84" i="14"/>
  <c r="J83" i="14"/>
  <c r="I83" i="14"/>
  <c r="J82" i="14"/>
  <c r="I82" i="14"/>
  <c r="J81" i="14"/>
  <c r="I81" i="14"/>
  <c r="J80" i="14"/>
  <c r="I80" i="14"/>
  <c r="J79" i="14"/>
  <c r="I79" i="14"/>
  <c r="J78" i="14"/>
  <c r="I78" i="14"/>
  <c r="J77" i="14"/>
  <c r="I77" i="14"/>
  <c r="J76" i="14"/>
  <c r="I76" i="14"/>
  <c r="J75" i="14"/>
  <c r="I75" i="14"/>
  <c r="J74" i="14"/>
  <c r="I74" i="14"/>
  <c r="J73" i="14"/>
  <c r="I73" i="14"/>
  <c r="J72" i="14"/>
  <c r="I72" i="14"/>
  <c r="J71" i="14"/>
  <c r="I71" i="14"/>
  <c r="J70" i="14"/>
  <c r="I70" i="14"/>
  <c r="J69" i="14"/>
  <c r="I69" i="14"/>
  <c r="J68" i="14"/>
  <c r="I68" i="14"/>
  <c r="J67" i="14"/>
  <c r="I67" i="14"/>
  <c r="J66" i="14"/>
  <c r="I66" i="14"/>
  <c r="J65" i="14"/>
  <c r="I65" i="14"/>
  <c r="J64" i="14"/>
  <c r="I64" i="14"/>
  <c r="K55" i="14"/>
  <c r="J55" i="14"/>
  <c r="I55" i="14"/>
  <c r="K54" i="14"/>
  <c r="J54" i="14"/>
  <c r="I54" i="14"/>
  <c r="K53" i="14"/>
  <c r="J53" i="14"/>
  <c r="I53" i="14"/>
  <c r="K52" i="14"/>
  <c r="J52" i="14"/>
  <c r="I52" i="14"/>
  <c r="K51" i="14"/>
  <c r="J51" i="14"/>
  <c r="I51" i="14"/>
  <c r="K50" i="14"/>
  <c r="J50" i="14"/>
  <c r="I50" i="14"/>
  <c r="I38" i="14"/>
  <c r="R58" i="9"/>
  <c r="R57" i="9"/>
  <c r="R56" i="9"/>
  <c r="R55" i="9"/>
  <c r="R54" i="9"/>
  <c r="R53" i="9"/>
  <c r="R52" i="9"/>
  <c r="E54" i="9"/>
  <c r="E55" i="9" s="1"/>
  <c r="E56" i="9" s="1"/>
  <c r="E53" i="9"/>
  <c r="F54" i="9"/>
  <c r="F55" i="9" s="1"/>
  <c r="F56" i="9" s="1"/>
  <c r="F53" i="9"/>
  <c r="G62" i="9"/>
  <c r="G61" i="9"/>
  <c r="G60" i="9"/>
  <c r="G59" i="9"/>
  <c r="G56" i="9"/>
  <c r="G55" i="9"/>
  <c r="G54" i="9"/>
  <c r="J56" i="9" s="1"/>
  <c r="G53" i="9"/>
  <c r="J53" i="9" s="1"/>
  <c r="N53" i="9" s="1"/>
  <c r="P53" i="9" s="1"/>
  <c r="G50" i="9"/>
  <c r="G49" i="9"/>
  <c r="G48" i="9"/>
  <c r="G47" i="9"/>
  <c r="G44" i="9"/>
  <c r="G43" i="9"/>
  <c r="G42" i="9"/>
  <c r="G41" i="9"/>
  <c r="G38" i="9"/>
  <c r="G37" i="9"/>
  <c r="G36" i="9"/>
  <c r="G35" i="9"/>
  <c r="J35" i="9" s="1"/>
  <c r="N35" i="9" s="1"/>
  <c r="P35" i="9" s="1"/>
  <c r="G32" i="9"/>
  <c r="G31" i="9"/>
  <c r="G30" i="9"/>
  <c r="G29" i="9"/>
  <c r="G26" i="9"/>
  <c r="G25" i="9"/>
  <c r="G24" i="9"/>
  <c r="G23" i="9"/>
  <c r="G14" i="9"/>
  <c r="G13" i="9"/>
  <c r="G12" i="9"/>
  <c r="G11" i="9"/>
  <c r="L56" i="9"/>
  <c r="D56" i="9"/>
  <c r="L55" i="9"/>
  <c r="I55" i="9"/>
  <c r="D55" i="9"/>
  <c r="L54" i="9"/>
  <c r="I54" i="9"/>
  <c r="D54" i="9"/>
  <c r="L53" i="9"/>
  <c r="D53" i="9"/>
  <c r="L52" i="9"/>
  <c r="J52" i="9"/>
  <c r="N52" i="9" s="1"/>
  <c r="D52" i="9"/>
  <c r="N81" i="9"/>
  <c r="P81" i="9" s="1"/>
  <c r="N80" i="9"/>
  <c r="P80" i="9" s="1"/>
  <c r="P79" i="9"/>
  <c r="O79" i="9"/>
  <c r="N79" i="9"/>
  <c r="N77" i="9"/>
  <c r="P77" i="9" s="1"/>
  <c r="N76" i="9"/>
  <c r="P76" i="9" s="1"/>
  <c r="P75" i="9"/>
  <c r="O75" i="9"/>
  <c r="N75" i="9"/>
  <c r="N73" i="9"/>
  <c r="P73" i="9" s="1"/>
  <c r="P72" i="9"/>
  <c r="N72" i="9"/>
  <c r="O72" i="9" s="1"/>
  <c r="P71" i="9"/>
  <c r="O71" i="9"/>
  <c r="N71" i="9"/>
  <c r="N69" i="9"/>
  <c r="P69" i="9" s="1"/>
  <c r="P68" i="9"/>
  <c r="O68" i="9"/>
  <c r="N68" i="9"/>
  <c r="H80" i="9"/>
  <c r="H81" i="9" s="1"/>
  <c r="G80" i="9"/>
  <c r="G81" i="9" s="1"/>
  <c r="F80" i="9"/>
  <c r="F81" i="9" s="1"/>
  <c r="E80" i="9"/>
  <c r="E81" i="9" s="1"/>
  <c r="H77" i="9"/>
  <c r="H76" i="9"/>
  <c r="G76" i="9"/>
  <c r="G77" i="9" s="1"/>
  <c r="F76" i="9"/>
  <c r="F77" i="9" s="1"/>
  <c r="E76" i="9"/>
  <c r="E77" i="9" s="1"/>
  <c r="H73" i="9"/>
  <c r="H72" i="9"/>
  <c r="G72" i="9"/>
  <c r="G73" i="9" s="1"/>
  <c r="F72" i="9"/>
  <c r="F73" i="9" s="1"/>
  <c r="E72" i="9"/>
  <c r="E73" i="9" s="1"/>
  <c r="H69" i="9"/>
  <c r="G69" i="9"/>
  <c r="F69" i="9"/>
  <c r="E69" i="9"/>
  <c r="H68" i="9"/>
  <c r="G68" i="9"/>
  <c r="F68" i="9"/>
  <c r="E68" i="9"/>
  <c r="B26" i="1"/>
  <c r="B25" i="1"/>
  <c r="B22" i="1"/>
  <c r="B23" i="1" s="1"/>
  <c r="B24" i="1" s="1"/>
  <c r="B14" i="1"/>
  <c r="B15" i="1" s="1"/>
  <c r="B16" i="1" s="1"/>
  <c r="B17" i="1" s="1"/>
  <c r="B18" i="1" s="1"/>
  <c r="B19" i="1" s="1"/>
  <c r="B20" i="1" s="1"/>
  <c r="B21" i="1" s="1"/>
  <c r="B13" i="1"/>
  <c r="B12" i="1"/>
  <c r="B11" i="1"/>
  <c r="K119" i="14"/>
  <c r="K118" i="14"/>
  <c r="I119" i="14"/>
  <c r="I118" i="14"/>
  <c r="K64" i="14"/>
  <c r="K63" i="14"/>
  <c r="J63" i="14"/>
  <c r="I63" i="14"/>
  <c r="K8" i="14"/>
  <c r="R63" i="9"/>
  <c r="R62" i="9"/>
  <c r="R61" i="9"/>
  <c r="R60" i="9"/>
  <c r="R59" i="9"/>
  <c r="R51" i="9"/>
  <c r="R50" i="9"/>
  <c r="R49" i="9"/>
  <c r="R48" i="9"/>
  <c r="R47" i="9"/>
  <c r="R46" i="9"/>
  <c r="R45" i="9"/>
  <c r="R44" i="9"/>
  <c r="R43" i="9"/>
  <c r="R42" i="9"/>
  <c r="R41" i="9"/>
  <c r="R40" i="9"/>
  <c r="R39" i="9"/>
  <c r="R38" i="9"/>
  <c r="R37" i="9"/>
  <c r="R36" i="9"/>
  <c r="R35" i="9"/>
  <c r="R34" i="9"/>
  <c r="R33" i="9"/>
  <c r="R32" i="9"/>
  <c r="R31" i="9"/>
  <c r="R30" i="9"/>
  <c r="R29" i="9"/>
  <c r="R28" i="9"/>
  <c r="R27" i="9"/>
  <c r="R26" i="9"/>
  <c r="R25" i="9"/>
  <c r="R24" i="9"/>
  <c r="R23" i="9"/>
  <c r="R22" i="9"/>
  <c r="R21" i="9"/>
  <c r="R20" i="9"/>
  <c r="R19" i="9"/>
  <c r="R18" i="9"/>
  <c r="R17" i="9"/>
  <c r="R16" i="9"/>
  <c r="R15" i="9"/>
  <c r="R14" i="9"/>
  <c r="R13" i="9"/>
  <c r="R12" i="9"/>
  <c r="R11" i="9"/>
  <c r="R10" i="9"/>
  <c r="R64" i="9"/>
  <c r="H97" i="9"/>
  <c r="F97" i="9"/>
  <c r="H96" i="9"/>
  <c r="F96" i="9"/>
  <c r="E97" i="9"/>
  <c r="E96" i="9"/>
  <c r="J59" i="9"/>
  <c r="N59" i="9" s="1"/>
  <c r="O59" i="9" s="1"/>
  <c r="J58" i="9"/>
  <c r="N58" i="9" s="1"/>
  <c r="O58" i="9" s="1"/>
  <c r="J47" i="9"/>
  <c r="N47" i="9" s="1"/>
  <c r="O47" i="9" s="1"/>
  <c r="J46" i="9"/>
  <c r="N46" i="9" s="1"/>
  <c r="P46" i="9" s="1"/>
  <c r="L38" i="9"/>
  <c r="L37" i="9"/>
  <c r="L36" i="9"/>
  <c r="L35" i="9"/>
  <c r="L34" i="9"/>
  <c r="J41" i="9"/>
  <c r="N41" i="9" s="1"/>
  <c r="O41" i="9" s="1"/>
  <c r="J40" i="9"/>
  <c r="N40" i="9" s="1"/>
  <c r="J34" i="9"/>
  <c r="J29" i="9"/>
  <c r="N29" i="9" s="1"/>
  <c r="J28" i="9"/>
  <c r="N28" i="9" s="1"/>
  <c r="P28" i="9" s="1"/>
  <c r="D38" i="9"/>
  <c r="D37" i="9"/>
  <c r="D36" i="9"/>
  <c r="D35" i="9"/>
  <c r="D34" i="9"/>
  <c r="D32" i="9"/>
  <c r="D31" i="9"/>
  <c r="D30" i="9"/>
  <c r="D29" i="9"/>
  <c r="D28" i="9"/>
  <c r="D26" i="9"/>
  <c r="D25" i="9"/>
  <c r="D24" i="9"/>
  <c r="D23" i="9"/>
  <c r="D22" i="9"/>
  <c r="D14" i="9"/>
  <c r="D13" i="9"/>
  <c r="D12" i="9"/>
  <c r="D11" i="9"/>
  <c r="D10" i="9"/>
  <c r="N34" i="9"/>
  <c r="O34" i="9" s="1"/>
  <c r="J26" i="9"/>
  <c r="N26" i="9" s="1"/>
  <c r="P26" i="9" s="1"/>
  <c r="I25" i="9"/>
  <c r="J25" i="9" s="1"/>
  <c r="N25" i="9" s="1"/>
  <c r="P25" i="9" s="1"/>
  <c r="I24" i="9"/>
  <c r="J24" i="9" s="1"/>
  <c r="N24" i="9" s="1"/>
  <c r="P24" i="9" s="1"/>
  <c r="J23" i="9"/>
  <c r="N23" i="9" s="1"/>
  <c r="P23" i="9" s="1"/>
  <c r="J22" i="9"/>
  <c r="N22" i="9" s="1"/>
  <c r="J20" i="9"/>
  <c r="N20" i="9" s="1"/>
  <c r="P20" i="9" s="1"/>
  <c r="I19" i="9"/>
  <c r="J19" i="9" s="1"/>
  <c r="N19" i="9" s="1"/>
  <c r="I18" i="9"/>
  <c r="J18" i="9" s="1"/>
  <c r="N18" i="9" s="1"/>
  <c r="J17" i="9"/>
  <c r="N17" i="9" s="1"/>
  <c r="O17" i="9" s="1"/>
  <c r="J16" i="9"/>
  <c r="N16" i="9" s="1"/>
  <c r="P16" i="9" s="1"/>
  <c r="L32" i="9"/>
  <c r="L31" i="9"/>
  <c r="L30" i="9"/>
  <c r="L29" i="9"/>
  <c r="L28" i="9"/>
  <c r="L26" i="9"/>
  <c r="L25" i="9"/>
  <c r="L24" i="9"/>
  <c r="L23" i="9"/>
  <c r="L22" i="9"/>
  <c r="L14" i="9"/>
  <c r="L13" i="9"/>
  <c r="L12" i="9"/>
  <c r="L11" i="9"/>
  <c r="L10" i="9"/>
  <c r="J14" i="9"/>
  <c r="J10" i="9"/>
  <c r="N10" i="9" s="1"/>
  <c r="O10" i="9" s="1"/>
  <c r="D54" i="12"/>
  <c r="D53" i="12"/>
  <c r="D52" i="12"/>
  <c r="D51" i="12"/>
  <c r="D50" i="12"/>
  <c r="C117" i="16" l="1"/>
  <c r="C118" i="16"/>
  <c r="C119" i="16"/>
  <c r="C178" i="16"/>
  <c r="C177" i="16"/>
  <c r="C179" i="16"/>
  <c r="P191" i="14"/>
  <c r="F188" i="16" s="1"/>
  <c r="BB169" i="11"/>
  <c r="P197" i="14"/>
  <c r="F194" i="16" s="1"/>
  <c r="BB146" i="11"/>
  <c r="BA114" i="11"/>
  <c r="BA157" i="11"/>
  <c r="BB109" i="11"/>
  <c r="BB122" i="11"/>
  <c r="BB135" i="11"/>
  <c r="BB148" i="11"/>
  <c r="BB161" i="11"/>
  <c r="BA100" i="11"/>
  <c r="BA158" i="11"/>
  <c r="BA99" i="11"/>
  <c r="BA151" i="11"/>
  <c r="BA154" i="11"/>
  <c r="BA163" i="11"/>
  <c r="BB98" i="11"/>
  <c r="BB111" i="11"/>
  <c r="BB124" i="11"/>
  <c r="BB137" i="11"/>
  <c r="BB149" i="11"/>
  <c r="BB162" i="11"/>
  <c r="BA102" i="11"/>
  <c r="BA160" i="11"/>
  <c r="BB100" i="11"/>
  <c r="BB113" i="11"/>
  <c r="BB125" i="11"/>
  <c r="BB138" i="11"/>
  <c r="BB151" i="11"/>
  <c r="BB164" i="11"/>
  <c r="BB108" i="11"/>
  <c r="BB133" i="11"/>
  <c r="BA103" i="11"/>
  <c r="BA115" i="11"/>
  <c r="BB114" i="11"/>
  <c r="BB153" i="11"/>
  <c r="BA166" i="11"/>
  <c r="BA155" i="11"/>
  <c r="BB103" i="11"/>
  <c r="BB154" i="11"/>
  <c r="BA112" i="11"/>
  <c r="BB105" i="11"/>
  <c r="BB117" i="11"/>
  <c r="BB130" i="11"/>
  <c r="BB143" i="11"/>
  <c r="BB156" i="11"/>
  <c r="BB163" i="11"/>
  <c r="BB155" i="11"/>
  <c r="BB147" i="11"/>
  <c r="BB139" i="11"/>
  <c r="BB131" i="11"/>
  <c r="BB123" i="11"/>
  <c r="BB115" i="11"/>
  <c r="BB107" i="11"/>
  <c r="BB99" i="11"/>
  <c r="BA161" i="11"/>
  <c r="BA113" i="11"/>
  <c r="BB168" i="11"/>
  <c r="BB160" i="11"/>
  <c r="BB152" i="11"/>
  <c r="BB144" i="11"/>
  <c r="BB136" i="11"/>
  <c r="BB128" i="11"/>
  <c r="BB120" i="11"/>
  <c r="BB112" i="11"/>
  <c r="BB104" i="11"/>
  <c r="BA156" i="11"/>
  <c r="BA108" i="11"/>
  <c r="BB166" i="11"/>
  <c r="BB158" i="11"/>
  <c r="BB150" i="11"/>
  <c r="BB142" i="11"/>
  <c r="BB134" i="11"/>
  <c r="BB126" i="11"/>
  <c r="BB118" i="11"/>
  <c r="BB110" i="11"/>
  <c r="BB102" i="11"/>
  <c r="BA152" i="11"/>
  <c r="BA104" i="11"/>
  <c r="BA150" i="11"/>
  <c r="BB121" i="11"/>
  <c r="BB159" i="11"/>
  <c r="BA153" i="11"/>
  <c r="BA111" i="11"/>
  <c r="BA105" i="11"/>
  <c r="BA164" i="11"/>
  <c r="BA106" i="11"/>
  <c r="BB101" i="11"/>
  <c r="BB127" i="11"/>
  <c r="BB140" i="11"/>
  <c r="BB165" i="11"/>
  <c r="BA110" i="11"/>
  <c r="BB116" i="11"/>
  <c r="BB129" i="11"/>
  <c r="BB141" i="11"/>
  <c r="BB167" i="11"/>
  <c r="BA118" i="11"/>
  <c r="BA98" i="11"/>
  <c r="BA107" i="11"/>
  <c r="BA159" i="11"/>
  <c r="BA162" i="11"/>
  <c r="BA134" i="11"/>
  <c r="BB106" i="11"/>
  <c r="BB119" i="11"/>
  <c r="BB132" i="11"/>
  <c r="BB145" i="11"/>
  <c r="BB157" i="11"/>
  <c r="BA101" i="11"/>
  <c r="BA165" i="11"/>
  <c r="BA109" i="11"/>
  <c r="P200" i="14"/>
  <c r="F197" i="16" s="1"/>
  <c r="P201" i="14"/>
  <c r="F198" i="16" s="1"/>
  <c r="BA148" i="11"/>
  <c r="BA125" i="11"/>
  <c r="BA149" i="11"/>
  <c r="BA137" i="11"/>
  <c r="BA169" i="11"/>
  <c r="BA130" i="11"/>
  <c r="BA124" i="11"/>
  <c r="BA119" i="11"/>
  <c r="BA127" i="11"/>
  <c r="BA135" i="11"/>
  <c r="BA143" i="11"/>
  <c r="BA167" i="11"/>
  <c r="BA120" i="11"/>
  <c r="BA136" i="11"/>
  <c r="BA117" i="11"/>
  <c r="BA133" i="11"/>
  <c r="BA141" i="11"/>
  <c r="BA121" i="11"/>
  <c r="BA122" i="11"/>
  <c r="BA138" i="11"/>
  <c r="BA146" i="11"/>
  <c r="BA140" i="11"/>
  <c r="BA126" i="11"/>
  <c r="BA142" i="11"/>
  <c r="BA168" i="11"/>
  <c r="BA128" i="11"/>
  <c r="BA144" i="11"/>
  <c r="BA129" i="11"/>
  <c r="BA145" i="11"/>
  <c r="BA116" i="11"/>
  <c r="BA132" i="11"/>
  <c r="BA123" i="11"/>
  <c r="BA131" i="11"/>
  <c r="BA139" i="11"/>
  <c r="BA147" i="11"/>
  <c r="P199" i="14"/>
  <c r="F196" i="16" s="1"/>
  <c r="P202" i="14"/>
  <c r="F199" i="16" s="1"/>
  <c r="P198" i="14"/>
  <c r="F195" i="16" s="1"/>
  <c r="O198" i="14"/>
  <c r="P193" i="14"/>
  <c r="F190" i="16" s="1"/>
  <c r="P185" i="14"/>
  <c r="F182" i="16" s="1"/>
  <c r="P192" i="14"/>
  <c r="F189" i="16" s="1"/>
  <c r="P180" i="14"/>
  <c r="F177" i="16" s="1"/>
  <c r="P195" i="14"/>
  <c r="F192" i="16" s="1"/>
  <c r="P179" i="14"/>
  <c r="F176" i="16" s="1"/>
  <c r="P188" i="14"/>
  <c r="F185" i="16" s="1"/>
  <c r="P196" i="14"/>
  <c r="F193" i="16" s="1"/>
  <c r="P175" i="14"/>
  <c r="F172" i="16" s="1"/>
  <c r="P189" i="14"/>
  <c r="F186" i="16" s="1"/>
  <c r="P194" i="14"/>
  <c r="F191" i="16" s="1"/>
  <c r="P177" i="14"/>
  <c r="F174" i="16" s="1"/>
  <c r="P174" i="14"/>
  <c r="F171" i="16" s="1"/>
  <c r="P176" i="14"/>
  <c r="F173" i="16" s="1"/>
  <c r="P178" i="14"/>
  <c r="F175" i="16" s="1"/>
  <c r="P190" i="14"/>
  <c r="F187" i="16" s="1"/>
  <c r="P173" i="14"/>
  <c r="F170" i="16" s="1"/>
  <c r="P183" i="14"/>
  <c r="F180" i="16" s="1"/>
  <c r="P184" i="14"/>
  <c r="F181" i="16" s="1"/>
  <c r="P187" i="14"/>
  <c r="F184" i="16" s="1"/>
  <c r="P181" i="14"/>
  <c r="F178" i="16" s="1"/>
  <c r="P182" i="14"/>
  <c r="F179" i="16" s="1"/>
  <c r="O187" i="14"/>
  <c r="P186" i="14"/>
  <c r="F183" i="16" s="1"/>
  <c r="P168" i="14"/>
  <c r="F165" i="16" s="1"/>
  <c r="P171" i="14"/>
  <c r="F168" i="16" s="1"/>
  <c r="P166" i="14"/>
  <c r="F163" i="16" s="1"/>
  <c r="P116" i="14"/>
  <c r="F113" i="16" s="1"/>
  <c r="P170" i="14"/>
  <c r="F167" i="16" s="1"/>
  <c r="P115" i="14"/>
  <c r="F112" i="16" s="1"/>
  <c r="P112" i="14"/>
  <c r="F109" i="16" s="1"/>
  <c r="P167" i="14"/>
  <c r="F164" i="16" s="1"/>
  <c r="P169" i="14"/>
  <c r="F166" i="16" s="1"/>
  <c r="P63" i="14"/>
  <c r="F60" i="16" s="1"/>
  <c r="P113" i="14"/>
  <c r="F110" i="16" s="1"/>
  <c r="P111" i="14"/>
  <c r="F108" i="16" s="1"/>
  <c r="P114" i="14"/>
  <c r="F111" i="16" s="1"/>
  <c r="P53" i="14"/>
  <c r="F50" i="16" s="1"/>
  <c r="P52" i="14"/>
  <c r="F49" i="16" s="1"/>
  <c r="O113" i="14"/>
  <c r="O116" i="14"/>
  <c r="P50" i="14"/>
  <c r="F47" i="16" s="1"/>
  <c r="P51" i="14"/>
  <c r="F48" i="16" s="1"/>
  <c r="P55" i="14"/>
  <c r="F52" i="16" s="1"/>
  <c r="P54" i="14"/>
  <c r="F51" i="16" s="1"/>
  <c r="N56" i="9"/>
  <c r="P56" i="9" s="1"/>
  <c r="I57" i="9"/>
  <c r="J55" i="9"/>
  <c r="N55" i="9" s="1"/>
  <c r="O55" i="9" s="1"/>
  <c r="J54" i="9"/>
  <c r="N54" i="9" s="1"/>
  <c r="J8" i="14"/>
  <c r="J118" i="14"/>
  <c r="J57" i="9"/>
  <c r="O52" i="9"/>
  <c r="P52" i="9"/>
  <c r="O53" i="9"/>
  <c r="J42" i="14"/>
  <c r="K21" i="14"/>
  <c r="O40" i="14"/>
  <c r="I134" i="14"/>
  <c r="K127" i="14"/>
  <c r="K147" i="14"/>
  <c r="J14" i="14"/>
  <c r="J44" i="14"/>
  <c r="K10" i="14"/>
  <c r="K22" i="14"/>
  <c r="K35" i="14"/>
  <c r="K47" i="14"/>
  <c r="O42" i="14"/>
  <c r="K66" i="14"/>
  <c r="J122" i="14"/>
  <c r="J134" i="14"/>
  <c r="I149" i="14"/>
  <c r="J161" i="14"/>
  <c r="K130" i="14"/>
  <c r="K151" i="14"/>
  <c r="O148" i="14"/>
  <c r="J15" i="14"/>
  <c r="J45" i="14"/>
  <c r="K11" i="14"/>
  <c r="K23" i="14"/>
  <c r="K37" i="14"/>
  <c r="K56" i="14"/>
  <c r="O44" i="14"/>
  <c r="K72" i="14"/>
  <c r="K78" i="14"/>
  <c r="K84" i="14"/>
  <c r="K90" i="14"/>
  <c r="K96" i="14"/>
  <c r="K102" i="14"/>
  <c r="O106" i="14"/>
  <c r="I125" i="14"/>
  <c r="J137" i="14"/>
  <c r="J149" i="14"/>
  <c r="I163" i="14"/>
  <c r="K131" i="14"/>
  <c r="K154" i="14"/>
  <c r="O154" i="14"/>
  <c r="K164" i="14"/>
  <c r="K156" i="14"/>
  <c r="K140" i="14"/>
  <c r="K124" i="14"/>
  <c r="I155" i="14"/>
  <c r="I145" i="14"/>
  <c r="I136" i="14"/>
  <c r="I126" i="14"/>
  <c r="K80" i="14"/>
  <c r="K74" i="14"/>
  <c r="K117" i="14"/>
  <c r="K148" i="14"/>
  <c r="K132" i="14"/>
  <c r="I164" i="14"/>
  <c r="I160" i="14"/>
  <c r="I150" i="14"/>
  <c r="I140" i="14"/>
  <c r="I131" i="14"/>
  <c r="I121" i="14"/>
  <c r="O99" i="14"/>
  <c r="K110" i="14"/>
  <c r="K104" i="14"/>
  <c r="K98" i="14"/>
  <c r="K92" i="14"/>
  <c r="K86" i="14"/>
  <c r="O149" i="14"/>
  <c r="K160" i="14"/>
  <c r="K152" i="14"/>
  <c r="K144" i="14"/>
  <c r="K136" i="14"/>
  <c r="K128" i="14"/>
  <c r="K120" i="14"/>
  <c r="I162" i="14"/>
  <c r="I157" i="14"/>
  <c r="I152" i="14"/>
  <c r="I148" i="14"/>
  <c r="I143" i="14"/>
  <c r="I138" i="14"/>
  <c r="I133" i="14"/>
  <c r="I128" i="14"/>
  <c r="I124" i="14"/>
  <c r="O94" i="14"/>
  <c r="K108" i="14"/>
  <c r="K46" i="14"/>
  <c r="I35" i="14"/>
  <c r="J16" i="14"/>
  <c r="K13" i="14"/>
  <c r="K38" i="14"/>
  <c r="O45" i="14"/>
  <c r="K67" i="14"/>
  <c r="K109" i="14"/>
  <c r="I139" i="14"/>
  <c r="K155" i="14"/>
  <c r="J20" i="14"/>
  <c r="J56" i="14"/>
  <c r="K14" i="14"/>
  <c r="K39" i="14"/>
  <c r="K73" i="14"/>
  <c r="K85" i="14"/>
  <c r="K97" i="14"/>
  <c r="K138" i="14"/>
  <c r="J21" i="14"/>
  <c r="K29" i="14"/>
  <c r="K60" i="14"/>
  <c r="K75" i="14"/>
  <c r="K87" i="14"/>
  <c r="K99" i="14"/>
  <c r="K105" i="14"/>
  <c r="I130" i="14"/>
  <c r="J142" i="14"/>
  <c r="J154" i="14"/>
  <c r="K139" i="14"/>
  <c r="O161" i="14"/>
  <c r="J23" i="14"/>
  <c r="J39" i="14"/>
  <c r="K18" i="14"/>
  <c r="K30" i="14"/>
  <c r="K43" i="14"/>
  <c r="K61" i="14"/>
  <c r="O93" i="14"/>
  <c r="J130" i="14"/>
  <c r="I144" i="14"/>
  <c r="K122" i="14"/>
  <c r="K143" i="14"/>
  <c r="K163" i="14"/>
  <c r="J26" i="14"/>
  <c r="K34" i="14"/>
  <c r="J33" i="14"/>
  <c r="K26" i="14"/>
  <c r="K57" i="14"/>
  <c r="J125" i="14"/>
  <c r="J151" i="14"/>
  <c r="K135" i="14"/>
  <c r="I45" i="14"/>
  <c r="K27" i="14"/>
  <c r="K59" i="14"/>
  <c r="K68" i="14"/>
  <c r="K79" i="14"/>
  <c r="K91" i="14"/>
  <c r="K103" i="14"/>
  <c r="J127" i="14"/>
  <c r="I154" i="14"/>
  <c r="K159" i="14"/>
  <c r="K15" i="14"/>
  <c r="K42" i="14"/>
  <c r="O56" i="14"/>
  <c r="K69" i="14"/>
  <c r="K81" i="14"/>
  <c r="K93" i="14"/>
  <c r="P93" i="14" s="1"/>
  <c r="F90" i="16" s="1"/>
  <c r="K162" i="14"/>
  <c r="J24" i="14"/>
  <c r="J40" i="14"/>
  <c r="K19" i="14"/>
  <c r="K31" i="14"/>
  <c r="K45" i="14"/>
  <c r="O39" i="14"/>
  <c r="K70" i="14"/>
  <c r="K76" i="14"/>
  <c r="K82" i="14"/>
  <c r="K88" i="14"/>
  <c r="K94" i="14"/>
  <c r="K100" i="14"/>
  <c r="K106" i="14"/>
  <c r="I120" i="14"/>
  <c r="J132" i="14"/>
  <c r="I158" i="14"/>
  <c r="K123" i="14"/>
  <c r="K146" i="14"/>
  <c r="I24" i="14"/>
  <c r="J12" i="14"/>
  <c r="J22" i="14"/>
  <c r="J32" i="14"/>
  <c r="J41" i="14"/>
  <c r="J57" i="14"/>
  <c r="K12" i="14"/>
  <c r="K20" i="14"/>
  <c r="K28" i="14"/>
  <c r="K36" i="14"/>
  <c r="K44" i="14"/>
  <c r="K58" i="14"/>
  <c r="O41" i="14"/>
  <c r="O57" i="14"/>
  <c r="O95" i="14"/>
  <c r="O105" i="14"/>
  <c r="J124" i="14"/>
  <c r="J128" i="14"/>
  <c r="J133" i="14"/>
  <c r="J143" i="14"/>
  <c r="J148" i="14"/>
  <c r="J152" i="14"/>
  <c r="K121" i="14"/>
  <c r="K129" i="14"/>
  <c r="K137" i="14"/>
  <c r="K145" i="14"/>
  <c r="K153" i="14"/>
  <c r="K161" i="14"/>
  <c r="O150" i="14"/>
  <c r="I48" i="14"/>
  <c r="J17" i="14"/>
  <c r="J27" i="14"/>
  <c r="K16" i="14"/>
  <c r="K24" i="14"/>
  <c r="K32" i="14"/>
  <c r="K40" i="14"/>
  <c r="K48" i="14"/>
  <c r="K65" i="14"/>
  <c r="K71" i="14"/>
  <c r="K77" i="14"/>
  <c r="K83" i="14"/>
  <c r="K89" i="14"/>
  <c r="K95" i="14"/>
  <c r="K101" i="14"/>
  <c r="K107" i="14"/>
  <c r="O100" i="14"/>
  <c r="J126" i="14"/>
  <c r="J131" i="14"/>
  <c r="J136" i="14"/>
  <c r="J150" i="14"/>
  <c r="J155" i="14"/>
  <c r="J160" i="14"/>
  <c r="K125" i="14"/>
  <c r="K133" i="14"/>
  <c r="K141" i="14"/>
  <c r="K149" i="14"/>
  <c r="K157" i="14"/>
  <c r="K165" i="14"/>
  <c r="I44" i="14"/>
  <c r="J18" i="14"/>
  <c r="J38" i="14"/>
  <c r="K9" i="14"/>
  <c r="K17" i="14"/>
  <c r="K25" i="14"/>
  <c r="K33" i="14"/>
  <c r="K41" i="14"/>
  <c r="K49" i="14"/>
  <c r="O38" i="14"/>
  <c r="I122" i="14"/>
  <c r="I127" i="14"/>
  <c r="I132" i="14"/>
  <c r="I137" i="14"/>
  <c r="I142" i="14"/>
  <c r="I146" i="14"/>
  <c r="I151" i="14"/>
  <c r="I156" i="14"/>
  <c r="I161" i="14"/>
  <c r="K126" i="14"/>
  <c r="K134" i="14"/>
  <c r="K142" i="14"/>
  <c r="K150" i="14"/>
  <c r="K158" i="14"/>
  <c r="O80" i="9"/>
  <c r="O81" i="9"/>
  <c r="O76" i="9"/>
  <c r="O77" i="9"/>
  <c r="O73" i="9"/>
  <c r="O69" i="9"/>
  <c r="I36" i="14"/>
  <c r="I56" i="14"/>
  <c r="I8" i="14"/>
  <c r="I18" i="14"/>
  <c r="I28" i="14"/>
  <c r="I57" i="14"/>
  <c r="I26" i="14"/>
  <c r="I27" i="14"/>
  <c r="I9" i="14"/>
  <c r="I58" i="14"/>
  <c r="I10" i="14"/>
  <c r="I20" i="14"/>
  <c r="I30" i="14"/>
  <c r="I42" i="14"/>
  <c r="I59" i="14"/>
  <c r="I14" i="14"/>
  <c r="I29" i="14"/>
  <c r="I21" i="14"/>
  <c r="I16" i="14"/>
  <c r="I40" i="14"/>
  <c r="I11" i="14"/>
  <c r="I32" i="14"/>
  <c r="I12" i="14"/>
  <c r="I22" i="14"/>
  <c r="I34" i="14"/>
  <c r="I46" i="14"/>
  <c r="I60" i="14"/>
  <c r="I15" i="14"/>
  <c r="I23" i="14"/>
  <c r="I39" i="14"/>
  <c r="I47" i="14"/>
  <c r="I17" i="14"/>
  <c r="I33" i="14"/>
  <c r="I41" i="14"/>
  <c r="O22" i="9"/>
  <c r="P22" i="9"/>
  <c r="N27" i="9"/>
  <c r="P18" i="9"/>
  <c r="O18" i="9"/>
  <c r="O25" i="9"/>
  <c r="P34" i="9"/>
  <c r="O28" i="9"/>
  <c r="O24" i="9"/>
  <c r="P59" i="9"/>
  <c r="O16" i="9"/>
  <c r="P19" i="9"/>
  <c r="O19" i="9"/>
  <c r="P58" i="9"/>
  <c r="O160" i="14" s="1"/>
  <c r="O46" i="9"/>
  <c r="O40" i="9"/>
  <c r="P40" i="9"/>
  <c r="P47" i="9"/>
  <c r="O155" i="14" s="1"/>
  <c r="P41" i="9"/>
  <c r="O35" i="9"/>
  <c r="O29" i="9"/>
  <c r="P29" i="9"/>
  <c r="O23" i="9"/>
  <c r="O26" i="9"/>
  <c r="P17" i="9"/>
  <c r="O20" i="9"/>
  <c r="P10" i="9"/>
  <c r="P106" i="14" l="1"/>
  <c r="F103" i="16" s="1"/>
  <c r="P160" i="14"/>
  <c r="F157" i="16" s="1"/>
  <c r="P131" i="14"/>
  <c r="F128" i="16" s="1"/>
  <c r="P133" i="14"/>
  <c r="F130" i="16" s="1"/>
  <c r="P150" i="14"/>
  <c r="F147" i="16" s="1"/>
  <c r="P70" i="14"/>
  <c r="F67" i="16" s="1"/>
  <c r="P118" i="14"/>
  <c r="F115" i="16" s="1"/>
  <c r="P161" i="14"/>
  <c r="F158" i="16" s="1"/>
  <c r="P148" i="14"/>
  <c r="F145" i="16" s="1"/>
  <c r="P130" i="14"/>
  <c r="F127" i="16" s="1"/>
  <c r="P127" i="14"/>
  <c r="F124" i="16" s="1"/>
  <c r="P142" i="14"/>
  <c r="F139" i="16" s="1"/>
  <c r="P134" i="14"/>
  <c r="F131" i="16" s="1"/>
  <c r="P124" i="14"/>
  <c r="F121" i="16" s="1"/>
  <c r="P126" i="14"/>
  <c r="F123" i="16" s="1"/>
  <c r="P155" i="14"/>
  <c r="F152" i="16" s="1"/>
  <c r="P128" i="14"/>
  <c r="F125" i="16" s="1"/>
  <c r="P137" i="14"/>
  <c r="F134" i="16" s="1"/>
  <c r="P81" i="14"/>
  <c r="F78" i="16" s="1"/>
  <c r="P75" i="14"/>
  <c r="F72" i="16" s="1"/>
  <c r="P136" i="14"/>
  <c r="F133" i="16" s="1"/>
  <c r="P143" i="14"/>
  <c r="F140" i="16" s="1"/>
  <c r="P154" i="14"/>
  <c r="F151" i="16" s="1"/>
  <c r="P125" i="14"/>
  <c r="F122" i="16" s="1"/>
  <c r="P149" i="14"/>
  <c r="F146" i="16" s="1"/>
  <c r="P73" i="14"/>
  <c r="F70" i="16" s="1"/>
  <c r="P132" i="14"/>
  <c r="F129" i="16" s="1"/>
  <c r="P99" i="14"/>
  <c r="F96" i="16" s="1"/>
  <c r="P94" i="14"/>
  <c r="F91" i="16" s="1"/>
  <c r="P76" i="14"/>
  <c r="F73" i="16" s="1"/>
  <c r="P105" i="14"/>
  <c r="F102" i="16" s="1"/>
  <c r="P72" i="14"/>
  <c r="F69" i="16" s="1"/>
  <c r="P78" i="14"/>
  <c r="F75" i="16" s="1"/>
  <c r="P87" i="14"/>
  <c r="F84" i="16" s="1"/>
  <c r="P95" i="14"/>
  <c r="F92" i="16" s="1"/>
  <c r="P20" i="14"/>
  <c r="F17" i="16" s="1"/>
  <c r="P100" i="14"/>
  <c r="F97" i="16" s="1"/>
  <c r="P69" i="14"/>
  <c r="F66" i="16" s="1"/>
  <c r="P56" i="14"/>
  <c r="F53" i="16" s="1"/>
  <c r="P77" i="14"/>
  <c r="F74" i="16" s="1"/>
  <c r="P88" i="14"/>
  <c r="F85" i="16" s="1"/>
  <c r="P79" i="14"/>
  <c r="F76" i="16" s="1"/>
  <c r="P71" i="14"/>
  <c r="F68" i="16" s="1"/>
  <c r="P82" i="14"/>
  <c r="F79" i="16" s="1"/>
  <c r="P16" i="14"/>
  <c r="F13" i="16" s="1"/>
  <c r="P15" i="14"/>
  <c r="F12" i="16" s="1"/>
  <c r="P18" i="14"/>
  <c r="F15" i="16" s="1"/>
  <c r="P8" i="14"/>
  <c r="P40" i="14"/>
  <c r="F37" i="16" s="1"/>
  <c r="P14" i="14"/>
  <c r="F11" i="16" s="1"/>
  <c r="P41" i="14"/>
  <c r="F38" i="16" s="1"/>
  <c r="P21" i="14"/>
  <c r="F18" i="16" s="1"/>
  <c r="P44" i="14"/>
  <c r="F41" i="16" s="1"/>
  <c r="P57" i="14"/>
  <c r="F54" i="16" s="1"/>
  <c r="P22" i="14"/>
  <c r="F19" i="16" s="1"/>
  <c r="P27" i="14"/>
  <c r="F24" i="16" s="1"/>
  <c r="P26" i="14"/>
  <c r="F23" i="16" s="1"/>
  <c r="P38" i="14"/>
  <c r="F35" i="16" s="1"/>
  <c r="P33" i="14"/>
  <c r="F30" i="16" s="1"/>
  <c r="P17" i="14"/>
  <c r="F14" i="16" s="1"/>
  <c r="P32" i="14"/>
  <c r="F29" i="16" s="1"/>
  <c r="P23" i="14"/>
  <c r="F20" i="16" s="1"/>
  <c r="P45" i="14"/>
  <c r="F42" i="16" s="1"/>
  <c r="P24" i="14"/>
  <c r="F21" i="16" s="1"/>
  <c r="P42" i="14"/>
  <c r="F39" i="16" s="1"/>
  <c r="P39" i="14"/>
  <c r="F36" i="16" s="1"/>
  <c r="P55" i="9"/>
  <c r="O56" i="9"/>
  <c r="N57" i="9"/>
  <c r="P57" i="9" s="1"/>
  <c r="P54" i="9"/>
  <c r="O54" i="9"/>
  <c r="P27" i="9"/>
  <c r="O27" i="9"/>
  <c r="P80" i="14" s="1"/>
  <c r="F77" i="16" s="1"/>
  <c r="O57" i="9" l="1"/>
  <c r="J11" i="9" l="1"/>
  <c r="N11" i="9" l="1"/>
  <c r="J9" i="14"/>
  <c r="J119" i="14"/>
  <c r="J93" i="9"/>
  <c r="N93" i="9" s="1"/>
  <c r="P93" i="9" s="1"/>
  <c r="J92" i="9"/>
  <c r="N92" i="9" s="1"/>
  <c r="P92" i="9" s="1"/>
  <c r="J91" i="9"/>
  <c r="N91" i="9" s="1"/>
  <c r="P91" i="9" s="1"/>
  <c r="J90" i="9"/>
  <c r="N90" i="9" s="1"/>
  <c r="J89" i="9"/>
  <c r="N89" i="9" s="1"/>
  <c r="O89" i="9" s="1"/>
  <c r="J88" i="9"/>
  <c r="N88" i="9" s="1"/>
  <c r="J87" i="9"/>
  <c r="N87" i="9" s="1"/>
  <c r="P87" i="9" s="1"/>
  <c r="J86" i="9"/>
  <c r="N86" i="9" s="1"/>
  <c r="O86" i="9" s="1"/>
  <c r="J97" i="9"/>
  <c r="N97" i="9" s="1"/>
  <c r="P97" i="9" s="1"/>
  <c r="J96" i="9"/>
  <c r="N96" i="9" s="1"/>
  <c r="P96" i="9" s="1"/>
  <c r="I61" i="9"/>
  <c r="I60" i="9"/>
  <c r="I49" i="9"/>
  <c r="I48" i="9"/>
  <c r="I43" i="9"/>
  <c r="I42" i="9"/>
  <c r="I37" i="9"/>
  <c r="I36" i="9"/>
  <c r="I31" i="9"/>
  <c r="I30" i="9"/>
  <c r="J30" i="9" s="1"/>
  <c r="I13" i="9"/>
  <c r="J13" i="9" s="1"/>
  <c r="I12" i="9"/>
  <c r="J12" i="9" s="1"/>
  <c r="P9" i="14" l="1"/>
  <c r="F6" i="16" s="1"/>
  <c r="J28" i="14"/>
  <c r="J138" i="14"/>
  <c r="O11" i="9"/>
  <c r="P64" i="14" s="1"/>
  <c r="F61" i="16" s="1"/>
  <c r="P11" i="9"/>
  <c r="P119" i="14" s="1"/>
  <c r="F116" i="16" s="1"/>
  <c r="J11" i="14"/>
  <c r="J121" i="14"/>
  <c r="J120" i="14"/>
  <c r="J10" i="14"/>
  <c r="P90" i="9"/>
  <c r="O90" i="9"/>
  <c r="P88" i="9"/>
  <c r="O88" i="9"/>
  <c r="O91" i="9"/>
  <c r="O97" i="9"/>
  <c r="O96" i="9"/>
  <c r="P86" i="9"/>
  <c r="P89" i="9"/>
  <c r="O92" i="9"/>
  <c r="O87" i="9"/>
  <c r="O93" i="9"/>
  <c r="J81" i="9" l="1"/>
  <c r="J80" i="9"/>
  <c r="J79" i="9"/>
  <c r="J77" i="9"/>
  <c r="J76" i="9"/>
  <c r="J75" i="9"/>
  <c r="J73" i="9"/>
  <c r="J72" i="9"/>
  <c r="J71" i="9"/>
  <c r="J69" i="9"/>
  <c r="J68" i="9"/>
  <c r="J67" i="9"/>
  <c r="N67" i="9" s="1"/>
  <c r="J62" i="9"/>
  <c r="J61" i="9"/>
  <c r="J60" i="9"/>
  <c r="J50" i="9"/>
  <c r="J49" i="9"/>
  <c r="J48" i="9"/>
  <c r="J44" i="9"/>
  <c r="N44" i="9" s="1"/>
  <c r="J43" i="9"/>
  <c r="N43" i="9" s="1"/>
  <c r="J42" i="9"/>
  <c r="N42" i="9" s="1"/>
  <c r="J38" i="9"/>
  <c r="J37" i="9"/>
  <c r="J36" i="9"/>
  <c r="J32" i="9"/>
  <c r="J31" i="9"/>
  <c r="N30" i="9"/>
  <c r="P28" i="14" s="1"/>
  <c r="F25" i="16" s="1"/>
  <c r="G2221" i="15" l="1"/>
  <c r="I2221" i="15" s="1"/>
  <c r="C2231" i="15"/>
  <c r="G2225" i="15"/>
  <c r="I2225" i="15" s="1"/>
  <c r="C2235" i="15"/>
  <c r="N61" i="9"/>
  <c r="O59" i="14" s="1"/>
  <c r="J163" i="14"/>
  <c r="J59" i="14"/>
  <c r="N62" i="9"/>
  <c r="O60" i="14" s="1"/>
  <c r="J164" i="14"/>
  <c r="J60" i="14"/>
  <c r="N60" i="9"/>
  <c r="O58" i="14" s="1"/>
  <c r="J58" i="14"/>
  <c r="J162" i="14"/>
  <c r="N49" i="9"/>
  <c r="O47" i="14" s="1"/>
  <c r="J157" i="14"/>
  <c r="J47" i="14"/>
  <c r="N50" i="9"/>
  <c r="O48" i="14" s="1"/>
  <c r="J158" i="14"/>
  <c r="J48" i="14"/>
  <c r="N48" i="9"/>
  <c r="O46" i="14" s="1"/>
  <c r="J156" i="14"/>
  <c r="J46" i="14"/>
  <c r="N37" i="9"/>
  <c r="J35" i="14"/>
  <c r="J145" i="14"/>
  <c r="N36" i="9"/>
  <c r="J34" i="14"/>
  <c r="P34" i="14" s="1"/>
  <c r="F31" i="16" s="1"/>
  <c r="J144" i="14"/>
  <c r="N38" i="9"/>
  <c r="O36" i="14" s="1"/>
  <c r="J146" i="14"/>
  <c r="J36" i="14"/>
  <c r="N31" i="9"/>
  <c r="J29" i="14"/>
  <c r="J139" i="14"/>
  <c r="N32" i="9"/>
  <c r="J30" i="14"/>
  <c r="J140" i="14"/>
  <c r="P30" i="9"/>
  <c r="P138" i="14" s="1"/>
  <c r="F135" i="16" s="1"/>
  <c r="O30" i="9"/>
  <c r="P83" i="14" s="1"/>
  <c r="F80" i="16" s="1"/>
  <c r="P31" i="9"/>
  <c r="O31" i="9"/>
  <c r="P84" i="14" s="1"/>
  <c r="F81" i="16" s="1"/>
  <c r="P61" i="9"/>
  <c r="O163" i="14" s="1"/>
  <c r="O61" i="9"/>
  <c r="O60" i="9"/>
  <c r="P60" i="9"/>
  <c r="O162" i="14" s="1"/>
  <c r="P62" i="9"/>
  <c r="O164" i="14" s="1"/>
  <c r="O62" i="9"/>
  <c r="P48" i="9"/>
  <c r="O156" i="14" s="1"/>
  <c r="O48" i="9"/>
  <c r="P49" i="9"/>
  <c r="O49" i="9"/>
  <c r="P102" i="14" s="1"/>
  <c r="F99" i="16" s="1"/>
  <c r="P50" i="9"/>
  <c r="O50" i="9"/>
  <c r="P103" i="14" s="1"/>
  <c r="F100" i="16" s="1"/>
  <c r="P44" i="9"/>
  <c r="P152" i="14" s="1"/>
  <c r="F149" i="16" s="1"/>
  <c r="O44" i="9"/>
  <c r="P97" i="14" s="1"/>
  <c r="F94" i="16" s="1"/>
  <c r="P42" i="9"/>
  <c r="O42" i="9"/>
  <c r="P43" i="9"/>
  <c r="P151" i="14" s="1"/>
  <c r="F148" i="16" s="1"/>
  <c r="O43" i="9"/>
  <c r="P96" i="14" s="1"/>
  <c r="F93" i="16" s="1"/>
  <c r="P38" i="9"/>
  <c r="N12" i="9"/>
  <c r="P10" i="14" s="1"/>
  <c r="F7" i="16" s="1"/>
  <c r="N13" i="9"/>
  <c r="P11" i="14" s="1"/>
  <c r="F8" i="16" s="1"/>
  <c r="N14" i="9"/>
  <c r="P12" i="14" s="1"/>
  <c r="F9" i="16" s="1"/>
  <c r="N60" i="2"/>
  <c r="L59" i="2"/>
  <c r="M59" i="2"/>
  <c r="N59" i="2" s="1"/>
  <c r="M60" i="2"/>
  <c r="L56" i="2"/>
  <c r="M65" i="2"/>
  <c r="L65" i="2"/>
  <c r="M64" i="2"/>
  <c r="N64" i="2" s="1"/>
  <c r="L64" i="2"/>
  <c r="N62" i="2"/>
  <c r="M63" i="2"/>
  <c r="N63" i="2" s="1"/>
  <c r="M62" i="2"/>
  <c r="L62" i="2"/>
  <c r="L61" i="2"/>
  <c r="M56" i="2"/>
  <c r="M58" i="2"/>
  <c r="M61" i="2"/>
  <c r="N61" i="2" s="1"/>
  <c r="M57" i="2"/>
  <c r="L57" i="2"/>
  <c r="N57" i="2" s="1"/>
  <c r="G2235" i="15" l="1"/>
  <c r="I2235" i="15" s="1"/>
  <c r="C2245" i="15"/>
  <c r="H2231" i="15"/>
  <c r="H2238" i="15"/>
  <c r="C2241" i="15"/>
  <c r="G2231" i="15"/>
  <c r="I2231" i="15" s="1"/>
  <c r="P29" i="14"/>
  <c r="F26" i="16" s="1"/>
  <c r="P139" i="14"/>
  <c r="F136" i="16" s="1"/>
  <c r="P156" i="14"/>
  <c r="F153" i="16" s="1"/>
  <c r="P164" i="14"/>
  <c r="F161" i="16" s="1"/>
  <c r="P158" i="14"/>
  <c r="F155" i="16" s="1"/>
  <c r="P157" i="14"/>
  <c r="F154" i="16" s="1"/>
  <c r="P146" i="14"/>
  <c r="F143" i="16" s="1"/>
  <c r="P163" i="14"/>
  <c r="F160" i="16" s="1"/>
  <c r="P162" i="14"/>
  <c r="F159" i="16" s="1"/>
  <c r="P60" i="14"/>
  <c r="F57" i="16" s="1"/>
  <c r="P35" i="14"/>
  <c r="F32" i="16" s="1"/>
  <c r="P47" i="14"/>
  <c r="F44" i="16" s="1"/>
  <c r="O107" i="14"/>
  <c r="P107" i="14"/>
  <c r="F104" i="16" s="1"/>
  <c r="O108" i="14"/>
  <c r="P108" i="14"/>
  <c r="F105" i="16" s="1"/>
  <c r="O101" i="14"/>
  <c r="P101" i="14"/>
  <c r="F98" i="16" s="1"/>
  <c r="O109" i="14"/>
  <c r="P109" i="14"/>
  <c r="F106" i="16" s="1"/>
  <c r="P46" i="14"/>
  <c r="F43" i="16" s="1"/>
  <c r="P30" i="14"/>
  <c r="F27" i="16" s="1"/>
  <c r="P36" i="14"/>
  <c r="F33" i="16" s="1"/>
  <c r="P48" i="14"/>
  <c r="F45" i="16" s="1"/>
  <c r="P59" i="14"/>
  <c r="F56" i="16" s="1"/>
  <c r="P58" i="14"/>
  <c r="F55" i="16" s="1"/>
  <c r="O37" i="9"/>
  <c r="P90" i="14" s="1"/>
  <c r="F87" i="16" s="1"/>
  <c r="P37" i="9"/>
  <c r="P145" i="14" s="1"/>
  <c r="F142" i="16" s="1"/>
  <c r="O38" i="9"/>
  <c r="P91" i="14" s="1"/>
  <c r="F88" i="16" s="1"/>
  <c r="O36" i="9"/>
  <c r="P89" i="14" s="1"/>
  <c r="F86" i="16" s="1"/>
  <c r="P36" i="9"/>
  <c r="P144" i="14" s="1"/>
  <c r="F141" i="16" s="1"/>
  <c r="P32" i="9"/>
  <c r="P140" i="14" s="1"/>
  <c r="F137" i="16" s="1"/>
  <c r="O32" i="9"/>
  <c r="P85" i="14" s="1"/>
  <c r="F82" i="16" s="1"/>
  <c r="N33" i="9"/>
  <c r="O157" i="14"/>
  <c r="O97" i="14"/>
  <c r="O158" i="14"/>
  <c r="O151" i="14"/>
  <c r="O146" i="14"/>
  <c r="O152" i="14"/>
  <c r="O103" i="14"/>
  <c r="O96" i="14"/>
  <c r="O102" i="14"/>
  <c r="P33" i="9"/>
  <c r="N65" i="2"/>
  <c r="N58" i="2"/>
  <c r="N56" i="2"/>
  <c r="E2238" i="15" l="1"/>
  <c r="E2231" i="15"/>
  <c r="C2233" i="15"/>
  <c r="G2223" i="15"/>
  <c r="I2223" i="15" s="1"/>
  <c r="H2241" i="15"/>
  <c r="G2245" i="15"/>
  <c r="I2245" i="15" s="1"/>
  <c r="C2255" i="15"/>
  <c r="C2251" i="15"/>
  <c r="G2241" i="15"/>
  <c r="I2241" i="15" s="1"/>
  <c r="H2248" i="15"/>
  <c r="H2239" i="15"/>
  <c r="G2227" i="15"/>
  <c r="I2227" i="15" s="1"/>
  <c r="C2237" i="15"/>
  <c r="O33" i="9"/>
  <c r="P86" i="14" s="1"/>
  <c r="F83" i="16" s="1"/>
  <c r="O91" i="14"/>
  <c r="E20" i="15"/>
  <c r="C39" i="15"/>
  <c r="C38" i="15"/>
  <c r="G38" i="15" s="1"/>
  <c r="I38" i="15" s="1"/>
  <c r="C37" i="15"/>
  <c r="C36" i="15"/>
  <c r="C46" i="15" s="1"/>
  <c r="C56" i="15" s="1"/>
  <c r="C66" i="15" s="1"/>
  <c r="G66" i="15" s="1"/>
  <c r="I66" i="15" s="1"/>
  <c r="C35" i="15"/>
  <c r="C34" i="15"/>
  <c r="C44" i="15" s="1"/>
  <c r="C33" i="15"/>
  <c r="C43" i="15" s="1"/>
  <c r="C32" i="15"/>
  <c r="H31" i="15"/>
  <c r="C31" i="15"/>
  <c r="G30" i="15"/>
  <c r="I30" i="15" s="1"/>
  <c r="D30" i="15" s="1"/>
  <c r="H30" i="15"/>
  <c r="H40" i="15" s="1"/>
  <c r="C30" i="15"/>
  <c r="C40" i="15" s="1"/>
  <c r="G29" i="15"/>
  <c r="I29" i="15" s="1"/>
  <c r="G28" i="15"/>
  <c r="I28" i="15" s="1"/>
  <c r="G27" i="15"/>
  <c r="I27" i="15" s="1"/>
  <c r="G26" i="15"/>
  <c r="I26" i="15" s="1"/>
  <c r="G25" i="15"/>
  <c r="I25" i="15" s="1"/>
  <c r="G24" i="15"/>
  <c r="I24" i="15" s="1"/>
  <c r="G23" i="15"/>
  <c r="I23" i="15" s="1"/>
  <c r="G22" i="15"/>
  <c r="I22" i="15" s="1"/>
  <c r="H21" i="15"/>
  <c r="E21" i="15" s="1"/>
  <c r="BB97" i="11"/>
  <c r="BB96" i="11"/>
  <c r="BB95" i="11"/>
  <c r="BB94" i="11"/>
  <c r="BB93" i="11"/>
  <c r="BB92" i="11"/>
  <c r="BB91" i="11"/>
  <c r="BB90" i="11"/>
  <c r="BB89" i="11"/>
  <c r="BB88" i="11"/>
  <c r="BB87" i="11"/>
  <c r="BB86" i="11"/>
  <c r="BB85" i="11"/>
  <c r="BB84" i="11"/>
  <c r="BB83" i="11"/>
  <c r="BB82" i="11"/>
  <c r="BB81" i="11"/>
  <c r="BB80" i="11"/>
  <c r="BB79" i="11"/>
  <c r="BB78" i="11"/>
  <c r="BB77" i="11"/>
  <c r="BB76" i="11"/>
  <c r="BB75" i="11"/>
  <c r="BB74" i="11"/>
  <c r="BB73" i="11"/>
  <c r="BB72" i="11"/>
  <c r="BB71" i="11"/>
  <c r="BB70" i="11"/>
  <c r="BB69" i="11"/>
  <c r="BB68" i="11"/>
  <c r="BB67" i="11"/>
  <c r="BB66" i="11"/>
  <c r="BB65" i="11"/>
  <c r="BB64" i="11"/>
  <c r="BB63" i="11"/>
  <c r="BB62" i="11"/>
  <c r="BB61" i="11"/>
  <c r="BB60" i="11"/>
  <c r="BB59" i="11"/>
  <c r="BB58" i="11"/>
  <c r="BB57" i="11"/>
  <c r="BB56" i="11"/>
  <c r="BB55" i="11"/>
  <c r="BB54" i="11"/>
  <c r="BB53" i="11"/>
  <c r="BB52" i="11"/>
  <c r="BB51" i="11"/>
  <c r="BB50" i="11"/>
  <c r="BB49" i="11"/>
  <c r="BB48" i="11"/>
  <c r="BB47" i="11"/>
  <c r="BB46" i="11"/>
  <c r="BB45" i="11"/>
  <c r="BB44" i="11"/>
  <c r="BB43" i="11"/>
  <c r="BB42" i="11"/>
  <c r="BB41" i="11"/>
  <c r="BB40" i="11"/>
  <c r="BB39" i="11"/>
  <c r="BB38" i="11"/>
  <c r="BB37" i="11"/>
  <c r="BB36" i="11"/>
  <c r="BB35" i="11"/>
  <c r="BB34" i="11"/>
  <c r="BB33" i="11"/>
  <c r="BB32" i="11"/>
  <c r="BB31" i="11"/>
  <c r="BB30" i="11"/>
  <c r="BB29" i="11"/>
  <c r="BB28" i="11"/>
  <c r="BB27" i="11"/>
  <c r="BB26" i="11"/>
  <c r="BB25" i="11"/>
  <c r="BB24" i="11"/>
  <c r="BB23" i="11"/>
  <c r="BB22" i="11"/>
  <c r="BB21" i="11"/>
  <c r="BB20" i="11"/>
  <c r="BB19" i="11"/>
  <c r="BB18" i="11"/>
  <c r="BB17" i="11"/>
  <c r="BB16" i="11"/>
  <c r="BB15" i="11"/>
  <c r="BB14" i="11"/>
  <c r="BB13" i="11"/>
  <c r="BB12" i="11"/>
  <c r="BB11" i="11"/>
  <c r="BB10" i="11"/>
  <c r="BB9" i="11"/>
  <c r="BB8" i="11"/>
  <c r="BB7" i="11"/>
  <c r="BB6" i="11"/>
  <c r="BA6" i="11"/>
  <c r="BA97" i="11"/>
  <c r="BA96" i="11"/>
  <c r="BA95" i="11"/>
  <c r="BA94" i="11"/>
  <c r="BA93" i="11"/>
  <c r="BA92" i="11"/>
  <c r="BA91" i="11"/>
  <c r="BA90" i="11"/>
  <c r="BA89" i="11"/>
  <c r="BA88" i="11"/>
  <c r="BA87" i="11"/>
  <c r="BA86" i="11"/>
  <c r="BA85" i="11"/>
  <c r="BA84" i="11"/>
  <c r="BA83" i="11"/>
  <c r="BA82" i="11"/>
  <c r="BA81" i="11"/>
  <c r="BA80" i="11"/>
  <c r="BA79" i="11"/>
  <c r="BA78" i="11"/>
  <c r="BA77" i="11"/>
  <c r="BA76" i="11"/>
  <c r="BA75" i="11"/>
  <c r="BA74" i="11"/>
  <c r="BA73" i="11"/>
  <c r="BA72" i="11"/>
  <c r="BA71" i="11"/>
  <c r="BA70" i="11"/>
  <c r="BA69" i="11"/>
  <c r="BA68" i="11"/>
  <c r="BA67" i="11"/>
  <c r="BA66" i="11"/>
  <c r="BA65" i="11"/>
  <c r="BA64" i="11"/>
  <c r="BA63" i="11"/>
  <c r="BA62" i="11"/>
  <c r="BA61" i="11"/>
  <c r="BA60" i="11"/>
  <c r="BA59" i="11"/>
  <c r="BA58" i="11"/>
  <c r="BA57" i="11"/>
  <c r="BA56" i="11"/>
  <c r="BA55" i="11"/>
  <c r="BA54" i="11"/>
  <c r="BA53" i="11"/>
  <c r="BA52" i="11"/>
  <c r="BA51" i="11"/>
  <c r="BA50" i="11"/>
  <c r="BA49" i="11"/>
  <c r="BA48" i="11"/>
  <c r="BA47" i="11"/>
  <c r="BA46" i="11"/>
  <c r="BA45" i="11"/>
  <c r="BA44" i="11"/>
  <c r="BA43" i="11"/>
  <c r="BA42" i="11"/>
  <c r="BA41" i="11"/>
  <c r="BA40" i="11"/>
  <c r="BA39" i="11"/>
  <c r="BA38" i="11"/>
  <c r="BA37" i="11"/>
  <c r="BA36" i="11"/>
  <c r="BA35" i="11"/>
  <c r="BA34" i="11"/>
  <c r="BA33" i="11"/>
  <c r="BA32" i="11"/>
  <c r="BA31" i="11"/>
  <c r="BA30" i="11"/>
  <c r="BA29" i="11"/>
  <c r="BA28" i="11"/>
  <c r="BA27" i="11"/>
  <c r="BA26" i="11"/>
  <c r="BA25" i="11"/>
  <c r="BA24" i="11"/>
  <c r="BA23" i="11"/>
  <c r="BA22" i="11"/>
  <c r="BA21" i="11"/>
  <c r="BA20" i="11"/>
  <c r="BA19" i="11"/>
  <c r="BA18" i="11"/>
  <c r="BA17" i="11"/>
  <c r="BA16" i="11"/>
  <c r="BA15" i="11"/>
  <c r="BA14" i="11"/>
  <c r="BA13" i="11"/>
  <c r="BA12" i="11"/>
  <c r="BA11" i="11"/>
  <c r="BA10" i="11"/>
  <c r="BA9" i="11"/>
  <c r="BA8" i="11"/>
  <c r="BA7" i="11"/>
  <c r="A7" i="1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R83" i="9"/>
  <c r="A6" i="16"/>
  <c r="O289" i="14"/>
  <c r="O288" i="14"/>
  <c r="O287" i="14"/>
  <c r="O286" i="14"/>
  <c r="O285" i="14"/>
  <c r="O284" i="14"/>
  <c r="O283" i="14"/>
  <c r="O282" i="14"/>
  <c r="O281" i="14"/>
  <c r="C5" i="16"/>
  <c r="M280" i="14"/>
  <c r="O280" i="14" s="1"/>
  <c r="M279" i="14"/>
  <c r="O279" i="14" s="1"/>
  <c r="M278" i="14"/>
  <c r="O278" i="14" s="1"/>
  <c r="M277" i="14"/>
  <c r="O277" i="14" s="1"/>
  <c r="M276" i="14"/>
  <c r="O276" i="14" s="1"/>
  <c r="M275" i="14"/>
  <c r="O275" i="14" s="1"/>
  <c r="M274" i="14"/>
  <c r="O274" i="14" s="1"/>
  <c r="M273" i="14"/>
  <c r="O273" i="14" s="1"/>
  <c r="M272" i="14"/>
  <c r="O272" i="14" s="1"/>
  <c r="M271" i="14"/>
  <c r="M270" i="14"/>
  <c r="O270" i="14" s="1"/>
  <c r="M269" i="14"/>
  <c r="O269" i="14" s="1"/>
  <c r="M268" i="14"/>
  <c r="O268" i="14" s="1"/>
  <c r="M267" i="14"/>
  <c r="O267" i="14" s="1"/>
  <c r="M266" i="14"/>
  <c r="O266" i="14" s="1"/>
  <c r="M265" i="14"/>
  <c r="O265" i="14" s="1"/>
  <c r="M264" i="14"/>
  <c r="O264" i="14" s="1"/>
  <c r="M263" i="14"/>
  <c r="O263" i="14" s="1"/>
  <c r="M262" i="14"/>
  <c r="O262" i="14" s="1"/>
  <c r="M261" i="14"/>
  <c r="O261" i="14" s="1"/>
  <c r="M260" i="14"/>
  <c r="O260" i="14" s="1"/>
  <c r="M259" i="14"/>
  <c r="O259" i="14" s="1"/>
  <c r="M258" i="14"/>
  <c r="O258" i="14" s="1"/>
  <c r="M257" i="14"/>
  <c r="O257" i="14" s="1"/>
  <c r="M256" i="14"/>
  <c r="O256" i="14" s="1"/>
  <c r="M255" i="14"/>
  <c r="O255" i="14" s="1"/>
  <c r="M254" i="14"/>
  <c r="O254" i="14" s="1"/>
  <c r="M253" i="14"/>
  <c r="O253" i="14" s="1"/>
  <c r="M252" i="14"/>
  <c r="O252" i="14" s="1"/>
  <c r="M251" i="14"/>
  <c r="O251" i="14" s="1"/>
  <c r="M250" i="14"/>
  <c r="O250" i="14" s="1"/>
  <c r="M249" i="14"/>
  <c r="O249" i="14" s="1"/>
  <c r="M248" i="14"/>
  <c r="O248" i="14" s="1"/>
  <c r="M247" i="14"/>
  <c r="O247" i="14" s="1"/>
  <c r="O246" i="14"/>
  <c r="O245" i="14"/>
  <c r="O244" i="14"/>
  <c r="O243" i="14"/>
  <c r="O242" i="14"/>
  <c r="O241" i="14"/>
  <c r="O240" i="14"/>
  <c r="O239" i="14"/>
  <c r="O238" i="14"/>
  <c r="O237" i="14"/>
  <c r="O236" i="14"/>
  <c r="O235" i="14"/>
  <c r="O234" i="14"/>
  <c r="O233" i="14"/>
  <c r="O232" i="14"/>
  <c r="O231" i="14"/>
  <c r="O230" i="14"/>
  <c r="G20" i="15"/>
  <c r="G21" i="15"/>
  <c r="I21" i="15" s="1"/>
  <c r="D21" i="15" s="1"/>
  <c r="O145" i="14"/>
  <c r="O144" i="14"/>
  <c r="O143" i="14"/>
  <c r="O142" i="14"/>
  <c r="O141" i="14"/>
  <c r="O140" i="14"/>
  <c r="O139" i="14"/>
  <c r="O138" i="14"/>
  <c r="O137" i="14"/>
  <c r="O136" i="14"/>
  <c r="O135" i="14"/>
  <c r="O134" i="14"/>
  <c r="O133" i="14"/>
  <c r="O132" i="14"/>
  <c r="O131" i="14"/>
  <c r="O130" i="14"/>
  <c r="O128" i="14"/>
  <c r="O127" i="14"/>
  <c r="O126" i="14"/>
  <c r="O125" i="14"/>
  <c r="O124" i="14"/>
  <c r="O119" i="14"/>
  <c r="O118" i="14"/>
  <c r="O35" i="14"/>
  <c r="O34" i="14"/>
  <c r="O33" i="14"/>
  <c r="O32" i="14"/>
  <c r="O31" i="14"/>
  <c r="O30" i="14"/>
  <c r="O29" i="14"/>
  <c r="O28" i="14"/>
  <c r="O27" i="14"/>
  <c r="O26" i="14"/>
  <c r="O25" i="14"/>
  <c r="O24" i="14"/>
  <c r="O23" i="14"/>
  <c r="O22" i="14"/>
  <c r="O21" i="14"/>
  <c r="O20" i="14"/>
  <c r="O18" i="14"/>
  <c r="O17" i="14"/>
  <c r="O16" i="14"/>
  <c r="O15" i="14"/>
  <c r="O14" i="14"/>
  <c r="O12" i="14"/>
  <c r="O11" i="14"/>
  <c r="O10" i="14"/>
  <c r="O9" i="14"/>
  <c r="O8" i="14"/>
  <c r="O90" i="14"/>
  <c r="O89" i="14"/>
  <c r="O88" i="14"/>
  <c r="O87" i="14"/>
  <c r="O86" i="14"/>
  <c r="O85" i="14"/>
  <c r="O84" i="14"/>
  <c r="O83" i="14"/>
  <c r="O82" i="14"/>
  <c r="O81" i="14"/>
  <c r="O80" i="14"/>
  <c r="O79" i="14"/>
  <c r="O78" i="14"/>
  <c r="O77" i="14"/>
  <c r="O76" i="14"/>
  <c r="O75" i="14"/>
  <c r="O73" i="14"/>
  <c r="O72" i="14"/>
  <c r="O71" i="14"/>
  <c r="O70" i="14"/>
  <c r="O69" i="14"/>
  <c r="O64" i="14"/>
  <c r="O63" i="14"/>
  <c r="E31" i="15" l="1"/>
  <c r="E2248" i="15"/>
  <c r="B2248" i="15" s="1"/>
  <c r="E2241" i="15"/>
  <c r="E2239" i="15"/>
  <c r="B2239" i="15" s="1"/>
  <c r="B2229" i="15"/>
  <c r="B2228" i="15"/>
  <c r="B2221" i="15"/>
  <c r="B2238" i="15"/>
  <c r="B2231" i="15"/>
  <c r="G2229" i="15"/>
  <c r="I2229" i="15" s="1"/>
  <c r="C2239" i="15"/>
  <c r="C2261" i="15"/>
  <c r="G2251" i="15"/>
  <c r="I2251" i="15" s="1"/>
  <c r="H2258" i="15"/>
  <c r="G2255" i="15"/>
  <c r="I2255" i="15" s="1"/>
  <c r="C2265" i="15"/>
  <c r="C2236" i="15"/>
  <c r="G2226" i="15"/>
  <c r="I2226" i="15" s="1"/>
  <c r="H2234" i="15"/>
  <c r="B2224" i="15"/>
  <c r="G2237" i="15"/>
  <c r="I2237" i="15" s="1"/>
  <c r="C2247" i="15"/>
  <c r="B2223" i="15"/>
  <c r="H2233" i="15"/>
  <c r="H2249" i="15"/>
  <c r="B2241" i="15"/>
  <c r="H2251" i="15"/>
  <c r="H2240" i="15"/>
  <c r="B2230" i="15"/>
  <c r="C2243" i="15"/>
  <c r="G2233" i="15"/>
  <c r="I2233" i="15" s="1"/>
  <c r="B31" i="15"/>
  <c r="B20" i="15"/>
  <c r="B21" i="15"/>
  <c r="O271" i="14"/>
  <c r="E40" i="15"/>
  <c r="B40" i="15" s="1"/>
  <c r="H50" i="15"/>
  <c r="E30" i="15"/>
  <c r="B30" i="15" s="1"/>
  <c r="G34" i="15"/>
  <c r="I34" i="15" s="1"/>
  <c r="G33" i="15"/>
  <c r="I33" i="15" s="1"/>
  <c r="G46" i="15"/>
  <c r="I46" i="15" s="1"/>
  <c r="C47" i="15"/>
  <c r="G47" i="15" s="1"/>
  <c r="I47" i="15" s="1"/>
  <c r="G37" i="15"/>
  <c r="I37" i="15" s="1"/>
  <c r="H41" i="15"/>
  <c r="C48" i="15"/>
  <c r="C54" i="15"/>
  <c r="G44" i="15"/>
  <c r="I44" i="15" s="1"/>
  <c r="G56" i="15"/>
  <c r="I56" i="15" s="1"/>
  <c r="C42" i="15"/>
  <c r="G32" i="15"/>
  <c r="I32" i="15" s="1"/>
  <c r="C76" i="15"/>
  <c r="C50" i="15"/>
  <c r="G40" i="15"/>
  <c r="I40" i="15" s="1"/>
  <c r="D40" i="15" s="1"/>
  <c r="G31" i="15"/>
  <c r="I31" i="15" s="1"/>
  <c r="D31" i="15" s="1"/>
  <c r="C41" i="15"/>
  <c r="G35" i="15"/>
  <c r="I35" i="15" s="1"/>
  <c r="C45" i="15"/>
  <c r="G36" i="15"/>
  <c r="I36" i="15" s="1"/>
  <c r="G39" i="15"/>
  <c r="I39" i="15" s="1"/>
  <c r="C49" i="15"/>
  <c r="G43" i="15"/>
  <c r="I43" i="15" s="1"/>
  <c r="C53" i="15"/>
  <c r="H22" i="15"/>
  <c r="I20" i="15"/>
  <c r="D20" i="15" s="1"/>
  <c r="K68" i="12"/>
  <c r="K67" i="12"/>
  <c r="K66" i="12"/>
  <c r="K65" i="12"/>
  <c r="K64" i="12"/>
  <c r="K63" i="12"/>
  <c r="K62" i="12"/>
  <c r="K61" i="12"/>
  <c r="K60" i="12"/>
  <c r="K59" i="12"/>
  <c r="K58" i="12"/>
  <c r="K57" i="12"/>
  <c r="E50" i="15" l="1"/>
  <c r="B50" i="15" s="1"/>
  <c r="E2233" i="15"/>
  <c r="H23" i="15"/>
  <c r="D23" i="15" s="1"/>
  <c r="D22" i="15"/>
  <c r="H51" i="15"/>
  <c r="E51" i="15" s="1"/>
  <c r="B51" i="15" s="1"/>
  <c r="D41" i="15"/>
  <c r="E2249" i="15"/>
  <c r="E2258" i="15"/>
  <c r="E2234" i="15"/>
  <c r="B2234" i="15" s="1"/>
  <c r="E2240" i="15"/>
  <c r="B2240" i="15" s="1"/>
  <c r="E2251" i="15"/>
  <c r="B2225" i="15"/>
  <c r="H2235" i="15"/>
  <c r="H2261" i="15"/>
  <c r="B2251" i="15"/>
  <c r="H2232" i="15"/>
  <c r="B2222" i="15"/>
  <c r="G2228" i="15"/>
  <c r="I2228" i="15" s="1"/>
  <c r="C2238" i="15"/>
  <c r="H2243" i="15"/>
  <c r="B2233" i="15"/>
  <c r="C2257" i="15"/>
  <c r="G2247" i="15"/>
  <c r="I2247" i="15" s="1"/>
  <c r="H2268" i="15"/>
  <c r="B2258" i="15"/>
  <c r="H2244" i="15"/>
  <c r="C2232" i="15"/>
  <c r="G2222" i="15"/>
  <c r="I2222" i="15" s="1"/>
  <c r="H2259" i="15"/>
  <c r="B2249" i="15"/>
  <c r="C2234" i="15"/>
  <c r="G2224" i="15"/>
  <c r="I2224" i="15" s="1"/>
  <c r="H2236" i="15"/>
  <c r="B2226" i="15"/>
  <c r="C2275" i="15"/>
  <c r="G2265" i="15"/>
  <c r="I2265" i="15" s="1"/>
  <c r="C2240" i="15"/>
  <c r="G2230" i="15"/>
  <c r="G2261" i="15"/>
  <c r="I2261" i="15" s="1"/>
  <c r="C2271" i="15"/>
  <c r="G2236" i="15"/>
  <c r="I2236" i="15" s="1"/>
  <c r="C2246" i="15"/>
  <c r="H2237" i="15"/>
  <c r="B2227" i="15"/>
  <c r="C2249" i="15"/>
  <c r="G2239" i="15"/>
  <c r="I2239" i="15" s="1"/>
  <c r="C2253" i="15"/>
  <c r="G2243" i="15"/>
  <c r="I2243" i="15" s="1"/>
  <c r="H2250" i="15"/>
  <c r="H60" i="15"/>
  <c r="C57" i="15"/>
  <c r="G57" i="15" s="1"/>
  <c r="I57" i="15" s="1"/>
  <c r="E60" i="15"/>
  <c r="B60" i="15" s="1"/>
  <c r="C58" i="15"/>
  <c r="G48" i="15"/>
  <c r="I48" i="15" s="1"/>
  <c r="H32" i="15"/>
  <c r="D32" i="15" s="1"/>
  <c r="E22" i="15"/>
  <c r="B22" i="15" s="1"/>
  <c r="E23" i="15"/>
  <c r="B23" i="15" s="1"/>
  <c r="H33" i="15"/>
  <c r="D33" i="15" s="1"/>
  <c r="E41" i="15"/>
  <c r="B41" i="15" s="1"/>
  <c r="G53" i="15"/>
  <c r="I53" i="15" s="1"/>
  <c r="C63" i="15"/>
  <c r="C51" i="15"/>
  <c r="G41" i="15"/>
  <c r="I41" i="15" s="1"/>
  <c r="H70" i="15"/>
  <c r="C67" i="15"/>
  <c r="C60" i="15"/>
  <c r="G50" i="15"/>
  <c r="I50" i="15" s="1"/>
  <c r="D50" i="15" s="1"/>
  <c r="C52" i="15"/>
  <c r="G42" i="15"/>
  <c r="I42" i="15" s="1"/>
  <c r="G45" i="15"/>
  <c r="I45" i="15" s="1"/>
  <c r="C55" i="15"/>
  <c r="G49" i="15"/>
  <c r="I49" i="15" s="1"/>
  <c r="C59" i="15"/>
  <c r="C86" i="15"/>
  <c r="G76" i="15"/>
  <c r="I76" i="15" s="1"/>
  <c r="C64" i="15"/>
  <c r="G54" i="15"/>
  <c r="I54" i="15" s="1"/>
  <c r="E2235" i="15" l="1"/>
  <c r="E2243" i="15"/>
  <c r="H61" i="15"/>
  <c r="E2259" i="15"/>
  <c r="E2261" i="15"/>
  <c r="B2261" i="15" s="1"/>
  <c r="H24" i="15"/>
  <c r="D24" i="15" s="1"/>
  <c r="E2250" i="15"/>
  <c r="B2250" i="15" s="1"/>
  <c r="E2236" i="15"/>
  <c r="B2236" i="15" s="1"/>
  <c r="E2244" i="15"/>
  <c r="E2237" i="15"/>
  <c r="B2237" i="15" s="1"/>
  <c r="E2268" i="15"/>
  <c r="B2268" i="15" s="1"/>
  <c r="E2232" i="15"/>
  <c r="H2246" i="15"/>
  <c r="C2242" i="15"/>
  <c r="G2232" i="15"/>
  <c r="I2232" i="15" s="1"/>
  <c r="C2267" i="15"/>
  <c r="G2257" i="15"/>
  <c r="I2257" i="15" s="1"/>
  <c r="B2232" i="15"/>
  <c r="H2242" i="15"/>
  <c r="C2263" i="15"/>
  <c r="G2253" i="15"/>
  <c r="I2253" i="15" s="1"/>
  <c r="G2271" i="15"/>
  <c r="I2271" i="15" s="1"/>
  <c r="C2281" i="15"/>
  <c r="B2244" i="15"/>
  <c r="H2254" i="15"/>
  <c r="C2259" i="15"/>
  <c r="G2249" i="15"/>
  <c r="I2249" i="15" s="1"/>
  <c r="C2244" i="15"/>
  <c r="G2234" i="15"/>
  <c r="I2234" i="15" s="1"/>
  <c r="H2253" i="15"/>
  <c r="B2243" i="15"/>
  <c r="H2271" i="15"/>
  <c r="C2250" i="15"/>
  <c r="G2240" i="15"/>
  <c r="I2240" i="15" s="1"/>
  <c r="C2248" i="15"/>
  <c r="G2238" i="15"/>
  <c r="I2238" i="15" s="1"/>
  <c r="C2256" i="15"/>
  <c r="G2246" i="15"/>
  <c r="I2246" i="15" s="1"/>
  <c r="H2245" i="15"/>
  <c r="B2235" i="15"/>
  <c r="H2260" i="15"/>
  <c r="H2247" i="15"/>
  <c r="C2285" i="15"/>
  <c r="G2275" i="15"/>
  <c r="I2275" i="15" s="1"/>
  <c r="B2259" i="15"/>
  <c r="H2269" i="15"/>
  <c r="H2278" i="15"/>
  <c r="E32" i="15"/>
  <c r="B32" i="15" s="1"/>
  <c r="H42" i="15"/>
  <c r="D42" i="15" s="1"/>
  <c r="H34" i="15"/>
  <c r="D34" i="15" s="1"/>
  <c r="E24" i="15"/>
  <c r="B24" i="15" s="1"/>
  <c r="E33" i="15"/>
  <c r="B33" i="15" s="1"/>
  <c r="H43" i="15"/>
  <c r="D43" i="15" s="1"/>
  <c r="C68" i="15"/>
  <c r="G58" i="15"/>
  <c r="I58" i="15" s="1"/>
  <c r="E70" i="15"/>
  <c r="B70" i="15" s="1"/>
  <c r="H71" i="15"/>
  <c r="C96" i="15"/>
  <c r="G86" i="15"/>
  <c r="I86" i="15" s="1"/>
  <c r="G55" i="15"/>
  <c r="I55" i="15" s="1"/>
  <c r="C65" i="15"/>
  <c r="C70" i="15"/>
  <c r="G60" i="15"/>
  <c r="I60" i="15" s="1"/>
  <c r="D60" i="15" s="1"/>
  <c r="G51" i="15"/>
  <c r="I51" i="15" s="1"/>
  <c r="D51" i="15" s="1"/>
  <c r="C61" i="15"/>
  <c r="G67" i="15"/>
  <c r="I67" i="15" s="1"/>
  <c r="C77" i="15"/>
  <c r="G59" i="15"/>
  <c r="I59" i="15" s="1"/>
  <c r="C69" i="15"/>
  <c r="C62" i="15"/>
  <c r="G52" i="15"/>
  <c r="I52" i="15" s="1"/>
  <c r="H80" i="15"/>
  <c r="G63" i="15"/>
  <c r="I63" i="15" s="1"/>
  <c r="C73" i="15"/>
  <c r="C74" i="15"/>
  <c r="G64" i="15"/>
  <c r="I64" i="15" s="1"/>
  <c r="H25" i="15"/>
  <c r="D25" i="15" s="1"/>
  <c r="AM97" i="11"/>
  <c r="AM96" i="11"/>
  <c r="AM95" i="11"/>
  <c r="AM94" i="11"/>
  <c r="AM93" i="11"/>
  <c r="AM92" i="11"/>
  <c r="AM91" i="11"/>
  <c r="AM90" i="11"/>
  <c r="AM89" i="11"/>
  <c r="AM88" i="11"/>
  <c r="AM87" i="11"/>
  <c r="AM86" i="11"/>
  <c r="AM85" i="11"/>
  <c r="AM84" i="11"/>
  <c r="AM83" i="11"/>
  <c r="AM82" i="11"/>
  <c r="AM81" i="11"/>
  <c r="AM80" i="11"/>
  <c r="AM79" i="11"/>
  <c r="AM78" i="11"/>
  <c r="AM77" i="11"/>
  <c r="AM76" i="11"/>
  <c r="AM75" i="11"/>
  <c r="AM74" i="11"/>
  <c r="AM73" i="11"/>
  <c r="AM72" i="11"/>
  <c r="AM71" i="11"/>
  <c r="AM70" i="11"/>
  <c r="AM69" i="11"/>
  <c r="AM68" i="11"/>
  <c r="AM67" i="11"/>
  <c r="AM66" i="11"/>
  <c r="AM65" i="11"/>
  <c r="AM64" i="11"/>
  <c r="P67" i="9"/>
  <c r="O67" i="9"/>
  <c r="P14" i="9"/>
  <c r="P13" i="9"/>
  <c r="P12" i="9"/>
  <c r="O14" i="9"/>
  <c r="O13" i="9"/>
  <c r="O12" i="9"/>
  <c r="L68" i="12"/>
  <c r="L81" i="9" s="1"/>
  <c r="D68" i="12"/>
  <c r="L67" i="12"/>
  <c r="L80" i="9" s="1"/>
  <c r="D67" i="12"/>
  <c r="L66" i="12"/>
  <c r="L79" i="9" s="1"/>
  <c r="D66" i="12"/>
  <c r="D65" i="12"/>
  <c r="L64" i="12"/>
  <c r="L76" i="9" s="1"/>
  <c r="D64" i="12"/>
  <c r="L63" i="12"/>
  <c r="L75" i="9" s="1"/>
  <c r="D63" i="12"/>
  <c r="D73" i="9"/>
  <c r="D62" i="12"/>
  <c r="D72" i="9"/>
  <c r="D61" i="12"/>
  <c r="L60" i="12"/>
  <c r="L71" i="9" s="1"/>
  <c r="D60" i="12"/>
  <c r="D59" i="12"/>
  <c r="D75" i="9"/>
  <c r="D58" i="12"/>
  <c r="D77" i="9"/>
  <c r="D57" i="12"/>
  <c r="E2269" i="15" l="1"/>
  <c r="E2254" i="15"/>
  <c r="B2254" i="15" s="1"/>
  <c r="E2271" i="15"/>
  <c r="E2253" i="15"/>
  <c r="E2247" i="15"/>
  <c r="E2246" i="15"/>
  <c r="E2245" i="15"/>
  <c r="B2245" i="15" s="1"/>
  <c r="E61" i="15"/>
  <c r="B61" i="15" s="1"/>
  <c r="E2260" i="15"/>
  <c r="E2242" i="15"/>
  <c r="E2278" i="15"/>
  <c r="B2278" i="15" s="1"/>
  <c r="H2279" i="15"/>
  <c r="B2269" i="15"/>
  <c r="H2270" i="15"/>
  <c r="B2260" i="15"/>
  <c r="G2248" i="15"/>
  <c r="I2248" i="15" s="1"/>
  <c r="C2258" i="15"/>
  <c r="H2263" i="15"/>
  <c r="B2253" i="15"/>
  <c r="C2291" i="15"/>
  <c r="G2281" i="15"/>
  <c r="I2281" i="15" s="1"/>
  <c r="C2277" i="15"/>
  <c r="G2267" i="15"/>
  <c r="I2267" i="15" s="1"/>
  <c r="G2256" i="15"/>
  <c r="I2256" i="15" s="1"/>
  <c r="C2266" i="15"/>
  <c r="C2260" i="15"/>
  <c r="G2250" i="15"/>
  <c r="I2250" i="15" s="1"/>
  <c r="G2244" i="15"/>
  <c r="I2244" i="15" s="1"/>
  <c r="C2254" i="15"/>
  <c r="C2252" i="15"/>
  <c r="G2242" i="15"/>
  <c r="I2242" i="15" s="1"/>
  <c r="C2295" i="15"/>
  <c r="G2285" i="15"/>
  <c r="I2285" i="15" s="1"/>
  <c r="C2273" i="15"/>
  <c r="G2263" i="15"/>
  <c r="I2263" i="15" s="1"/>
  <c r="H2264" i="15"/>
  <c r="C2269" i="15"/>
  <c r="G2259" i="15"/>
  <c r="I2259" i="15" s="1"/>
  <c r="B2242" i="15"/>
  <c r="H2252" i="15"/>
  <c r="H2255" i="15"/>
  <c r="H2288" i="15"/>
  <c r="H2257" i="15"/>
  <c r="B2247" i="15"/>
  <c r="H2281" i="15"/>
  <c r="B2271" i="15"/>
  <c r="B2246" i="15"/>
  <c r="H2256" i="15"/>
  <c r="O121" i="14"/>
  <c r="P121" i="14"/>
  <c r="F118" i="16" s="1"/>
  <c r="O122" i="14"/>
  <c r="P122" i="14"/>
  <c r="F119" i="16" s="1"/>
  <c r="O120" i="14"/>
  <c r="P120" i="14"/>
  <c r="F117" i="16" s="1"/>
  <c r="O66" i="14"/>
  <c r="P66" i="14"/>
  <c r="F63" i="16" s="1"/>
  <c r="O67" i="14"/>
  <c r="P67" i="14"/>
  <c r="F64" i="16" s="1"/>
  <c r="O65" i="14"/>
  <c r="P65" i="14"/>
  <c r="F62" i="16" s="1"/>
  <c r="J82" i="9"/>
  <c r="E34" i="15"/>
  <c r="B34" i="15" s="1"/>
  <c r="H44" i="15"/>
  <c r="D44" i="15" s="1"/>
  <c r="H35" i="15"/>
  <c r="D35" i="15" s="1"/>
  <c r="E25" i="15"/>
  <c r="B25" i="15" s="1"/>
  <c r="E71" i="15"/>
  <c r="B71" i="15" s="1"/>
  <c r="E80" i="15"/>
  <c r="B80" i="15" s="1"/>
  <c r="E42" i="15"/>
  <c r="B42" i="15" s="1"/>
  <c r="H52" i="15"/>
  <c r="D52" i="15" s="1"/>
  <c r="C78" i="15"/>
  <c r="G68" i="15"/>
  <c r="I68" i="15" s="1"/>
  <c r="E43" i="15"/>
  <c r="B43" i="15" s="1"/>
  <c r="H53" i="15"/>
  <c r="D53" i="15" s="1"/>
  <c r="C84" i="15"/>
  <c r="G74" i="15"/>
  <c r="I74" i="15" s="1"/>
  <c r="G77" i="15"/>
  <c r="I77" i="15" s="1"/>
  <c r="C87" i="15"/>
  <c r="G70" i="15"/>
  <c r="I70" i="15" s="1"/>
  <c r="D70" i="15" s="1"/>
  <c r="C80" i="15"/>
  <c r="H81" i="15"/>
  <c r="C83" i="15"/>
  <c r="G73" i="15"/>
  <c r="I73" i="15" s="1"/>
  <c r="C75" i="15"/>
  <c r="G65" i="15"/>
  <c r="I65" i="15" s="1"/>
  <c r="G62" i="15"/>
  <c r="I62" i="15" s="1"/>
  <c r="C72" i="15"/>
  <c r="C106" i="15"/>
  <c r="G96" i="15"/>
  <c r="I96" i="15" s="1"/>
  <c r="H90" i="15"/>
  <c r="C71" i="15"/>
  <c r="G61" i="15"/>
  <c r="I61" i="15" s="1"/>
  <c r="D61" i="15" s="1"/>
  <c r="C79" i="15"/>
  <c r="G69" i="15"/>
  <c r="I69" i="15" s="1"/>
  <c r="H26" i="15"/>
  <c r="D26" i="15" s="1"/>
  <c r="I82" i="9"/>
  <c r="N82" i="9"/>
  <c r="D69" i="9"/>
  <c r="L59" i="12"/>
  <c r="L69" i="9" s="1"/>
  <c r="D76" i="9"/>
  <c r="L58" i="12"/>
  <c r="L68" i="9" s="1"/>
  <c r="D67" i="9"/>
  <c r="L57" i="12"/>
  <c r="L67" i="9" s="1"/>
  <c r="L65" i="12"/>
  <c r="L77" i="9" s="1"/>
  <c r="N78" i="9" s="1"/>
  <c r="D68" i="9"/>
  <c r="L61" i="12"/>
  <c r="L72" i="9" s="1"/>
  <c r="D79" i="9"/>
  <c r="L62" i="12"/>
  <c r="L73" i="9" s="1"/>
  <c r="D71" i="9"/>
  <c r="D81" i="9"/>
  <c r="D80" i="9"/>
  <c r="AM63" i="11"/>
  <c r="AM62" i="11"/>
  <c r="AM61" i="11"/>
  <c r="AM60" i="11"/>
  <c r="AM59" i="11"/>
  <c r="AM58" i="11"/>
  <c r="AM57" i="11"/>
  <c r="AM56" i="11"/>
  <c r="AM55" i="11"/>
  <c r="AM54" i="11"/>
  <c r="AM53" i="11"/>
  <c r="AM52" i="11"/>
  <c r="AM51" i="11"/>
  <c r="AM50" i="11"/>
  <c r="AM49" i="11"/>
  <c r="AM48" i="11"/>
  <c r="AM47" i="11"/>
  <c r="AM46" i="11"/>
  <c r="AM45" i="11"/>
  <c r="AM44" i="11"/>
  <c r="AM43" i="11"/>
  <c r="AM42" i="11"/>
  <c r="AM41" i="11"/>
  <c r="AM40" i="11"/>
  <c r="AM39" i="11"/>
  <c r="AM38" i="11"/>
  <c r="AM37" i="11"/>
  <c r="AM36" i="11"/>
  <c r="AM35" i="11"/>
  <c r="AM34" i="11"/>
  <c r="AM33" i="11"/>
  <c r="AM32" i="11"/>
  <c r="AM31" i="11"/>
  <c r="AM30" i="11"/>
  <c r="AM29" i="11"/>
  <c r="AM28" i="11"/>
  <c r="AM27" i="11"/>
  <c r="AM26" i="11"/>
  <c r="AM25" i="11"/>
  <c r="AM24" i="11"/>
  <c r="AM23" i="11"/>
  <c r="AM22" i="11"/>
  <c r="AM21" i="11"/>
  <c r="AM20" i="11"/>
  <c r="AM19" i="11"/>
  <c r="AM18" i="11"/>
  <c r="AM17" i="11"/>
  <c r="AM16" i="11"/>
  <c r="AM15" i="11"/>
  <c r="AM14" i="11"/>
  <c r="AM13" i="11"/>
  <c r="AM12" i="11"/>
  <c r="AM11" i="11"/>
  <c r="AM10" i="11"/>
  <c r="AM9" i="11"/>
  <c r="AM8" i="11"/>
  <c r="AM7" i="11"/>
  <c r="AM6" i="11"/>
  <c r="E2256" i="15" l="1"/>
  <c r="E2263" i="15"/>
  <c r="B2263" i="15" s="1"/>
  <c r="E2252" i="15"/>
  <c r="B2252" i="15" s="1"/>
  <c r="E2255" i="15"/>
  <c r="E2257" i="15"/>
  <c r="E2270" i="15"/>
  <c r="B2270" i="15" s="1"/>
  <c r="E2281" i="15"/>
  <c r="B2281" i="15" s="1"/>
  <c r="E2288" i="15"/>
  <c r="E2264" i="15"/>
  <c r="E2279" i="15"/>
  <c r="G2295" i="15"/>
  <c r="I2295" i="15" s="1"/>
  <c r="C2305" i="15"/>
  <c r="C2279" i="15"/>
  <c r="G2269" i="15"/>
  <c r="I2269" i="15" s="1"/>
  <c r="H2265" i="15"/>
  <c r="B2255" i="15"/>
  <c r="G2252" i="15"/>
  <c r="I2252" i="15" s="1"/>
  <c r="C2262" i="15"/>
  <c r="C2287" i="15"/>
  <c r="G2277" i="15"/>
  <c r="I2277" i="15" s="1"/>
  <c r="H2291" i="15"/>
  <c r="B2264" i="15"/>
  <c r="H2274" i="15"/>
  <c r="C2264" i="15"/>
  <c r="G2254" i="15"/>
  <c r="I2254" i="15" s="1"/>
  <c r="C2301" i="15"/>
  <c r="G2291" i="15"/>
  <c r="I2291" i="15" s="1"/>
  <c r="H2262" i="15"/>
  <c r="C2283" i="15"/>
  <c r="G2273" i="15"/>
  <c r="I2273" i="15" s="1"/>
  <c r="C2270" i="15"/>
  <c r="G2260" i="15"/>
  <c r="I2260" i="15" s="1"/>
  <c r="C2268" i="15"/>
  <c r="G2258" i="15"/>
  <c r="I2258" i="15" s="1"/>
  <c r="H2280" i="15"/>
  <c r="H2267" i="15"/>
  <c r="B2257" i="15"/>
  <c r="B2256" i="15"/>
  <c r="H2266" i="15"/>
  <c r="B2288" i="15"/>
  <c r="H2298" i="15"/>
  <c r="C2276" i="15"/>
  <c r="G2266" i="15"/>
  <c r="I2266" i="15" s="1"/>
  <c r="H2273" i="15"/>
  <c r="H2289" i="15"/>
  <c r="B2279" i="15"/>
  <c r="J74" i="9"/>
  <c r="J70" i="9"/>
  <c r="J78" i="9"/>
  <c r="I74" i="9"/>
  <c r="I78" i="9"/>
  <c r="E81" i="15"/>
  <c r="B81" i="15" s="1"/>
  <c r="E52" i="15"/>
  <c r="B52" i="15" s="1"/>
  <c r="H62" i="15"/>
  <c r="D62" i="15" s="1"/>
  <c r="E35" i="15"/>
  <c r="B35" i="15" s="1"/>
  <c r="H45" i="15"/>
  <c r="D45" i="15" s="1"/>
  <c r="E90" i="15"/>
  <c r="B90" i="15" s="1"/>
  <c r="E53" i="15"/>
  <c r="B53" i="15" s="1"/>
  <c r="H63" i="15"/>
  <c r="D63" i="15" s="1"/>
  <c r="C88" i="15"/>
  <c r="G78" i="15"/>
  <c r="I78" i="15" s="1"/>
  <c r="E26" i="15"/>
  <c r="B26" i="15" s="1"/>
  <c r="H36" i="15"/>
  <c r="D36" i="15" s="1"/>
  <c r="E44" i="15"/>
  <c r="B44" i="15" s="1"/>
  <c r="H54" i="15"/>
  <c r="D54" i="15" s="1"/>
  <c r="C94" i="15"/>
  <c r="G84" i="15"/>
  <c r="I84" i="15" s="1"/>
  <c r="H91" i="15"/>
  <c r="G75" i="15"/>
  <c r="I75" i="15" s="1"/>
  <c r="C85" i="15"/>
  <c r="G87" i="15"/>
  <c r="I87" i="15" s="1"/>
  <c r="C97" i="15"/>
  <c r="C116" i="15"/>
  <c r="G106" i="15"/>
  <c r="I106" i="15" s="1"/>
  <c r="H100" i="15"/>
  <c r="G79" i="15"/>
  <c r="I79" i="15" s="1"/>
  <c r="C89" i="15"/>
  <c r="C82" i="15"/>
  <c r="G72" i="15"/>
  <c r="I72" i="15" s="1"/>
  <c r="C90" i="15"/>
  <c r="G80" i="15"/>
  <c r="I80" i="15" s="1"/>
  <c r="D80" i="15" s="1"/>
  <c r="G71" i="15"/>
  <c r="I71" i="15" s="1"/>
  <c r="D71" i="15" s="1"/>
  <c r="C81" i="15"/>
  <c r="G83" i="15"/>
  <c r="I83" i="15" s="1"/>
  <c r="C93" i="15"/>
  <c r="H27" i="15"/>
  <c r="D27" i="15" s="1"/>
  <c r="I70" i="9"/>
  <c r="N74" i="9"/>
  <c r="N70" i="9"/>
  <c r="P78" i="9"/>
  <c r="O78" i="9"/>
  <c r="P82" i="9"/>
  <c r="O82" i="9"/>
  <c r="E2274" i="15" l="1"/>
  <c r="B2274" i="15" s="1"/>
  <c r="E2273" i="15"/>
  <c r="B2273" i="15" s="1"/>
  <c r="E2267" i="15"/>
  <c r="B2267" i="15" s="1"/>
  <c r="E2265" i="15"/>
  <c r="B2265" i="15" s="1"/>
  <c r="E2298" i="15"/>
  <c r="E2262" i="15"/>
  <c r="E2291" i="15"/>
  <c r="B2291" i="15" s="1"/>
  <c r="E2266" i="15"/>
  <c r="E2289" i="15"/>
  <c r="E2280" i="15"/>
  <c r="H2290" i="15"/>
  <c r="B2280" i="15"/>
  <c r="H2284" i="15"/>
  <c r="H2276" i="15"/>
  <c r="B2266" i="15"/>
  <c r="H2272" i="15"/>
  <c r="B2262" i="15"/>
  <c r="H2301" i="15"/>
  <c r="H2283" i="15"/>
  <c r="C2278" i="15"/>
  <c r="G2268" i="15"/>
  <c r="I2268" i="15" s="1"/>
  <c r="C2286" i="15"/>
  <c r="G2276" i="15"/>
  <c r="I2276" i="15" s="1"/>
  <c r="G2270" i="15"/>
  <c r="I2270" i="15" s="1"/>
  <c r="C2280" i="15"/>
  <c r="C2289" i="15"/>
  <c r="G2279" i="15"/>
  <c r="I2279" i="15" s="1"/>
  <c r="H2299" i="15"/>
  <c r="B2289" i="15"/>
  <c r="H2275" i="15"/>
  <c r="C2311" i="15"/>
  <c r="G2301" i="15"/>
  <c r="I2301" i="15" s="1"/>
  <c r="H2277" i="15"/>
  <c r="G2264" i="15"/>
  <c r="I2264" i="15" s="1"/>
  <c r="C2274" i="15"/>
  <c r="G2287" i="15"/>
  <c r="I2287" i="15" s="1"/>
  <c r="C2297" i="15"/>
  <c r="C2315" i="15"/>
  <c r="G2305" i="15"/>
  <c r="I2305" i="15" s="1"/>
  <c r="H2308" i="15"/>
  <c r="B2298" i="15"/>
  <c r="C2293" i="15"/>
  <c r="G2283" i="15"/>
  <c r="I2283" i="15" s="1"/>
  <c r="G2262" i="15"/>
  <c r="I2262" i="15" s="1"/>
  <c r="C2272" i="15"/>
  <c r="J83" i="9"/>
  <c r="I83" i="9"/>
  <c r="N83" i="9"/>
  <c r="P83" i="9" s="1"/>
  <c r="E100" i="15"/>
  <c r="B100" i="15" s="1"/>
  <c r="C98" i="15"/>
  <c r="G88" i="15"/>
  <c r="I88" i="15" s="1"/>
  <c r="E91" i="15"/>
  <c r="B91" i="15" s="1"/>
  <c r="E54" i="15"/>
  <c r="B54" i="15" s="1"/>
  <c r="H64" i="15"/>
  <c r="D64" i="15" s="1"/>
  <c r="E63" i="15"/>
  <c r="B63" i="15" s="1"/>
  <c r="H73" i="15"/>
  <c r="D73" i="15" s="1"/>
  <c r="E62" i="15"/>
  <c r="B62" i="15" s="1"/>
  <c r="H72" i="15"/>
  <c r="D72" i="15" s="1"/>
  <c r="E36" i="15"/>
  <c r="B36" i="15" s="1"/>
  <c r="H46" i="15"/>
  <c r="D46" i="15" s="1"/>
  <c r="H55" i="15"/>
  <c r="D55" i="15" s="1"/>
  <c r="E45" i="15"/>
  <c r="B45" i="15" s="1"/>
  <c r="E27" i="15"/>
  <c r="B27" i="15" s="1"/>
  <c r="H37" i="15"/>
  <c r="D37" i="15" s="1"/>
  <c r="G81" i="15"/>
  <c r="I81" i="15" s="1"/>
  <c r="D81" i="15" s="1"/>
  <c r="C91" i="15"/>
  <c r="H110" i="15"/>
  <c r="C126" i="15"/>
  <c r="G116" i="15"/>
  <c r="I116" i="15" s="1"/>
  <c r="G90" i="15"/>
  <c r="I90" i="15" s="1"/>
  <c r="D90" i="15" s="1"/>
  <c r="C100" i="15"/>
  <c r="C107" i="15"/>
  <c r="G97" i="15"/>
  <c r="I97" i="15" s="1"/>
  <c r="H101" i="15"/>
  <c r="G85" i="15"/>
  <c r="I85" i="15" s="1"/>
  <c r="C95" i="15"/>
  <c r="C103" i="15"/>
  <c r="G93" i="15"/>
  <c r="I93" i="15" s="1"/>
  <c r="C92" i="15"/>
  <c r="G82" i="15"/>
  <c r="I82" i="15" s="1"/>
  <c r="G89" i="15"/>
  <c r="I89" i="15" s="1"/>
  <c r="C99" i="15"/>
  <c r="G94" i="15"/>
  <c r="I94" i="15" s="1"/>
  <c r="C104" i="15"/>
  <c r="H28" i="15"/>
  <c r="D28" i="15" s="1"/>
  <c r="P70" i="9"/>
  <c r="O74" i="9"/>
  <c r="P74" i="9"/>
  <c r="O70" i="9"/>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E2290" i="15" l="1"/>
  <c r="B2290" i="15" s="1"/>
  <c r="E2275" i="15"/>
  <c r="B2275" i="15" s="1"/>
  <c r="E2272" i="15"/>
  <c r="E2301" i="15"/>
  <c r="E2299" i="15"/>
  <c r="E2276" i="15"/>
  <c r="E2277" i="15"/>
  <c r="B2277" i="15" s="1"/>
  <c r="E2283" i="15"/>
  <c r="E2284" i="15"/>
  <c r="B2284" i="15" s="1"/>
  <c r="E2308" i="15"/>
  <c r="B2308" i="15" s="1"/>
  <c r="G2280" i="15"/>
  <c r="I2280" i="15" s="1"/>
  <c r="C2290" i="15"/>
  <c r="B2276" i="15"/>
  <c r="H2286" i="15"/>
  <c r="G2293" i="15"/>
  <c r="I2293" i="15" s="1"/>
  <c r="C2303" i="15"/>
  <c r="G2274" i="15"/>
  <c r="I2274" i="15" s="1"/>
  <c r="C2284" i="15"/>
  <c r="H2311" i="15"/>
  <c r="B2301" i="15"/>
  <c r="H2285" i="15"/>
  <c r="H2294" i="15"/>
  <c r="H2287" i="15"/>
  <c r="G2286" i="15"/>
  <c r="I2286" i="15" s="1"/>
  <c r="C2296" i="15"/>
  <c r="B2299" i="15"/>
  <c r="H2309" i="15"/>
  <c r="G2278" i="15"/>
  <c r="I2278" i="15" s="1"/>
  <c r="C2288" i="15"/>
  <c r="H2282" i="15"/>
  <c r="B2272" i="15"/>
  <c r="H2293" i="15"/>
  <c r="B2283" i="15"/>
  <c r="H2318" i="15"/>
  <c r="G2272" i="15"/>
  <c r="I2272" i="15" s="1"/>
  <c r="C2282" i="15"/>
  <c r="C2325" i="15"/>
  <c r="G2315" i="15"/>
  <c r="I2315" i="15" s="1"/>
  <c r="C2307" i="15"/>
  <c r="G2297" i="15"/>
  <c r="I2297" i="15" s="1"/>
  <c r="C2321" i="15"/>
  <c r="G2311" i="15"/>
  <c r="I2311" i="15" s="1"/>
  <c r="C2299" i="15"/>
  <c r="G2289" i="15"/>
  <c r="I2289" i="15" s="1"/>
  <c r="H2300" i="15"/>
  <c r="L59" i="9"/>
  <c r="L46" i="9"/>
  <c r="D48" i="9"/>
  <c r="L43" i="9"/>
  <c r="D61" i="9"/>
  <c r="L42" i="9"/>
  <c r="D44" i="9"/>
  <c r="D50" i="9"/>
  <c r="L60" i="9"/>
  <c r="D49" i="9"/>
  <c r="L58" i="9"/>
  <c r="L44" i="9"/>
  <c r="D62" i="9"/>
  <c r="D47" i="9"/>
  <c r="D46" i="9"/>
  <c r="D60" i="9"/>
  <c r="L47" i="9"/>
  <c r="D40" i="9"/>
  <c r="L50" i="9"/>
  <c r="L41" i="9"/>
  <c r="D59" i="9"/>
  <c r="D43" i="9"/>
  <c r="L49" i="9"/>
  <c r="L40" i="9"/>
  <c r="D58" i="9"/>
  <c r="D42" i="9"/>
  <c r="L48" i="9"/>
  <c r="D41" i="9"/>
  <c r="D18" i="9"/>
  <c r="L18" i="9"/>
  <c r="D17" i="9"/>
  <c r="L20" i="9"/>
  <c r="L19" i="9"/>
  <c r="L17" i="9"/>
  <c r="D20" i="9"/>
  <c r="D19" i="9"/>
  <c r="D16" i="9"/>
  <c r="L16" i="9"/>
  <c r="E55" i="15"/>
  <c r="B55" i="15" s="1"/>
  <c r="H65" i="15"/>
  <c r="D65" i="15" s="1"/>
  <c r="G98" i="15"/>
  <c r="I98" i="15" s="1"/>
  <c r="C108" i="15"/>
  <c r="E28" i="15"/>
  <c r="B28" i="15" s="1"/>
  <c r="H38" i="15"/>
  <c r="D38" i="15" s="1"/>
  <c r="E73" i="15"/>
  <c r="B73" i="15" s="1"/>
  <c r="H83" i="15"/>
  <c r="D83" i="15" s="1"/>
  <c r="H47" i="15"/>
  <c r="D47" i="15" s="1"/>
  <c r="E37" i="15"/>
  <c r="B37" i="15" s="1"/>
  <c r="E72" i="15"/>
  <c r="B72" i="15" s="1"/>
  <c r="H82" i="15"/>
  <c r="D82" i="15" s="1"/>
  <c r="E101" i="15"/>
  <c r="B101" i="15" s="1"/>
  <c r="E110" i="15"/>
  <c r="B110" i="15" s="1"/>
  <c r="E46" i="15"/>
  <c r="B46" i="15" s="1"/>
  <c r="H56" i="15"/>
  <c r="D56" i="15" s="1"/>
  <c r="E64" i="15"/>
  <c r="B64" i="15" s="1"/>
  <c r="H74" i="15"/>
  <c r="D74" i="15" s="1"/>
  <c r="H120" i="15"/>
  <c r="C102" i="15"/>
  <c r="G92" i="15"/>
  <c r="I92" i="15" s="1"/>
  <c r="G107" i="15"/>
  <c r="I107" i="15" s="1"/>
  <c r="C117" i="15"/>
  <c r="G91" i="15"/>
  <c r="I91" i="15" s="1"/>
  <c r="D91" i="15" s="1"/>
  <c r="C101" i="15"/>
  <c r="G99" i="15"/>
  <c r="I99" i="15" s="1"/>
  <c r="C109" i="15"/>
  <c r="G103" i="15"/>
  <c r="I103" i="15" s="1"/>
  <c r="C113" i="15"/>
  <c r="H111" i="15"/>
  <c r="C110" i="15"/>
  <c r="G100" i="15"/>
  <c r="I100" i="15" s="1"/>
  <c r="D100" i="15" s="1"/>
  <c r="C114" i="15"/>
  <c r="G104" i="15"/>
  <c r="I104" i="15" s="1"/>
  <c r="G95" i="15"/>
  <c r="I95" i="15" s="1"/>
  <c r="C105" i="15"/>
  <c r="G126" i="15"/>
  <c r="I126" i="15" s="1"/>
  <c r="C136" i="15"/>
  <c r="H29" i="15"/>
  <c r="D29" i="15" s="1"/>
  <c r="O83" i="9"/>
  <c r="N39" i="9"/>
  <c r="O37" i="14" s="1"/>
  <c r="L61" i="9"/>
  <c r="L62" i="9"/>
  <c r="E2311" i="15" l="1"/>
  <c r="E2282" i="15"/>
  <c r="B2282" i="15" s="1"/>
  <c r="E2287" i="15"/>
  <c r="B2287" i="15" s="1"/>
  <c r="E2300" i="15"/>
  <c r="E2294" i="15"/>
  <c r="E2293" i="15"/>
  <c r="E2309" i="15"/>
  <c r="E2285" i="15"/>
  <c r="E2286" i="15"/>
  <c r="B2286" i="15" s="1"/>
  <c r="E2318" i="15"/>
  <c r="B2318" i="15" s="1"/>
  <c r="C2292" i="15"/>
  <c r="G2282" i="15"/>
  <c r="I2282" i="15" s="1"/>
  <c r="C2306" i="15"/>
  <c r="G2296" i="15"/>
  <c r="I2296" i="15" s="1"/>
  <c r="H2295" i="15"/>
  <c r="B2285" i="15"/>
  <c r="C2313" i="15"/>
  <c r="G2303" i="15"/>
  <c r="I2303" i="15" s="1"/>
  <c r="C2309" i="15"/>
  <c r="G2299" i="15"/>
  <c r="I2299" i="15" s="1"/>
  <c r="H2292" i="15"/>
  <c r="G2325" i="15"/>
  <c r="I2325" i="15" s="1"/>
  <c r="C2335" i="15"/>
  <c r="C2331" i="15"/>
  <c r="G2321" i="15"/>
  <c r="I2321" i="15" s="1"/>
  <c r="H2328" i="15"/>
  <c r="H2297" i="15"/>
  <c r="H2296" i="15"/>
  <c r="C2317" i="15"/>
  <c r="G2307" i="15"/>
  <c r="I2307" i="15" s="1"/>
  <c r="H2319" i="15"/>
  <c r="B2309" i="15"/>
  <c r="H2304" i="15"/>
  <c r="B2294" i="15"/>
  <c r="H2321" i="15"/>
  <c r="B2311" i="15"/>
  <c r="G2290" i="15"/>
  <c r="I2290" i="15" s="1"/>
  <c r="C2300" i="15"/>
  <c r="H2303" i="15"/>
  <c r="B2293" i="15"/>
  <c r="G2288" i="15"/>
  <c r="I2288" i="15" s="1"/>
  <c r="C2298" i="15"/>
  <c r="H2310" i="15"/>
  <c r="B2300" i="15"/>
  <c r="G2284" i="15"/>
  <c r="I2284" i="15" s="1"/>
  <c r="C2294" i="15"/>
  <c r="N51" i="9"/>
  <c r="O49" i="14" s="1"/>
  <c r="J21" i="9"/>
  <c r="I21" i="9"/>
  <c r="N21" i="9"/>
  <c r="N63" i="9"/>
  <c r="O61" i="14" s="1"/>
  <c r="N45" i="9"/>
  <c r="O43" i="14" s="1"/>
  <c r="P39" i="9"/>
  <c r="O147" i="14" s="1"/>
  <c r="O39" i="9"/>
  <c r="J15" i="9"/>
  <c r="I15" i="9"/>
  <c r="N15" i="9"/>
  <c r="O13" i="14" s="1"/>
  <c r="J27" i="9"/>
  <c r="I27" i="9"/>
  <c r="J45" i="9"/>
  <c r="I45" i="9"/>
  <c r="J51" i="9"/>
  <c r="I51" i="9"/>
  <c r="J39" i="9"/>
  <c r="I39" i="9"/>
  <c r="J33" i="9"/>
  <c r="I33" i="9"/>
  <c r="J63" i="9"/>
  <c r="I63" i="9"/>
  <c r="E74" i="15"/>
  <c r="B74" i="15" s="1"/>
  <c r="H84" i="15"/>
  <c r="D84" i="15" s="1"/>
  <c r="H75" i="15"/>
  <c r="D75" i="15" s="1"/>
  <c r="E65" i="15"/>
  <c r="B65" i="15" s="1"/>
  <c r="E82" i="15"/>
  <c r="B82" i="15" s="1"/>
  <c r="H92" i="15"/>
  <c r="D92" i="15" s="1"/>
  <c r="E56" i="15"/>
  <c r="B56" i="15" s="1"/>
  <c r="H66" i="15"/>
  <c r="D66" i="15" s="1"/>
  <c r="E38" i="15"/>
  <c r="B38" i="15" s="1"/>
  <c r="H48" i="15"/>
  <c r="D48" i="15" s="1"/>
  <c r="E120" i="15"/>
  <c r="B120" i="15" s="1"/>
  <c r="C118" i="15"/>
  <c r="G108" i="15"/>
  <c r="I108" i="15" s="1"/>
  <c r="E47" i="15"/>
  <c r="B47" i="15" s="1"/>
  <c r="H57" i="15"/>
  <c r="D57" i="15" s="1"/>
  <c r="E83" i="15"/>
  <c r="B83" i="15" s="1"/>
  <c r="H93" i="15"/>
  <c r="D93" i="15" s="1"/>
  <c r="E29" i="15"/>
  <c r="B29" i="15" s="1"/>
  <c r="H39" i="15"/>
  <c r="D39" i="15" s="1"/>
  <c r="E111" i="15"/>
  <c r="B111" i="15" s="1"/>
  <c r="G117" i="15"/>
  <c r="I117" i="15" s="1"/>
  <c r="C127" i="15"/>
  <c r="C146" i="15"/>
  <c r="G136" i="15"/>
  <c r="I136" i="15" s="1"/>
  <c r="C115" i="15"/>
  <c r="G105" i="15"/>
  <c r="I105" i="15" s="1"/>
  <c r="G102" i="15"/>
  <c r="I102" i="15" s="1"/>
  <c r="C112" i="15"/>
  <c r="H130" i="15"/>
  <c r="C124" i="15"/>
  <c r="G114" i="15"/>
  <c r="I114" i="15" s="1"/>
  <c r="G109" i="15"/>
  <c r="I109" i="15" s="1"/>
  <c r="C119" i="15"/>
  <c r="H121" i="15"/>
  <c r="G113" i="15"/>
  <c r="I113" i="15" s="1"/>
  <c r="C123" i="15"/>
  <c r="C120" i="15"/>
  <c r="G110" i="15"/>
  <c r="I110" i="15" s="1"/>
  <c r="D110" i="15" s="1"/>
  <c r="C111" i="15"/>
  <c r="G101" i="15"/>
  <c r="I101" i="15" s="1"/>
  <c r="D101" i="15" s="1"/>
  <c r="E2328" i="15" l="1"/>
  <c r="E2303" i="15"/>
  <c r="B2303" i="15" s="1"/>
  <c r="E2304" i="15"/>
  <c r="B2304" i="15" s="1"/>
  <c r="E2297" i="15"/>
  <c r="E2319" i="15"/>
  <c r="E2310" i="15"/>
  <c r="B2310" i="15" s="1"/>
  <c r="E2321" i="15"/>
  <c r="E2296" i="15"/>
  <c r="E2295" i="15"/>
  <c r="E2292" i="15"/>
  <c r="B2292" i="15" s="1"/>
  <c r="H2320" i="15"/>
  <c r="H2329" i="15"/>
  <c r="B2319" i="15"/>
  <c r="B2297" i="15"/>
  <c r="H2307" i="15"/>
  <c r="H2331" i="15"/>
  <c r="B2321" i="15"/>
  <c r="G2317" i="15"/>
  <c r="I2317" i="15" s="1"/>
  <c r="C2327" i="15"/>
  <c r="C2316" i="15"/>
  <c r="G2306" i="15"/>
  <c r="I2306" i="15" s="1"/>
  <c r="C2310" i="15"/>
  <c r="G2300" i="15"/>
  <c r="I2300" i="15" s="1"/>
  <c r="C2323" i="15"/>
  <c r="G2313" i="15"/>
  <c r="I2313" i="15" s="1"/>
  <c r="C2308" i="15"/>
  <c r="G2298" i="15"/>
  <c r="I2298" i="15" s="1"/>
  <c r="H2302" i="15"/>
  <c r="H2314" i="15"/>
  <c r="B2296" i="15"/>
  <c r="H2306" i="15"/>
  <c r="G2309" i="15"/>
  <c r="I2309" i="15" s="1"/>
  <c r="C2319" i="15"/>
  <c r="C2345" i="15"/>
  <c r="G2335" i="15"/>
  <c r="I2335" i="15" s="1"/>
  <c r="H2338" i="15"/>
  <c r="B2328" i="15"/>
  <c r="H2305" i="15"/>
  <c r="B2295" i="15"/>
  <c r="G2294" i="15"/>
  <c r="I2294" i="15" s="1"/>
  <c r="C2304" i="15"/>
  <c r="H2313" i="15"/>
  <c r="C2341" i="15"/>
  <c r="G2331" i="15"/>
  <c r="I2331" i="15" s="1"/>
  <c r="C2302" i="15"/>
  <c r="G2292" i="15"/>
  <c r="I2292" i="15" s="1"/>
  <c r="O92" i="14"/>
  <c r="P92" i="14"/>
  <c r="F89" i="16" s="1"/>
  <c r="O51" i="9"/>
  <c r="P51" i="9"/>
  <c r="O159" i="14" s="1"/>
  <c r="I165" i="14"/>
  <c r="I61" i="14"/>
  <c r="J165" i="14"/>
  <c r="J61" i="14"/>
  <c r="P61" i="14" s="1"/>
  <c r="F58" i="16" s="1"/>
  <c r="J153" i="14"/>
  <c r="J43" i="14"/>
  <c r="P43" i="14" s="1"/>
  <c r="F40" i="16" s="1"/>
  <c r="I141" i="14"/>
  <c r="I31" i="14"/>
  <c r="I135" i="14"/>
  <c r="I25" i="14"/>
  <c r="J141" i="14"/>
  <c r="P141" i="14" s="1"/>
  <c r="F138" i="16" s="1"/>
  <c r="J31" i="14"/>
  <c r="P31" i="14" s="1"/>
  <c r="F28" i="16" s="1"/>
  <c r="J37" i="14"/>
  <c r="P37" i="14" s="1"/>
  <c r="F34" i="16" s="1"/>
  <c r="J147" i="14"/>
  <c r="P147" i="14" s="1"/>
  <c r="F144" i="16" s="1"/>
  <c r="I13" i="14"/>
  <c r="I123" i="14"/>
  <c r="P21" i="9"/>
  <c r="O129" i="14" s="1"/>
  <c r="O19" i="14"/>
  <c r="O21" i="9"/>
  <c r="I159" i="14"/>
  <c r="I49" i="14"/>
  <c r="J13" i="14"/>
  <c r="P13" i="14" s="1"/>
  <c r="F10" i="16" s="1"/>
  <c r="J123" i="14"/>
  <c r="I129" i="14"/>
  <c r="I19" i="14"/>
  <c r="I153" i="14"/>
  <c r="I43" i="14"/>
  <c r="J25" i="14"/>
  <c r="P25" i="14" s="1"/>
  <c r="F22" i="16" s="1"/>
  <c r="J135" i="14"/>
  <c r="P135" i="14" s="1"/>
  <c r="F132" i="16" s="1"/>
  <c r="I147" i="14"/>
  <c r="I37" i="14"/>
  <c r="J159" i="14"/>
  <c r="P159" i="14" s="1"/>
  <c r="F156" i="16" s="1"/>
  <c r="J49" i="14"/>
  <c r="P49" i="14" s="1"/>
  <c r="F46" i="16" s="1"/>
  <c r="J129" i="14"/>
  <c r="J19" i="14"/>
  <c r="P19" i="14" s="1"/>
  <c r="F16" i="16" s="1"/>
  <c r="P45" i="9"/>
  <c r="O153" i="14" s="1"/>
  <c r="O45" i="9"/>
  <c r="O63" i="9"/>
  <c r="P63" i="9"/>
  <c r="O165" i="14" s="1"/>
  <c r="J64" i="9"/>
  <c r="E84" i="15"/>
  <c r="B84" i="15" s="1"/>
  <c r="H94" i="15"/>
  <c r="D94" i="15" s="1"/>
  <c r="E93" i="15"/>
  <c r="B93" i="15" s="1"/>
  <c r="H103" i="15"/>
  <c r="D103" i="15" s="1"/>
  <c r="E48" i="15"/>
  <c r="B48" i="15" s="1"/>
  <c r="H58" i="15"/>
  <c r="D58" i="15" s="1"/>
  <c r="H67" i="15"/>
  <c r="D67" i="15" s="1"/>
  <c r="E57" i="15"/>
  <c r="B57" i="15" s="1"/>
  <c r="E39" i="15"/>
  <c r="B39" i="15" s="1"/>
  <c r="H49" i="15"/>
  <c r="D49" i="15" s="1"/>
  <c r="E66" i="15"/>
  <c r="B66" i="15" s="1"/>
  <c r="H76" i="15"/>
  <c r="D76" i="15" s="1"/>
  <c r="E121" i="15"/>
  <c r="B121" i="15" s="1"/>
  <c r="E75" i="15"/>
  <c r="B75" i="15" s="1"/>
  <c r="H85" i="15"/>
  <c r="D85" i="15" s="1"/>
  <c r="C128" i="15"/>
  <c r="G118" i="15"/>
  <c r="I118" i="15" s="1"/>
  <c r="E130" i="15"/>
  <c r="B130" i="15" s="1"/>
  <c r="E92" i="15"/>
  <c r="B92" i="15" s="1"/>
  <c r="H102" i="15"/>
  <c r="D102" i="15" s="1"/>
  <c r="G123" i="15"/>
  <c r="I123" i="15" s="1"/>
  <c r="C133" i="15"/>
  <c r="H131" i="15"/>
  <c r="G115" i="15"/>
  <c r="I115" i="15" s="1"/>
  <c r="C125" i="15"/>
  <c r="C134" i="15"/>
  <c r="G124" i="15"/>
  <c r="I124" i="15" s="1"/>
  <c r="G111" i="15"/>
  <c r="I111" i="15" s="1"/>
  <c r="D111" i="15" s="1"/>
  <c r="C121" i="15"/>
  <c r="C130" i="15"/>
  <c r="G120" i="15"/>
  <c r="I120" i="15" s="1"/>
  <c r="D120" i="15" s="1"/>
  <c r="C122" i="15"/>
  <c r="G112" i="15"/>
  <c r="I112" i="15" s="1"/>
  <c r="C156" i="15"/>
  <c r="G146" i="15"/>
  <c r="I146" i="15" s="1"/>
  <c r="G119" i="15"/>
  <c r="I119" i="15" s="1"/>
  <c r="C129" i="15"/>
  <c r="H140" i="15"/>
  <c r="G127" i="15"/>
  <c r="I127" i="15" s="1"/>
  <c r="C137" i="15"/>
  <c r="I64" i="9"/>
  <c r="N64" i="9"/>
  <c r="O62" i="14" s="1"/>
  <c r="O15" i="9"/>
  <c r="P15" i="9"/>
  <c r="O123" i="14" s="1"/>
  <c r="A95" i="11"/>
  <c r="A96" i="11" s="1"/>
  <c r="A97" i="11" s="1"/>
  <c r="E2338" i="15" l="1"/>
  <c r="E2314" i="15"/>
  <c r="E2313" i="15"/>
  <c r="B2313" i="15" s="1"/>
  <c r="E2302" i="15"/>
  <c r="E2329" i="15"/>
  <c r="E2305" i="15"/>
  <c r="B2305" i="15" s="1"/>
  <c r="E2331" i="15"/>
  <c r="B2331" i="15" s="1"/>
  <c r="E2306" i="15"/>
  <c r="E2307" i="15"/>
  <c r="B2307" i="15" s="1"/>
  <c r="E2320" i="15"/>
  <c r="B2302" i="15"/>
  <c r="H2312" i="15"/>
  <c r="H2317" i="15"/>
  <c r="C2351" i="15"/>
  <c r="G2341" i="15"/>
  <c r="I2341" i="15" s="1"/>
  <c r="H2315" i="15"/>
  <c r="C2326" i="15"/>
  <c r="G2316" i="15"/>
  <c r="I2316" i="15" s="1"/>
  <c r="B2306" i="15"/>
  <c r="H2316" i="15"/>
  <c r="C2337" i="15"/>
  <c r="G2327" i="15"/>
  <c r="I2327" i="15" s="1"/>
  <c r="B2338" i="15"/>
  <c r="H2348" i="15"/>
  <c r="H2323" i="15"/>
  <c r="H2324" i="15"/>
  <c r="B2314" i="15"/>
  <c r="H2339" i="15"/>
  <c r="B2329" i="15"/>
  <c r="C2314" i="15"/>
  <c r="G2304" i="15"/>
  <c r="I2304" i="15" s="1"/>
  <c r="C2333" i="15"/>
  <c r="G2323" i="15"/>
  <c r="I2323" i="15" s="1"/>
  <c r="G2308" i="15"/>
  <c r="I2308" i="15" s="1"/>
  <c r="C2318" i="15"/>
  <c r="C2355" i="15"/>
  <c r="G2345" i="15"/>
  <c r="I2345" i="15" s="1"/>
  <c r="H2341" i="15"/>
  <c r="H2330" i="15"/>
  <c r="B2320" i="15"/>
  <c r="G2302" i="15"/>
  <c r="I2302" i="15" s="1"/>
  <c r="C2312" i="15"/>
  <c r="C2329" i="15"/>
  <c r="G2319" i="15"/>
  <c r="I2319" i="15" s="1"/>
  <c r="G2310" i="15"/>
  <c r="I2310" i="15" s="1"/>
  <c r="C2320" i="15"/>
  <c r="P165" i="14"/>
  <c r="F162" i="16" s="1"/>
  <c r="P129" i="14"/>
  <c r="F126" i="16" s="1"/>
  <c r="P123" i="14"/>
  <c r="F120" i="16" s="1"/>
  <c r="P153" i="14"/>
  <c r="F150" i="16" s="1"/>
  <c r="O104" i="14"/>
  <c r="P104" i="14"/>
  <c r="F101" i="16" s="1"/>
  <c r="O74" i="14"/>
  <c r="P74" i="14"/>
  <c r="F71" i="16" s="1"/>
  <c r="O110" i="14"/>
  <c r="P110" i="14"/>
  <c r="F107" i="16" s="1"/>
  <c r="O68" i="14"/>
  <c r="P68" i="14"/>
  <c r="F65" i="16" s="1"/>
  <c r="O98" i="14"/>
  <c r="P98" i="14"/>
  <c r="F95" i="16" s="1"/>
  <c r="I117" i="14"/>
  <c r="I172" i="14"/>
  <c r="I62" i="14"/>
  <c r="J172" i="14"/>
  <c r="J117" i="14"/>
  <c r="J276" i="14"/>
  <c r="P276" i="14" s="1"/>
  <c r="F271" i="16" s="1"/>
  <c r="J270" i="14"/>
  <c r="P270" i="14" s="1"/>
  <c r="F265" i="16" s="1"/>
  <c r="J265" i="14"/>
  <c r="P265" i="14" s="1"/>
  <c r="F260" i="16" s="1"/>
  <c r="J259" i="14"/>
  <c r="P259" i="14" s="1"/>
  <c r="F254" i="16" s="1"/>
  <c r="J253" i="14"/>
  <c r="P253" i="14" s="1"/>
  <c r="F248" i="16" s="1"/>
  <c r="J248" i="14"/>
  <c r="P248" i="14" s="1"/>
  <c r="F243" i="16" s="1"/>
  <c r="J242" i="14"/>
  <c r="P242" i="14" s="1"/>
  <c r="F237" i="16" s="1"/>
  <c r="J236" i="14"/>
  <c r="P236" i="14" s="1"/>
  <c r="F231" i="16" s="1"/>
  <c r="J231" i="14"/>
  <c r="P231" i="14" s="1"/>
  <c r="F226" i="16" s="1"/>
  <c r="J269" i="14"/>
  <c r="P269" i="14" s="1"/>
  <c r="F264" i="16" s="1"/>
  <c r="J257" i="14"/>
  <c r="P257" i="14" s="1"/>
  <c r="F252" i="16" s="1"/>
  <c r="J247" i="14"/>
  <c r="P247" i="14" s="1"/>
  <c r="F242" i="16" s="1"/>
  <c r="J235" i="14"/>
  <c r="P235" i="14" s="1"/>
  <c r="F230" i="16" s="1"/>
  <c r="I274" i="14"/>
  <c r="I264" i="14"/>
  <c r="I252" i="14"/>
  <c r="I240" i="14"/>
  <c r="K62" i="14"/>
  <c r="J278" i="14"/>
  <c r="P278" i="14" s="1"/>
  <c r="F273" i="16" s="1"/>
  <c r="J268" i="14"/>
  <c r="P268" i="14" s="1"/>
  <c r="F263" i="16" s="1"/>
  <c r="J256" i="14"/>
  <c r="P256" i="14" s="1"/>
  <c r="F251" i="16" s="1"/>
  <c r="J244" i="14"/>
  <c r="P244" i="14" s="1"/>
  <c r="F239" i="16" s="1"/>
  <c r="J234" i="14"/>
  <c r="P234" i="14" s="1"/>
  <c r="F229" i="16" s="1"/>
  <c r="I276" i="14"/>
  <c r="I270" i="14"/>
  <c r="I265" i="14"/>
  <c r="I259" i="14"/>
  <c r="I253" i="14"/>
  <c r="I248" i="14"/>
  <c r="I242" i="14"/>
  <c r="I236" i="14"/>
  <c r="I231" i="14"/>
  <c r="K172" i="14"/>
  <c r="J274" i="14"/>
  <c r="P274" i="14" s="1"/>
  <c r="F269" i="16" s="1"/>
  <c r="J264" i="14"/>
  <c r="P264" i="14" s="1"/>
  <c r="F259" i="16" s="1"/>
  <c r="J252" i="14"/>
  <c r="P252" i="14" s="1"/>
  <c r="F247" i="16" s="1"/>
  <c r="J240" i="14"/>
  <c r="P240" i="14" s="1"/>
  <c r="F235" i="16" s="1"/>
  <c r="J230" i="14"/>
  <c r="P230" i="14" s="1"/>
  <c r="F225" i="16" s="1"/>
  <c r="I269" i="14"/>
  <c r="I257" i="14"/>
  <c r="I247" i="14"/>
  <c r="I235" i="14"/>
  <c r="J273" i="14"/>
  <c r="P273" i="14" s="1"/>
  <c r="F268" i="16" s="1"/>
  <c r="J261" i="14"/>
  <c r="P261" i="14" s="1"/>
  <c r="F256" i="16" s="1"/>
  <c r="J251" i="14"/>
  <c r="P251" i="14" s="1"/>
  <c r="F246" i="16" s="1"/>
  <c r="J239" i="14"/>
  <c r="P239" i="14" s="1"/>
  <c r="F234" i="16" s="1"/>
  <c r="I278" i="14"/>
  <c r="I273" i="14"/>
  <c r="I268" i="14"/>
  <c r="I261" i="14"/>
  <c r="I256" i="14"/>
  <c r="I251" i="14"/>
  <c r="I244" i="14"/>
  <c r="I239" i="14"/>
  <c r="I234" i="14"/>
  <c r="J277" i="14"/>
  <c r="P277" i="14" s="1"/>
  <c r="F272" i="16" s="1"/>
  <c r="J272" i="14"/>
  <c r="P272" i="14" s="1"/>
  <c r="F267" i="16" s="1"/>
  <c r="J266" i="14"/>
  <c r="P266" i="14" s="1"/>
  <c r="F261" i="16" s="1"/>
  <c r="J260" i="14"/>
  <c r="P260" i="14" s="1"/>
  <c r="F255" i="16" s="1"/>
  <c r="J255" i="14"/>
  <c r="P255" i="14" s="1"/>
  <c r="F250" i="16" s="1"/>
  <c r="J249" i="14"/>
  <c r="P249" i="14" s="1"/>
  <c r="F244" i="16" s="1"/>
  <c r="J243" i="14"/>
  <c r="P243" i="14" s="1"/>
  <c r="F238" i="16" s="1"/>
  <c r="J238" i="14"/>
  <c r="P238" i="14" s="1"/>
  <c r="F233" i="16" s="1"/>
  <c r="J232" i="14"/>
  <c r="P232" i="14" s="1"/>
  <c r="F227" i="16" s="1"/>
  <c r="I277" i="14"/>
  <c r="I272" i="14"/>
  <c r="I266" i="14"/>
  <c r="I260" i="14"/>
  <c r="I255" i="14"/>
  <c r="I249" i="14"/>
  <c r="I243" i="14"/>
  <c r="I238" i="14"/>
  <c r="I232" i="14"/>
  <c r="J262" i="14"/>
  <c r="P262" i="14" s="1"/>
  <c r="F257" i="16" s="1"/>
  <c r="I262" i="14"/>
  <c r="I245" i="14"/>
  <c r="I279" i="14"/>
  <c r="J279" i="14"/>
  <c r="P279" i="14" s="1"/>
  <c r="F274" i="16" s="1"/>
  <c r="J245" i="14"/>
  <c r="P245" i="14" s="1"/>
  <c r="F240" i="16" s="1"/>
  <c r="J233" i="14"/>
  <c r="P233" i="14" s="1"/>
  <c r="F228" i="16" s="1"/>
  <c r="J241" i="14"/>
  <c r="P241" i="14" s="1"/>
  <c r="F236" i="16" s="1"/>
  <c r="I237" i="14"/>
  <c r="I250" i="14"/>
  <c r="I254" i="14"/>
  <c r="J237" i="14"/>
  <c r="P237" i="14" s="1"/>
  <c r="F232" i="16" s="1"/>
  <c r="I271" i="14"/>
  <c r="J267" i="14"/>
  <c r="P267" i="14" s="1"/>
  <c r="F262" i="16" s="1"/>
  <c r="J271" i="14"/>
  <c r="P271" i="14" s="1"/>
  <c r="F266" i="16" s="1"/>
  <c r="I275" i="14"/>
  <c r="J258" i="14"/>
  <c r="P258" i="14" s="1"/>
  <c r="F253" i="16" s="1"/>
  <c r="J254" i="14"/>
  <c r="P254" i="14" s="1"/>
  <c r="F249" i="16" s="1"/>
  <c r="I233" i="14"/>
  <c r="J250" i="14"/>
  <c r="P250" i="14" s="1"/>
  <c r="F245" i="16" s="1"/>
  <c r="I267" i="14"/>
  <c r="I258" i="14"/>
  <c r="J275" i="14"/>
  <c r="P275" i="14" s="1"/>
  <c r="F270" i="16" s="1"/>
  <c r="I241" i="14"/>
  <c r="I280" i="14"/>
  <c r="I246" i="14"/>
  <c r="I263" i="14"/>
  <c r="J280" i="14"/>
  <c r="P280" i="14" s="1"/>
  <c r="F275" i="16" s="1"/>
  <c r="J263" i="14"/>
  <c r="P263" i="14" s="1"/>
  <c r="F258" i="16" s="1"/>
  <c r="J246" i="14"/>
  <c r="P246" i="14" s="1"/>
  <c r="F241" i="16" s="1"/>
  <c r="J62" i="14"/>
  <c r="H59" i="15"/>
  <c r="D59" i="15" s="1"/>
  <c r="E49" i="15"/>
  <c r="B49" i="15" s="1"/>
  <c r="E85" i="15"/>
  <c r="B85" i="15" s="1"/>
  <c r="H95" i="15"/>
  <c r="D95" i="15" s="1"/>
  <c r="E94" i="15"/>
  <c r="B94" i="15" s="1"/>
  <c r="H104" i="15"/>
  <c r="D104" i="15" s="1"/>
  <c r="E76" i="15"/>
  <c r="B76" i="15" s="1"/>
  <c r="H86" i="15"/>
  <c r="D86" i="15" s="1"/>
  <c r="E67" i="15"/>
  <c r="B67" i="15" s="1"/>
  <c r="H77" i="15"/>
  <c r="D77" i="15" s="1"/>
  <c r="C138" i="15"/>
  <c r="G128" i="15"/>
  <c r="I128" i="15" s="1"/>
  <c r="E140" i="15"/>
  <c r="B140" i="15" s="1"/>
  <c r="E102" i="15"/>
  <c r="B102" i="15" s="1"/>
  <c r="H112" i="15"/>
  <c r="D112" i="15" s="1"/>
  <c r="E103" i="15"/>
  <c r="B103" i="15" s="1"/>
  <c r="H113" i="15"/>
  <c r="D113" i="15" s="1"/>
  <c r="E131" i="15"/>
  <c r="B131" i="15" s="1"/>
  <c r="E58" i="15"/>
  <c r="B58" i="15" s="1"/>
  <c r="H68" i="15"/>
  <c r="D68" i="15" s="1"/>
  <c r="G134" i="15"/>
  <c r="I134" i="15" s="1"/>
  <c r="C144" i="15"/>
  <c r="G122" i="15"/>
  <c r="I122" i="15" s="1"/>
  <c r="C132" i="15"/>
  <c r="H150" i="15"/>
  <c r="C166" i="15"/>
  <c r="G156" i="15"/>
  <c r="I156" i="15" s="1"/>
  <c r="H141" i="15"/>
  <c r="G130" i="15"/>
  <c r="I130" i="15" s="1"/>
  <c r="D130" i="15" s="1"/>
  <c r="C140" i="15"/>
  <c r="C135" i="15"/>
  <c r="G125" i="15"/>
  <c r="I125" i="15" s="1"/>
  <c r="C143" i="15"/>
  <c r="G133" i="15"/>
  <c r="I133" i="15" s="1"/>
  <c r="C147" i="15"/>
  <c r="G137" i="15"/>
  <c r="I137" i="15" s="1"/>
  <c r="C139" i="15"/>
  <c r="G129" i="15"/>
  <c r="I129" i="15" s="1"/>
  <c r="G121" i="15"/>
  <c r="I121" i="15" s="1"/>
  <c r="D121" i="15" s="1"/>
  <c r="C131" i="15"/>
  <c r="P64" i="9"/>
  <c r="O172" i="14" s="1"/>
  <c r="O64" i="9"/>
  <c r="O117" i="14" s="1"/>
  <c r="E2315" i="15" l="1"/>
  <c r="E2341" i="15"/>
  <c r="E2324" i="15"/>
  <c r="B2324" i="15" s="1"/>
  <c r="E2317" i="15"/>
  <c r="E2323" i="15"/>
  <c r="E2312" i="15"/>
  <c r="E2339" i="15"/>
  <c r="B2339" i="15" s="1"/>
  <c r="E2330" i="15"/>
  <c r="E2348" i="15"/>
  <c r="E2316" i="15"/>
  <c r="B2316" i="15" s="1"/>
  <c r="H2333" i="15"/>
  <c r="B2323" i="15"/>
  <c r="H2326" i="15"/>
  <c r="C2339" i="15"/>
  <c r="G2329" i="15"/>
  <c r="I2329" i="15" s="1"/>
  <c r="H2351" i="15"/>
  <c r="B2341" i="15"/>
  <c r="C2324" i="15"/>
  <c r="G2314" i="15"/>
  <c r="I2314" i="15" s="1"/>
  <c r="C2361" i="15"/>
  <c r="G2351" i="15"/>
  <c r="I2351" i="15" s="1"/>
  <c r="C2322" i="15"/>
  <c r="G2312" i="15"/>
  <c r="I2312" i="15" s="1"/>
  <c r="G2318" i="15"/>
  <c r="I2318" i="15" s="1"/>
  <c r="C2328" i="15"/>
  <c r="G2326" i="15"/>
  <c r="I2326" i="15" s="1"/>
  <c r="C2336" i="15"/>
  <c r="B2330" i="15"/>
  <c r="H2340" i="15"/>
  <c r="B2315" i="15"/>
  <c r="H2325" i="15"/>
  <c r="H2322" i="15"/>
  <c r="B2312" i="15"/>
  <c r="C2365" i="15"/>
  <c r="G2355" i="15"/>
  <c r="I2355" i="15" s="1"/>
  <c r="H2327" i="15"/>
  <c r="B2317" i="15"/>
  <c r="C2330" i="15"/>
  <c r="G2320" i="15"/>
  <c r="I2320" i="15" s="1"/>
  <c r="B2348" i="15"/>
  <c r="H2358" i="15"/>
  <c r="H2349" i="15"/>
  <c r="G2333" i="15"/>
  <c r="I2333" i="15" s="1"/>
  <c r="C2343" i="15"/>
  <c r="H2334" i="15"/>
  <c r="C2347" i="15"/>
  <c r="G2337" i="15"/>
  <c r="I2337" i="15" s="1"/>
  <c r="F169" i="16"/>
  <c r="P117" i="14"/>
  <c r="F114" i="16" s="1"/>
  <c r="P62" i="14"/>
  <c r="F59" i="16" s="1"/>
  <c r="F5" i="16"/>
  <c r="E77" i="15"/>
  <c r="B77" i="15" s="1"/>
  <c r="H87" i="15"/>
  <c r="D87" i="15" s="1"/>
  <c r="E150" i="15"/>
  <c r="B150" i="15" s="1"/>
  <c r="C148" i="15"/>
  <c r="G138" i="15"/>
  <c r="I138" i="15" s="1"/>
  <c r="E141" i="15"/>
  <c r="B141" i="15" s="1"/>
  <c r="E86" i="15"/>
  <c r="B86" i="15" s="1"/>
  <c r="H96" i="15"/>
  <c r="D96" i="15" s="1"/>
  <c r="E68" i="15"/>
  <c r="B68" i="15" s="1"/>
  <c r="H78" i="15"/>
  <c r="D78" i="15" s="1"/>
  <c r="E112" i="15"/>
  <c r="B112" i="15" s="1"/>
  <c r="H122" i="15"/>
  <c r="D122" i="15" s="1"/>
  <c r="E95" i="15"/>
  <c r="B95" i="15" s="1"/>
  <c r="H105" i="15"/>
  <c r="D105" i="15" s="1"/>
  <c r="E113" i="15"/>
  <c r="B113" i="15" s="1"/>
  <c r="H123" i="15"/>
  <c r="D123" i="15" s="1"/>
  <c r="E104" i="15"/>
  <c r="B104" i="15" s="1"/>
  <c r="H114" i="15"/>
  <c r="D114" i="15" s="1"/>
  <c r="H69" i="15"/>
  <c r="D69" i="15" s="1"/>
  <c r="E59" i="15"/>
  <c r="B59" i="15" s="1"/>
  <c r="G166" i="15"/>
  <c r="I166" i="15" s="1"/>
  <c r="C176" i="15"/>
  <c r="H151" i="15"/>
  <c r="H160" i="15"/>
  <c r="G131" i="15"/>
  <c r="I131" i="15" s="1"/>
  <c r="D131" i="15" s="1"/>
  <c r="C141" i="15"/>
  <c r="G143" i="15"/>
  <c r="I143" i="15" s="1"/>
  <c r="C153" i="15"/>
  <c r="C154" i="15"/>
  <c r="G144" i="15"/>
  <c r="I144" i="15" s="1"/>
  <c r="G135" i="15"/>
  <c r="I135" i="15" s="1"/>
  <c r="C145" i="15"/>
  <c r="G147" i="15"/>
  <c r="I147" i="15" s="1"/>
  <c r="C157" i="15"/>
  <c r="C150" i="15"/>
  <c r="G140" i="15"/>
  <c r="I140" i="15" s="1"/>
  <c r="D140" i="15" s="1"/>
  <c r="C142" i="15"/>
  <c r="G132" i="15"/>
  <c r="I132" i="15" s="1"/>
  <c r="G139" i="15"/>
  <c r="I139" i="15" s="1"/>
  <c r="C149" i="15"/>
  <c r="E2340" i="15" l="1"/>
  <c r="B2340" i="15" s="1"/>
  <c r="E2322" i="15"/>
  <c r="E2325" i="15"/>
  <c r="E2327" i="15"/>
  <c r="E2326" i="15"/>
  <c r="E2358" i="15"/>
  <c r="E2351" i="15"/>
  <c r="B2351" i="15" s="1"/>
  <c r="E2334" i="15"/>
  <c r="B2334" i="15" s="1"/>
  <c r="E2349" i="15"/>
  <c r="B2349" i="15" s="1"/>
  <c r="E2333" i="15"/>
  <c r="H2344" i="15"/>
  <c r="H2368" i="15"/>
  <c r="B2358" i="15"/>
  <c r="H2350" i="15"/>
  <c r="G2365" i="15"/>
  <c r="I2365" i="15" s="1"/>
  <c r="C2375" i="15"/>
  <c r="G2339" i="15"/>
  <c r="I2339" i="15" s="1"/>
  <c r="C2349" i="15"/>
  <c r="C2371" i="15"/>
  <c r="G2361" i="15"/>
  <c r="I2361" i="15" s="1"/>
  <c r="G2330" i="15"/>
  <c r="I2330" i="15" s="1"/>
  <c r="C2340" i="15"/>
  <c r="B2322" i="15"/>
  <c r="H2332" i="15"/>
  <c r="C2334" i="15"/>
  <c r="G2324" i="15"/>
  <c r="I2324" i="15" s="1"/>
  <c r="H2336" i="15"/>
  <c r="B2326" i="15"/>
  <c r="H2335" i="15"/>
  <c r="B2325" i="15"/>
  <c r="C2338" i="15"/>
  <c r="G2328" i="15"/>
  <c r="I2328" i="15" s="1"/>
  <c r="G2336" i="15"/>
  <c r="I2336" i="15" s="1"/>
  <c r="C2346" i="15"/>
  <c r="G2322" i="15"/>
  <c r="I2322" i="15" s="1"/>
  <c r="C2332" i="15"/>
  <c r="C2353" i="15"/>
  <c r="G2343" i="15"/>
  <c r="I2343" i="15" s="1"/>
  <c r="G2347" i="15"/>
  <c r="I2347" i="15" s="1"/>
  <c r="C2357" i="15"/>
  <c r="H2359" i="15"/>
  <c r="H2337" i="15"/>
  <c r="B2327" i="15"/>
  <c r="H2361" i="15"/>
  <c r="H2343" i="15"/>
  <c r="B2333" i="15"/>
  <c r="G148" i="15"/>
  <c r="I148" i="15" s="1"/>
  <c r="C158" i="15"/>
  <c r="E105" i="15"/>
  <c r="B105" i="15" s="1"/>
  <c r="H115" i="15"/>
  <c r="D115" i="15" s="1"/>
  <c r="E123" i="15"/>
  <c r="B123" i="15" s="1"/>
  <c r="H133" i="15"/>
  <c r="D133" i="15" s="1"/>
  <c r="E78" i="15"/>
  <c r="B78" i="15" s="1"/>
  <c r="H88" i="15"/>
  <c r="D88" i="15" s="1"/>
  <c r="E96" i="15"/>
  <c r="B96" i="15" s="1"/>
  <c r="H106" i="15"/>
  <c r="D106" i="15" s="1"/>
  <c r="E151" i="15"/>
  <c r="B151" i="15" s="1"/>
  <c r="E114" i="15"/>
  <c r="B114" i="15" s="1"/>
  <c r="H124" i="15"/>
  <c r="D124" i="15" s="1"/>
  <c r="E87" i="15"/>
  <c r="B87" i="15" s="1"/>
  <c r="H97" i="15"/>
  <c r="D97" i="15" s="1"/>
  <c r="E122" i="15"/>
  <c r="B122" i="15" s="1"/>
  <c r="H132" i="15"/>
  <c r="D132" i="15" s="1"/>
  <c r="E160" i="15"/>
  <c r="B160" i="15" s="1"/>
  <c r="E69" i="15"/>
  <c r="B69" i="15" s="1"/>
  <c r="H79" i="15"/>
  <c r="D79" i="15" s="1"/>
  <c r="H170" i="15"/>
  <c r="C160" i="15"/>
  <c r="G150" i="15"/>
  <c r="I150" i="15" s="1"/>
  <c r="D150" i="15" s="1"/>
  <c r="C152" i="15"/>
  <c r="G142" i="15"/>
  <c r="I142" i="15" s="1"/>
  <c r="G145" i="15"/>
  <c r="I145" i="15" s="1"/>
  <c r="C155" i="15"/>
  <c r="C167" i="15"/>
  <c r="G157" i="15"/>
  <c r="I157" i="15" s="1"/>
  <c r="C186" i="15"/>
  <c r="G176" i="15"/>
  <c r="I176" i="15" s="1"/>
  <c r="G154" i="15"/>
  <c r="I154" i="15" s="1"/>
  <c r="C164" i="15"/>
  <c r="G153" i="15"/>
  <c r="I153" i="15" s="1"/>
  <c r="C163" i="15"/>
  <c r="G141" i="15"/>
  <c r="I141" i="15" s="1"/>
  <c r="D141" i="15" s="1"/>
  <c r="C151" i="15"/>
  <c r="G149" i="15"/>
  <c r="I149" i="15" s="1"/>
  <c r="C159" i="15"/>
  <c r="H161" i="15"/>
  <c r="E2361" i="15" l="1"/>
  <c r="E2350" i="15"/>
  <c r="E2335" i="15"/>
  <c r="B2335" i="15" s="1"/>
  <c r="E2332" i="15"/>
  <c r="B2332" i="15" s="1"/>
  <c r="E2337" i="15"/>
  <c r="B2337" i="15" s="1"/>
  <c r="E2336" i="15"/>
  <c r="E2368" i="15"/>
  <c r="B2368" i="15" s="1"/>
  <c r="E2344" i="15"/>
  <c r="E2343" i="15"/>
  <c r="E2359" i="15"/>
  <c r="H2371" i="15"/>
  <c r="B2361" i="15"/>
  <c r="H2369" i="15"/>
  <c r="B2359" i="15"/>
  <c r="B2336" i="15"/>
  <c r="H2346" i="15"/>
  <c r="C2367" i="15"/>
  <c r="G2357" i="15"/>
  <c r="I2357" i="15" s="1"/>
  <c r="G2371" i="15"/>
  <c r="I2371" i="15" s="1"/>
  <c r="C2381" i="15"/>
  <c r="H2378" i="15"/>
  <c r="C2363" i="15"/>
  <c r="G2353" i="15"/>
  <c r="I2353" i="15" s="1"/>
  <c r="G2375" i="15"/>
  <c r="I2375" i="15" s="1"/>
  <c r="C2385" i="15"/>
  <c r="B2344" i="15"/>
  <c r="H2354" i="15"/>
  <c r="C2348" i="15"/>
  <c r="G2338" i="15"/>
  <c r="I2338" i="15" s="1"/>
  <c r="C2359" i="15"/>
  <c r="G2349" i="15"/>
  <c r="I2349" i="15" s="1"/>
  <c r="H2347" i="15"/>
  <c r="C2342" i="15"/>
  <c r="G2332" i="15"/>
  <c r="I2332" i="15" s="1"/>
  <c r="H2345" i="15"/>
  <c r="H2353" i="15"/>
  <c r="B2343" i="15"/>
  <c r="C2356" i="15"/>
  <c r="G2346" i="15"/>
  <c r="I2346" i="15" s="1"/>
  <c r="G2334" i="15"/>
  <c r="I2334" i="15" s="1"/>
  <c r="C2344" i="15"/>
  <c r="H2342" i="15"/>
  <c r="G2340" i="15"/>
  <c r="I2340" i="15" s="1"/>
  <c r="C2350" i="15"/>
  <c r="B2350" i="15"/>
  <c r="H2360" i="15"/>
  <c r="E161" i="15"/>
  <c r="B161" i="15" s="1"/>
  <c r="E115" i="15"/>
  <c r="B115" i="15" s="1"/>
  <c r="H125" i="15"/>
  <c r="D125" i="15" s="1"/>
  <c r="E133" i="15"/>
  <c r="B133" i="15" s="1"/>
  <c r="H143" i="15"/>
  <c r="D143" i="15" s="1"/>
  <c r="E97" i="15"/>
  <c r="B97" i="15" s="1"/>
  <c r="H107" i="15"/>
  <c r="D107" i="15" s="1"/>
  <c r="E170" i="15"/>
  <c r="B170" i="15" s="1"/>
  <c r="E124" i="15"/>
  <c r="B124" i="15" s="1"/>
  <c r="H134" i="15"/>
  <c r="D134" i="15" s="1"/>
  <c r="E88" i="15"/>
  <c r="B88" i="15" s="1"/>
  <c r="H98" i="15"/>
  <c r="D98" i="15" s="1"/>
  <c r="G158" i="15"/>
  <c r="I158" i="15" s="1"/>
  <c r="C168" i="15"/>
  <c r="E79" i="15"/>
  <c r="B79" i="15" s="1"/>
  <c r="H89" i="15"/>
  <c r="D89" i="15" s="1"/>
  <c r="E106" i="15"/>
  <c r="B106" i="15" s="1"/>
  <c r="H116" i="15"/>
  <c r="D116" i="15" s="1"/>
  <c r="E132" i="15"/>
  <c r="B132" i="15" s="1"/>
  <c r="H142" i="15"/>
  <c r="D142" i="15" s="1"/>
  <c r="G151" i="15"/>
  <c r="I151" i="15" s="1"/>
  <c r="D151" i="15" s="1"/>
  <c r="C161" i="15"/>
  <c r="G155" i="15"/>
  <c r="I155" i="15" s="1"/>
  <c r="C165" i="15"/>
  <c r="G159" i="15"/>
  <c r="I159" i="15" s="1"/>
  <c r="C169" i="15"/>
  <c r="C170" i="15"/>
  <c r="G160" i="15"/>
  <c r="I160" i="15" s="1"/>
  <c r="D160" i="15" s="1"/>
  <c r="C174" i="15"/>
  <c r="G164" i="15"/>
  <c r="I164" i="15" s="1"/>
  <c r="C162" i="15"/>
  <c r="G152" i="15"/>
  <c r="I152" i="15" s="1"/>
  <c r="H180" i="15"/>
  <c r="G163" i="15"/>
  <c r="I163" i="15" s="1"/>
  <c r="C173" i="15"/>
  <c r="G186" i="15"/>
  <c r="I186" i="15" s="1"/>
  <c r="C196" i="15"/>
  <c r="G167" i="15"/>
  <c r="I167" i="15" s="1"/>
  <c r="C177" i="15"/>
  <c r="H171" i="15"/>
  <c r="E2371" i="15" l="1"/>
  <c r="E2360" i="15"/>
  <c r="E2347" i="15"/>
  <c r="B2347" i="15" s="1"/>
  <c r="E2353" i="15"/>
  <c r="B2353" i="15" s="1"/>
  <c r="E2346" i="15"/>
  <c r="E2354" i="15"/>
  <c r="B2354" i="15" s="1"/>
  <c r="E2342" i="15"/>
  <c r="E2378" i="15"/>
  <c r="E2345" i="15"/>
  <c r="B2345" i="15" s="1"/>
  <c r="E2369" i="15"/>
  <c r="G2348" i="15"/>
  <c r="I2348" i="15" s="1"/>
  <c r="C2358" i="15"/>
  <c r="H2388" i="15"/>
  <c r="B2378" i="15"/>
  <c r="G2350" i="15"/>
  <c r="I2350" i="15" s="1"/>
  <c r="C2360" i="15"/>
  <c r="G2356" i="15"/>
  <c r="I2356" i="15" s="1"/>
  <c r="C2366" i="15"/>
  <c r="G2342" i="15"/>
  <c r="I2342" i="15" s="1"/>
  <c r="C2352" i="15"/>
  <c r="H2364" i="15"/>
  <c r="H2363" i="15"/>
  <c r="H2379" i="15"/>
  <c r="B2369" i="15"/>
  <c r="B2342" i="15"/>
  <c r="H2352" i="15"/>
  <c r="C2354" i="15"/>
  <c r="G2344" i="15"/>
  <c r="I2344" i="15" s="1"/>
  <c r="H2355" i="15"/>
  <c r="G2359" i="15"/>
  <c r="I2359" i="15" s="1"/>
  <c r="C2369" i="15"/>
  <c r="G2367" i="15"/>
  <c r="I2367" i="15" s="1"/>
  <c r="C2377" i="15"/>
  <c r="H2357" i="15"/>
  <c r="G2381" i="15"/>
  <c r="I2381" i="15" s="1"/>
  <c r="C2391" i="15"/>
  <c r="C2395" i="15"/>
  <c r="G2385" i="15"/>
  <c r="I2385" i="15" s="1"/>
  <c r="B2360" i="15"/>
  <c r="H2370" i="15"/>
  <c r="C2373" i="15"/>
  <c r="G2363" i="15"/>
  <c r="I2363" i="15" s="1"/>
  <c r="H2356" i="15"/>
  <c r="B2346" i="15"/>
  <c r="B2371" i="15"/>
  <c r="H2381" i="15"/>
  <c r="E134" i="15"/>
  <c r="B134" i="15" s="1"/>
  <c r="H144" i="15"/>
  <c r="D144" i="15" s="1"/>
  <c r="E142" i="15"/>
  <c r="B142" i="15" s="1"/>
  <c r="H152" i="15"/>
  <c r="D152" i="15" s="1"/>
  <c r="E116" i="15"/>
  <c r="B116" i="15" s="1"/>
  <c r="H126" i="15"/>
  <c r="D126" i="15" s="1"/>
  <c r="E98" i="15"/>
  <c r="B98" i="15" s="1"/>
  <c r="H108" i="15"/>
  <c r="D108" i="15" s="1"/>
  <c r="E107" i="15"/>
  <c r="B107" i="15" s="1"/>
  <c r="H117" i="15"/>
  <c r="D117" i="15" s="1"/>
  <c r="E89" i="15"/>
  <c r="B89" i="15" s="1"/>
  <c r="H99" i="15"/>
  <c r="D99" i="15" s="1"/>
  <c r="E143" i="15"/>
  <c r="B143" i="15" s="1"/>
  <c r="H153" i="15"/>
  <c r="D153" i="15" s="1"/>
  <c r="C178" i="15"/>
  <c r="G168" i="15"/>
  <c r="I168" i="15" s="1"/>
  <c r="E125" i="15"/>
  <c r="B125" i="15" s="1"/>
  <c r="H135" i="15"/>
  <c r="D135" i="15" s="1"/>
  <c r="E171" i="15"/>
  <c r="B171" i="15" s="1"/>
  <c r="E180" i="15"/>
  <c r="B180" i="15" s="1"/>
  <c r="C206" i="15"/>
  <c r="G196" i="15"/>
  <c r="I196" i="15" s="1"/>
  <c r="G162" i="15"/>
  <c r="I162" i="15" s="1"/>
  <c r="C172" i="15"/>
  <c r="C175" i="15"/>
  <c r="G165" i="15"/>
  <c r="I165" i="15" s="1"/>
  <c r="G169" i="15"/>
  <c r="I169" i="15" s="1"/>
  <c r="C179" i="15"/>
  <c r="C184" i="15"/>
  <c r="G174" i="15"/>
  <c r="I174" i="15" s="1"/>
  <c r="H181" i="15"/>
  <c r="G173" i="15"/>
  <c r="I173" i="15" s="1"/>
  <c r="C183" i="15"/>
  <c r="H190" i="15"/>
  <c r="C180" i="15"/>
  <c r="G170" i="15"/>
  <c r="I170" i="15" s="1"/>
  <c r="D170" i="15" s="1"/>
  <c r="C171" i="15"/>
  <c r="G161" i="15"/>
  <c r="I161" i="15" s="1"/>
  <c r="D161" i="15" s="1"/>
  <c r="G177" i="15"/>
  <c r="I177" i="15" s="1"/>
  <c r="C187" i="15"/>
  <c r="E2379" i="15" l="1"/>
  <c r="E2370" i="15"/>
  <c r="B2370" i="15" s="1"/>
  <c r="E2352" i="15"/>
  <c r="E2381" i="15"/>
  <c r="E2355" i="15"/>
  <c r="E2363" i="15"/>
  <c r="B2363" i="15" s="1"/>
  <c r="E2356" i="15"/>
  <c r="B2356" i="15" s="1"/>
  <c r="E2364" i="15"/>
  <c r="E2357" i="15"/>
  <c r="E2388" i="15"/>
  <c r="H2362" i="15"/>
  <c r="B2352" i="15"/>
  <c r="C2370" i="15"/>
  <c r="G2360" i="15"/>
  <c r="I2360" i="15" s="1"/>
  <c r="H2366" i="15"/>
  <c r="C2405" i="15"/>
  <c r="G2395" i="15"/>
  <c r="I2395" i="15" s="1"/>
  <c r="G2369" i="15"/>
  <c r="I2369" i="15" s="1"/>
  <c r="C2379" i="15"/>
  <c r="H2374" i="15"/>
  <c r="B2364" i="15"/>
  <c r="G2377" i="15"/>
  <c r="I2377" i="15" s="1"/>
  <c r="C2387" i="15"/>
  <c r="C2364" i="15"/>
  <c r="G2354" i="15"/>
  <c r="I2354" i="15" s="1"/>
  <c r="C2401" i="15"/>
  <c r="G2391" i="15"/>
  <c r="I2391" i="15" s="1"/>
  <c r="G2373" i="15"/>
  <c r="I2373" i="15" s="1"/>
  <c r="C2383" i="15"/>
  <c r="H2365" i="15"/>
  <c r="B2355" i="15"/>
  <c r="C2362" i="15"/>
  <c r="G2352" i="15"/>
  <c r="I2352" i="15" s="1"/>
  <c r="H2398" i="15"/>
  <c r="B2388" i="15"/>
  <c r="G2358" i="15"/>
  <c r="I2358" i="15" s="1"/>
  <c r="C2368" i="15"/>
  <c r="H2373" i="15"/>
  <c r="H2391" i="15"/>
  <c r="B2381" i="15"/>
  <c r="B2379" i="15"/>
  <c r="H2389" i="15"/>
  <c r="H2380" i="15"/>
  <c r="B2357" i="15"/>
  <c r="H2367" i="15"/>
  <c r="G2366" i="15"/>
  <c r="I2366" i="15" s="1"/>
  <c r="C2376" i="15"/>
  <c r="E117" i="15"/>
  <c r="B117" i="15" s="1"/>
  <c r="H127" i="15"/>
  <c r="D127" i="15" s="1"/>
  <c r="E153" i="15"/>
  <c r="B153" i="15" s="1"/>
  <c r="H163" i="15"/>
  <c r="D163" i="15" s="1"/>
  <c r="E108" i="15"/>
  <c r="B108" i="15" s="1"/>
  <c r="H118" i="15"/>
  <c r="D118" i="15" s="1"/>
  <c r="E144" i="15"/>
  <c r="B144" i="15" s="1"/>
  <c r="H154" i="15"/>
  <c r="D154" i="15" s="1"/>
  <c r="E135" i="15"/>
  <c r="B135" i="15" s="1"/>
  <c r="H145" i="15"/>
  <c r="D145" i="15" s="1"/>
  <c r="E99" i="15"/>
  <c r="B99" i="15" s="1"/>
  <c r="H109" i="15"/>
  <c r="D109" i="15" s="1"/>
  <c r="E181" i="15"/>
  <c r="B181" i="15" s="1"/>
  <c r="C188" i="15"/>
  <c r="G178" i="15"/>
  <c r="I178" i="15" s="1"/>
  <c r="E152" i="15"/>
  <c r="B152" i="15" s="1"/>
  <c r="H162" i="15"/>
  <c r="D162" i="15" s="1"/>
  <c r="E190" i="15"/>
  <c r="B190" i="15" s="1"/>
  <c r="E126" i="15"/>
  <c r="B126" i="15" s="1"/>
  <c r="H136" i="15"/>
  <c r="D136" i="15" s="1"/>
  <c r="C190" i="15"/>
  <c r="G180" i="15"/>
  <c r="I180" i="15" s="1"/>
  <c r="D180" i="15" s="1"/>
  <c r="G183" i="15"/>
  <c r="I183" i="15" s="1"/>
  <c r="C193" i="15"/>
  <c r="H191" i="15"/>
  <c r="C194" i="15"/>
  <c r="G184" i="15"/>
  <c r="I184" i="15" s="1"/>
  <c r="C216" i="15"/>
  <c r="G206" i="15"/>
  <c r="I206" i="15" s="1"/>
  <c r="G175" i="15"/>
  <c r="I175" i="15" s="1"/>
  <c r="C185" i="15"/>
  <c r="G187" i="15"/>
  <c r="I187" i="15" s="1"/>
  <c r="C197" i="15"/>
  <c r="H200" i="15"/>
  <c r="G179" i="15"/>
  <c r="I179" i="15" s="1"/>
  <c r="C189" i="15"/>
  <c r="C182" i="15"/>
  <c r="G172" i="15"/>
  <c r="I172" i="15" s="1"/>
  <c r="G171" i="15"/>
  <c r="I171" i="15" s="1"/>
  <c r="D171" i="15" s="1"/>
  <c r="C181" i="15"/>
  <c r="E2389" i="15" l="1"/>
  <c r="E2398" i="15"/>
  <c r="E2367" i="15"/>
  <c r="B2367" i="15" s="1"/>
  <c r="E2373" i="15"/>
  <c r="B2373" i="15" s="1"/>
  <c r="E2362" i="15"/>
  <c r="E2365" i="15"/>
  <c r="E2366" i="15"/>
  <c r="B2366" i="15" s="1"/>
  <c r="E2391" i="15"/>
  <c r="E2380" i="15"/>
  <c r="B2380" i="15" s="1"/>
  <c r="E2374" i="15"/>
  <c r="B2374" i="15" s="1"/>
  <c r="H2377" i="15"/>
  <c r="G2383" i="15"/>
  <c r="I2383" i="15" s="1"/>
  <c r="C2393" i="15"/>
  <c r="B2391" i="15"/>
  <c r="H2401" i="15"/>
  <c r="H2376" i="15"/>
  <c r="B2365" i="15"/>
  <c r="H2375" i="15"/>
  <c r="H2384" i="15"/>
  <c r="C2411" i="15"/>
  <c r="G2401" i="15"/>
  <c r="I2401" i="15" s="1"/>
  <c r="C2389" i="15"/>
  <c r="G2379" i="15"/>
  <c r="I2379" i="15" s="1"/>
  <c r="C2380" i="15"/>
  <c r="G2370" i="15"/>
  <c r="I2370" i="15" s="1"/>
  <c r="H2383" i="15"/>
  <c r="C2372" i="15"/>
  <c r="G2362" i="15"/>
  <c r="I2362" i="15" s="1"/>
  <c r="H2408" i="15"/>
  <c r="B2398" i="15"/>
  <c r="H2390" i="15"/>
  <c r="C2386" i="15"/>
  <c r="G2376" i="15"/>
  <c r="I2376" i="15" s="1"/>
  <c r="H2399" i="15"/>
  <c r="B2389" i="15"/>
  <c r="G2364" i="15"/>
  <c r="I2364" i="15" s="1"/>
  <c r="C2374" i="15"/>
  <c r="C2378" i="15"/>
  <c r="G2368" i="15"/>
  <c r="I2368" i="15" s="1"/>
  <c r="G2387" i="15"/>
  <c r="I2387" i="15" s="1"/>
  <c r="C2397" i="15"/>
  <c r="G2405" i="15"/>
  <c r="I2405" i="15" s="1"/>
  <c r="C2415" i="15"/>
  <c r="B2362" i="15"/>
  <c r="H2372" i="15"/>
  <c r="E145" i="15"/>
  <c r="B145" i="15" s="1"/>
  <c r="H155" i="15"/>
  <c r="D155" i="15" s="1"/>
  <c r="E136" i="15"/>
  <c r="B136" i="15" s="1"/>
  <c r="H146" i="15"/>
  <c r="D146" i="15" s="1"/>
  <c r="G188" i="15"/>
  <c r="I188" i="15" s="1"/>
  <c r="C198" i="15"/>
  <c r="E200" i="15"/>
  <c r="B200" i="15" s="1"/>
  <c r="E154" i="15"/>
  <c r="B154" i="15" s="1"/>
  <c r="H164" i="15"/>
  <c r="D164" i="15" s="1"/>
  <c r="E163" i="15"/>
  <c r="B163" i="15" s="1"/>
  <c r="H173" i="15"/>
  <c r="D173" i="15" s="1"/>
  <c r="E127" i="15"/>
  <c r="B127" i="15" s="1"/>
  <c r="H137" i="15"/>
  <c r="D137" i="15" s="1"/>
  <c r="E109" i="15"/>
  <c r="B109" i="15" s="1"/>
  <c r="H119" i="15"/>
  <c r="D119" i="15" s="1"/>
  <c r="E191" i="15"/>
  <c r="B191" i="15" s="1"/>
  <c r="E162" i="15"/>
  <c r="B162" i="15" s="1"/>
  <c r="H172" i="15"/>
  <c r="D172" i="15" s="1"/>
  <c r="E118" i="15"/>
  <c r="B118" i="15" s="1"/>
  <c r="H128" i="15"/>
  <c r="D128" i="15" s="1"/>
  <c r="G181" i="15"/>
  <c r="I181" i="15" s="1"/>
  <c r="D181" i="15" s="1"/>
  <c r="C191" i="15"/>
  <c r="C203" i="15"/>
  <c r="G193" i="15"/>
  <c r="I193" i="15" s="1"/>
  <c r="H210" i="15"/>
  <c r="C195" i="15"/>
  <c r="G185" i="15"/>
  <c r="I185" i="15" s="1"/>
  <c r="C207" i="15"/>
  <c r="G197" i="15"/>
  <c r="I197" i="15" s="1"/>
  <c r="G216" i="15"/>
  <c r="I216" i="15" s="1"/>
  <c r="C226" i="15"/>
  <c r="H201" i="15"/>
  <c r="C199" i="15"/>
  <c r="G189" i="15"/>
  <c r="I189" i="15" s="1"/>
  <c r="C192" i="15"/>
  <c r="G182" i="15"/>
  <c r="I182" i="15" s="1"/>
  <c r="G194" i="15"/>
  <c r="I194" i="15" s="1"/>
  <c r="C204" i="15"/>
  <c r="G190" i="15"/>
  <c r="I190" i="15" s="1"/>
  <c r="D190" i="15" s="1"/>
  <c r="C200" i="15"/>
  <c r="E2377" i="15" l="1"/>
  <c r="E2375" i="15"/>
  <c r="E2372" i="15"/>
  <c r="B2372" i="15" s="1"/>
  <c r="E2408" i="15"/>
  <c r="E2401" i="15"/>
  <c r="B2401" i="15" s="1"/>
  <c r="E2399" i="15"/>
  <c r="E2390" i="15"/>
  <c r="E2376" i="15"/>
  <c r="E2383" i="15"/>
  <c r="B2383" i="15" s="1"/>
  <c r="E2384" i="15"/>
  <c r="H2400" i="15"/>
  <c r="B2390" i="15"/>
  <c r="H2411" i="15"/>
  <c r="C2425" i="15"/>
  <c r="G2415" i="15"/>
  <c r="I2415" i="15" s="1"/>
  <c r="G2397" i="15"/>
  <c r="I2397" i="15" s="1"/>
  <c r="C2407" i="15"/>
  <c r="H2418" i="15"/>
  <c r="B2408" i="15"/>
  <c r="G2389" i="15"/>
  <c r="I2389" i="15" s="1"/>
  <c r="C2399" i="15"/>
  <c r="H2394" i="15"/>
  <c r="B2384" i="15"/>
  <c r="G2380" i="15"/>
  <c r="I2380" i="15" s="1"/>
  <c r="C2390" i="15"/>
  <c r="H2385" i="15"/>
  <c r="B2375" i="15"/>
  <c r="C2396" i="15"/>
  <c r="G2386" i="15"/>
  <c r="I2386" i="15" s="1"/>
  <c r="C2382" i="15"/>
  <c r="G2372" i="15"/>
  <c r="I2372" i="15" s="1"/>
  <c r="H2409" i="15"/>
  <c r="B2399" i="15"/>
  <c r="C2403" i="15"/>
  <c r="G2393" i="15"/>
  <c r="I2393" i="15" s="1"/>
  <c r="H2382" i="15"/>
  <c r="C2388" i="15"/>
  <c r="G2378" i="15"/>
  <c r="I2378" i="15" s="1"/>
  <c r="G2411" i="15"/>
  <c r="I2411" i="15" s="1"/>
  <c r="C2421" i="15"/>
  <c r="C2384" i="15"/>
  <c r="G2374" i="15"/>
  <c r="I2374" i="15" s="1"/>
  <c r="H2393" i="15"/>
  <c r="H2386" i="15"/>
  <c r="B2376" i="15"/>
  <c r="B2377" i="15"/>
  <c r="H2387" i="15"/>
  <c r="G198" i="15"/>
  <c r="I198" i="15" s="1"/>
  <c r="C208" i="15"/>
  <c r="E164" i="15"/>
  <c r="B164" i="15" s="1"/>
  <c r="H174" i="15"/>
  <c r="D174" i="15" s="1"/>
  <c r="E173" i="15"/>
  <c r="B173" i="15" s="1"/>
  <c r="H183" i="15"/>
  <c r="D183" i="15" s="1"/>
  <c r="E128" i="15"/>
  <c r="B128" i="15" s="1"/>
  <c r="H138" i="15"/>
  <c r="D138" i="15" s="1"/>
  <c r="E119" i="15"/>
  <c r="B119" i="15" s="1"/>
  <c r="H129" i="15"/>
  <c r="D129" i="15" s="1"/>
  <c r="E146" i="15"/>
  <c r="B146" i="15" s="1"/>
  <c r="H156" i="15"/>
  <c r="D156" i="15" s="1"/>
  <c r="E210" i="15"/>
  <c r="B210" i="15" s="1"/>
  <c r="E172" i="15"/>
  <c r="B172" i="15" s="1"/>
  <c r="H182" i="15"/>
  <c r="D182" i="15" s="1"/>
  <c r="E137" i="15"/>
  <c r="B137" i="15" s="1"/>
  <c r="H147" i="15"/>
  <c r="D147" i="15" s="1"/>
  <c r="E155" i="15"/>
  <c r="B155" i="15" s="1"/>
  <c r="H165" i="15"/>
  <c r="D165" i="15" s="1"/>
  <c r="E201" i="15"/>
  <c r="B201" i="15" s="1"/>
  <c r="H220" i="15"/>
  <c r="C213" i="15"/>
  <c r="G203" i="15"/>
  <c r="I203" i="15" s="1"/>
  <c r="C214" i="15"/>
  <c r="G204" i="15"/>
  <c r="I204" i="15" s="1"/>
  <c r="C217" i="15"/>
  <c r="G207" i="15"/>
  <c r="I207" i="15" s="1"/>
  <c r="C236" i="15"/>
  <c r="G226" i="15"/>
  <c r="I226" i="15" s="1"/>
  <c r="G195" i="15"/>
  <c r="I195" i="15" s="1"/>
  <c r="C205" i="15"/>
  <c r="G200" i="15"/>
  <c r="I200" i="15" s="1"/>
  <c r="D200" i="15" s="1"/>
  <c r="C210" i="15"/>
  <c r="C202" i="15"/>
  <c r="G192" i="15"/>
  <c r="I192" i="15" s="1"/>
  <c r="C209" i="15"/>
  <c r="G199" i="15"/>
  <c r="I199" i="15" s="1"/>
  <c r="H211" i="15"/>
  <c r="G191" i="15"/>
  <c r="I191" i="15" s="1"/>
  <c r="D191" i="15" s="1"/>
  <c r="C201" i="15"/>
  <c r="E2385" i="15" l="1"/>
  <c r="E2418" i="15"/>
  <c r="E2400" i="15"/>
  <c r="B2400" i="15" s="1"/>
  <c r="E2387" i="15"/>
  <c r="B2387" i="15" s="1"/>
  <c r="E2386" i="15"/>
  <c r="E2394" i="15"/>
  <c r="E2409" i="15"/>
  <c r="B2409" i="15" s="1"/>
  <c r="E2393" i="15"/>
  <c r="E2382" i="15"/>
  <c r="E2411" i="15"/>
  <c r="B2411" i="15" s="1"/>
  <c r="C2413" i="15"/>
  <c r="G2403" i="15"/>
  <c r="I2403" i="15" s="1"/>
  <c r="C2435" i="15"/>
  <c r="G2425" i="15"/>
  <c r="I2425" i="15" s="1"/>
  <c r="H2396" i="15"/>
  <c r="B2386" i="15"/>
  <c r="G2388" i="15"/>
  <c r="I2388" i="15" s="1"/>
  <c r="C2398" i="15"/>
  <c r="H2419" i="15"/>
  <c r="C2400" i="15"/>
  <c r="G2390" i="15"/>
  <c r="I2390" i="15" s="1"/>
  <c r="H2421" i="15"/>
  <c r="G2396" i="15"/>
  <c r="I2396" i="15" s="1"/>
  <c r="C2406" i="15"/>
  <c r="G2421" i="15"/>
  <c r="I2421" i="15" s="1"/>
  <c r="C2431" i="15"/>
  <c r="C2409" i="15"/>
  <c r="G2399" i="15"/>
  <c r="I2399" i="15" s="1"/>
  <c r="H2403" i="15"/>
  <c r="B2393" i="15"/>
  <c r="B2418" i="15"/>
  <c r="H2428" i="15"/>
  <c r="B2385" i="15"/>
  <c r="H2395" i="15"/>
  <c r="C2392" i="15"/>
  <c r="G2382" i="15"/>
  <c r="I2382" i="15" s="1"/>
  <c r="C2417" i="15"/>
  <c r="G2407" i="15"/>
  <c r="I2407" i="15" s="1"/>
  <c r="C2394" i="15"/>
  <c r="G2384" i="15"/>
  <c r="I2384" i="15" s="1"/>
  <c r="B2394" i="15"/>
  <c r="H2404" i="15"/>
  <c r="H2397" i="15"/>
  <c r="H2392" i="15"/>
  <c r="B2382" i="15"/>
  <c r="H2410" i="15"/>
  <c r="E183" i="15"/>
  <c r="B183" i="15" s="1"/>
  <c r="H193" i="15"/>
  <c r="D193" i="15" s="1"/>
  <c r="E211" i="15"/>
  <c r="B211" i="15" s="1"/>
  <c r="E174" i="15"/>
  <c r="B174" i="15" s="1"/>
  <c r="H184" i="15"/>
  <c r="D184" i="15" s="1"/>
  <c r="E165" i="15"/>
  <c r="B165" i="15" s="1"/>
  <c r="H175" i="15"/>
  <c r="D175" i="15" s="1"/>
  <c r="E138" i="15"/>
  <c r="B138" i="15" s="1"/>
  <c r="H148" i="15"/>
  <c r="D148" i="15" s="1"/>
  <c r="E220" i="15"/>
  <c r="B220" i="15" s="1"/>
  <c r="E129" i="15"/>
  <c r="B129" i="15" s="1"/>
  <c r="H139" i="15"/>
  <c r="D139" i="15" s="1"/>
  <c r="C218" i="15"/>
  <c r="G208" i="15"/>
  <c r="I208" i="15" s="1"/>
  <c r="E182" i="15"/>
  <c r="B182" i="15" s="1"/>
  <c r="H192" i="15"/>
  <c r="D192" i="15" s="1"/>
  <c r="E147" i="15"/>
  <c r="B147" i="15" s="1"/>
  <c r="H157" i="15"/>
  <c r="D157" i="15" s="1"/>
  <c r="E156" i="15"/>
  <c r="B156" i="15" s="1"/>
  <c r="H166" i="15"/>
  <c r="D166" i="15" s="1"/>
  <c r="G236" i="15"/>
  <c r="I236" i="15" s="1"/>
  <c r="C246" i="15"/>
  <c r="C224" i="15"/>
  <c r="G214" i="15"/>
  <c r="I214" i="15" s="1"/>
  <c r="H230" i="15"/>
  <c r="H221" i="15"/>
  <c r="G201" i="15"/>
  <c r="I201" i="15" s="1"/>
  <c r="D201" i="15" s="1"/>
  <c r="C211" i="15"/>
  <c r="C215" i="15"/>
  <c r="G205" i="15"/>
  <c r="I205" i="15" s="1"/>
  <c r="G213" i="15"/>
  <c r="I213" i="15" s="1"/>
  <c r="C223" i="15"/>
  <c r="C212" i="15"/>
  <c r="G202" i="15"/>
  <c r="I202" i="15" s="1"/>
  <c r="G210" i="15"/>
  <c r="I210" i="15" s="1"/>
  <c r="D210" i="15" s="1"/>
  <c r="C220" i="15"/>
  <c r="C227" i="15"/>
  <c r="G217" i="15"/>
  <c r="I217" i="15" s="1"/>
  <c r="G209" i="15"/>
  <c r="I209" i="15" s="1"/>
  <c r="C219" i="15"/>
  <c r="E2395" i="15" l="1"/>
  <c r="E2419" i="15"/>
  <c r="E2404" i="15"/>
  <c r="E2392" i="15"/>
  <c r="E2403" i="15"/>
  <c r="E2421" i="15"/>
  <c r="E2396" i="15"/>
  <c r="B2396" i="15" s="1"/>
  <c r="E2410" i="15"/>
  <c r="E2428" i="15"/>
  <c r="E2397" i="15"/>
  <c r="H2431" i="15"/>
  <c r="B2421" i="15"/>
  <c r="G2409" i="15"/>
  <c r="I2409" i="15" s="1"/>
  <c r="C2419" i="15"/>
  <c r="H2438" i="15"/>
  <c r="B2428" i="15"/>
  <c r="C2441" i="15"/>
  <c r="G2431" i="15"/>
  <c r="I2431" i="15" s="1"/>
  <c r="H2429" i="15"/>
  <c r="B2419" i="15"/>
  <c r="C2427" i="15"/>
  <c r="G2417" i="15"/>
  <c r="I2417" i="15" s="1"/>
  <c r="G2406" i="15"/>
  <c r="I2406" i="15" s="1"/>
  <c r="C2416" i="15"/>
  <c r="C2445" i="15"/>
  <c r="G2435" i="15"/>
  <c r="I2435" i="15" s="1"/>
  <c r="H2402" i="15"/>
  <c r="B2392" i="15"/>
  <c r="C2410" i="15"/>
  <c r="G2400" i="15"/>
  <c r="I2400" i="15" s="1"/>
  <c r="H2420" i="15"/>
  <c r="B2410" i="15"/>
  <c r="H2407" i="15"/>
  <c r="B2397" i="15"/>
  <c r="H2405" i="15"/>
  <c r="B2395" i="15"/>
  <c r="C2404" i="15"/>
  <c r="G2394" i="15"/>
  <c r="I2394" i="15" s="1"/>
  <c r="H2406" i="15"/>
  <c r="H2414" i="15"/>
  <c r="B2404" i="15"/>
  <c r="C2402" i="15"/>
  <c r="G2392" i="15"/>
  <c r="I2392" i="15" s="1"/>
  <c r="H2413" i="15"/>
  <c r="B2403" i="15"/>
  <c r="G2398" i="15"/>
  <c r="I2398" i="15" s="1"/>
  <c r="C2408" i="15"/>
  <c r="G2413" i="15"/>
  <c r="I2413" i="15" s="1"/>
  <c r="C2423" i="15"/>
  <c r="E184" i="15"/>
  <c r="B184" i="15" s="1"/>
  <c r="H194" i="15"/>
  <c r="D194" i="15" s="1"/>
  <c r="C228" i="15"/>
  <c r="G218" i="15"/>
  <c r="I218" i="15" s="1"/>
  <c r="E166" i="15"/>
  <c r="B166" i="15" s="1"/>
  <c r="H176" i="15"/>
  <c r="D176" i="15" s="1"/>
  <c r="E221" i="15"/>
  <c r="B221" i="15" s="1"/>
  <c r="E157" i="15"/>
  <c r="B157" i="15" s="1"/>
  <c r="H167" i="15"/>
  <c r="D167" i="15" s="1"/>
  <c r="E139" i="15"/>
  <c r="B139" i="15" s="1"/>
  <c r="H149" i="15"/>
  <c r="D149" i="15" s="1"/>
  <c r="E175" i="15"/>
  <c r="B175" i="15" s="1"/>
  <c r="H185" i="15"/>
  <c r="D185" i="15" s="1"/>
  <c r="E193" i="15"/>
  <c r="B193" i="15" s="1"/>
  <c r="H203" i="15"/>
  <c r="D203" i="15" s="1"/>
  <c r="E192" i="15"/>
  <c r="B192" i="15" s="1"/>
  <c r="H202" i="15"/>
  <c r="D202" i="15" s="1"/>
  <c r="E148" i="15"/>
  <c r="B148" i="15" s="1"/>
  <c r="H158" i="15"/>
  <c r="D158" i="15" s="1"/>
  <c r="E230" i="15"/>
  <c r="B230" i="15" s="1"/>
  <c r="C230" i="15"/>
  <c r="G220" i="15"/>
  <c r="I220" i="15" s="1"/>
  <c r="D220" i="15" s="1"/>
  <c r="H240" i="15"/>
  <c r="C225" i="15"/>
  <c r="G215" i="15"/>
  <c r="I215" i="15" s="1"/>
  <c r="C221" i="15"/>
  <c r="G211" i="15"/>
  <c r="I211" i="15" s="1"/>
  <c r="D211" i="15" s="1"/>
  <c r="C256" i="15"/>
  <c r="G246" i="15"/>
  <c r="I246" i="15" s="1"/>
  <c r="C229" i="15"/>
  <c r="G219" i="15"/>
  <c r="I219" i="15" s="1"/>
  <c r="H231" i="15"/>
  <c r="C234" i="15"/>
  <c r="G224" i="15"/>
  <c r="I224" i="15" s="1"/>
  <c r="C222" i="15"/>
  <c r="G212" i="15"/>
  <c r="I212" i="15" s="1"/>
  <c r="C237" i="15"/>
  <c r="G227" i="15"/>
  <c r="I227" i="15" s="1"/>
  <c r="C233" i="15"/>
  <c r="G223" i="15"/>
  <c r="I223" i="15" s="1"/>
  <c r="E2414" i="15" l="1"/>
  <c r="E2406" i="15"/>
  <c r="E2420" i="15"/>
  <c r="E2438" i="15"/>
  <c r="B2438" i="15" s="1"/>
  <c r="E2405" i="15"/>
  <c r="E2431" i="15"/>
  <c r="E2407" i="15"/>
  <c r="B2407" i="15" s="1"/>
  <c r="E2402" i="15"/>
  <c r="B2402" i="15" s="1"/>
  <c r="E2429" i="15"/>
  <c r="E2413" i="15"/>
  <c r="B2413" i="15" s="1"/>
  <c r="B2405" i="15"/>
  <c r="H2415" i="15"/>
  <c r="G2419" i="15"/>
  <c r="I2419" i="15" s="1"/>
  <c r="C2429" i="15"/>
  <c r="H2423" i="15"/>
  <c r="H2416" i="15"/>
  <c r="B2406" i="15"/>
  <c r="H2448" i="15"/>
  <c r="H2417" i="15"/>
  <c r="B2429" i="15"/>
  <c r="H2439" i="15"/>
  <c r="C2418" i="15"/>
  <c r="G2408" i="15"/>
  <c r="I2408" i="15" s="1"/>
  <c r="H2412" i="15"/>
  <c r="C2433" i="15"/>
  <c r="G2423" i="15"/>
  <c r="I2423" i="15" s="1"/>
  <c r="C2412" i="15"/>
  <c r="G2402" i="15"/>
  <c r="I2402" i="15" s="1"/>
  <c r="G2404" i="15"/>
  <c r="I2404" i="15" s="1"/>
  <c r="C2414" i="15"/>
  <c r="H2430" i="15"/>
  <c r="B2420" i="15"/>
  <c r="G2445" i="15"/>
  <c r="I2445" i="15" s="1"/>
  <c r="C2455" i="15"/>
  <c r="B2431" i="15"/>
  <c r="H2441" i="15"/>
  <c r="H2424" i="15"/>
  <c r="B2414" i="15"/>
  <c r="C2420" i="15"/>
  <c r="G2410" i="15"/>
  <c r="I2410" i="15" s="1"/>
  <c r="G2427" i="15"/>
  <c r="I2427" i="15" s="1"/>
  <c r="C2437" i="15"/>
  <c r="C2426" i="15"/>
  <c r="G2416" i="15"/>
  <c r="I2416" i="15" s="1"/>
  <c r="G2441" i="15"/>
  <c r="I2441" i="15" s="1"/>
  <c r="C2451" i="15"/>
  <c r="E176" i="15"/>
  <c r="B176" i="15" s="1"/>
  <c r="H186" i="15"/>
  <c r="D186" i="15" s="1"/>
  <c r="E203" i="15"/>
  <c r="B203" i="15" s="1"/>
  <c r="H213" i="15"/>
  <c r="D213" i="15" s="1"/>
  <c r="E167" i="15"/>
  <c r="B167" i="15" s="1"/>
  <c r="H177" i="15"/>
  <c r="D177" i="15" s="1"/>
  <c r="G228" i="15"/>
  <c r="I228" i="15" s="1"/>
  <c r="C238" i="15"/>
  <c r="E185" i="15"/>
  <c r="B185" i="15" s="1"/>
  <c r="H195" i="15"/>
  <c r="D195" i="15" s="1"/>
  <c r="E194" i="15"/>
  <c r="B194" i="15" s="1"/>
  <c r="H204" i="15"/>
  <c r="D204" i="15" s="1"/>
  <c r="E240" i="15"/>
  <c r="B240" i="15" s="1"/>
  <c r="E149" i="15"/>
  <c r="B149" i="15" s="1"/>
  <c r="H159" i="15"/>
  <c r="D159" i="15" s="1"/>
  <c r="E231" i="15"/>
  <c r="B231" i="15" s="1"/>
  <c r="E158" i="15"/>
  <c r="B158" i="15" s="1"/>
  <c r="H168" i="15"/>
  <c r="D168" i="15" s="1"/>
  <c r="E202" i="15"/>
  <c r="B202" i="15" s="1"/>
  <c r="H212" i="15"/>
  <c r="D212" i="15" s="1"/>
  <c r="H250" i="15"/>
  <c r="G222" i="15"/>
  <c r="I222" i="15" s="1"/>
  <c r="C232" i="15"/>
  <c r="C244" i="15"/>
  <c r="G234" i="15"/>
  <c r="I234" i="15" s="1"/>
  <c r="C239" i="15"/>
  <c r="G229" i="15"/>
  <c r="I229" i="15" s="1"/>
  <c r="G256" i="15"/>
  <c r="I256" i="15" s="1"/>
  <c r="C266" i="15"/>
  <c r="G221" i="15"/>
  <c r="I221" i="15" s="1"/>
  <c r="D221" i="15" s="1"/>
  <c r="C231" i="15"/>
  <c r="C247" i="15"/>
  <c r="G237" i="15"/>
  <c r="I237" i="15" s="1"/>
  <c r="G233" i="15"/>
  <c r="I233" i="15" s="1"/>
  <c r="C243" i="15"/>
  <c r="H241" i="15"/>
  <c r="G225" i="15"/>
  <c r="I225" i="15" s="1"/>
  <c r="C235" i="15"/>
  <c r="G230" i="15"/>
  <c r="I230" i="15" s="1"/>
  <c r="D230" i="15" s="1"/>
  <c r="C240" i="15"/>
  <c r="E2412" i="15" l="1"/>
  <c r="E2415" i="15"/>
  <c r="E2416" i="15"/>
  <c r="E2441" i="15"/>
  <c r="E2439" i="15"/>
  <c r="E2430" i="15"/>
  <c r="E2448" i="15"/>
  <c r="E2423" i="15"/>
  <c r="B2423" i="15" s="1"/>
  <c r="E2424" i="15"/>
  <c r="B2424" i="15" s="1"/>
  <c r="G2455" i="15"/>
  <c r="I2455" i="15" s="1"/>
  <c r="C2465" i="15"/>
  <c r="E2417" i="15"/>
  <c r="B2417" i="15" s="1"/>
  <c r="H2434" i="15"/>
  <c r="H2440" i="15"/>
  <c r="B2430" i="15"/>
  <c r="C2424" i="15"/>
  <c r="G2414" i="15"/>
  <c r="I2414" i="15" s="1"/>
  <c r="G2412" i="15"/>
  <c r="I2412" i="15" s="1"/>
  <c r="C2422" i="15"/>
  <c r="H2449" i="15"/>
  <c r="B2439" i="15"/>
  <c r="H2458" i="15"/>
  <c r="B2448" i="15"/>
  <c r="H2433" i="15"/>
  <c r="C2428" i="15"/>
  <c r="G2418" i="15"/>
  <c r="I2418" i="15" s="1"/>
  <c r="G2420" i="15"/>
  <c r="I2420" i="15" s="1"/>
  <c r="C2430" i="15"/>
  <c r="H2425" i="15"/>
  <c r="B2415" i="15"/>
  <c r="H2427" i="15"/>
  <c r="G2437" i="15"/>
  <c r="I2437" i="15" s="1"/>
  <c r="C2447" i="15"/>
  <c r="G2451" i="15"/>
  <c r="I2451" i="15" s="1"/>
  <c r="C2461" i="15"/>
  <c r="G2433" i="15"/>
  <c r="I2433" i="15" s="1"/>
  <c r="C2443" i="15"/>
  <c r="C2436" i="15"/>
  <c r="G2426" i="15"/>
  <c r="I2426" i="15" s="1"/>
  <c r="H2451" i="15"/>
  <c r="B2441" i="15"/>
  <c r="G2429" i="15"/>
  <c r="I2429" i="15" s="1"/>
  <c r="C2439" i="15"/>
  <c r="H2422" i="15"/>
  <c r="B2412" i="15"/>
  <c r="H2426" i="15"/>
  <c r="B2416" i="15"/>
  <c r="E250" i="15"/>
  <c r="B250" i="15" s="1"/>
  <c r="E212" i="15"/>
  <c r="B212" i="15" s="1"/>
  <c r="H222" i="15"/>
  <c r="D222" i="15" s="1"/>
  <c r="E159" i="15"/>
  <c r="B159" i="15" s="1"/>
  <c r="H169" i="15"/>
  <c r="D169" i="15" s="1"/>
  <c r="E195" i="15"/>
  <c r="B195" i="15" s="1"/>
  <c r="H205" i="15"/>
  <c r="D205" i="15" s="1"/>
  <c r="E213" i="15"/>
  <c r="B213" i="15" s="1"/>
  <c r="H223" i="15"/>
  <c r="D223" i="15" s="1"/>
  <c r="E241" i="15"/>
  <c r="B241" i="15" s="1"/>
  <c r="E168" i="15"/>
  <c r="B168" i="15" s="1"/>
  <c r="H178" i="15"/>
  <c r="D178" i="15" s="1"/>
  <c r="C248" i="15"/>
  <c r="G238" i="15"/>
  <c r="I238" i="15" s="1"/>
  <c r="E186" i="15"/>
  <c r="B186" i="15" s="1"/>
  <c r="H196" i="15"/>
  <c r="D196" i="15" s="1"/>
  <c r="E204" i="15"/>
  <c r="B204" i="15" s="1"/>
  <c r="H214" i="15"/>
  <c r="D214" i="15" s="1"/>
  <c r="E177" i="15"/>
  <c r="B177" i="15" s="1"/>
  <c r="H187" i="15"/>
  <c r="D187" i="15" s="1"/>
  <c r="H251" i="15"/>
  <c r="C276" i="15"/>
  <c r="G266" i="15"/>
  <c r="I266" i="15" s="1"/>
  <c r="C242" i="15"/>
  <c r="G232" i="15"/>
  <c r="I232" i="15" s="1"/>
  <c r="C257" i="15"/>
  <c r="G247" i="15"/>
  <c r="I247" i="15" s="1"/>
  <c r="C253" i="15"/>
  <c r="G243" i="15"/>
  <c r="I243" i="15" s="1"/>
  <c r="C249" i="15"/>
  <c r="G239" i="15"/>
  <c r="I239" i="15" s="1"/>
  <c r="C245" i="15"/>
  <c r="G235" i="15"/>
  <c r="I235" i="15" s="1"/>
  <c r="C250" i="15"/>
  <c r="G240" i="15"/>
  <c r="I240" i="15" s="1"/>
  <c r="D240" i="15" s="1"/>
  <c r="C241" i="15"/>
  <c r="G231" i="15"/>
  <c r="I231" i="15" s="1"/>
  <c r="D231" i="15" s="1"/>
  <c r="C254" i="15"/>
  <c r="G244" i="15"/>
  <c r="I244" i="15" s="1"/>
  <c r="H260" i="15"/>
  <c r="E2451" i="15" l="1"/>
  <c r="E2433" i="15"/>
  <c r="E2422" i="15"/>
  <c r="B2422" i="15" s="1"/>
  <c r="E2425" i="15"/>
  <c r="E2458" i="15"/>
  <c r="H2468" i="15"/>
  <c r="E2440" i="15"/>
  <c r="B2440" i="15" s="1"/>
  <c r="E2426" i="15"/>
  <c r="E2427" i="15"/>
  <c r="G2465" i="15"/>
  <c r="I2465" i="15" s="1"/>
  <c r="C2475" i="15"/>
  <c r="G2461" i="15"/>
  <c r="I2461" i="15" s="1"/>
  <c r="C2471" i="15"/>
  <c r="E2434" i="15"/>
  <c r="E2449" i="15"/>
  <c r="G2436" i="15"/>
  <c r="I2436" i="15" s="1"/>
  <c r="C2446" i="15"/>
  <c r="G2428" i="15"/>
  <c r="I2428" i="15" s="1"/>
  <c r="C2438" i="15"/>
  <c r="H2450" i="15"/>
  <c r="B2425" i="15"/>
  <c r="H2435" i="15"/>
  <c r="B2426" i="15"/>
  <c r="H2436" i="15"/>
  <c r="C2457" i="15"/>
  <c r="G2447" i="15"/>
  <c r="I2447" i="15" s="1"/>
  <c r="C2434" i="15"/>
  <c r="G2424" i="15"/>
  <c r="I2424" i="15" s="1"/>
  <c r="H2432" i="15"/>
  <c r="C2453" i="15"/>
  <c r="G2443" i="15"/>
  <c r="I2443" i="15" s="1"/>
  <c r="H2437" i="15"/>
  <c r="B2427" i="15"/>
  <c r="B2449" i="15"/>
  <c r="H2459" i="15"/>
  <c r="H2444" i="15"/>
  <c r="B2434" i="15"/>
  <c r="C2449" i="15"/>
  <c r="G2439" i="15"/>
  <c r="I2439" i="15" s="1"/>
  <c r="B2433" i="15"/>
  <c r="H2443" i="15"/>
  <c r="C2432" i="15"/>
  <c r="G2422" i="15"/>
  <c r="I2422" i="15" s="1"/>
  <c r="C2440" i="15"/>
  <c r="G2430" i="15"/>
  <c r="I2430" i="15" s="1"/>
  <c r="H2461" i="15"/>
  <c r="B2451" i="15"/>
  <c r="B2458" i="15"/>
  <c r="E196" i="15"/>
  <c r="B196" i="15" s="1"/>
  <c r="H206" i="15"/>
  <c r="D206" i="15" s="1"/>
  <c r="E187" i="15"/>
  <c r="B187" i="15" s="1"/>
  <c r="H197" i="15"/>
  <c r="D197" i="15" s="1"/>
  <c r="E223" i="15"/>
  <c r="B223" i="15" s="1"/>
  <c r="H233" i="15"/>
  <c r="D233" i="15" s="1"/>
  <c r="E214" i="15"/>
  <c r="B214" i="15" s="1"/>
  <c r="H224" i="15"/>
  <c r="D224" i="15" s="1"/>
  <c r="E178" i="15"/>
  <c r="B178" i="15" s="1"/>
  <c r="H188" i="15"/>
  <c r="D188" i="15" s="1"/>
  <c r="E205" i="15"/>
  <c r="B205" i="15" s="1"/>
  <c r="H215" i="15"/>
  <c r="D215" i="15" s="1"/>
  <c r="E169" i="15"/>
  <c r="B169" i="15" s="1"/>
  <c r="H179" i="15"/>
  <c r="D179" i="15" s="1"/>
  <c r="E222" i="15"/>
  <c r="B222" i="15" s="1"/>
  <c r="H232" i="15"/>
  <c r="D232" i="15" s="1"/>
  <c r="E260" i="15"/>
  <c r="B260" i="15" s="1"/>
  <c r="G248" i="15"/>
  <c r="I248" i="15" s="1"/>
  <c r="C258" i="15"/>
  <c r="E251" i="15"/>
  <c r="B251" i="15" s="1"/>
  <c r="G250" i="15"/>
  <c r="I250" i="15" s="1"/>
  <c r="D250" i="15" s="1"/>
  <c r="C260" i="15"/>
  <c r="G242" i="15"/>
  <c r="I242" i="15" s="1"/>
  <c r="C252" i="15"/>
  <c r="G245" i="15"/>
  <c r="I245" i="15" s="1"/>
  <c r="C255" i="15"/>
  <c r="G254" i="15"/>
  <c r="I254" i="15" s="1"/>
  <c r="C264" i="15"/>
  <c r="H261" i="15"/>
  <c r="C259" i="15"/>
  <c r="G249" i="15"/>
  <c r="I249" i="15" s="1"/>
  <c r="G253" i="15"/>
  <c r="I253" i="15" s="1"/>
  <c r="C263" i="15"/>
  <c r="G257" i="15"/>
  <c r="I257" i="15" s="1"/>
  <c r="C267" i="15"/>
  <c r="H270" i="15"/>
  <c r="C251" i="15"/>
  <c r="G241" i="15"/>
  <c r="I241" i="15" s="1"/>
  <c r="D241" i="15" s="1"/>
  <c r="C286" i="15"/>
  <c r="G276" i="15"/>
  <c r="I276" i="15" s="1"/>
  <c r="E2443" i="15" l="1"/>
  <c r="E2437" i="15"/>
  <c r="G2457" i="15"/>
  <c r="I2457" i="15" s="1"/>
  <c r="C2467" i="15"/>
  <c r="E2436" i="15"/>
  <c r="B2436" i="15" s="1"/>
  <c r="C2485" i="15"/>
  <c r="G2475" i="15"/>
  <c r="I2475" i="15" s="1"/>
  <c r="E2468" i="15"/>
  <c r="B2468" i="15" s="1"/>
  <c r="H2478" i="15"/>
  <c r="E2461" i="15"/>
  <c r="B2461" i="15" s="1"/>
  <c r="H2471" i="15"/>
  <c r="G2453" i="15"/>
  <c r="I2453" i="15" s="1"/>
  <c r="C2463" i="15"/>
  <c r="E2435" i="15"/>
  <c r="C2481" i="15"/>
  <c r="G2471" i="15"/>
  <c r="I2471" i="15" s="1"/>
  <c r="E2444" i="15"/>
  <c r="E2432" i="15"/>
  <c r="E2459" i="15"/>
  <c r="B2459" i="15" s="1"/>
  <c r="H2469" i="15"/>
  <c r="E2450" i="15"/>
  <c r="H2460" i="15"/>
  <c r="B2450" i="15"/>
  <c r="C2442" i="15"/>
  <c r="G2432" i="15"/>
  <c r="I2432" i="15" s="1"/>
  <c r="H2446" i="15"/>
  <c r="H2454" i="15"/>
  <c r="B2444" i="15"/>
  <c r="C2448" i="15"/>
  <c r="G2438" i="15"/>
  <c r="I2438" i="15" s="1"/>
  <c r="G2449" i="15"/>
  <c r="I2449" i="15" s="1"/>
  <c r="C2459" i="15"/>
  <c r="C2444" i="15"/>
  <c r="G2434" i="15"/>
  <c r="I2434" i="15" s="1"/>
  <c r="H2453" i="15"/>
  <c r="B2443" i="15"/>
  <c r="B2432" i="15"/>
  <c r="H2442" i="15"/>
  <c r="C2456" i="15"/>
  <c r="G2446" i="15"/>
  <c r="I2446" i="15" s="1"/>
  <c r="C2450" i="15"/>
  <c r="G2440" i="15"/>
  <c r="I2440" i="15" s="1"/>
  <c r="H2447" i="15"/>
  <c r="B2437" i="15"/>
  <c r="H2445" i="15"/>
  <c r="B2435" i="15"/>
  <c r="E270" i="15"/>
  <c r="B270" i="15" s="1"/>
  <c r="G258" i="15"/>
  <c r="I258" i="15" s="1"/>
  <c r="C268" i="15"/>
  <c r="E224" i="15"/>
  <c r="B224" i="15" s="1"/>
  <c r="H234" i="15"/>
  <c r="D234" i="15" s="1"/>
  <c r="E179" i="15"/>
  <c r="B179" i="15" s="1"/>
  <c r="H189" i="15"/>
  <c r="D189" i="15" s="1"/>
  <c r="E206" i="15"/>
  <c r="B206" i="15" s="1"/>
  <c r="H216" i="15"/>
  <c r="D216" i="15" s="1"/>
  <c r="E215" i="15"/>
  <c r="B215" i="15" s="1"/>
  <c r="H225" i="15"/>
  <c r="D225" i="15" s="1"/>
  <c r="E232" i="15"/>
  <c r="B232" i="15" s="1"/>
  <c r="H242" i="15"/>
  <c r="D242" i="15" s="1"/>
  <c r="E261" i="15"/>
  <c r="B261" i="15" s="1"/>
  <c r="E188" i="15"/>
  <c r="B188" i="15" s="1"/>
  <c r="H198" i="15"/>
  <c r="D198" i="15" s="1"/>
  <c r="E197" i="15"/>
  <c r="B197" i="15" s="1"/>
  <c r="H207" i="15"/>
  <c r="D207" i="15" s="1"/>
  <c r="E233" i="15"/>
  <c r="B233" i="15" s="1"/>
  <c r="H243" i="15"/>
  <c r="D243" i="15" s="1"/>
  <c r="C277" i="15"/>
  <c r="G267" i="15"/>
  <c r="I267" i="15" s="1"/>
  <c r="G260" i="15"/>
  <c r="I260" i="15" s="1"/>
  <c r="D260" i="15" s="1"/>
  <c r="C270" i="15"/>
  <c r="C273" i="15"/>
  <c r="G263" i="15"/>
  <c r="I263" i="15" s="1"/>
  <c r="C265" i="15"/>
  <c r="G255" i="15"/>
  <c r="I255" i="15" s="1"/>
  <c r="C262" i="15"/>
  <c r="G252" i="15"/>
  <c r="I252" i="15" s="1"/>
  <c r="H280" i="15"/>
  <c r="C269" i="15"/>
  <c r="G259" i="15"/>
  <c r="I259" i="15" s="1"/>
  <c r="H271" i="15"/>
  <c r="G286" i="15"/>
  <c r="I286" i="15" s="1"/>
  <c r="C296" i="15"/>
  <c r="C261" i="15"/>
  <c r="G251" i="15"/>
  <c r="I251" i="15" s="1"/>
  <c r="D251" i="15" s="1"/>
  <c r="C274" i="15"/>
  <c r="G264" i="15"/>
  <c r="I264" i="15" s="1"/>
  <c r="H2464" i="15" l="1"/>
  <c r="E2454" i="15"/>
  <c r="E2469" i="15"/>
  <c r="B2469" i="15" s="1"/>
  <c r="H2479" i="15"/>
  <c r="G2459" i="15"/>
  <c r="I2459" i="15" s="1"/>
  <c r="C2469" i="15"/>
  <c r="E2446" i="15"/>
  <c r="C2491" i="15"/>
  <c r="G2481" i="15"/>
  <c r="I2481" i="15" s="1"/>
  <c r="E2478" i="15"/>
  <c r="B2478" i="15" s="1"/>
  <c r="H2488" i="15"/>
  <c r="E2445" i="15"/>
  <c r="E2442" i="15"/>
  <c r="G2467" i="15"/>
  <c r="I2467" i="15" s="1"/>
  <c r="C2477" i="15"/>
  <c r="H2481" i="15"/>
  <c r="E2471" i="15"/>
  <c r="B2471" i="15" s="1"/>
  <c r="E2460" i="15"/>
  <c r="H2470" i="15"/>
  <c r="C2473" i="15"/>
  <c r="G2463" i="15"/>
  <c r="I2463" i="15" s="1"/>
  <c r="G2456" i="15"/>
  <c r="I2456" i="15" s="1"/>
  <c r="C2466" i="15"/>
  <c r="E2447" i="15"/>
  <c r="H2463" i="15"/>
  <c r="E2453" i="15"/>
  <c r="B2453" i="15" s="1"/>
  <c r="G2485" i="15"/>
  <c r="I2485" i="15" s="1"/>
  <c r="C2495" i="15"/>
  <c r="C2460" i="15"/>
  <c r="G2450" i="15"/>
  <c r="I2450" i="15" s="1"/>
  <c r="C2452" i="15"/>
  <c r="G2442" i="15"/>
  <c r="I2442" i="15" s="1"/>
  <c r="B2445" i="15"/>
  <c r="H2455" i="15"/>
  <c r="B2447" i="15"/>
  <c r="H2457" i="15"/>
  <c r="H2456" i="15"/>
  <c r="B2446" i="15"/>
  <c r="G2444" i="15"/>
  <c r="I2444" i="15" s="1"/>
  <c r="C2454" i="15"/>
  <c r="B2460" i="15"/>
  <c r="B2442" i="15"/>
  <c r="H2452" i="15"/>
  <c r="C2458" i="15"/>
  <c r="G2448" i="15"/>
  <c r="I2448" i="15" s="1"/>
  <c r="B2454" i="15"/>
  <c r="E243" i="15"/>
  <c r="B243" i="15" s="1"/>
  <c r="H253" i="15"/>
  <c r="D253" i="15" s="1"/>
  <c r="E216" i="15"/>
  <c r="B216" i="15" s="1"/>
  <c r="H226" i="15"/>
  <c r="D226" i="15" s="1"/>
  <c r="E198" i="15"/>
  <c r="B198" i="15" s="1"/>
  <c r="H208" i="15"/>
  <c r="D208" i="15" s="1"/>
  <c r="G268" i="15"/>
  <c r="I268" i="15" s="1"/>
  <c r="C278" i="15"/>
  <c r="E207" i="15"/>
  <c r="B207" i="15" s="1"/>
  <c r="H217" i="15"/>
  <c r="D217" i="15" s="1"/>
  <c r="E242" i="15"/>
  <c r="B242" i="15" s="1"/>
  <c r="H252" i="15"/>
  <c r="D252" i="15" s="1"/>
  <c r="E225" i="15"/>
  <c r="B225" i="15" s="1"/>
  <c r="H235" i="15"/>
  <c r="D235" i="15" s="1"/>
  <c r="E234" i="15"/>
  <c r="B234" i="15" s="1"/>
  <c r="H244" i="15"/>
  <c r="D244" i="15" s="1"/>
  <c r="E271" i="15"/>
  <c r="B271" i="15" s="1"/>
  <c r="E189" i="15"/>
  <c r="B189" i="15" s="1"/>
  <c r="H199" i="15"/>
  <c r="D199" i="15" s="1"/>
  <c r="E280" i="15"/>
  <c r="B280" i="15" s="1"/>
  <c r="H281" i="15"/>
  <c r="G262" i="15"/>
  <c r="I262" i="15" s="1"/>
  <c r="C272" i="15"/>
  <c r="G274" i="15"/>
  <c r="I274" i="15" s="1"/>
  <c r="C284" i="15"/>
  <c r="C279" i="15"/>
  <c r="G269" i="15"/>
  <c r="I269" i="15" s="1"/>
  <c r="C271" i="15"/>
  <c r="G261" i="15"/>
  <c r="I261" i="15" s="1"/>
  <c r="D261" i="15" s="1"/>
  <c r="C306" i="15"/>
  <c r="G296" i="15"/>
  <c r="I296" i="15" s="1"/>
  <c r="H290" i="15"/>
  <c r="C280" i="15"/>
  <c r="G270" i="15"/>
  <c r="I270" i="15" s="1"/>
  <c r="D270" i="15" s="1"/>
  <c r="C283" i="15"/>
  <c r="G273" i="15"/>
  <c r="I273" i="15" s="1"/>
  <c r="G265" i="15"/>
  <c r="I265" i="15" s="1"/>
  <c r="C275" i="15"/>
  <c r="G277" i="15"/>
  <c r="I277" i="15" s="1"/>
  <c r="C287" i="15"/>
  <c r="C2505" i="15" l="1"/>
  <c r="G2495" i="15"/>
  <c r="I2495" i="15" s="1"/>
  <c r="G2469" i="15"/>
  <c r="I2469" i="15" s="1"/>
  <c r="C2479" i="15"/>
  <c r="G2454" i="15"/>
  <c r="I2454" i="15" s="1"/>
  <c r="C2464" i="15"/>
  <c r="H2480" i="15"/>
  <c r="E2470" i="15"/>
  <c r="B2470" i="15" s="1"/>
  <c r="C2501" i="15"/>
  <c r="G2491" i="15"/>
  <c r="I2491" i="15" s="1"/>
  <c r="E2452" i="15"/>
  <c r="B2452" i="15" s="1"/>
  <c r="G2477" i="15"/>
  <c r="I2477" i="15" s="1"/>
  <c r="C2487" i="15"/>
  <c r="H2489" i="15"/>
  <c r="E2479" i="15"/>
  <c r="B2479" i="15" s="1"/>
  <c r="H2473" i="15"/>
  <c r="E2463" i="15"/>
  <c r="B2463" i="15" s="1"/>
  <c r="E2464" i="15"/>
  <c r="B2464" i="15" s="1"/>
  <c r="H2474" i="15"/>
  <c r="E2455" i="15"/>
  <c r="H2465" i="15"/>
  <c r="E2488" i="15"/>
  <c r="B2488" i="15" s="1"/>
  <c r="H2498" i="15"/>
  <c r="C2483" i="15"/>
  <c r="G2473" i="15"/>
  <c r="I2473" i="15" s="1"/>
  <c r="H2466" i="15"/>
  <c r="E2456" i="15"/>
  <c r="B2456" i="15" s="1"/>
  <c r="G2458" i="15"/>
  <c r="I2458" i="15" s="1"/>
  <c r="C2468" i="15"/>
  <c r="E2457" i="15"/>
  <c r="H2467" i="15"/>
  <c r="G2460" i="15"/>
  <c r="I2460" i="15" s="1"/>
  <c r="C2470" i="15"/>
  <c r="C2476" i="15"/>
  <c r="G2466" i="15"/>
  <c r="I2466" i="15" s="1"/>
  <c r="H2491" i="15"/>
  <c r="E2481" i="15"/>
  <c r="B2481" i="15" s="1"/>
  <c r="H2462" i="15"/>
  <c r="B2457" i="15"/>
  <c r="G2452" i="15"/>
  <c r="I2452" i="15" s="1"/>
  <c r="C2462" i="15"/>
  <c r="B2455" i="15"/>
  <c r="E281" i="15"/>
  <c r="B281" i="15" s="1"/>
  <c r="E244" i="15"/>
  <c r="B244" i="15" s="1"/>
  <c r="H254" i="15"/>
  <c r="D254" i="15" s="1"/>
  <c r="E217" i="15"/>
  <c r="B217" i="15" s="1"/>
  <c r="H227" i="15"/>
  <c r="D227" i="15" s="1"/>
  <c r="E226" i="15"/>
  <c r="B226" i="15" s="1"/>
  <c r="H236" i="15"/>
  <c r="D236" i="15" s="1"/>
  <c r="E199" i="15"/>
  <c r="B199" i="15" s="1"/>
  <c r="H209" i="15"/>
  <c r="D209" i="15" s="1"/>
  <c r="E235" i="15"/>
  <c r="B235" i="15" s="1"/>
  <c r="H245" i="15"/>
  <c r="D245" i="15" s="1"/>
  <c r="C288" i="15"/>
  <c r="G278" i="15"/>
  <c r="I278" i="15" s="1"/>
  <c r="E253" i="15"/>
  <c r="B253" i="15" s="1"/>
  <c r="H263" i="15"/>
  <c r="D263" i="15" s="1"/>
  <c r="E290" i="15"/>
  <c r="B290" i="15" s="1"/>
  <c r="E252" i="15"/>
  <c r="B252" i="15" s="1"/>
  <c r="H262" i="15"/>
  <c r="D262" i="15" s="1"/>
  <c r="E208" i="15"/>
  <c r="B208" i="15" s="1"/>
  <c r="H218" i="15"/>
  <c r="D218" i="15" s="1"/>
  <c r="C285" i="15"/>
  <c r="G275" i="15"/>
  <c r="I275" i="15" s="1"/>
  <c r="C281" i="15"/>
  <c r="G271" i="15"/>
  <c r="I271" i="15" s="1"/>
  <c r="D271" i="15" s="1"/>
  <c r="C293" i="15"/>
  <c r="G283" i="15"/>
  <c r="I283" i="15" s="1"/>
  <c r="H291" i="15"/>
  <c r="C289" i="15"/>
  <c r="G279" i="15"/>
  <c r="I279" i="15" s="1"/>
  <c r="G306" i="15"/>
  <c r="I306" i="15" s="1"/>
  <c r="C316" i="15"/>
  <c r="C282" i="15"/>
  <c r="G272" i="15"/>
  <c r="I272" i="15" s="1"/>
  <c r="C297" i="15"/>
  <c r="G287" i="15"/>
  <c r="I287" i="15" s="1"/>
  <c r="G280" i="15"/>
  <c r="I280" i="15" s="1"/>
  <c r="D280" i="15" s="1"/>
  <c r="C290" i="15"/>
  <c r="C294" i="15"/>
  <c r="G284" i="15"/>
  <c r="I284" i="15" s="1"/>
  <c r="H300" i="15"/>
  <c r="C2474" i="15" l="1"/>
  <c r="G2464" i="15"/>
  <c r="I2464" i="15" s="1"/>
  <c r="H2483" i="15"/>
  <c r="E2473" i="15"/>
  <c r="B2473" i="15" s="1"/>
  <c r="G2470" i="15"/>
  <c r="I2470" i="15" s="1"/>
  <c r="C2480" i="15"/>
  <c r="E2466" i="15"/>
  <c r="B2466" i="15" s="1"/>
  <c r="H2476" i="15"/>
  <c r="E2465" i="15"/>
  <c r="B2465" i="15" s="1"/>
  <c r="H2475" i="15"/>
  <c r="G2479" i="15"/>
  <c r="I2479" i="15" s="1"/>
  <c r="C2489" i="15"/>
  <c r="H2490" i="15"/>
  <c r="E2480" i="15"/>
  <c r="B2480" i="15" s="1"/>
  <c r="G2476" i="15"/>
  <c r="I2476" i="15" s="1"/>
  <c r="C2486" i="15"/>
  <c r="C2493" i="15"/>
  <c r="G2483" i="15"/>
  <c r="I2483" i="15" s="1"/>
  <c r="H2472" i="15"/>
  <c r="E2462" i="15"/>
  <c r="E2467" i="15"/>
  <c r="B2467" i="15" s="1"/>
  <c r="H2477" i="15"/>
  <c r="G2501" i="15"/>
  <c r="I2501" i="15" s="1"/>
  <c r="C2511" i="15"/>
  <c r="E2491" i="15"/>
  <c r="B2491" i="15" s="1"/>
  <c r="H2501" i="15"/>
  <c r="G2462" i="15"/>
  <c r="I2462" i="15" s="1"/>
  <c r="C2472" i="15"/>
  <c r="G2468" i="15"/>
  <c r="I2468" i="15" s="1"/>
  <c r="C2478" i="15"/>
  <c r="E2498" i="15"/>
  <c r="B2498" i="15" s="1"/>
  <c r="H2508" i="15"/>
  <c r="C2497" i="15"/>
  <c r="G2487" i="15"/>
  <c r="I2487" i="15" s="1"/>
  <c r="H2484" i="15"/>
  <c r="E2474" i="15"/>
  <c r="B2474" i="15" s="1"/>
  <c r="H2499" i="15"/>
  <c r="E2489" i="15"/>
  <c r="B2489" i="15" s="1"/>
  <c r="C2515" i="15"/>
  <c r="G2505" i="15"/>
  <c r="I2505" i="15" s="1"/>
  <c r="B2462" i="15"/>
  <c r="E218" i="15"/>
  <c r="B218" i="15" s="1"/>
  <c r="H228" i="15"/>
  <c r="D228" i="15" s="1"/>
  <c r="E263" i="15"/>
  <c r="B263" i="15" s="1"/>
  <c r="H273" i="15"/>
  <c r="D273" i="15" s="1"/>
  <c r="E209" i="15"/>
  <c r="B209" i="15" s="1"/>
  <c r="H219" i="15"/>
  <c r="D219" i="15" s="1"/>
  <c r="E254" i="15"/>
  <c r="B254" i="15" s="1"/>
  <c r="H264" i="15"/>
  <c r="D264" i="15" s="1"/>
  <c r="E236" i="15"/>
  <c r="B236" i="15" s="1"/>
  <c r="H246" i="15"/>
  <c r="D246" i="15" s="1"/>
  <c r="E227" i="15"/>
  <c r="B227" i="15" s="1"/>
  <c r="H237" i="15"/>
  <c r="D237" i="15" s="1"/>
  <c r="E291" i="15"/>
  <c r="B291" i="15" s="1"/>
  <c r="E262" i="15"/>
  <c r="B262" i="15" s="1"/>
  <c r="H272" i="15"/>
  <c r="D272" i="15" s="1"/>
  <c r="C298" i="15"/>
  <c r="G288" i="15"/>
  <c r="I288" i="15" s="1"/>
  <c r="E300" i="15"/>
  <c r="B300" i="15" s="1"/>
  <c r="E245" i="15"/>
  <c r="B245" i="15" s="1"/>
  <c r="H255" i="15"/>
  <c r="D255" i="15" s="1"/>
  <c r="C326" i="15"/>
  <c r="G316" i="15"/>
  <c r="I316" i="15" s="1"/>
  <c r="G285" i="15"/>
  <c r="I285" i="15" s="1"/>
  <c r="C295" i="15"/>
  <c r="H301" i="15"/>
  <c r="C304" i="15"/>
  <c r="G294" i="15"/>
  <c r="I294" i="15" s="1"/>
  <c r="G289" i="15"/>
  <c r="I289" i="15" s="1"/>
  <c r="C299" i="15"/>
  <c r="C303" i="15"/>
  <c r="G293" i="15"/>
  <c r="I293" i="15" s="1"/>
  <c r="C300" i="15"/>
  <c r="G290" i="15"/>
  <c r="I290" i="15" s="1"/>
  <c r="D290" i="15" s="1"/>
  <c r="G282" i="15"/>
  <c r="I282" i="15" s="1"/>
  <c r="C292" i="15"/>
  <c r="G297" i="15"/>
  <c r="I297" i="15" s="1"/>
  <c r="C307" i="15"/>
  <c r="H310" i="15"/>
  <c r="C291" i="15"/>
  <c r="G281" i="15"/>
  <c r="I281" i="15" s="1"/>
  <c r="D281" i="15" s="1"/>
  <c r="E2477" i="15" l="1"/>
  <c r="B2477" i="15" s="1"/>
  <c r="H2487" i="15"/>
  <c r="G2486" i="15"/>
  <c r="I2486" i="15" s="1"/>
  <c r="C2496" i="15"/>
  <c r="E2483" i="15"/>
  <c r="B2483" i="15" s="1"/>
  <c r="H2493" i="15"/>
  <c r="C2482" i="15"/>
  <c r="G2472" i="15"/>
  <c r="I2472" i="15" s="1"/>
  <c r="E2499" i="15"/>
  <c r="B2499" i="15" s="1"/>
  <c r="H2509" i="15"/>
  <c r="C2499" i="15"/>
  <c r="G2489" i="15"/>
  <c r="I2489" i="15" s="1"/>
  <c r="C2490" i="15"/>
  <c r="G2480" i="15"/>
  <c r="I2480" i="15" s="1"/>
  <c r="G2515" i="15"/>
  <c r="I2515" i="15" s="1"/>
  <c r="C2525" i="15"/>
  <c r="E2476" i="15"/>
  <c r="B2476" i="15" s="1"/>
  <c r="H2486" i="15"/>
  <c r="C2507" i="15"/>
  <c r="G2497" i="15"/>
  <c r="I2497" i="15" s="1"/>
  <c r="E2501" i="15"/>
  <c r="B2501" i="15" s="1"/>
  <c r="H2511" i="15"/>
  <c r="E2490" i="15"/>
  <c r="B2490" i="15" s="1"/>
  <c r="H2500" i="15"/>
  <c r="C2484" i="15"/>
  <c r="G2474" i="15"/>
  <c r="I2474" i="15" s="1"/>
  <c r="C2521" i="15"/>
  <c r="G2511" i="15"/>
  <c r="I2511" i="15" s="1"/>
  <c r="E2484" i="15"/>
  <c r="B2484" i="15" s="1"/>
  <c r="H2494" i="15"/>
  <c r="G2478" i="15"/>
  <c r="I2478" i="15" s="1"/>
  <c r="C2488" i="15"/>
  <c r="C2503" i="15"/>
  <c r="G2493" i="15"/>
  <c r="I2493" i="15" s="1"/>
  <c r="E2475" i="15"/>
  <c r="B2475" i="15" s="1"/>
  <c r="H2485" i="15"/>
  <c r="E2508" i="15"/>
  <c r="B2508" i="15" s="1"/>
  <c r="H2518" i="15"/>
  <c r="H2482" i="15"/>
  <c r="E2472" i="15"/>
  <c r="B2472" i="15" s="1"/>
  <c r="E310" i="15"/>
  <c r="B310" i="15" s="1"/>
  <c r="G298" i="15"/>
  <c r="I298" i="15" s="1"/>
  <c r="C308" i="15"/>
  <c r="E272" i="15"/>
  <c r="B272" i="15" s="1"/>
  <c r="H282" i="15"/>
  <c r="D282" i="15" s="1"/>
  <c r="E246" i="15"/>
  <c r="B246" i="15" s="1"/>
  <c r="H256" i="15"/>
  <c r="D256" i="15" s="1"/>
  <c r="E255" i="15"/>
  <c r="B255" i="15" s="1"/>
  <c r="H265" i="15"/>
  <c r="D265" i="15" s="1"/>
  <c r="E273" i="15"/>
  <c r="B273" i="15" s="1"/>
  <c r="H283" i="15"/>
  <c r="D283" i="15" s="1"/>
  <c r="E301" i="15"/>
  <c r="B301" i="15" s="1"/>
  <c r="E228" i="15"/>
  <c r="B228" i="15" s="1"/>
  <c r="H238" i="15"/>
  <c r="D238" i="15" s="1"/>
  <c r="E264" i="15"/>
  <c r="B264" i="15" s="1"/>
  <c r="H274" i="15"/>
  <c r="D274" i="15" s="1"/>
  <c r="E237" i="15"/>
  <c r="B237" i="15" s="1"/>
  <c r="H247" i="15"/>
  <c r="D247" i="15" s="1"/>
  <c r="E219" i="15"/>
  <c r="B219" i="15" s="1"/>
  <c r="H229" i="15"/>
  <c r="D229" i="15" s="1"/>
  <c r="G307" i="15"/>
  <c r="I307" i="15" s="1"/>
  <c r="C317" i="15"/>
  <c r="C310" i="15"/>
  <c r="G300" i="15"/>
  <c r="I300" i="15" s="1"/>
  <c r="D300" i="15" s="1"/>
  <c r="G303" i="15"/>
  <c r="I303" i="15" s="1"/>
  <c r="C313" i="15"/>
  <c r="H311" i="15"/>
  <c r="C336" i="15"/>
  <c r="G326" i="15"/>
  <c r="I326" i="15" s="1"/>
  <c r="C314" i="15"/>
  <c r="G304" i="15"/>
  <c r="I304" i="15" s="1"/>
  <c r="C305" i="15"/>
  <c r="G295" i="15"/>
  <c r="I295" i="15" s="1"/>
  <c r="C309" i="15"/>
  <c r="G299" i="15"/>
  <c r="I299" i="15" s="1"/>
  <c r="H320" i="15"/>
  <c r="C301" i="15"/>
  <c r="G291" i="15"/>
  <c r="I291" i="15" s="1"/>
  <c r="D291" i="15" s="1"/>
  <c r="C302" i="15"/>
  <c r="G292" i="15"/>
  <c r="I292" i="15" s="1"/>
  <c r="G2499" i="15" l="1"/>
  <c r="I2499" i="15" s="1"/>
  <c r="C2509" i="15"/>
  <c r="E2511" i="15"/>
  <c r="B2511" i="15" s="1"/>
  <c r="H2521" i="15"/>
  <c r="E2509" i="15"/>
  <c r="B2509" i="15" s="1"/>
  <c r="H2519" i="15"/>
  <c r="C2506" i="15"/>
  <c r="G2496" i="15"/>
  <c r="I2496" i="15" s="1"/>
  <c r="G2490" i="15"/>
  <c r="I2490" i="15" s="1"/>
  <c r="C2500" i="15"/>
  <c r="E2482" i="15"/>
  <c r="B2482" i="15" s="1"/>
  <c r="H2492" i="15"/>
  <c r="C2531" i="15"/>
  <c r="G2521" i="15"/>
  <c r="I2521" i="15" s="1"/>
  <c r="E2487" i="15"/>
  <c r="B2487" i="15" s="1"/>
  <c r="H2497" i="15"/>
  <c r="E2500" i="15"/>
  <c r="B2500" i="15" s="1"/>
  <c r="H2510" i="15"/>
  <c r="E2493" i="15"/>
  <c r="B2493" i="15" s="1"/>
  <c r="H2503" i="15"/>
  <c r="E2494" i="15"/>
  <c r="B2494" i="15" s="1"/>
  <c r="H2504" i="15"/>
  <c r="E2485" i="15"/>
  <c r="B2485" i="15" s="1"/>
  <c r="H2495" i="15"/>
  <c r="G2503" i="15"/>
  <c r="I2503" i="15" s="1"/>
  <c r="C2513" i="15"/>
  <c r="E2486" i="15"/>
  <c r="B2486" i="15" s="1"/>
  <c r="H2496" i="15"/>
  <c r="C2535" i="15"/>
  <c r="G2525" i="15"/>
  <c r="I2525" i="15" s="1"/>
  <c r="E2518" i="15"/>
  <c r="B2518" i="15" s="1"/>
  <c r="H2528" i="15"/>
  <c r="C2498" i="15"/>
  <c r="G2488" i="15"/>
  <c r="I2488" i="15" s="1"/>
  <c r="G2484" i="15"/>
  <c r="I2484" i="15" s="1"/>
  <c r="C2494" i="15"/>
  <c r="C2517" i="15"/>
  <c r="G2507" i="15"/>
  <c r="I2507" i="15" s="1"/>
  <c r="C2492" i="15"/>
  <c r="G2482" i="15"/>
  <c r="I2482" i="15" s="1"/>
  <c r="E320" i="15"/>
  <c r="B320" i="15" s="1"/>
  <c r="E282" i="15"/>
  <c r="B282" i="15" s="1"/>
  <c r="H292" i="15"/>
  <c r="D292" i="15" s="1"/>
  <c r="E311" i="15"/>
  <c r="B311" i="15" s="1"/>
  <c r="E229" i="15"/>
  <c r="B229" i="15" s="1"/>
  <c r="H239" i="15"/>
  <c r="D239" i="15" s="1"/>
  <c r="E283" i="15"/>
  <c r="B283" i="15" s="1"/>
  <c r="H293" i="15"/>
  <c r="D293" i="15" s="1"/>
  <c r="E265" i="15"/>
  <c r="B265" i="15" s="1"/>
  <c r="H275" i="15"/>
  <c r="D275" i="15" s="1"/>
  <c r="E247" i="15"/>
  <c r="B247" i="15" s="1"/>
  <c r="H257" i="15"/>
  <c r="D257" i="15" s="1"/>
  <c r="E274" i="15"/>
  <c r="B274" i="15" s="1"/>
  <c r="H284" i="15"/>
  <c r="D284" i="15" s="1"/>
  <c r="E238" i="15"/>
  <c r="B238" i="15" s="1"/>
  <c r="H248" i="15"/>
  <c r="D248" i="15" s="1"/>
  <c r="G308" i="15"/>
  <c r="I308" i="15" s="1"/>
  <c r="C318" i="15"/>
  <c r="E256" i="15"/>
  <c r="B256" i="15" s="1"/>
  <c r="H266" i="15"/>
  <c r="D266" i="15" s="1"/>
  <c r="H330" i="15"/>
  <c r="G310" i="15"/>
  <c r="I310" i="15" s="1"/>
  <c r="D310" i="15" s="1"/>
  <c r="C320" i="15"/>
  <c r="C311" i="15"/>
  <c r="G301" i="15"/>
  <c r="I301" i="15" s="1"/>
  <c r="D301" i="15" s="1"/>
  <c r="C319" i="15"/>
  <c r="G309" i="15"/>
  <c r="I309" i="15" s="1"/>
  <c r="G302" i="15"/>
  <c r="I302" i="15" s="1"/>
  <c r="C312" i="15"/>
  <c r="C346" i="15"/>
  <c r="G336" i="15"/>
  <c r="I336" i="15" s="1"/>
  <c r="H321" i="15"/>
  <c r="C327" i="15"/>
  <c r="G317" i="15"/>
  <c r="I317" i="15" s="1"/>
  <c r="G314" i="15"/>
  <c r="I314" i="15" s="1"/>
  <c r="C324" i="15"/>
  <c r="C315" i="15"/>
  <c r="G305" i="15"/>
  <c r="I305" i="15" s="1"/>
  <c r="C323" i="15"/>
  <c r="G313" i="15"/>
  <c r="I313" i="15" s="1"/>
  <c r="E2492" i="15" l="1"/>
  <c r="B2492" i="15" s="1"/>
  <c r="H2502" i="15"/>
  <c r="E2497" i="15"/>
  <c r="B2497" i="15" s="1"/>
  <c r="H2507" i="15"/>
  <c r="E2528" i="15"/>
  <c r="B2528" i="15" s="1"/>
  <c r="H2538" i="15"/>
  <c r="G2513" i="15"/>
  <c r="I2513" i="15" s="1"/>
  <c r="C2523" i="15"/>
  <c r="C2504" i="15"/>
  <c r="G2494" i="15"/>
  <c r="I2494" i="15" s="1"/>
  <c r="E2510" i="15"/>
  <c r="B2510" i="15" s="1"/>
  <c r="H2520" i="15"/>
  <c r="G2492" i="15"/>
  <c r="I2492" i="15" s="1"/>
  <c r="C2502" i="15"/>
  <c r="E2503" i="15"/>
  <c r="B2503" i="15" s="1"/>
  <c r="H2513" i="15"/>
  <c r="C2545" i="15"/>
  <c r="G2535" i="15"/>
  <c r="I2535" i="15" s="1"/>
  <c r="E2519" i="15"/>
  <c r="B2519" i="15" s="1"/>
  <c r="H2529" i="15"/>
  <c r="E2496" i="15"/>
  <c r="B2496" i="15" s="1"/>
  <c r="H2506" i="15"/>
  <c r="E2504" i="15"/>
  <c r="B2504" i="15" s="1"/>
  <c r="H2514" i="15"/>
  <c r="E2521" i="15"/>
  <c r="B2521" i="15" s="1"/>
  <c r="H2531" i="15"/>
  <c r="E2495" i="15"/>
  <c r="B2495" i="15" s="1"/>
  <c r="H2505" i="15"/>
  <c r="C2519" i="15"/>
  <c r="G2509" i="15"/>
  <c r="I2509" i="15" s="1"/>
  <c r="C2508" i="15"/>
  <c r="G2498" i="15"/>
  <c r="I2498" i="15" s="1"/>
  <c r="G2500" i="15"/>
  <c r="I2500" i="15" s="1"/>
  <c r="C2510" i="15"/>
  <c r="C2527" i="15"/>
  <c r="G2517" i="15"/>
  <c r="I2517" i="15" s="1"/>
  <c r="C2541" i="15"/>
  <c r="G2531" i="15"/>
  <c r="I2531" i="15" s="1"/>
  <c r="G2506" i="15"/>
  <c r="I2506" i="15" s="1"/>
  <c r="C2516" i="15"/>
  <c r="E266" i="15"/>
  <c r="B266" i="15" s="1"/>
  <c r="H276" i="15"/>
  <c r="D276" i="15" s="1"/>
  <c r="E284" i="15"/>
  <c r="B284" i="15" s="1"/>
  <c r="H294" i="15"/>
  <c r="D294" i="15" s="1"/>
  <c r="E293" i="15"/>
  <c r="B293" i="15" s="1"/>
  <c r="H303" i="15"/>
  <c r="D303" i="15" s="1"/>
  <c r="E257" i="15"/>
  <c r="B257" i="15" s="1"/>
  <c r="H267" i="15"/>
  <c r="D267" i="15" s="1"/>
  <c r="E292" i="15"/>
  <c r="B292" i="15" s="1"/>
  <c r="H302" i="15"/>
  <c r="D302" i="15" s="1"/>
  <c r="E321" i="15"/>
  <c r="B321" i="15" s="1"/>
  <c r="C328" i="15"/>
  <c r="G318" i="15"/>
  <c r="I318" i="15" s="1"/>
  <c r="E239" i="15"/>
  <c r="B239" i="15" s="1"/>
  <c r="H249" i="15"/>
  <c r="D249" i="15" s="1"/>
  <c r="E330" i="15"/>
  <c r="B330" i="15" s="1"/>
  <c r="E275" i="15"/>
  <c r="B275" i="15" s="1"/>
  <c r="H285" i="15"/>
  <c r="D285" i="15" s="1"/>
  <c r="E248" i="15"/>
  <c r="B248" i="15" s="1"/>
  <c r="H258" i="15"/>
  <c r="D258" i="15" s="1"/>
  <c r="H340" i="15"/>
  <c r="G311" i="15"/>
  <c r="I311" i="15" s="1"/>
  <c r="D311" i="15" s="1"/>
  <c r="C321" i="15"/>
  <c r="C356" i="15"/>
  <c r="G346" i="15"/>
  <c r="I346" i="15" s="1"/>
  <c r="C330" i="15"/>
  <c r="G320" i="15"/>
  <c r="I320" i="15" s="1"/>
  <c r="D320" i="15" s="1"/>
  <c r="G327" i="15"/>
  <c r="I327" i="15" s="1"/>
  <c r="C337" i="15"/>
  <c r="C334" i="15"/>
  <c r="G324" i="15"/>
  <c r="I324" i="15" s="1"/>
  <c r="G319" i="15"/>
  <c r="I319" i="15" s="1"/>
  <c r="C329" i="15"/>
  <c r="H331" i="15"/>
  <c r="G315" i="15"/>
  <c r="I315" i="15" s="1"/>
  <c r="C325" i="15"/>
  <c r="C322" i="15"/>
  <c r="G312" i="15"/>
  <c r="I312" i="15" s="1"/>
  <c r="G323" i="15"/>
  <c r="I323" i="15" s="1"/>
  <c r="C333" i="15"/>
  <c r="C2537" i="15" l="1"/>
  <c r="G2527" i="15"/>
  <c r="I2527" i="15" s="1"/>
  <c r="E2505" i="15"/>
  <c r="B2505" i="15" s="1"/>
  <c r="H2515" i="15"/>
  <c r="G2545" i="15"/>
  <c r="I2545" i="15" s="1"/>
  <c r="C2555" i="15"/>
  <c r="E2507" i="15"/>
  <c r="B2507" i="15" s="1"/>
  <c r="H2517" i="15"/>
  <c r="E2514" i="15"/>
  <c r="B2514" i="15" s="1"/>
  <c r="H2524" i="15"/>
  <c r="E2520" i="15"/>
  <c r="B2520" i="15" s="1"/>
  <c r="H2530" i="15"/>
  <c r="G2516" i="15"/>
  <c r="I2516" i="15" s="1"/>
  <c r="C2526" i="15"/>
  <c r="C2514" i="15"/>
  <c r="G2504" i="15"/>
  <c r="I2504" i="15" s="1"/>
  <c r="E2531" i="15"/>
  <c r="B2531" i="15" s="1"/>
  <c r="H2541" i="15"/>
  <c r="G2523" i="15"/>
  <c r="I2523" i="15" s="1"/>
  <c r="C2533" i="15"/>
  <c r="E2502" i="15"/>
  <c r="B2502" i="15" s="1"/>
  <c r="H2512" i="15"/>
  <c r="G2508" i="15"/>
  <c r="I2508" i="15" s="1"/>
  <c r="C2518" i="15"/>
  <c r="E2529" i="15"/>
  <c r="B2529" i="15" s="1"/>
  <c r="H2539" i="15"/>
  <c r="C2512" i="15"/>
  <c r="G2502" i="15"/>
  <c r="I2502" i="15" s="1"/>
  <c r="C2529" i="15"/>
  <c r="G2519" i="15"/>
  <c r="I2519" i="15" s="1"/>
  <c r="G2510" i="15"/>
  <c r="I2510" i="15" s="1"/>
  <c r="C2520" i="15"/>
  <c r="E2506" i="15"/>
  <c r="B2506" i="15" s="1"/>
  <c r="H2516" i="15"/>
  <c r="E2513" i="15"/>
  <c r="B2513" i="15" s="1"/>
  <c r="H2523" i="15"/>
  <c r="G2541" i="15"/>
  <c r="I2541" i="15" s="1"/>
  <c r="C2551" i="15"/>
  <c r="E2538" i="15"/>
  <c r="B2538" i="15" s="1"/>
  <c r="H2548" i="15"/>
  <c r="E302" i="15"/>
  <c r="B302" i="15" s="1"/>
  <c r="H312" i="15"/>
  <c r="D312" i="15" s="1"/>
  <c r="E267" i="15"/>
  <c r="B267" i="15" s="1"/>
  <c r="H277" i="15"/>
  <c r="D277" i="15" s="1"/>
  <c r="E331" i="15"/>
  <c r="B331" i="15" s="1"/>
  <c r="E285" i="15"/>
  <c r="B285" i="15" s="1"/>
  <c r="H295" i="15"/>
  <c r="D295" i="15" s="1"/>
  <c r="E276" i="15"/>
  <c r="B276" i="15" s="1"/>
  <c r="H286" i="15"/>
  <c r="D286" i="15" s="1"/>
  <c r="E258" i="15"/>
  <c r="B258" i="15" s="1"/>
  <c r="H268" i="15"/>
  <c r="D268" i="15" s="1"/>
  <c r="E294" i="15"/>
  <c r="B294" i="15" s="1"/>
  <c r="H304" i="15"/>
  <c r="D304" i="15" s="1"/>
  <c r="C338" i="15"/>
  <c r="G328" i="15"/>
  <c r="I328" i="15" s="1"/>
  <c r="E340" i="15"/>
  <c r="B340" i="15" s="1"/>
  <c r="E249" i="15"/>
  <c r="B249" i="15" s="1"/>
  <c r="H259" i="15"/>
  <c r="D259" i="15" s="1"/>
  <c r="E303" i="15"/>
  <c r="B303" i="15" s="1"/>
  <c r="H313" i="15"/>
  <c r="D313" i="15" s="1"/>
  <c r="G333" i="15"/>
  <c r="I333" i="15" s="1"/>
  <c r="C343" i="15"/>
  <c r="G334" i="15"/>
  <c r="I334" i="15" s="1"/>
  <c r="C344" i="15"/>
  <c r="G329" i="15"/>
  <c r="I329" i="15" s="1"/>
  <c r="C339" i="15"/>
  <c r="C347" i="15"/>
  <c r="G337" i="15"/>
  <c r="I337" i="15" s="1"/>
  <c r="C332" i="15"/>
  <c r="G322" i="15"/>
  <c r="I322" i="15" s="1"/>
  <c r="H341" i="15"/>
  <c r="G325" i="15"/>
  <c r="I325" i="15" s="1"/>
  <c r="C335" i="15"/>
  <c r="G321" i="15"/>
  <c r="I321" i="15" s="1"/>
  <c r="D321" i="15" s="1"/>
  <c r="C331" i="15"/>
  <c r="C340" i="15"/>
  <c r="G330" i="15"/>
  <c r="I330" i="15" s="1"/>
  <c r="D330" i="15" s="1"/>
  <c r="H350" i="15"/>
  <c r="G356" i="15"/>
  <c r="I356" i="15" s="1"/>
  <c r="C366" i="15"/>
  <c r="G2518" i="15" l="1"/>
  <c r="I2518" i="15" s="1"/>
  <c r="C2528" i="15"/>
  <c r="E2548" i="15"/>
  <c r="B2548" i="15" s="1"/>
  <c r="H2558" i="15"/>
  <c r="G2514" i="15"/>
  <c r="I2514" i="15" s="1"/>
  <c r="C2524" i="15"/>
  <c r="E2523" i="15"/>
  <c r="B2523" i="15" s="1"/>
  <c r="H2533" i="15"/>
  <c r="E2524" i="15"/>
  <c r="B2524" i="15" s="1"/>
  <c r="H2534" i="15"/>
  <c r="E2515" i="15"/>
  <c r="B2515" i="15" s="1"/>
  <c r="H2525" i="15"/>
  <c r="E2516" i="15"/>
  <c r="B2516" i="15" s="1"/>
  <c r="H2526" i="15"/>
  <c r="C2522" i="15"/>
  <c r="G2512" i="15"/>
  <c r="I2512" i="15" s="1"/>
  <c r="C2536" i="15"/>
  <c r="G2526" i="15"/>
  <c r="I2526" i="15" s="1"/>
  <c r="E2517" i="15"/>
  <c r="B2517" i="15" s="1"/>
  <c r="H2527" i="15"/>
  <c r="G2555" i="15"/>
  <c r="I2555" i="15" s="1"/>
  <c r="C2565" i="15"/>
  <c r="E2512" i="15"/>
  <c r="B2512" i="15" s="1"/>
  <c r="H2522" i="15"/>
  <c r="E2539" i="15"/>
  <c r="B2539" i="15" s="1"/>
  <c r="H2549" i="15"/>
  <c r="C2543" i="15"/>
  <c r="G2533" i="15"/>
  <c r="I2533" i="15" s="1"/>
  <c r="C2530" i="15"/>
  <c r="G2520" i="15"/>
  <c r="I2520" i="15" s="1"/>
  <c r="E2541" i="15"/>
  <c r="B2541" i="15" s="1"/>
  <c r="H2551" i="15"/>
  <c r="G2529" i="15"/>
  <c r="I2529" i="15" s="1"/>
  <c r="C2539" i="15"/>
  <c r="G2551" i="15"/>
  <c r="I2551" i="15" s="1"/>
  <c r="C2561" i="15"/>
  <c r="E2530" i="15"/>
  <c r="B2530" i="15" s="1"/>
  <c r="H2540" i="15"/>
  <c r="G2537" i="15"/>
  <c r="I2537" i="15" s="1"/>
  <c r="C2547" i="15"/>
  <c r="C348" i="15"/>
  <c r="G338" i="15"/>
  <c r="I338" i="15" s="1"/>
  <c r="E304" i="15"/>
  <c r="B304" i="15" s="1"/>
  <c r="H314" i="15"/>
  <c r="D314" i="15" s="1"/>
  <c r="E350" i="15"/>
  <c r="B350" i="15" s="1"/>
  <c r="E313" i="15"/>
  <c r="B313" i="15" s="1"/>
  <c r="H323" i="15"/>
  <c r="D323" i="15" s="1"/>
  <c r="E341" i="15"/>
  <c r="B341" i="15" s="1"/>
  <c r="E259" i="15"/>
  <c r="B259" i="15" s="1"/>
  <c r="H269" i="15"/>
  <c r="D269" i="15" s="1"/>
  <c r="E295" i="15"/>
  <c r="B295" i="15" s="1"/>
  <c r="H305" i="15"/>
  <c r="D305" i="15" s="1"/>
  <c r="E312" i="15"/>
  <c r="B312" i="15" s="1"/>
  <c r="H322" i="15"/>
  <c r="D322" i="15" s="1"/>
  <c r="E286" i="15"/>
  <c r="B286" i="15" s="1"/>
  <c r="H296" i="15"/>
  <c r="D296" i="15" s="1"/>
  <c r="E277" i="15"/>
  <c r="B277" i="15" s="1"/>
  <c r="H287" i="15"/>
  <c r="D287" i="15" s="1"/>
  <c r="E268" i="15"/>
  <c r="B268" i="15" s="1"/>
  <c r="H278" i="15"/>
  <c r="D278" i="15" s="1"/>
  <c r="C357" i="15"/>
  <c r="G347" i="15"/>
  <c r="I347" i="15" s="1"/>
  <c r="C342" i="15"/>
  <c r="G332" i="15"/>
  <c r="I332" i="15" s="1"/>
  <c r="C350" i="15"/>
  <c r="G340" i="15"/>
  <c r="I340" i="15" s="1"/>
  <c r="D340" i="15" s="1"/>
  <c r="C354" i="15"/>
  <c r="G344" i="15"/>
  <c r="I344" i="15" s="1"/>
  <c r="G366" i="15"/>
  <c r="I366" i="15" s="1"/>
  <c r="C376" i="15"/>
  <c r="H360" i="15"/>
  <c r="G339" i="15"/>
  <c r="I339" i="15" s="1"/>
  <c r="C349" i="15"/>
  <c r="H351" i="15"/>
  <c r="G343" i="15"/>
  <c r="I343" i="15" s="1"/>
  <c r="C353" i="15"/>
  <c r="G335" i="15"/>
  <c r="I335" i="15" s="1"/>
  <c r="C345" i="15"/>
  <c r="G331" i="15"/>
  <c r="I331" i="15" s="1"/>
  <c r="D331" i="15" s="1"/>
  <c r="C341" i="15"/>
  <c r="C2546" i="15" l="1"/>
  <c r="G2536" i="15"/>
  <c r="I2536" i="15" s="1"/>
  <c r="G2524" i="15"/>
  <c r="I2524" i="15" s="1"/>
  <c r="C2534" i="15"/>
  <c r="C2575" i="15"/>
  <c r="G2565" i="15"/>
  <c r="I2565" i="15" s="1"/>
  <c r="C2557" i="15"/>
  <c r="G2547" i="15"/>
  <c r="I2547" i="15" s="1"/>
  <c r="C2549" i="15"/>
  <c r="G2539" i="15"/>
  <c r="I2539" i="15" s="1"/>
  <c r="G2543" i="15"/>
  <c r="I2543" i="15" s="1"/>
  <c r="C2553" i="15"/>
  <c r="E2526" i="15"/>
  <c r="B2526" i="15" s="1"/>
  <c r="H2536" i="15"/>
  <c r="E2522" i="15"/>
  <c r="B2522" i="15" s="1"/>
  <c r="H2532" i="15"/>
  <c r="E2525" i="15"/>
  <c r="B2525" i="15" s="1"/>
  <c r="H2535" i="15"/>
  <c r="C2540" i="15"/>
  <c r="G2530" i="15"/>
  <c r="I2530" i="15" s="1"/>
  <c r="C2532" i="15"/>
  <c r="G2522" i="15"/>
  <c r="I2522" i="15" s="1"/>
  <c r="E2558" i="15"/>
  <c r="B2558" i="15" s="1"/>
  <c r="H2568" i="15"/>
  <c r="E2549" i="15"/>
  <c r="B2549" i="15" s="1"/>
  <c r="H2559" i="15"/>
  <c r="E2527" i="15"/>
  <c r="B2527" i="15" s="1"/>
  <c r="H2537" i="15"/>
  <c r="G2561" i="15"/>
  <c r="I2561" i="15" s="1"/>
  <c r="C2571" i="15"/>
  <c r="E2534" i="15"/>
  <c r="B2534" i="15" s="1"/>
  <c r="H2544" i="15"/>
  <c r="E2540" i="15"/>
  <c r="B2540" i="15" s="1"/>
  <c r="H2550" i="15"/>
  <c r="E2551" i="15"/>
  <c r="B2551" i="15" s="1"/>
  <c r="H2561" i="15"/>
  <c r="E2533" i="15"/>
  <c r="B2533" i="15" s="1"/>
  <c r="H2543" i="15"/>
  <c r="G2528" i="15"/>
  <c r="I2528" i="15" s="1"/>
  <c r="C2538" i="15"/>
  <c r="E296" i="15"/>
  <c r="B296" i="15" s="1"/>
  <c r="H306" i="15"/>
  <c r="D306" i="15" s="1"/>
  <c r="E269" i="15"/>
  <c r="B269" i="15" s="1"/>
  <c r="H279" i="15"/>
  <c r="D279" i="15" s="1"/>
  <c r="E278" i="15"/>
  <c r="B278" i="15" s="1"/>
  <c r="H288" i="15"/>
  <c r="D288" i="15" s="1"/>
  <c r="E360" i="15"/>
  <c r="B360" i="15" s="1"/>
  <c r="E322" i="15"/>
  <c r="B322" i="15" s="1"/>
  <c r="H332" i="15"/>
  <c r="D332" i="15" s="1"/>
  <c r="E314" i="15"/>
  <c r="B314" i="15" s="1"/>
  <c r="H324" i="15"/>
  <c r="D324" i="15" s="1"/>
  <c r="E287" i="15"/>
  <c r="B287" i="15" s="1"/>
  <c r="H297" i="15"/>
  <c r="D297" i="15" s="1"/>
  <c r="E351" i="15"/>
  <c r="B351" i="15" s="1"/>
  <c r="E305" i="15"/>
  <c r="B305" i="15" s="1"/>
  <c r="H315" i="15"/>
  <c r="D315" i="15" s="1"/>
  <c r="E323" i="15"/>
  <c r="B323" i="15" s="1"/>
  <c r="H333" i="15"/>
  <c r="D333" i="15" s="1"/>
  <c r="G348" i="15"/>
  <c r="I348" i="15" s="1"/>
  <c r="C358" i="15"/>
  <c r="G357" i="15"/>
  <c r="I357" i="15" s="1"/>
  <c r="C367" i="15"/>
  <c r="C360" i="15"/>
  <c r="G350" i="15"/>
  <c r="I350" i="15" s="1"/>
  <c r="D350" i="15" s="1"/>
  <c r="C359" i="15"/>
  <c r="G349" i="15"/>
  <c r="I349" i="15" s="1"/>
  <c r="G354" i="15"/>
  <c r="I354" i="15" s="1"/>
  <c r="C364" i="15"/>
  <c r="C363" i="15"/>
  <c r="G353" i="15"/>
  <c r="I353" i="15" s="1"/>
  <c r="H370" i="15"/>
  <c r="H361" i="15"/>
  <c r="C351" i="15"/>
  <c r="G341" i="15"/>
  <c r="I341" i="15" s="1"/>
  <c r="D341" i="15" s="1"/>
  <c r="G342" i="15"/>
  <c r="I342" i="15" s="1"/>
  <c r="C352" i="15"/>
  <c r="C355" i="15"/>
  <c r="G345" i="15"/>
  <c r="I345" i="15" s="1"/>
  <c r="C386" i="15"/>
  <c r="G376" i="15"/>
  <c r="I376" i="15" s="1"/>
  <c r="E2535" i="15" l="1"/>
  <c r="B2535" i="15" s="1"/>
  <c r="H2545" i="15"/>
  <c r="C2585" i="15"/>
  <c r="G2575" i="15"/>
  <c r="I2575" i="15" s="1"/>
  <c r="G2538" i="15"/>
  <c r="I2538" i="15" s="1"/>
  <c r="C2548" i="15"/>
  <c r="E2550" i="15"/>
  <c r="B2550" i="15" s="1"/>
  <c r="H2560" i="15"/>
  <c r="E2537" i="15"/>
  <c r="B2537" i="15" s="1"/>
  <c r="H2547" i="15"/>
  <c r="C2563" i="15"/>
  <c r="G2553" i="15"/>
  <c r="I2553" i="15" s="1"/>
  <c r="G2534" i="15"/>
  <c r="I2534" i="15" s="1"/>
  <c r="C2544" i="15"/>
  <c r="E2561" i="15"/>
  <c r="B2561" i="15" s="1"/>
  <c r="H2571" i="15"/>
  <c r="C2550" i="15"/>
  <c r="G2540" i="15"/>
  <c r="I2540" i="15" s="1"/>
  <c r="E2536" i="15"/>
  <c r="B2536" i="15" s="1"/>
  <c r="H2546" i="15"/>
  <c r="C2567" i="15"/>
  <c r="G2557" i="15"/>
  <c r="I2557" i="15" s="1"/>
  <c r="C2581" i="15"/>
  <c r="G2571" i="15"/>
  <c r="I2571" i="15" s="1"/>
  <c r="E2568" i="15"/>
  <c r="B2568" i="15" s="1"/>
  <c r="H2578" i="15"/>
  <c r="E2543" i="15"/>
  <c r="B2543" i="15" s="1"/>
  <c r="H2553" i="15"/>
  <c r="E2532" i="15"/>
  <c r="B2532" i="15" s="1"/>
  <c r="H2542" i="15"/>
  <c r="E2544" i="15"/>
  <c r="B2544" i="15" s="1"/>
  <c r="H2554" i="15"/>
  <c r="E2559" i="15"/>
  <c r="B2559" i="15" s="1"/>
  <c r="H2569" i="15"/>
  <c r="C2542" i="15"/>
  <c r="G2532" i="15"/>
  <c r="I2532" i="15" s="1"/>
  <c r="C2559" i="15"/>
  <c r="G2549" i="15"/>
  <c r="I2549" i="15" s="1"/>
  <c r="G2546" i="15"/>
  <c r="I2546" i="15" s="1"/>
  <c r="C2556" i="15"/>
  <c r="E361" i="15"/>
  <c r="B361" i="15" s="1"/>
  <c r="C368" i="15"/>
  <c r="G358" i="15"/>
  <c r="I358" i="15" s="1"/>
  <c r="E332" i="15"/>
  <c r="B332" i="15" s="1"/>
  <c r="H342" i="15"/>
  <c r="D342" i="15" s="1"/>
  <c r="E279" i="15"/>
  <c r="B279" i="15" s="1"/>
  <c r="H289" i="15"/>
  <c r="D289" i="15" s="1"/>
  <c r="E370" i="15"/>
  <c r="B370" i="15" s="1"/>
  <c r="E333" i="15"/>
  <c r="B333" i="15" s="1"/>
  <c r="H343" i="15"/>
  <c r="D343" i="15" s="1"/>
  <c r="E297" i="15"/>
  <c r="B297" i="15" s="1"/>
  <c r="H307" i="15"/>
  <c r="D307" i="15" s="1"/>
  <c r="E306" i="15"/>
  <c r="B306" i="15" s="1"/>
  <c r="H316" i="15"/>
  <c r="D316" i="15" s="1"/>
  <c r="E315" i="15"/>
  <c r="B315" i="15" s="1"/>
  <c r="H325" i="15"/>
  <c r="D325" i="15" s="1"/>
  <c r="E324" i="15"/>
  <c r="B324" i="15" s="1"/>
  <c r="H334" i="15"/>
  <c r="D334" i="15" s="1"/>
  <c r="E288" i="15"/>
  <c r="B288" i="15" s="1"/>
  <c r="H298" i="15"/>
  <c r="D298" i="15" s="1"/>
  <c r="C374" i="15"/>
  <c r="G364" i="15"/>
  <c r="I364" i="15" s="1"/>
  <c r="C362" i="15"/>
  <c r="G352" i="15"/>
  <c r="I352" i="15" s="1"/>
  <c r="H380" i="15"/>
  <c r="C369" i="15"/>
  <c r="G359" i="15"/>
  <c r="I359" i="15" s="1"/>
  <c r="C377" i="15"/>
  <c r="G367" i="15"/>
  <c r="I367" i="15" s="1"/>
  <c r="G386" i="15"/>
  <c r="I386" i="15" s="1"/>
  <c r="C396" i="15"/>
  <c r="C361" i="15"/>
  <c r="G351" i="15"/>
  <c r="I351" i="15" s="1"/>
  <c r="D351" i="15" s="1"/>
  <c r="G360" i="15"/>
  <c r="I360" i="15" s="1"/>
  <c r="D360" i="15" s="1"/>
  <c r="C370" i="15"/>
  <c r="C365" i="15"/>
  <c r="G355" i="15"/>
  <c r="I355" i="15" s="1"/>
  <c r="H371" i="15"/>
  <c r="C373" i="15"/>
  <c r="G363" i="15"/>
  <c r="I363" i="15" s="1"/>
  <c r="G2548" i="15" l="1"/>
  <c r="I2548" i="15" s="1"/>
  <c r="C2558" i="15"/>
  <c r="E2553" i="15"/>
  <c r="B2553" i="15" s="1"/>
  <c r="H2563" i="15"/>
  <c r="C2591" i="15"/>
  <c r="G2581" i="15"/>
  <c r="I2581" i="15" s="1"/>
  <c r="E2571" i="15"/>
  <c r="B2571" i="15" s="1"/>
  <c r="H2581" i="15"/>
  <c r="E2542" i="15"/>
  <c r="B2542" i="15" s="1"/>
  <c r="H2552" i="15"/>
  <c r="E2547" i="15"/>
  <c r="B2547" i="15" s="1"/>
  <c r="H2557" i="15"/>
  <c r="C2595" i="15"/>
  <c r="G2585" i="15"/>
  <c r="I2585" i="15" s="1"/>
  <c r="E2554" i="15"/>
  <c r="B2554" i="15" s="1"/>
  <c r="H2564" i="15"/>
  <c r="G2567" i="15"/>
  <c r="I2567" i="15" s="1"/>
  <c r="C2577" i="15"/>
  <c r="E2560" i="15"/>
  <c r="B2560" i="15" s="1"/>
  <c r="H2570" i="15"/>
  <c r="E2545" i="15"/>
  <c r="B2545" i="15" s="1"/>
  <c r="H2555" i="15"/>
  <c r="G2542" i="15"/>
  <c r="I2542" i="15" s="1"/>
  <c r="C2552" i="15"/>
  <c r="G2550" i="15"/>
  <c r="I2550" i="15" s="1"/>
  <c r="C2560" i="15"/>
  <c r="E2546" i="15"/>
  <c r="B2546" i="15" s="1"/>
  <c r="H2556" i="15"/>
  <c r="G2544" i="15"/>
  <c r="I2544" i="15" s="1"/>
  <c r="C2554" i="15"/>
  <c r="C2573" i="15"/>
  <c r="G2563" i="15"/>
  <c r="I2563" i="15" s="1"/>
  <c r="E2569" i="15"/>
  <c r="B2569" i="15" s="1"/>
  <c r="H2579" i="15"/>
  <c r="G2556" i="15"/>
  <c r="I2556" i="15" s="1"/>
  <c r="C2566" i="15"/>
  <c r="C2569" i="15"/>
  <c r="G2559" i="15"/>
  <c r="I2559" i="15" s="1"/>
  <c r="E2578" i="15"/>
  <c r="B2578" i="15" s="1"/>
  <c r="H2588" i="15"/>
  <c r="E343" i="15"/>
  <c r="B343" i="15" s="1"/>
  <c r="H353" i="15"/>
  <c r="D353" i="15" s="1"/>
  <c r="E325" i="15"/>
  <c r="B325" i="15" s="1"/>
  <c r="H335" i="15"/>
  <c r="D335" i="15" s="1"/>
  <c r="E316" i="15"/>
  <c r="B316" i="15" s="1"/>
  <c r="H326" i="15"/>
  <c r="D326" i="15" s="1"/>
  <c r="C378" i="15"/>
  <c r="G368" i="15"/>
  <c r="I368" i="15" s="1"/>
  <c r="E342" i="15"/>
  <c r="B342" i="15" s="1"/>
  <c r="H352" i="15"/>
  <c r="D352" i="15" s="1"/>
  <c r="E298" i="15"/>
  <c r="B298" i="15" s="1"/>
  <c r="H308" i="15"/>
  <c r="D308" i="15" s="1"/>
  <c r="E334" i="15"/>
  <c r="B334" i="15" s="1"/>
  <c r="H344" i="15"/>
  <c r="D344" i="15" s="1"/>
  <c r="E307" i="15"/>
  <c r="B307" i="15" s="1"/>
  <c r="H317" i="15"/>
  <c r="D317" i="15" s="1"/>
  <c r="E289" i="15"/>
  <c r="B289" i="15" s="1"/>
  <c r="H299" i="15"/>
  <c r="D299" i="15" s="1"/>
  <c r="E380" i="15"/>
  <c r="B380" i="15" s="1"/>
  <c r="E371" i="15"/>
  <c r="B371" i="15" s="1"/>
  <c r="C406" i="15"/>
  <c r="G396" i="15"/>
  <c r="I396" i="15" s="1"/>
  <c r="H390" i="15"/>
  <c r="C371" i="15"/>
  <c r="G361" i="15"/>
  <c r="I361" i="15" s="1"/>
  <c r="D361" i="15" s="1"/>
  <c r="C384" i="15"/>
  <c r="G374" i="15"/>
  <c r="I374" i="15" s="1"/>
  <c r="C383" i="15"/>
  <c r="G373" i="15"/>
  <c r="I373" i="15" s="1"/>
  <c r="C375" i="15"/>
  <c r="G365" i="15"/>
  <c r="I365" i="15" s="1"/>
  <c r="C387" i="15"/>
  <c r="G377" i="15"/>
  <c r="I377" i="15" s="1"/>
  <c r="H381" i="15"/>
  <c r="C380" i="15"/>
  <c r="G370" i="15"/>
  <c r="I370" i="15" s="1"/>
  <c r="D370" i="15" s="1"/>
  <c r="G369" i="15"/>
  <c r="I369" i="15" s="1"/>
  <c r="C379" i="15"/>
  <c r="G362" i="15"/>
  <c r="I362" i="15" s="1"/>
  <c r="C372" i="15"/>
  <c r="E2588" i="15" l="1"/>
  <c r="B2588" i="15" s="1"/>
  <c r="H2598" i="15"/>
  <c r="G2569" i="15"/>
  <c r="I2569" i="15" s="1"/>
  <c r="C2579" i="15"/>
  <c r="G2554" i="15"/>
  <c r="I2554" i="15" s="1"/>
  <c r="C2564" i="15"/>
  <c r="G2552" i="15"/>
  <c r="I2552" i="15" s="1"/>
  <c r="C2562" i="15"/>
  <c r="C2587" i="15"/>
  <c r="G2577" i="15"/>
  <c r="I2577" i="15" s="1"/>
  <c r="G2591" i="15"/>
  <c r="I2591" i="15" s="1"/>
  <c r="C2601" i="15"/>
  <c r="E2555" i="15"/>
  <c r="B2555" i="15" s="1"/>
  <c r="H2565" i="15"/>
  <c r="E2564" i="15"/>
  <c r="B2564" i="15" s="1"/>
  <c r="H2574" i="15"/>
  <c r="E2563" i="15"/>
  <c r="B2563" i="15" s="1"/>
  <c r="H2573" i="15"/>
  <c r="E2579" i="15"/>
  <c r="B2579" i="15" s="1"/>
  <c r="H2589" i="15"/>
  <c r="E2570" i="15"/>
  <c r="B2570" i="15" s="1"/>
  <c r="H2580" i="15"/>
  <c r="E2581" i="15"/>
  <c r="B2581" i="15" s="1"/>
  <c r="H2591" i="15"/>
  <c r="G2566" i="15"/>
  <c r="I2566" i="15" s="1"/>
  <c r="C2576" i="15"/>
  <c r="E2556" i="15"/>
  <c r="B2556" i="15" s="1"/>
  <c r="H2566" i="15"/>
  <c r="G2595" i="15"/>
  <c r="I2595" i="15" s="1"/>
  <c r="C2605" i="15"/>
  <c r="C2568" i="15"/>
  <c r="G2558" i="15"/>
  <c r="I2558" i="15" s="1"/>
  <c r="E2552" i="15"/>
  <c r="B2552" i="15" s="1"/>
  <c r="H2562" i="15"/>
  <c r="C2570" i="15"/>
  <c r="G2560" i="15"/>
  <c r="I2560" i="15" s="1"/>
  <c r="C2583" i="15"/>
  <c r="G2573" i="15"/>
  <c r="I2573" i="15" s="1"/>
  <c r="E2557" i="15"/>
  <c r="B2557" i="15" s="1"/>
  <c r="H2567" i="15"/>
  <c r="E335" i="15"/>
  <c r="B335" i="15" s="1"/>
  <c r="H345" i="15"/>
  <c r="D345" i="15" s="1"/>
  <c r="E344" i="15"/>
  <c r="B344" i="15" s="1"/>
  <c r="H354" i="15"/>
  <c r="D354" i="15" s="1"/>
  <c r="E317" i="15"/>
  <c r="B317" i="15" s="1"/>
  <c r="H327" i="15"/>
  <c r="D327" i="15" s="1"/>
  <c r="E353" i="15"/>
  <c r="B353" i="15" s="1"/>
  <c r="H363" i="15"/>
  <c r="D363" i="15" s="1"/>
  <c r="E381" i="15"/>
  <c r="B381" i="15" s="1"/>
  <c r="E390" i="15"/>
  <c r="B390" i="15" s="1"/>
  <c r="E299" i="15"/>
  <c r="B299" i="15" s="1"/>
  <c r="H309" i="15"/>
  <c r="D309" i="15" s="1"/>
  <c r="G378" i="15"/>
  <c r="I378" i="15" s="1"/>
  <c r="C388" i="15"/>
  <c r="E352" i="15"/>
  <c r="B352" i="15" s="1"/>
  <c r="H362" i="15"/>
  <c r="D362" i="15" s="1"/>
  <c r="E308" i="15"/>
  <c r="B308" i="15" s="1"/>
  <c r="H318" i="15"/>
  <c r="D318" i="15" s="1"/>
  <c r="E326" i="15"/>
  <c r="B326" i="15" s="1"/>
  <c r="H336" i="15"/>
  <c r="D336" i="15" s="1"/>
  <c r="H400" i="15"/>
  <c r="G384" i="15"/>
  <c r="I384" i="15" s="1"/>
  <c r="C394" i="15"/>
  <c r="C381" i="15"/>
  <c r="G371" i="15"/>
  <c r="I371" i="15" s="1"/>
  <c r="D371" i="15" s="1"/>
  <c r="C416" i="15"/>
  <c r="G406" i="15"/>
  <c r="I406" i="15" s="1"/>
  <c r="C393" i="15"/>
  <c r="G383" i="15"/>
  <c r="I383" i="15" s="1"/>
  <c r="G372" i="15"/>
  <c r="I372" i="15" s="1"/>
  <c r="C382" i="15"/>
  <c r="C385" i="15"/>
  <c r="G375" i="15"/>
  <c r="I375" i="15" s="1"/>
  <c r="C389" i="15"/>
  <c r="G379" i="15"/>
  <c r="I379" i="15" s="1"/>
  <c r="C390" i="15"/>
  <c r="G380" i="15"/>
  <c r="I380" i="15" s="1"/>
  <c r="D380" i="15" s="1"/>
  <c r="H391" i="15"/>
  <c r="C397" i="15"/>
  <c r="G387" i="15"/>
  <c r="I387" i="15" s="1"/>
  <c r="C2593" i="15" l="1"/>
  <c r="G2583" i="15"/>
  <c r="I2583" i="15" s="1"/>
  <c r="E2591" i="15"/>
  <c r="B2591" i="15" s="1"/>
  <c r="H2601" i="15"/>
  <c r="E2565" i="15"/>
  <c r="B2565" i="15" s="1"/>
  <c r="H2575" i="15"/>
  <c r="C2615" i="15"/>
  <c r="G2605" i="15"/>
  <c r="I2605" i="15" s="1"/>
  <c r="G2564" i="15"/>
  <c r="I2564" i="15" s="1"/>
  <c r="C2574" i="15"/>
  <c r="C2580" i="15"/>
  <c r="G2570" i="15"/>
  <c r="I2570" i="15" s="1"/>
  <c r="E2573" i="15"/>
  <c r="B2573" i="15" s="1"/>
  <c r="H2583" i="15"/>
  <c r="E2562" i="15"/>
  <c r="B2562" i="15" s="1"/>
  <c r="H2572" i="15"/>
  <c r="E2574" i="15"/>
  <c r="B2574" i="15" s="1"/>
  <c r="H2584" i="15"/>
  <c r="E2598" i="15"/>
  <c r="B2598" i="15" s="1"/>
  <c r="H2608" i="15"/>
  <c r="C2578" i="15"/>
  <c r="G2568" i="15"/>
  <c r="I2568" i="15" s="1"/>
  <c r="C2589" i="15"/>
  <c r="G2579" i="15"/>
  <c r="I2579" i="15" s="1"/>
  <c r="E2567" i="15"/>
  <c r="B2567" i="15" s="1"/>
  <c r="H2577" i="15"/>
  <c r="G2587" i="15"/>
  <c r="I2587" i="15" s="1"/>
  <c r="C2597" i="15"/>
  <c r="E2566" i="15"/>
  <c r="B2566" i="15" s="1"/>
  <c r="H2576" i="15"/>
  <c r="E2580" i="15"/>
  <c r="B2580" i="15" s="1"/>
  <c r="H2590" i="15"/>
  <c r="C2611" i="15"/>
  <c r="G2601" i="15"/>
  <c r="I2601" i="15" s="1"/>
  <c r="C2586" i="15"/>
  <c r="G2576" i="15"/>
  <c r="I2576" i="15" s="1"/>
  <c r="E2589" i="15"/>
  <c r="B2589" i="15" s="1"/>
  <c r="H2599" i="15"/>
  <c r="C2572" i="15"/>
  <c r="G2562" i="15"/>
  <c r="I2562" i="15" s="1"/>
  <c r="E336" i="15"/>
  <c r="B336" i="15" s="1"/>
  <c r="H346" i="15"/>
  <c r="D346" i="15" s="1"/>
  <c r="E354" i="15"/>
  <c r="B354" i="15" s="1"/>
  <c r="H364" i="15"/>
  <c r="D364" i="15" s="1"/>
  <c r="E318" i="15"/>
  <c r="B318" i="15" s="1"/>
  <c r="H328" i="15"/>
  <c r="D328" i="15" s="1"/>
  <c r="E309" i="15"/>
  <c r="B309" i="15" s="1"/>
  <c r="H319" i="15"/>
  <c r="D319" i="15" s="1"/>
  <c r="E345" i="15"/>
  <c r="B345" i="15" s="1"/>
  <c r="H355" i="15"/>
  <c r="D355" i="15" s="1"/>
  <c r="E400" i="15"/>
  <c r="B400" i="15" s="1"/>
  <c r="G388" i="15"/>
  <c r="I388" i="15" s="1"/>
  <c r="C398" i="15"/>
  <c r="E363" i="15"/>
  <c r="B363" i="15" s="1"/>
  <c r="H373" i="15"/>
  <c r="D373" i="15" s="1"/>
  <c r="E362" i="15"/>
  <c r="B362" i="15" s="1"/>
  <c r="H372" i="15"/>
  <c r="D372" i="15" s="1"/>
  <c r="E391" i="15"/>
  <c r="B391" i="15" s="1"/>
  <c r="E327" i="15"/>
  <c r="B327" i="15" s="1"/>
  <c r="H337" i="15"/>
  <c r="D337" i="15" s="1"/>
  <c r="C404" i="15"/>
  <c r="G394" i="15"/>
  <c r="I394" i="15" s="1"/>
  <c r="C407" i="15"/>
  <c r="G397" i="15"/>
  <c r="I397" i="15" s="1"/>
  <c r="C395" i="15"/>
  <c r="G385" i="15"/>
  <c r="I385" i="15" s="1"/>
  <c r="G381" i="15"/>
  <c r="I381" i="15" s="1"/>
  <c r="D381" i="15" s="1"/>
  <c r="C391" i="15"/>
  <c r="H410" i="15"/>
  <c r="C392" i="15"/>
  <c r="G382" i="15"/>
  <c r="I382" i="15" s="1"/>
  <c r="H401" i="15"/>
  <c r="C403" i="15"/>
  <c r="G393" i="15"/>
  <c r="I393" i="15" s="1"/>
  <c r="G389" i="15"/>
  <c r="I389" i="15" s="1"/>
  <c r="C399" i="15"/>
  <c r="C400" i="15"/>
  <c r="G390" i="15"/>
  <c r="I390" i="15" s="1"/>
  <c r="D390" i="15" s="1"/>
  <c r="G416" i="15"/>
  <c r="I416" i="15" s="1"/>
  <c r="C426" i="15"/>
  <c r="E2572" i="15" l="1"/>
  <c r="B2572" i="15" s="1"/>
  <c r="H2582" i="15"/>
  <c r="G2574" i="15"/>
  <c r="I2574" i="15" s="1"/>
  <c r="C2584" i="15"/>
  <c r="E2584" i="15"/>
  <c r="B2584" i="15" s="1"/>
  <c r="H2594" i="15"/>
  <c r="C2599" i="15"/>
  <c r="G2589" i="15"/>
  <c r="I2589" i="15" s="1"/>
  <c r="E2601" i="15"/>
  <c r="B2601" i="15" s="1"/>
  <c r="H2611" i="15"/>
  <c r="G2572" i="15"/>
  <c r="I2572" i="15" s="1"/>
  <c r="C2582" i="15"/>
  <c r="G2597" i="15"/>
  <c r="I2597" i="15" s="1"/>
  <c r="C2607" i="15"/>
  <c r="C2588" i="15"/>
  <c r="G2578" i="15"/>
  <c r="I2578" i="15" s="1"/>
  <c r="E2575" i="15"/>
  <c r="B2575" i="15" s="1"/>
  <c r="H2585" i="15"/>
  <c r="E2576" i="15"/>
  <c r="B2576" i="15" s="1"/>
  <c r="H2586" i="15"/>
  <c r="C2596" i="15"/>
  <c r="G2586" i="15"/>
  <c r="I2586" i="15" s="1"/>
  <c r="C2590" i="15"/>
  <c r="G2580" i="15"/>
  <c r="I2580" i="15" s="1"/>
  <c r="E2599" i="15"/>
  <c r="B2599" i="15" s="1"/>
  <c r="H2609" i="15"/>
  <c r="G2611" i="15"/>
  <c r="I2611" i="15" s="1"/>
  <c r="C2621" i="15"/>
  <c r="E2608" i="15"/>
  <c r="B2608" i="15" s="1"/>
  <c r="H2618" i="15"/>
  <c r="E2590" i="15"/>
  <c r="B2590" i="15" s="1"/>
  <c r="H2600" i="15"/>
  <c r="E2577" i="15"/>
  <c r="B2577" i="15" s="1"/>
  <c r="H2587" i="15"/>
  <c r="E2583" i="15"/>
  <c r="B2583" i="15" s="1"/>
  <c r="H2593" i="15"/>
  <c r="G2615" i="15"/>
  <c r="I2615" i="15" s="1"/>
  <c r="C2625" i="15"/>
  <c r="C2603" i="15"/>
  <c r="G2593" i="15"/>
  <c r="I2593" i="15" s="1"/>
  <c r="E337" i="15"/>
  <c r="B337" i="15" s="1"/>
  <c r="H347" i="15"/>
  <c r="D347" i="15" s="1"/>
  <c r="E373" i="15"/>
  <c r="B373" i="15" s="1"/>
  <c r="H383" i="15"/>
  <c r="D383" i="15" s="1"/>
  <c r="E319" i="15"/>
  <c r="B319" i="15" s="1"/>
  <c r="H329" i="15"/>
  <c r="D329" i="15" s="1"/>
  <c r="E355" i="15"/>
  <c r="B355" i="15" s="1"/>
  <c r="H365" i="15"/>
  <c r="D365" i="15" s="1"/>
  <c r="E410" i="15"/>
  <c r="B410" i="15" s="1"/>
  <c r="C408" i="15"/>
  <c r="G398" i="15"/>
  <c r="I398" i="15" s="1"/>
  <c r="E346" i="15"/>
  <c r="B346" i="15" s="1"/>
  <c r="H356" i="15"/>
  <c r="D356" i="15" s="1"/>
  <c r="E364" i="15"/>
  <c r="B364" i="15" s="1"/>
  <c r="H374" i="15"/>
  <c r="D374" i="15" s="1"/>
  <c r="E401" i="15"/>
  <c r="B401" i="15" s="1"/>
  <c r="E372" i="15"/>
  <c r="B372" i="15" s="1"/>
  <c r="H382" i="15"/>
  <c r="D382" i="15" s="1"/>
  <c r="E328" i="15"/>
  <c r="B328" i="15" s="1"/>
  <c r="H338" i="15"/>
  <c r="D338" i="15" s="1"/>
  <c r="C417" i="15"/>
  <c r="G407" i="15"/>
  <c r="I407" i="15" s="1"/>
  <c r="G404" i="15"/>
  <c r="I404" i="15" s="1"/>
  <c r="C414" i="15"/>
  <c r="C410" i="15"/>
  <c r="G400" i="15"/>
  <c r="I400" i="15" s="1"/>
  <c r="D400" i="15" s="1"/>
  <c r="H411" i="15"/>
  <c r="H420" i="15"/>
  <c r="C401" i="15"/>
  <c r="G391" i="15"/>
  <c r="I391" i="15" s="1"/>
  <c r="D391" i="15" s="1"/>
  <c r="G392" i="15"/>
  <c r="I392" i="15" s="1"/>
  <c r="C402" i="15"/>
  <c r="C405" i="15"/>
  <c r="G395" i="15"/>
  <c r="I395" i="15" s="1"/>
  <c r="G426" i="15"/>
  <c r="I426" i="15" s="1"/>
  <c r="C436" i="15"/>
  <c r="C413" i="15"/>
  <c r="G403" i="15"/>
  <c r="I403" i="15" s="1"/>
  <c r="C409" i="15"/>
  <c r="G399" i="15"/>
  <c r="I399" i="15" s="1"/>
  <c r="E2593" i="15" l="1"/>
  <c r="B2593" i="15" s="1"/>
  <c r="H2603" i="15"/>
  <c r="E2587" i="15"/>
  <c r="B2587" i="15" s="1"/>
  <c r="H2597" i="15"/>
  <c r="C2600" i="15"/>
  <c r="G2590" i="15"/>
  <c r="I2590" i="15" s="1"/>
  <c r="G2582" i="15"/>
  <c r="I2582" i="15" s="1"/>
  <c r="C2592" i="15"/>
  <c r="C2613" i="15"/>
  <c r="G2603" i="15"/>
  <c r="I2603" i="15" s="1"/>
  <c r="C2631" i="15"/>
  <c r="G2621" i="15"/>
  <c r="I2621" i="15" s="1"/>
  <c r="E2582" i="15"/>
  <c r="B2582" i="15" s="1"/>
  <c r="H2592" i="15"/>
  <c r="E2594" i="15"/>
  <c r="B2594" i="15" s="1"/>
  <c r="H2604" i="15"/>
  <c r="E2611" i="15"/>
  <c r="B2611" i="15" s="1"/>
  <c r="H2621" i="15"/>
  <c r="C2594" i="15"/>
  <c r="G2584" i="15"/>
  <c r="I2584" i="15" s="1"/>
  <c r="C2635" i="15"/>
  <c r="G2625" i="15"/>
  <c r="I2625" i="15" s="1"/>
  <c r="E2600" i="15"/>
  <c r="B2600" i="15" s="1"/>
  <c r="H2610" i="15"/>
  <c r="G2596" i="15"/>
  <c r="I2596" i="15" s="1"/>
  <c r="C2606" i="15"/>
  <c r="C2598" i="15"/>
  <c r="G2588" i="15"/>
  <c r="I2588" i="15" s="1"/>
  <c r="E2618" i="15"/>
  <c r="B2618" i="15" s="1"/>
  <c r="H2628" i="15"/>
  <c r="E2585" i="15"/>
  <c r="B2585" i="15" s="1"/>
  <c r="H2595" i="15"/>
  <c r="E2609" i="15"/>
  <c r="B2609" i="15" s="1"/>
  <c r="H2619" i="15"/>
  <c r="E2586" i="15"/>
  <c r="B2586" i="15" s="1"/>
  <c r="H2596" i="15"/>
  <c r="C2617" i="15"/>
  <c r="G2607" i="15"/>
  <c r="I2607" i="15" s="1"/>
  <c r="G2599" i="15"/>
  <c r="I2599" i="15" s="1"/>
  <c r="C2609" i="15"/>
  <c r="G408" i="15"/>
  <c r="I408" i="15" s="1"/>
  <c r="C418" i="15"/>
  <c r="E420" i="15"/>
  <c r="B420" i="15" s="1"/>
  <c r="E365" i="15"/>
  <c r="B365" i="15" s="1"/>
  <c r="H375" i="15"/>
  <c r="D375" i="15" s="1"/>
  <c r="E411" i="15"/>
  <c r="B411" i="15" s="1"/>
  <c r="E338" i="15"/>
  <c r="B338" i="15" s="1"/>
  <c r="H348" i="15"/>
  <c r="D348" i="15" s="1"/>
  <c r="E382" i="15"/>
  <c r="B382" i="15" s="1"/>
  <c r="H392" i="15"/>
  <c r="D392" i="15" s="1"/>
  <c r="E356" i="15"/>
  <c r="B356" i="15" s="1"/>
  <c r="H366" i="15"/>
  <c r="D366" i="15" s="1"/>
  <c r="E347" i="15"/>
  <c r="B347" i="15" s="1"/>
  <c r="H357" i="15"/>
  <c r="D357" i="15" s="1"/>
  <c r="E374" i="15"/>
  <c r="B374" i="15" s="1"/>
  <c r="H384" i="15"/>
  <c r="D384" i="15" s="1"/>
  <c r="E383" i="15"/>
  <c r="B383" i="15" s="1"/>
  <c r="H393" i="15"/>
  <c r="D393" i="15" s="1"/>
  <c r="E329" i="15"/>
  <c r="B329" i="15" s="1"/>
  <c r="H339" i="15"/>
  <c r="D339" i="15" s="1"/>
  <c r="C427" i="15"/>
  <c r="G417" i="15"/>
  <c r="I417" i="15" s="1"/>
  <c r="C419" i="15"/>
  <c r="G409" i="15"/>
  <c r="I409" i="15" s="1"/>
  <c r="C412" i="15"/>
  <c r="G402" i="15"/>
  <c r="I402" i="15" s="1"/>
  <c r="G410" i="15"/>
  <c r="I410" i="15" s="1"/>
  <c r="D410" i="15" s="1"/>
  <c r="C420" i="15"/>
  <c r="G401" i="15"/>
  <c r="I401" i="15" s="1"/>
  <c r="D401" i="15" s="1"/>
  <c r="C411" i="15"/>
  <c r="G436" i="15"/>
  <c r="I436" i="15" s="1"/>
  <c r="C446" i="15"/>
  <c r="C415" i="15"/>
  <c r="G405" i="15"/>
  <c r="I405" i="15" s="1"/>
  <c r="C424" i="15"/>
  <c r="G414" i="15"/>
  <c r="I414" i="15" s="1"/>
  <c r="H421" i="15"/>
  <c r="G413" i="15"/>
  <c r="I413" i="15" s="1"/>
  <c r="C423" i="15"/>
  <c r="H430" i="15"/>
  <c r="G2631" i="15" l="1"/>
  <c r="I2631" i="15" s="1"/>
  <c r="C2641" i="15"/>
  <c r="C2623" i="15"/>
  <c r="G2613" i="15"/>
  <c r="I2613" i="15" s="1"/>
  <c r="C2619" i="15"/>
  <c r="G2609" i="15"/>
  <c r="I2609" i="15" s="1"/>
  <c r="G2635" i="15"/>
  <c r="I2635" i="15" s="1"/>
  <c r="C2645" i="15"/>
  <c r="C2602" i="15"/>
  <c r="G2592" i="15"/>
  <c r="I2592" i="15" s="1"/>
  <c r="E2603" i="15"/>
  <c r="B2603" i="15" s="1"/>
  <c r="H2613" i="15"/>
  <c r="E2596" i="15"/>
  <c r="B2596" i="15" s="1"/>
  <c r="H2606" i="15"/>
  <c r="E2610" i="15"/>
  <c r="B2610" i="15" s="1"/>
  <c r="H2620" i="15"/>
  <c r="G2598" i="15"/>
  <c r="I2598" i="15" s="1"/>
  <c r="C2608" i="15"/>
  <c r="E2592" i="15"/>
  <c r="B2592" i="15" s="1"/>
  <c r="H2602" i="15"/>
  <c r="E2628" i="15"/>
  <c r="B2628" i="15" s="1"/>
  <c r="H2638" i="15"/>
  <c r="E2597" i="15"/>
  <c r="B2597" i="15" s="1"/>
  <c r="H2607" i="15"/>
  <c r="E2604" i="15"/>
  <c r="B2604" i="15" s="1"/>
  <c r="H2614" i="15"/>
  <c r="E2595" i="15"/>
  <c r="B2595" i="15" s="1"/>
  <c r="H2605" i="15"/>
  <c r="G2606" i="15"/>
  <c r="I2606" i="15" s="1"/>
  <c r="C2616" i="15"/>
  <c r="G2594" i="15"/>
  <c r="I2594" i="15" s="1"/>
  <c r="C2604" i="15"/>
  <c r="C2610" i="15"/>
  <c r="G2600" i="15"/>
  <c r="I2600" i="15" s="1"/>
  <c r="E2619" i="15"/>
  <c r="B2619" i="15" s="1"/>
  <c r="H2629" i="15"/>
  <c r="G2617" i="15"/>
  <c r="I2617" i="15" s="1"/>
  <c r="C2627" i="15"/>
  <c r="E2621" i="15"/>
  <c r="B2621" i="15" s="1"/>
  <c r="H2631" i="15"/>
  <c r="E421" i="15"/>
  <c r="B421" i="15" s="1"/>
  <c r="E392" i="15"/>
  <c r="B392" i="15" s="1"/>
  <c r="H402" i="15"/>
  <c r="D402" i="15" s="1"/>
  <c r="E430" i="15"/>
  <c r="B430" i="15" s="1"/>
  <c r="E348" i="15"/>
  <c r="B348" i="15" s="1"/>
  <c r="H358" i="15"/>
  <c r="D358" i="15" s="1"/>
  <c r="E339" i="15"/>
  <c r="B339" i="15" s="1"/>
  <c r="H349" i="15"/>
  <c r="D349" i="15" s="1"/>
  <c r="E375" i="15"/>
  <c r="B375" i="15" s="1"/>
  <c r="H385" i="15"/>
  <c r="D385" i="15" s="1"/>
  <c r="E393" i="15"/>
  <c r="B393" i="15" s="1"/>
  <c r="H403" i="15"/>
  <c r="D403" i="15" s="1"/>
  <c r="E366" i="15"/>
  <c r="B366" i="15" s="1"/>
  <c r="H376" i="15"/>
  <c r="D376" i="15" s="1"/>
  <c r="G418" i="15"/>
  <c r="I418" i="15" s="1"/>
  <c r="C428" i="15"/>
  <c r="E384" i="15"/>
  <c r="B384" i="15" s="1"/>
  <c r="H394" i="15"/>
  <c r="D394" i="15" s="1"/>
  <c r="E357" i="15"/>
  <c r="B357" i="15" s="1"/>
  <c r="H367" i="15"/>
  <c r="D367" i="15" s="1"/>
  <c r="C433" i="15"/>
  <c r="G423" i="15"/>
  <c r="I423" i="15" s="1"/>
  <c r="C425" i="15"/>
  <c r="G415" i="15"/>
  <c r="I415" i="15" s="1"/>
  <c r="H431" i="15"/>
  <c r="G424" i="15"/>
  <c r="I424" i="15" s="1"/>
  <c r="C434" i="15"/>
  <c r="H440" i="15"/>
  <c r="C421" i="15"/>
  <c r="G411" i="15"/>
  <c r="I411" i="15" s="1"/>
  <c r="D411" i="15" s="1"/>
  <c r="G412" i="15"/>
  <c r="I412" i="15" s="1"/>
  <c r="C422" i="15"/>
  <c r="C437" i="15"/>
  <c r="G427" i="15"/>
  <c r="I427" i="15" s="1"/>
  <c r="G420" i="15"/>
  <c r="I420" i="15" s="1"/>
  <c r="D420" i="15" s="1"/>
  <c r="C430" i="15"/>
  <c r="C456" i="15"/>
  <c r="G446" i="15"/>
  <c r="I446" i="15" s="1"/>
  <c r="C429" i="15"/>
  <c r="G419" i="15"/>
  <c r="I419" i="15" s="1"/>
  <c r="E2629" i="15" l="1"/>
  <c r="B2629" i="15" s="1"/>
  <c r="H2639" i="15"/>
  <c r="E2631" i="15"/>
  <c r="B2631" i="15" s="1"/>
  <c r="H2641" i="15"/>
  <c r="E2638" i="15"/>
  <c r="B2638" i="15" s="1"/>
  <c r="H2648" i="15"/>
  <c r="E2620" i="15"/>
  <c r="B2620" i="15" s="1"/>
  <c r="H2630" i="15"/>
  <c r="C2626" i="15"/>
  <c r="G2616" i="15"/>
  <c r="I2616" i="15" s="1"/>
  <c r="C2633" i="15"/>
  <c r="G2623" i="15"/>
  <c r="I2623" i="15" s="1"/>
  <c r="G2619" i="15"/>
  <c r="I2619" i="15" s="1"/>
  <c r="C2629" i="15"/>
  <c r="G2610" i="15"/>
  <c r="I2610" i="15" s="1"/>
  <c r="C2620" i="15"/>
  <c r="E2614" i="15"/>
  <c r="B2614" i="15" s="1"/>
  <c r="H2624" i="15"/>
  <c r="G2602" i="15"/>
  <c r="I2602" i="15" s="1"/>
  <c r="C2612" i="15"/>
  <c r="C2651" i="15"/>
  <c r="G2641" i="15"/>
  <c r="I2641" i="15" s="1"/>
  <c r="E2607" i="15"/>
  <c r="B2607" i="15" s="1"/>
  <c r="H2617" i="15"/>
  <c r="G2608" i="15"/>
  <c r="I2608" i="15" s="1"/>
  <c r="C2618" i="15"/>
  <c r="E2613" i="15"/>
  <c r="B2613" i="15" s="1"/>
  <c r="H2623" i="15"/>
  <c r="E2605" i="15"/>
  <c r="B2605" i="15" s="1"/>
  <c r="H2615" i="15"/>
  <c r="C2637" i="15"/>
  <c r="G2627" i="15"/>
  <c r="I2627" i="15" s="1"/>
  <c r="G2604" i="15"/>
  <c r="I2604" i="15" s="1"/>
  <c r="C2614" i="15"/>
  <c r="E2602" i="15"/>
  <c r="B2602" i="15" s="1"/>
  <c r="H2612" i="15"/>
  <c r="E2606" i="15"/>
  <c r="B2606" i="15" s="1"/>
  <c r="H2616" i="15"/>
  <c r="C2655" i="15"/>
  <c r="G2645" i="15"/>
  <c r="I2645" i="15" s="1"/>
  <c r="C438" i="15"/>
  <c r="G428" i="15"/>
  <c r="I428" i="15" s="1"/>
  <c r="E431" i="15"/>
  <c r="B431" i="15" s="1"/>
  <c r="E367" i="15"/>
  <c r="B367" i="15" s="1"/>
  <c r="H377" i="15"/>
  <c r="D377" i="15" s="1"/>
  <c r="E349" i="15"/>
  <c r="B349" i="15" s="1"/>
  <c r="H359" i="15"/>
  <c r="D359" i="15" s="1"/>
  <c r="E402" i="15"/>
  <c r="B402" i="15" s="1"/>
  <c r="H412" i="15"/>
  <c r="D412" i="15" s="1"/>
  <c r="E394" i="15"/>
  <c r="B394" i="15" s="1"/>
  <c r="H404" i="15"/>
  <c r="D404" i="15" s="1"/>
  <c r="E403" i="15"/>
  <c r="B403" i="15" s="1"/>
  <c r="H413" i="15"/>
  <c r="D413" i="15" s="1"/>
  <c r="E385" i="15"/>
  <c r="B385" i="15" s="1"/>
  <c r="H395" i="15"/>
  <c r="D395" i="15" s="1"/>
  <c r="E376" i="15"/>
  <c r="B376" i="15" s="1"/>
  <c r="H386" i="15"/>
  <c r="D386" i="15" s="1"/>
  <c r="E440" i="15"/>
  <c r="B440" i="15" s="1"/>
  <c r="E358" i="15"/>
  <c r="B358" i="15" s="1"/>
  <c r="H368" i="15"/>
  <c r="D368" i="15" s="1"/>
  <c r="G430" i="15"/>
  <c r="I430" i="15" s="1"/>
  <c r="D430" i="15" s="1"/>
  <c r="C440" i="15"/>
  <c r="C431" i="15"/>
  <c r="G421" i="15"/>
  <c r="I421" i="15" s="1"/>
  <c r="D421" i="15" s="1"/>
  <c r="H441" i="15"/>
  <c r="C432" i="15"/>
  <c r="G422" i="15"/>
  <c r="I422" i="15" s="1"/>
  <c r="C435" i="15"/>
  <c r="G425" i="15"/>
  <c r="I425" i="15" s="1"/>
  <c r="C447" i="15"/>
  <c r="G437" i="15"/>
  <c r="I437" i="15" s="1"/>
  <c r="C439" i="15"/>
  <c r="G429" i="15"/>
  <c r="I429" i="15" s="1"/>
  <c r="H450" i="15"/>
  <c r="C443" i="15"/>
  <c r="G433" i="15"/>
  <c r="I433" i="15" s="1"/>
  <c r="G456" i="15"/>
  <c r="I456" i="15" s="1"/>
  <c r="C466" i="15"/>
  <c r="G434" i="15"/>
  <c r="I434" i="15" s="1"/>
  <c r="C444" i="15"/>
  <c r="E2624" i="15" l="1"/>
  <c r="B2624" i="15" s="1"/>
  <c r="H2634" i="15"/>
  <c r="C2643" i="15"/>
  <c r="G2633" i="15"/>
  <c r="I2633" i="15" s="1"/>
  <c r="E2641" i="15"/>
  <c r="B2641" i="15" s="1"/>
  <c r="H2651" i="15"/>
  <c r="E2615" i="15"/>
  <c r="B2615" i="15" s="1"/>
  <c r="H2625" i="15"/>
  <c r="E2612" i="15"/>
  <c r="B2612" i="15" s="1"/>
  <c r="H2622" i="15"/>
  <c r="C2630" i="15"/>
  <c r="G2620" i="15"/>
  <c r="I2620" i="15" s="1"/>
  <c r="G2626" i="15"/>
  <c r="I2626" i="15" s="1"/>
  <c r="C2636" i="15"/>
  <c r="G2614" i="15"/>
  <c r="I2614" i="15" s="1"/>
  <c r="C2624" i="15"/>
  <c r="E2623" i="15"/>
  <c r="B2623" i="15" s="1"/>
  <c r="H2633" i="15"/>
  <c r="C2665" i="15"/>
  <c r="G2655" i="15"/>
  <c r="I2655" i="15" s="1"/>
  <c r="C2661" i="15"/>
  <c r="G2651" i="15"/>
  <c r="I2651" i="15" s="1"/>
  <c r="C2639" i="15"/>
  <c r="G2629" i="15"/>
  <c r="I2629" i="15" s="1"/>
  <c r="E2639" i="15"/>
  <c r="B2639" i="15" s="1"/>
  <c r="H2649" i="15"/>
  <c r="E2616" i="15"/>
  <c r="B2616" i="15" s="1"/>
  <c r="H2626" i="15"/>
  <c r="G2612" i="15"/>
  <c r="I2612" i="15" s="1"/>
  <c r="C2622" i="15"/>
  <c r="E2617" i="15"/>
  <c r="B2617" i="15" s="1"/>
  <c r="H2627" i="15"/>
  <c r="E2630" i="15"/>
  <c r="B2630" i="15" s="1"/>
  <c r="H2640" i="15"/>
  <c r="C2647" i="15"/>
  <c r="G2637" i="15"/>
  <c r="I2637" i="15" s="1"/>
  <c r="C2628" i="15"/>
  <c r="G2618" i="15"/>
  <c r="I2618" i="15" s="1"/>
  <c r="E2648" i="15"/>
  <c r="B2648" i="15" s="1"/>
  <c r="H2658" i="15"/>
  <c r="E377" i="15"/>
  <c r="B377" i="15" s="1"/>
  <c r="H387" i="15"/>
  <c r="D387" i="15" s="1"/>
  <c r="E368" i="15"/>
  <c r="B368" i="15" s="1"/>
  <c r="H378" i="15"/>
  <c r="D378" i="15" s="1"/>
  <c r="E450" i="15"/>
  <c r="B450" i="15" s="1"/>
  <c r="E404" i="15"/>
  <c r="B404" i="15" s="1"/>
  <c r="H414" i="15"/>
  <c r="D414" i="15" s="1"/>
  <c r="E413" i="15"/>
  <c r="B413" i="15" s="1"/>
  <c r="H423" i="15"/>
  <c r="D423" i="15" s="1"/>
  <c r="E395" i="15"/>
  <c r="B395" i="15" s="1"/>
  <c r="H405" i="15"/>
  <c r="D405" i="15" s="1"/>
  <c r="E412" i="15"/>
  <c r="B412" i="15" s="1"/>
  <c r="H422" i="15"/>
  <c r="D422" i="15" s="1"/>
  <c r="E359" i="15"/>
  <c r="B359" i="15" s="1"/>
  <c r="H369" i="15"/>
  <c r="D369" i="15" s="1"/>
  <c r="E441" i="15"/>
  <c r="B441" i="15" s="1"/>
  <c r="E386" i="15"/>
  <c r="B386" i="15" s="1"/>
  <c r="H396" i="15"/>
  <c r="D396" i="15" s="1"/>
  <c r="G438" i="15"/>
  <c r="I438" i="15" s="1"/>
  <c r="C448" i="15"/>
  <c r="G443" i="15"/>
  <c r="I443" i="15" s="1"/>
  <c r="C453" i="15"/>
  <c r="H451" i="15"/>
  <c r="H460" i="15"/>
  <c r="G432" i="15"/>
  <c r="I432" i="15" s="1"/>
  <c r="C442" i="15"/>
  <c r="G447" i="15"/>
  <c r="I447" i="15" s="1"/>
  <c r="C457" i="15"/>
  <c r="G431" i="15"/>
  <c r="I431" i="15" s="1"/>
  <c r="D431" i="15" s="1"/>
  <c r="C441" i="15"/>
  <c r="G444" i="15"/>
  <c r="I444" i="15" s="1"/>
  <c r="C454" i="15"/>
  <c r="G466" i="15"/>
  <c r="I466" i="15" s="1"/>
  <c r="C476" i="15"/>
  <c r="G435" i="15"/>
  <c r="I435" i="15" s="1"/>
  <c r="C445" i="15"/>
  <c r="G440" i="15"/>
  <c r="I440" i="15" s="1"/>
  <c r="D440" i="15" s="1"/>
  <c r="C450" i="15"/>
  <c r="G439" i="15"/>
  <c r="I439" i="15" s="1"/>
  <c r="C449" i="15"/>
  <c r="E2640" i="15" l="1"/>
  <c r="B2640" i="15" s="1"/>
  <c r="H2650" i="15"/>
  <c r="G2639" i="15"/>
  <c r="I2639" i="15" s="1"/>
  <c r="C2649" i="15"/>
  <c r="E2658" i="15"/>
  <c r="B2658" i="15" s="1"/>
  <c r="H2668" i="15"/>
  <c r="E2626" i="15"/>
  <c r="B2626" i="15" s="1"/>
  <c r="H2636" i="15"/>
  <c r="E2625" i="15"/>
  <c r="B2625" i="15" s="1"/>
  <c r="H2635" i="15"/>
  <c r="G2643" i="15"/>
  <c r="I2643" i="15" s="1"/>
  <c r="C2653" i="15"/>
  <c r="E2633" i="15"/>
  <c r="B2633" i="15" s="1"/>
  <c r="H2643" i="15"/>
  <c r="G2630" i="15"/>
  <c r="I2630" i="15" s="1"/>
  <c r="C2640" i="15"/>
  <c r="G2622" i="15"/>
  <c r="I2622" i="15" s="1"/>
  <c r="C2632" i="15"/>
  <c r="C2671" i="15"/>
  <c r="G2661" i="15"/>
  <c r="I2661" i="15" s="1"/>
  <c r="G2636" i="15"/>
  <c r="I2636" i="15" s="1"/>
  <c r="C2646" i="15"/>
  <c r="E2634" i="15"/>
  <c r="B2634" i="15" s="1"/>
  <c r="H2644" i="15"/>
  <c r="C2638" i="15"/>
  <c r="G2628" i="15"/>
  <c r="I2628" i="15" s="1"/>
  <c r="E2622" i="15"/>
  <c r="B2622" i="15" s="1"/>
  <c r="H2632" i="15"/>
  <c r="G2647" i="15"/>
  <c r="I2647" i="15" s="1"/>
  <c r="C2657" i="15"/>
  <c r="G2624" i="15"/>
  <c r="I2624" i="15" s="1"/>
  <c r="C2634" i="15"/>
  <c r="E2627" i="15"/>
  <c r="B2627" i="15" s="1"/>
  <c r="H2637" i="15"/>
  <c r="E2649" i="15"/>
  <c r="B2649" i="15" s="1"/>
  <c r="H2659" i="15"/>
  <c r="C2675" i="15"/>
  <c r="G2665" i="15"/>
  <c r="I2665" i="15" s="1"/>
  <c r="E2651" i="15"/>
  <c r="B2651" i="15" s="1"/>
  <c r="H2661" i="15"/>
  <c r="E423" i="15"/>
  <c r="B423" i="15" s="1"/>
  <c r="H433" i="15"/>
  <c r="D433" i="15" s="1"/>
  <c r="E460" i="15"/>
  <c r="B460" i="15" s="1"/>
  <c r="E396" i="15"/>
  <c r="B396" i="15" s="1"/>
  <c r="H406" i="15"/>
  <c r="D406" i="15" s="1"/>
  <c r="E422" i="15"/>
  <c r="B422" i="15" s="1"/>
  <c r="H432" i="15"/>
  <c r="D432" i="15" s="1"/>
  <c r="E414" i="15"/>
  <c r="B414" i="15" s="1"/>
  <c r="H424" i="15"/>
  <c r="D424" i="15" s="1"/>
  <c r="E387" i="15"/>
  <c r="B387" i="15" s="1"/>
  <c r="H397" i="15"/>
  <c r="D397" i="15" s="1"/>
  <c r="E369" i="15"/>
  <c r="B369" i="15" s="1"/>
  <c r="H379" i="15"/>
  <c r="D379" i="15" s="1"/>
  <c r="G448" i="15"/>
  <c r="I448" i="15" s="1"/>
  <c r="C458" i="15"/>
  <c r="E378" i="15"/>
  <c r="B378" i="15" s="1"/>
  <c r="H388" i="15"/>
  <c r="D388" i="15" s="1"/>
  <c r="E451" i="15"/>
  <c r="B451" i="15" s="1"/>
  <c r="E405" i="15"/>
  <c r="B405" i="15" s="1"/>
  <c r="H415" i="15"/>
  <c r="D415" i="15" s="1"/>
  <c r="G445" i="15"/>
  <c r="I445" i="15" s="1"/>
  <c r="C455" i="15"/>
  <c r="G457" i="15"/>
  <c r="I457" i="15" s="1"/>
  <c r="C467" i="15"/>
  <c r="G454" i="15"/>
  <c r="I454" i="15" s="1"/>
  <c r="C464" i="15"/>
  <c r="G441" i="15"/>
  <c r="I441" i="15" s="1"/>
  <c r="D441" i="15" s="1"/>
  <c r="C451" i="15"/>
  <c r="C452" i="15"/>
  <c r="G442" i="15"/>
  <c r="I442" i="15" s="1"/>
  <c r="H461" i="15"/>
  <c r="G450" i="15"/>
  <c r="I450" i="15" s="1"/>
  <c r="D450" i="15" s="1"/>
  <c r="C460" i="15"/>
  <c r="G476" i="15"/>
  <c r="I476" i="15" s="1"/>
  <c r="C486" i="15"/>
  <c r="C459" i="15"/>
  <c r="G449" i="15"/>
  <c r="I449" i="15" s="1"/>
  <c r="G453" i="15"/>
  <c r="I453" i="15" s="1"/>
  <c r="C463" i="15"/>
  <c r="H470" i="15"/>
  <c r="G2640" i="15" l="1"/>
  <c r="I2640" i="15" s="1"/>
  <c r="C2650" i="15"/>
  <c r="C2659" i="15"/>
  <c r="G2649" i="15"/>
  <c r="I2649" i="15" s="1"/>
  <c r="E2661" i="15"/>
  <c r="B2661" i="15" s="1"/>
  <c r="H2671" i="15"/>
  <c r="E2637" i="15"/>
  <c r="B2637" i="15" s="1"/>
  <c r="H2647" i="15"/>
  <c r="E2632" i="15"/>
  <c r="B2632" i="15" s="1"/>
  <c r="H2642" i="15"/>
  <c r="G2646" i="15"/>
  <c r="I2646" i="15" s="1"/>
  <c r="C2656" i="15"/>
  <c r="E2643" i="15"/>
  <c r="B2643" i="15" s="1"/>
  <c r="H2653" i="15"/>
  <c r="E2636" i="15"/>
  <c r="B2636" i="15" s="1"/>
  <c r="H2646" i="15"/>
  <c r="E2635" i="15"/>
  <c r="B2635" i="15" s="1"/>
  <c r="H2645" i="15"/>
  <c r="E2650" i="15"/>
  <c r="B2650" i="15" s="1"/>
  <c r="H2660" i="15"/>
  <c r="C2667" i="15"/>
  <c r="G2657" i="15"/>
  <c r="I2657" i="15" s="1"/>
  <c r="C2685" i="15"/>
  <c r="G2675" i="15"/>
  <c r="I2675" i="15" s="1"/>
  <c r="G2638" i="15"/>
  <c r="I2638" i="15" s="1"/>
  <c r="C2648" i="15"/>
  <c r="C2642" i="15"/>
  <c r="G2632" i="15"/>
  <c r="I2632" i="15" s="1"/>
  <c r="E2659" i="15"/>
  <c r="B2659" i="15" s="1"/>
  <c r="H2669" i="15"/>
  <c r="E2644" i="15"/>
  <c r="B2644" i="15" s="1"/>
  <c r="H2654" i="15"/>
  <c r="G2634" i="15"/>
  <c r="I2634" i="15" s="1"/>
  <c r="C2644" i="15"/>
  <c r="C2681" i="15"/>
  <c r="G2671" i="15"/>
  <c r="I2671" i="15" s="1"/>
  <c r="G2653" i="15"/>
  <c r="I2653" i="15" s="1"/>
  <c r="C2663" i="15"/>
  <c r="E2668" i="15"/>
  <c r="B2668" i="15" s="1"/>
  <c r="H2678" i="15"/>
  <c r="E415" i="15"/>
  <c r="B415" i="15" s="1"/>
  <c r="H425" i="15"/>
  <c r="D425" i="15" s="1"/>
  <c r="G458" i="15"/>
  <c r="I458" i="15" s="1"/>
  <c r="C468" i="15"/>
  <c r="E424" i="15"/>
  <c r="B424" i="15" s="1"/>
  <c r="H434" i="15"/>
  <c r="D434" i="15" s="1"/>
  <c r="E470" i="15"/>
  <c r="B470" i="15" s="1"/>
  <c r="E379" i="15"/>
  <c r="B379" i="15" s="1"/>
  <c r="H389" i="15"/>
  <c r="D389" i="15" s="1"/>
  <c r="E432" i="15"/>
  <c r="B432" i="15" s="1"/>
  <c r="H442" i="15"/>
  <c r="D442" i="15" s="1"/>
  <c r="E433" i="15"/>
  <c r="B433" i="15" s="1"/>
  <c r="H443" i="15"/>
  <c r="D443" i="15" s="1"/>
  <c r="E406" i="15"/>
  <c r="B406" i="15" s="1"/>
  <c r="H416" i="15"/>
  <c r="D416" i="15" s="1"/>
  <c r="E461" i="15"/>
  <c r="B461" i="15" s="1"/>
  <c r="E388" i="15"/>
  <c r="B388" i="15" s="1"/>
  <c r="H398" i="15"/>
  <c r="D398" i="15" s="1"/>
  <c r="E397" i="15"/>
  <c r="B397" i="15" s="1"/>
  <c r="H407" i="15"/>
  <c r="D407" i="15" s="1"/>
  <c r="G463" i="15"/>
  <c r="I463" i="15" s="1"/>
  <c r="C473" i="15"/>
  <c r="H480" i="15"/>
  <c r="G464" i="15"/>
  <c r="I464" i="15" s="1"/>
  <c r="C474" i="15"/>
  <c r="H471" i="15"/>
  <c r="G451" i="15"/>
  <c r="I451" i="15" s="1"/>
  <c r="D451" i="15" s="1"/>
  <c r="C461" i="15"/>
  <c r="G452" i="15"/>
  <c r="I452" i="15" s="1"/>
  <c r="C462" i="15"/>
  <c r="G455" i="15"/>
  <c r="I455" i="15" s="1"/>
  <c r="C465" i="15"/>
  <c r="C496" i="15"/>
  <c r="G486" i="15"/>
  <c r="I486" i="15" s="1"/>
  <c r="G460" i="15"/>
  <c r="I460" i="15" s="1"/>
  <c r="D460" i="15" s="1"/>
  <c r="C470" i="15"/>
  <c r="G459" i="15"/>
  <c r="I459" i="15" s="1"/>
  <c r="C469" i="15"/>
  <c r="G467" i="15"/>
  <c r="I467" i="15" s="1"/>
  <c r="C477" i="15"/>
  <c r="E2678" i="15" l="1"/>
  <c r="B2678" i="15" s="1"/>
  <c r="H2688" i="15"/>
  <c r="C2652" i="15"/>
  <c r="G2642" i="15"/>
  <c r="I2642" i="15" s="1"/>
  <c r="E2660" i="15"/>
  <c r="B2660" i="15" s="1"/>
  <c r="H2670" i="15"/>
  <c r="E2669" i="15"/>
  <c r="B2669" i="15" s="1"/>
  <c r="H2679" i="15"/>
  <c r="G2685" i="15"/>
  <c r="I2685" i="15" s="1"/>
  <c r="C2695" i="15"/>
  <c r="G2644" i="15"/>
  <c r="I2644" i="15" s="1"/>
  <c r="C2654" i="15"/>
  <c r="E2654" i="15"/>
  <c r="B2654" i="15" s="1"/>
  <c r="H2664" i="15"/>
  <c r="C2658" i="15"/>
  <c r="G2648" i="15"/>
  <c r="I2648" i="15" s="1"/>
  <c r="E2653" i="15"/>
  <c r="B2653" i="15" s="1"/>
  <c r="H2663" i="15"/>
  <c r="E2647" i="15"/>
  <c r="B2647" i="15" s="1"/>
  <c r="H2657" i="15"/>
  <c r="G2659" i="15"/>
  <c r="I2659" i="15" s="1"/>
  <c r="C2669" i="15"/>
  <c r="E2642" i="15"/>
  <c r="B2642" i="15" s="1"/>
  <c r="H2652" i="15"/>
  <c r="G2667" i="15"/>
  <c r="I2667" i="15" s="1"/>
  <c r="C2677" i="15"/>
  <c r="G2650" i="15"/>
  <c r="I2650" i="15" s="1"/>
  <c r="C2660" i="15"/>
  <c r="G2656" i="15"/>
  <c r="I2656" i="15" s="1"/>
  <c r="C2666" i="15"/>
  <c r="E2671" i="15"/>
  <c r="B2671" i="15" s="1"/>
  <c r="H2681" i="15"/>
  <c r="G2681" i="15"/>
  <c r="I2681" i="15" s="1"/>
  <c r="C2691" i="15"/>
  <c r="E2646" i="15"/>
  <c r="B2646" i="15" s="1"/>
  <c r="H2656" i="15"/>
  <c r="C2673" i="15"/>
  <c r="G2663" i="15"/>
  <c r="I2663" i="15" s="1"/>
  <c r="E2645" i="15"/>
  <c r="B2645" i="15" s="1"/>
  <c r="H2655" i="15"/>
  <c r="E471" i="15"/>
  <c r="B471" i="15" s="1"/>
  <c r="E407" i="15"/>
  <c r="B407" i="15" s="1"/>
  <c r="H417" i="15"/>
  <c r="D417" i="15" s="1"/>
  <c r="E416" i="15"/>
  <c r="B416" i="15" s="1"/>
  <c r="H426" i="15"/>
  <c r="D426" i="15" s="1"/>
  <c r="E442" i="15"/>
  <c r="B442" i="15" s="1"/>
  <c r="H452" i="15"/>
  <c r="D452" i="15" s="1"/>
  <c r="E425" i="15"/>
  <c r="B425" i="15" s="1"/>
  <c r="H435" i="15"/>
  <c r="D435" i="15" s="1"/>
  <c r="E389" i="15"/>
  <c r="B389" i="15" s="1"/>
  <c r="H399" i="15"/>
  <c r="D399" i="15" s="1"/>
  <c r="E480" i="15"/>
  <c r="B480" i="15" s="1"/>
  <c r="E398" i="15"/>
  <c r="B398" i="15" s="1"/>
  <c r="H408" i="15"/>
  <c r="D408" i="15" s="1"/>
  <c r="E443" i="15"/>
  <c r="B443" i="15" s="1"/>
  <c r="H453" i="15"/>
  <c r="D453" i="15" s="1"/>
  <c r="E434" i="15"/>
  <c r="B434" i="15" s="1"/>
  <c r="H444" i="15"/>
  <c r="D444" i="15" s="1"/>
  <c r="G468" i="15"/>
  <c r="I468" i="15" s="1"/>
  <c r="C478" i="15"/>
  <c r="G496" i="15"/>
  <c r="I496" i="15" s="1"/>
  <c r="C506" i="15"/>
  <c r="G462" i="15"/>
  <c r="I462" i="15" s="1"/>
  <c r="C472" i="15"/>
  <c r="H481" i="15"/>
  <c r="G461" i="15"/>
  <c r="I461" i="15" s="1"/>
  <c r="D461" i="15" s="1"/>
  <c r="C471" i="15"/>
  <c r="C475" i="15"/>
  <c r="G465" i="15"/>
  <c r="I465" i="15" s="1"/>
  <c r="C480" i="15"/>
  <c r="G470" i="15"/>
  <c r="I470" i="15" s="1"/>
  <c r="D470" i="15" s="1"/>
  <c r="C484" i="15"/>
  <c r="G474" i="15"/>
  <c r="I474" i="15" s="1"/>
  <c r="C487" i="15"/>
  <c r="G477" i="15"/>
  <c r="I477" i="15" s="1"/>
  <c r="G469" i="15"/>
  <c r="I469" i="15" s="1"/>
  <c r="C479" i="15"/>
  <c r="H490" i="15"/>
  <c r="G473" i="15"/>
  <c r="I473" i="15" s="1"/>
  <c r="C483" i="15"/>
  <c r="C2664" i="15" l="1"/>
  <c r="G2654" i="15"/>
  <c r="I2654" i="15" s="1"/>
  <c r="E2670" i="15"/>
  <c r="B2670" i="15" s="1"/>
  <c r="H2680" i="15"/>
  <c r="E2656" i="15"/>
  <c r="B2656" i="15" s="1"/>
  <c r="H2666" i="15"/>
  <c r="C2679" i="15"/>
  <c r="G2669" i="15"/>
  <c r="I2669" i="15" s="1"/>
  <c r="C2670" i="15"/>
  <c r="G2660" i="15"/>
  <c r="I2660" i="15" s="1"/>
  <c r="G2658" i="15"/>
  <c r="I2658" i="15" s="1"/>
  <c r="C2668" i="15"/>
  <c r="C2705" i="15"/>
  <c r="G2695" i="15"/>
  <c r="I2695" i="15" s="1"/>
  <c r="E2655" i="15"/>
  <c r="B2655" i="15" s="1"/>
  <c r="H2665" i="15"/>
  <c r="G2691" i="15"/>
  <c r="I2691" i="15" s="1"/>
  <c r="C2701" i="15"/>
  <c r="E2657" i="15"/>
  <c r="B2657" i="15" s="1"/>
  <c r="H2667" i="15"/>
  <c r="C2687" i="15"/>
  <c r="G2677" i="15"/>
  <c r="I2677" i="15" s="1"/>
  <c r="H2689" i="15"/>
  <c r="E2679" i="15"/>
  <c r="B2679" i="15" s="1"/>
  <c r="E2688" i="15"/>
  <c r="B2688" i="15" s="1"/>
  <c r="H2698" i="15"/>
  <c r="C2676" i="15"/>
  <c r="G2666" i="15"/>
  <c r="I2666" i="15" s="1"/>
  <c r="E2681" i="15"/>
  <c r="B2681" i="15" s="1"/>
  <c r="H2691" i="15"/>
  <c r="G2673" i="15"/>
  <c r="I2673" i="15" s="1"/>
  <c r="C2683" i="15"/>
  <c r="E2664" i="15"/>
  <c r="B2664" i="15" s="1"/>
  <c r="H2674" i="15"/>
  <c r="C2662" i="15"/>
  <c r="G2652" i="15"/>
  <c r="I2652" i="15" s="1"/>
  <c r="E2652" i="15"/>
  <c r="B2652" i="15" s="1"/>
  <c r="H2662" i="15"/>
  <c r="E2663" i="15"/>
  <c r="B2663" i="15" s="1"/>
  <c r="H2673" i="15"/>
  <c r="E426" i="15"/>
  <c r="B426" i="15" s="1"/>
  <c r="H436" i="15"/>
  <c r="D436" i="15" s="1"/>
  <c r="E481" i="15"/>
  <c r="B481" i="15" s="1"/>
  <c r="G478" i="15"/>
  <c r="I478" i="15" s="1"/>
  <c r="C488" i="15"/>
  <c r="E408" i="15"/>
  <c r="B408" i="15" s="1"/>
  <c r="H418" i="15"/>
  <c r="D418" i="15" s="1"/>
  <c r="E435" i="15"/>
  <c r="B435" i="15" s="1"/>
  <c r="H445" i="15"/>
  <c r="D445" i="15" s="1"/>
  <c r="E452" i="15"/>
  <c r="B452" i="15" s="1"/>
  <c r="H462" i="15"/>
  <c r="D462" i="15" s="1"/>
  <c r="E417" i="15"/>
  <c r="B417" i="15" s="1"/>
  <c r="H427" i="15"/>
  <c r="D427" i="15" s="1"/>
  <c r="E444" i="15"/>
  <c r="B444" i="15" s="1"/>
  <c r="H454" i="15"/>
  <c r="D454" i="15" s="1"/>
  <c r="E490" i="15"/>
  <c r="B490" i="15" s="1"/>
  <c r="E453" i="15"/>
  <c r="B453" i="15" s="1"/>
  <c r="H463" i="15"/>
  <c r="D463" i="15" s="1"/>
  <c r="E399" i="15"/>
  <c r="B399" i="15" s="1"/>
  <c r="H409" i="15"/>
  <c r="D409" i="15" s="1"/>
  <c r="H491" i="15"/>
  <c r="G484" i="15"/>
  <c r="I484" i="15" s="1"/>
  <c r="C494" i="15"/>
  <c r="G483" i="15"/>
  <c r="I483" i="15" s="1"/>
  <c r="C493" i="15"/>
  <c r="G487" i="15"/>
  <c r="I487" i="15" s="1"/>
  <c r="C497" i="15"/>
  <c r="H500" i="15"/>
  <c r="G480" i="15"/>
  <c r="I480" i="15" s="1"/>
  <c r="D480" i="15" s="1"/>
  <c r="C490" i="15"/>
  <c r="G479" i="15"/>
  <c r="I479" i="15" s="1"/>
  <c r="C489" i="15"/>
  <c r="G471" i="15"/>
  <c r="I471" i="15" s="1"/>
  <c r="D471" i="15" s="1"/>
  <c r="C481" i="15"/>
  <c r="G472" i="15"/>
  <c r="I472" i="15" s="1"/>
  <c r="C482" i="15"/>
  <c r="C516" i="15"/>
  <c r="G506" i="15"/>
  <c r="I506" i="15" s="1"/>
  <c r="G475" i="15"/>
  <c r="I475" i="15" s="1"/>
  <c r="C485" i="15"/>
  <c r="G2705" i="15" l="1"/>
  <c r="I2705" i="15" s="1"/>
  <c r="C2715" i="15"/>
  <c r="G2701" i="15"/>
  <c r="I2701" i="15" s="1"/>
  <c r="C2711" i="15"/>
  <c r="E2666" i="15"/>
  <c r="B2666" i="15" s="1"/>
  <c r="H2676" i="15"/>
  <c r="E2691" i="15"/>
  <c r="B2691" i="15" s="1"/>
  <c r="H2701" i="15"/>
  <c r="E2689" i="15"/>
  <c r="B2689" i="15" s="1"/>
  <c r="H2699" i="15"/>
  <c r="E2673" i="15"/>
  <c r="B2673" i="15" s="1"/>
  <c r="H2683" i="15"/>
  <c r="E2674" i="15"/>
  <c r="B2674" i="15" s="1"/>
  <c r="H2684" i="15"/>
  <c r="E2665" i="15"/>
  <c r="B2665" i="15" s="1"/>
  <c r="H2675" i="15"/>
  <c r="G2670" i="15"/>
  <c r="I2670" i="15" s="1"/>
  <c r="C2680" i="15"/>
  <c r="G2676" i="15"/>
  <c r="I2676" i="15" s="1"/>
  <c r="C2686" i="15"/>
  <c r="G2687" i="15"/>
  <c r="I2687" i="15" s="1"/>
  <c r="C2697" i="15"/>
  <c r="C2678" i="15"/>
  <c r="G2668" i="15"/>
  <c r="I2668" i="15" s="1"/>
  <c r="C2672" i="15"/>
  <c r="G2662" i="15"/>
  <c r="I2662" i="15" s="1"/>
  <c r="H2690" i="15"/>
  <c r="E2680" i="15"/>
  <c r="B2680" i="15" s="1"/>
  <c r="E2662" i="15"/>
  <c r="B2662" i="15" s="1"/>
  <c r="H2672" i="15"/>
  <c r="G2683" i="15"/>
  <c r="I2683" i="15" s="1"/>
  <c r="C2693" i="15"/>
  <c r="E2698" i="15"/>
  <c r="B2698" i="15" s="1"/>
  <c r="H2708" i="15"/>
  <c r="E2667" i="15"/>
  <c r="B2667" i="15" s="1"/>
  <c r="H2677" i="15"/>
  <c r="G2679" i="15"/>
  <c r="I2679" i="15" s="1"/>
  <c r="C2689" i="15"/>
  <c r="G2664" i="15"/>
  <c r="I2664" i="15" s="1"/>
  <c r="C2674" i="15"/>
  <c r="E462" i="15"/>
  <c r="B462" i="15" s="1"/>
  <c r="H472" i="15"/>
  <c r="D472" i="15" s="1"/>
  <c r="C498" i="15"/>
  <c r="G488" i="15"/>
  <c r="I488" i="15" s="1"/>
  <c r="E500" i="15"/>
  <c r="B500" i="15" s="1"/>
  <c r="E409" i="15"/>
  <c r="B409" i="15" s="1"/>
  <c r="H419" i="15"/>
  <c r="D419" i="15" s="1"/>
  <c r="E454" i="15"/>
  <c r="B454" i="15" s="1"/>
  <c r="H464" i="15"/>
  <c r="D464" i="15" s="1"/>
  <c r="E445" i="15"/>
  <c r="B445" i="15" s="1"/>
  <c r="H455" i="15"/>
  <c r="D455" i="15" s="1"/>
  <c r="E463" i="15"/>
  <c r="B463" i="15" s="1"/>
  <c r="H473" i="15"/>
  <c r="D473" i="15" s="1"/>
  <c r="E427" i="15"/>
  <c r="B427" i="15" s="1"/>
  <c r="H437" i="15"/>
  <c r="D437" i="15" s="1"/>
  <c r="E436" i="15"/>
  <c r="B436" i="15" s="1"/>
  <c r="H446" i="15"/>
  <c r="D446" i="15" s="1"/>
  <c r="E491" i="15"/>
  <c r="B491" i="15" s="1"/>
  <c r="E418" i="15"/>
  <c r="B418" i="15" s="1"/>
  <c r="H428" i="15"/>
  <c r="D428" i="15" s="1"/>
  <c r="C526" i="15"/>
  <c r="G516" i="15"/>
  <c r="I516" i="15" s="1"/>
  <c r="C491" i="15"/>
  <c r="G481" i="15"/>
  <c r="I481" i="15" s="1"/>
  <c r="D481" i="15" s="1"/>
  <c r="C507" i="15"/>
  <c r="G497" i="15"/>
  <c r="I497" i="15" s="1"/>
  <c r="H510" i="15"/>
  <c r="H501" i="15"/>
  <c r="G482" i="15"/>
  <c r="I482" i="15" s="1"/>
  <c r="C492" i="15"/>
  <c r="G493" i="15"/>
  <c r="I493" i="15" s="1"/>
  <c r="C503" i="15"/>
  <c r="G485" i="15"/>
  <c r="I485" i="15" s="1"/>
  <c r="C495" i="15"/>
  <c r="G489" i="15"/>
  <c r="I489" i="15" s="1"/>
  <c r="C499" i="15"/>
  <c r="C500" i="15"/>
  <c r="G490" i="15"/>
  <c r="I490" i="15" s="1"/>
  <c r="D490" i="15" s="1"/>
  <c r="C504" i="15"/>
  <c r="G494" i="15"/>
  <c r="I494" i="15" s="1"/>
  <c r="C2721" i="15" l="1"/>
  <c r="G2711" i="15"/>
  <c r="I2711" i="15" s="1"/>
  <c r="E2708" i="15"/>
  <c r="B2708" i="15" s="1"/>
  <c r="H2718" i="15"/>
  <c r="E2684" i="15"/>
  <c r="B2684" i="15" s="1"/>
  <c r="H2694" i="15"/>
  <c r="E2677" i="15"/>
  <c r="B2677" i="15" s="1"/>
  <c r="H2687" i="15"/>
  <c r="E2672" i="15"/>
  <c r="B2672" i="15" s="1"/>
  <c r="H2682" i="15"/>
  <c r="E2675" i="15"/>
  <c r="B2675" i="15" s="1"/>
  <c r="H2685" i="15"/>
  <c r="E2701" i="15"/>
  <c r="B2701" i="15" s="1"/>
  <c r="H2711" i="15"/>
  <c r="E2699" i="15"/>
  <c r="B2699" i="15" s="1"/>
  <c r="H2709" i="15"/>
  <c r="G2686" i="15"/>
  <c r="I2686" i="15" s="1"/>
  <c r="C2696" i="15"/>
  <c r="G2689" i="15"/>
  <c r="I2689" i="15" s="1"/>
  <c r="C2699" i="15"/>
  <c r="G2693" i="15"/>
  <c r="I2693" i="15" s="1"/>
  <c r="C2703" i="15"/>
  <c r="G2680" i="15"/>
  <c r="I2680" i="15" s="1"/>
  <c r="C2690" i="15"/>
  <c r="E2683" i="15"/>
  <c r="B2683" i="15" s="1"/>
  <c r="H2693" i="15"/>
  <c r="C2725" i="15"/>
  <c r="G2715" i="15"/>
  <c r="I2715" i="15" s="1"/>
  <c r="G2678" i="15"/>
  <c r="I2678" i="15" s="1"/>
  <c r="C2688" i="15"/>
  <c r="G2697" i="15"/>
  <c r="I2697" i="15" s="1"/>
  <c r="C2707" i="15"/>
  <c r="G2674" i="15"/>
  <c r="I2674" i="15" s="1"/>
  <c r="C2684" i="15"/>
  <c r="E2690" i="15"/>
  <c r="B2690" i="15" s="1"/>
  <c r="H2700" i="15"/>
  <c r="C2682" i="15"/>
  <c r="G2672" i="15"/>
  <c r="I2672" i="15" s="1"/>
  <c r="E2676" i="15"/>
  <c r="B2676" i="15" s="1"/>
  <c r="H2686" i="15"/>
  <c r="E428" i="15"/>
  <c r="B428" i="15" s="1"/>
  <c r="H438" i="15"/>
  <c r="D438" i="15" s="1"/>
  <c r="E437" i="15"/>
  <c r="B437" i="15" s="1"/>
  <c r="H447" i="15"/>
  <c r="D447" i="15" s="1"/>
  <c r="E472" i="15"/>
  <c r="B472" i="15" s="1"/>
  <c r="H482" i="15"/>
  <c r="D482" i="15" s="1"/>
  <c r="E464" i="15"/>
  <c r="B464" i="15" s="1"/>
  <c r="H474" i="15"/>
  <c r="D474" i="15" s="1"/>
  <c r="G498" i="15"/>
  <c r="I498" i="15" s="1"/>
  <c r="C508" i="15"/>
  <c r="E501" i="15"/>
  <c r="B501" i="15" s="1"/>
  <c r="E473" i="15"/>
  <c r="B473" i="15" s="1"/>
  <c r="H483" i="15"/>
  <c r="D483" i="15" s="1"/>
  <c r="E510" i="15"/>
  <c r="B510" i="15" s="1"/>
  <c r="E419" i="15"/>
  <c r="B419" i="15" s="1"/>
  <c r="H429" i="15"/>
  <c r="D429" i="15" s="1"/>
  <c r="E455" i="15"/>
  <c r="B455" i="15" s="1"/>
  <c r="H465" i="15"/>
  <c r="D465" i="15" s="1"/>
  <c r="E446" i="15"/>
  <c r="B446" i="15" s="1"/>
  <c r="H456" i="15"/>
  <c r="D456" i="15" s="1"/>
  <c r="C514" i="15"/>
  <c r="G504" i="15"/>
  <c r="I504" i="15" s="1"/>
  <c r="G507" i="15"/>
  <c r="I507" i="15" s="1"/>
  <c r="C517" i="15"/>
  <c r="G491" i="15"/>
  <c r="I491" i="15" s="1"/>
  <c r="D491" i="15" s="1"/>
  <c r="C501" i="15"/>
  <c r="C536" i="15"/>
  <c r="G526" i="15"/>
  <c r="I526" i="15" s="1"/>
  <c r="H520" i="15"/>
  <c r="G492" i="15"/>
  <c r="I492" i="15" s="1"/>
  <c r="C502" i="15"/>
  <c r="G500" i="15"/>
  <c r="I500" i="15" s="1"/>
  <c r="D500" i="15" s="1"/>
  <c r="C510" i="15"/>
  <c r="G503" i="15"/>
  <c r="I503" i="15" s="1"/>
  <c r="C513" i="15"/>
  <c r="H511" i="15"/>
  <c r="G495" i="15"/>
  <c r="I495" i="15" s="1"/>
  <c r="C505" i="15"/>
  <c r="G499" i="15"/>
  <c r="I499" i="15" s="1"/>
  <c r="C509" i="15"/>
  <c r="G2682" i="15" l="1"/>
  <c r="I2682" i="15" s="1"/>
  <c r="C2692" i="15"/>
  <c r="C2713" i="15"/>
  <c r="G2703" i="15"/>
  <c r="I2703" i="15" s="1"/>
  <c r="E2711" i="15"/>
  <c r="B2711" i="15" s="1"/>
  <c r="H2721" i="15"/>
  <c r="E2718" i="15"/>
  <c r="B2718" i="15" s="1"/>
  <c r="H2728" i="15"/>
  <c r="E2682" i="15"/>
  <c r="B2682" i="15" s="1"/>
  <c r="H2692" i="15"/>
  <c r="E2700" i="15"/>
  <c r="B2700" i="15" s="1"/>
  <c r="H2710" i="15"/>
  <c r="E2686" i="15"/>
  <c r="B2686" i="15" s="1"/>
  <c r="H2696" i="15"/>
  <c r="G2725" i="15"/>
  <c r="I2725" i="15" s="1"/>
  <c r="C2735" i="15"/>
  <c r="C2709" i="15"/>
  <c r="G2699" i="15"/>
  <c r="I2699" i="15" s="1"/>
  <c r="H2697" i="15"/>
  <c r="E2687" i="15"/>
  <c r="B2687" i="15" s="1"/>
  <c r="G2684" i="15"/>
  <c r="I2684" i="15" s="1"/>
  <c r="C2694" i="15"/>
  <c r="H2703" i="15"/>
  <c r="E2693" i="15"/>
  <c r="B2693" i="15" s="1"/>
  <c r="C2700" i="15"/>
  <c r="G2690" i="15"/>
  <c r="I2690" i="15" s="1"/>
  <c r="E2709" i="15"/>
  <c r="B2709" i="15" s="1"/>
  <c r="H2719" i="15"/>
  <c r="H2704" i="15"/>
  <c r="E2694" i="15"/>
  <c r="B2694" i="15" s="1"/>
  <c r="G2688" i="15"/>
  <c r="I2688" i="15" s="1"/>
  <c r="C2698" i="15"/>
  <c r="G2696" i="15"/>
  <c r="I2696" i="15" s="1"/>
  <c r="C2706" i="15"/>
  <c r="H2695" i="15"/>
  <c r="E2685" i="15"/>
  <c r="B2685" i="15" s="1"/>
  <c r="G2707" i="15"/>
  <c r="I2707" i="15" s="1"/>
  <c r="C2717" i="15"/>
  <c r="C2731" i="15"/>
  <c r="G2721" i="15"/>
  <c r="I2721" i="15" s="1"/>
  <c r="E429" i="15"/>
  <c r="B429" i="15" s="1"/>
  <c r="H439" i="15"/>
  <c r="D439" i="15" s="1"/>
  <c r="E456" i="15"/>
  <c r="B456" i="15" s="1"/>
  <c r="H466" i="15"/>
  <c r="D466" i="15" s="1"/>
  <c r="C518" i="15"/>
  <c r="G508" i="15"/>
  <c r="I508" i="15" s="1"/>
  <c r="E447" i="15"/>
  <c r="B447" i="15" s="1"/>
  <c r="H457" i="15"/>
  <c r="D457" i="15" s="1"/>
  <c r="E438" i="15"/>
  <c r="B438" i="15" s="1"/>
  <c r="H448" i="15"/>
  <c r="D448" i="15" s="1"/>
  <c r="E474" i="15"/>
  <c r="B474" i="15" s="1"/>
  <c r="H484" i="15"/>
  <c r="D484" i="15" s="1"/>
  <c r="E511" i="15"/>
  <c r="B511" i="15" s="1"/>
  <c r="E465" i="15"/>
  <c r="B465" i="15" s="1"/>
  <c r="H475" i="15"/>
  <c r="D475" i="15" s="1"/>
  <c r="E483" i="15"/>
  <c r="B483" i="15" s="1"/>
  <c r="H493" i="15"/>
  <c r="D493" i="15" s="1"/>
  <c r="E520" i="15"/>
  <c r="B520" i="15" s="1"/>
  <c r="E482" i="15"/>
  <c r="B482" i="15" s="1"/>
  <c r="H492" i="15"/>
  <c r="D492" i="15" s="1"/>
  <c r="C523" i="15"/>
  <c r="G513" i="15"/>
  <c r="I513" i="15" s="1"/>
  <c r="C546" i="15"/>
  <c r="G536" i="15"/>
  <c r="I536" i="15" s="1"/>
  <c r="C511" i="15"/>
  <c r="G501" i="15"/>
  <c r="I501" i="15" s="1"/>
  <c r="D501" i="15" s="1"/>
  <c r="G510" i="15"/>
  <c r="I510" i="15" s="1"/>
  <c r="D510" i="15" s="1"/>
  <c r="C520" i="15"/>
  <c r="G505" i="15"/>
  <c r="I505" i="15" s="1"/>
  <c r="C515" i="15"/>
  <c r="G514" i="15"/>
  <c r="I514" i="15" s="1"/>
  <c r="C524" i="15"/>
  <c r="H521" i="15"/>
  <c r="H530" i="15"/>
  <c r="C527" i="15"/>
  <c r="G517" i="15"/>
  <c r="I517" i="15" s="1"/>
  <c r="C519" i="15"/>
  <c r="G509" i="15"/>
  <c r="I509" i="15" s="1"/>
  <c r="C512" i="15"/>
  <c r="G502" i="15"/>
  <c r="I502" i="15" s="1"/>
  <c r="E2721" i="15" l="1"/>
  <c r="B2721" i="15" s="1"/>
  <c r="H2731" i="15"/>
  <c r="E2692" i="15"/>
  <c r="B2692" i="15" s="1"/>
  <c r="H2702" i="15"/>
  <c r="E2719" i="15"/>
  <c r="B2719" i="15" s="1"/>
  <c r="H2729" i="15"/>
  <c r="C2704" i="15"/>
  <c r="G2694" i="15"/>
  <c r="I2694" i="15" s="1"/>
  <c r="C2716" i="15"/>
  <c r="G2706" i="15"/>
  <c r="I2706" i="15" s="1"/>
  <c r="E2696" i="15"/>
  <c r="B2696" i="15" s="1"/>
  <c r="H2706" i="15"/>
  <c r="C2723" i="15"/>
  <c r="G2713" i="15"/>
  <c r="I2713" i="15" s="1"/>
  <c r="E2695" i="15"/>
  <c r="B2695" i="15" s="1"/>
  <c r="H2705" i="15"/>
  <c r="H2714" i="15"/>
  <c r="E2704" i="15"/>
  <c r="B2704" i="15" s="1"/>
  <c r="G2735" i="15"/>
  <c r="I2735" i="15" s="1"/>
  <c r="C2745" i="15"/>
  <c r="C2741" i="15"/>
  <c r="G2731" i="15"/>
  <c r="I2731" i="15" s="1"/>
  <c r="E2728" i="15"/>
  <c r="B2728" i="15" s="1"/>
  <c r="H2738" i="15"/>
  <c r="C2727" i="15"/>
  <c r="G2717" i="15"/>
  <c r="I2717" i="15" s="1"/>
  <c r="C2708" i="15"/>
  <c r="G2698" i="15"/>
  <c r="I2698" i="15" s="1"/>
  <c r="E2697" i="15"/>
  <c r="B2697" i="15" s="1"/>
  <c r="H2707" i="15"/>
  <c r="G2692" i="15"/>
  <c r="I2692" i="15" s="1"/>
  <c r="C2702" i="15"/>
  <c r="E2703" i="15"/>
  <c r="B2703" i="15" s="1"/>
  <c r="H2713" i="15"/>
  <c r="G2709" i="15"/>
  <c r="I2709" i="15" s="1"/>
  <c r="C2719" i="15"/>
  <c r="G2700" i="15"/>
  <c r="I2700" i="15" s="1"/>
  <c r="C2710" i="15"/>
  <c r="E2710" i="15"/>
  <c r="B2710" i="15" s="1"/>
  <c r="H2720" i="15"/>
  <c r="G518" i="15"/>
  <c r="I518" i="15" s="1"/>
  <c r="C528" i="15"/>
  <c r="E492" i="15"/>
  <c r="B492" i="15" s="1"/>
  <c r="H502" i="15"/>
  <c r="D502" i="15" s="1"/>
  <c r="E448" i="15"/>
  <c r="B448" i="15" s="1"/>
  <c r="H458" i="15"/>
  <c r="D458" i="15" s="1"/>
  <c r="E530" i="15"/>
  <c r="B530" i="15" s="1"/>
  <c r="E457" i="15"/>
  <c r="B457" i="15" s="1"/>
  <c r="H467" i="15"/>
  <c r="D467" i="15" s="1"/>
  <c r="E439" i="15"/>
  <c r="B439" i="15" s="1"/>
  <c r="H449" i="15"/>
  <c r="D449" i="15" s="1"/>
  <c r="E466" i="15"/>
  <c r="B466" i="15" s="1"/>
  <c r="H476" i="15"/>
  <c r="D476" i="15" s="1"/>
  <c r="E521" i="15"/>
  <c r="B521" i="15" s="1"/>
  <c r="E475" i="15"/>
  <c r="B475" i="15" s="1"/>
  <c r="H485" i="15"/>
  <c r="D485" i="15" s="1"/>
  <c r="E493" i="15"/>
  <c r="B493" i="15" s="1"/>
  <c r="H503" i="15"/>
  <c r="D503" i="15" s="1"/>
  <c r="E484" i="15"/>
  <c r="B484" i="15" s="1"/>
  <c r="H494" i="15"/>
  <c r="D494" i="15" s="1"/>
  <c r="H540" i="15"/>
  <c r="H531" i="15"/>
  <c r="C534" i="15"/>
  <c r="G524" i="15"/>
  <c r="I524" i="15" s="1"/>
  <c r="G515" i="15"/>
  <c r="I515" i="15" s="1"/>
  <c r="C525" i="15"/>
  <c r="C530" i="15"/>
  <c r="G520" i="15"/>
  <c r="I520" i="15" s="1"/>
  <c r="D520" i="15" s="1"/>
  <c r="G546" i="15"/>
  <c r="I546" i="15" s="1"/>
  <c r="C556" i="15"/>
  <c r="G527" i="15"/>
  <c r="I527" i="15" s="1"/>
  <c r="C537" i="15"/>
  <c r="G511" i="15"/>
  <c r="I511" i="15" s="1"/>
  <c r="D511" i="15" s="1"/>
  <c r="C521" i="15"/>
  <c r="C522" i="15"/>
  <c r="G512" i="15"/>
  <c r="I512" i="15" s="1"/>
  <c r="G519" i="15"/>
  <c r="I519" i="15" s="1"/>
  <c r="C529" i="15"/>
  <c r="G523" i="15"/>
  <c r="I523" i="15" s="1"/>
  <c r="C533" i="15"/>
  <c r="E2738" i="15" l="1"/>
  <c r="B2738" i="15" s="1"/>
  <c r="H2748" i="15"/>
  <c r="E2714" i="15"/>
  <c r="B2714" i="15" s="1"/>
  <c r="H2724" i="15"/>
  <c r="E2707" i="15"/>
  <c r="B2707" i="15" s="1"/>
  <c r="H2717" i="15"/>
  <c r="G2716" i="15"/>
  <c r="I2716" i="15" s="1"/>
  <c r="C2726" i="15"/>
  <c r="G2741" i="15"/>
  <c r="I2741" i="15" s="1"/>
  <c r="C2751" i="15"/>
  <c r="G2708" i="15"/>
  <c r="I2708" i="15" s="1"/>
  <c r="C2718" i="15"/>
  <c r="C2755" i="15"/>
  <c r="G2745" i="15"/>
  <c r="I2745" i="15" s="1"/>
  <c r="C2714" i="15"/>
  <c r="G2704" i="15"/>
  <c r="I2704" i="15" s="1"/>
  <c r="E2731" i="15"/>
  <c r="B2731" i="15" s="1"/>
  <c r="H2741" i="15"/>
  <c r="C2729" i="15"/>
  <c r="G2719" i="15"/>
  <c r="I2719" i="15" s="1"/>
  <c r="E2705" i="15"/>
  <c r="B2705" i="15" s="1"/>
  <c r="H2715" i="15"/>
  <c r="H2712" i="15"/>
  <c r="E2702" i="15"/>
  <c r="B2702" i="15" s="1"/>
  <c r="E2720" i="15"/>
  <c r="B2720" i="15" s="1"/>
  <c r="H2730" i="15"/>
  <c r="C2733" i="15"/>
  <c r="G2723" i="15"/>
  <c r="I2723" i="15" s="1"/>
  <c r="E2729" i="15"/>
  <c r="B2729" i="15" s="1"/>
  <c r="H2739" i="15"/>
  <c r="E2713" i="15"/>
  <c r="B2713" i="15" s="1"/>
  <c r="H2723" i="15"/>
  <c r="C2720" i="15"/>
  <c r="G2710" i="15"/>
  <c r="I2710" i="15" s="1"/>
  <c r="C2712" i="15"/>
  <c r="G2702" i="15"/>
  <c r="I2702" i="15" s="1"/>
  <c r="C2737" i="15"/>
  <c r="G2727" i="15"/>
  <c r="I2727" i="15" s="1"/>
  <c r="E2706" i="15"/>
  <c r="B2706" i="15" s="1"/>
  <c r="H2716" i="15"/>
  <c r="E494" i="15"/>
  <c r="B494" i="15" s="1"/>
  <c r="H504" i="15"/>
  <c r="D504" i="15" s="1"/>
  <c r="E467" i="15"/>
  <c r="B467" i="15" s="1"/>
  <c r="H477" i="15"/>
  <c r="D477" i="15" s="1"/>
  <c r="E502" i="15"/>
  <c r="B502" i="15" s="1"/>
  <c r="H512" i="15"/>
  <c r="D512" i="15" s="1"/>
  <c r="E485" i="15"/>
  <c r="B485" i="15" s="1"/>
  <c r="H495" i="15"/>
  <c r="D495" i="15" s="1"/>
  <c r="E449" i="15"/>
  <c r="B449" i="15" s="1"/>
  <c r="H459" i="15"/>
  <c r="D459" i="15" s="1"/>
  <c r="E503" i="15"/>
  <c r="B503" i="15" s="1"/>
  <c r="H513" i="15"/>
  <c r="D513" i="15" s="1"/>
  <c r="E476" i="15"/>
  <c r="B476" i="15" s="1"/>
  <c r="H486" i="15"/>
  <c r="D486" i="15" s="1"/>
  <c r="E540" i="15"/>
  <c r="B540" i="15" s="1"/>
  <c r="C538" i="15"/>
  <c r="G528" i="15"/>
  <c r="I528" i="15" s="1"/>
  <c r="E531" i="15"/>
  <c r="B531" i="15" s="1"/>
  <c r="E458" i="15"/>
  <c r="B458" i="15" s="1"/>
  <c r="H468" i="15"/>
  <c r="D468" i="15" s="1"/>
  <c r="G521" i="15"/>
  <c r="I521" i="15" s="1"/>
  <c r="D521" i="15" s="1"/>
  <c r="C531" i="15"/>
  <c r="G525" i="15"/>
  <c r="I525" i="15" s="1"/>
  <c r="C535" i="15"/>
  <c r="C547" i="15"/>
  <c r="G537" i="15"/>
  <c r="I537" i="15" s="1"/>
  <c r="H541" i="15"/>
  <c r="G529" i="15"/>
  <c r="I529" i="15" s="1"/>
  <c r="C539" i="15"/>
  <c r="G556" i="15"/>
  <c r="I556" i="15" s="1"/>
  <c r="C566" i="15"/>
  <c r="G533" i="15"/>
  <c r="I533" i="15" s="1"/>
  <c r="C543" i="15"/>
  <c r="G522" i="15"/>
  <c r="I522" i="15" s="1"/>
  <c r="C532" i="15"/>
  <c r="C544" i="15"/>
  <c r="G534" i="15"/>
  <c r="I534" i="15" s="1"/>
  <c r="C540" i="15"/>
  <c r="G530" i="15"/>
  <c r="I530" i="15" s="1"/>
  <c r="D530" i="15" s="1"/>
  <c r="H550" i="15"/>
  <c r="E2739" i="15" l="1"/>
  <c r="B2739" i="15" s="1"/>
  <c r="H2749" i="15"/>
  <c r="E2741" i="15"/>
  <c r="B2741" i="15" s="1"/>
  <c r="H2751" i="15"/>
  <c r="G2751" i="15"/>
  <c r="I2751" i="15" s="1"/>
  <c r="C2761" i="15"/>
  <c r="E2724" i="15"/>
  <c r="B2724" i="15" s="1"/>
  <c r="H2734" i="15"/>
  <c r="H2722" i="15"/>
  <c r="E2712" i="15"/>
  <c r="B2712" i="15" s="1"/>
  <c r="C2722" i="15"/>
  <c r="G2712" i="15"/>
  <c r="I2712" i="15" s="1"/>
  <c r="E2723" i="15"/>
  <c r="B2723" i="15" s="1"/>
  <c r="H2733" i="15"/>
  <c r="C2743" i="15"/>
  <c r="G2733" i="15"/>
  <c r="I2733" i="15" s="1"/>
  <c r="C2724" i="15"/>
  <c r="G2714" i="15"/>
  <c r="I2714" i="15" s="1"/>
  <c r="G2726" i="15"/>
  <c r="I2726" i="15" s="1"/>
  <c r="C2736" i="15"/>
  <c r="E2748" i="15"/>
  <c r="B2748" i="15" s="1"/>
  <c r="H2758" i="15"/>
  <c r="C2747" i="15"/>
  <c r="G2737" i="15"/>
  <c r="I2737" i="15" s="1"/>
  <c r="C2739" i="15"/>
  <c r="G2729" i="15"/>
  <c r="I2729" i="15" s="1"/>
  <c r="C2728" i="15"/>
  <c r="G2718" i="15"/>
  <c r="I2718" i="15" s="1"/>
  <c r="E2715" i="15"/>
  <c r="B2715" i="15" s="1"/>
  <c r="H2725" i="15"/>
  <c r="E2730" i="15"/>
  <c r="B2730" i="15" s="1"/>
  <c r="H2740" i="15"/>
  <c r="E2716" i="15"/>
  <c r="B2716" i="15" s="1"/>
  <c r="H2726" i="15"/>
  <c r="C2730" i="15"/>
  <c r="G2720" i="15"/>
  <c r="I2720" i="15" s="1"/>
  <c r="C2765" i="15"/>
  <c r="G2755" i="15"/>
  <c r="I2755" i="15" s="1"/>
  <c r="E2717" i="15"/>
  <c r="B2717" i="15" s="1"/>
  <c r="H2727" i="15"/>
  <c r="E541" i="15"/>
  <c r="B541" i="15" s="1"/>
  <c r="E486" i="15"/>
  <c r="B486" i="15" s="1"/>
  <c r="H496" i="15"/>
  <c r="D496" i="15" s="1"/>
  <c r="E550" i="15"/>
  <c r="B550" i="15" s="1"/>
  <c r="E495" i="15"/>
  <c r="B495" i="15" s="1"/>
  <c r="H505" i="15"/>
  <c r="D505" i="15" s="1"/>
  <c r="G538" i="15"/>
  <c r="I538" i="15" s="1"/>
  <c r="C548" i="15"/>
  <c r="E459" i="15"/>
  <c r="B459" i="15" s="1"/>
  <c r="H469" i="15"/>
  <c r="D469" i="15" s="1"/>
  <c r="E504" i="15"/>
  <c r="B504" i="15" s="1"/>
  <c r="H514" i="15"/>
  <c r="D514" i="15" s="1"/>
  <c r="E468" i="15"/>
  <c r="B468" i="15" s="1"/>
  <c r="H478" i="15"/>
  <c r="D478" i="15" s="1"/>
  <c r="E513" i="15"/>
  <c r="B513" i="15" s="1"/>
  <c r="H523" i="15"/>
  <c r="D523" i="15" s="1"/>
  <c r="E477" i="15"/>
  <c r="B477" i="15" s="1"/>
  <c r="H487" i="15"/>
  <c r="D487" i="15" s="1"/>
  <c r="E512" i="15"/>
  <c r="B512" i="15" s="1"/>
  <c r="H522" i="15"/>
  <c r="D522" i="15" s="1"/>
  <c r="C576" i="15"/>
  <c r="G566" i="15"/>
  <c r="I566" i="15" s="1"/>
  <c r="H551" i="15"/>
  <c r="C542" i="15"/>
  <c r="G532" i="15"/>
  <c r="I532" i="15" s="1"/>
  <c r="G535" i="15"/>
  <c r="I535" i="15" s="1"/>
  <c r="C545" i="15"/>
  <c r="C554" i="15"/>
  <c r="G544" i="15"/>
  <c r="I544" i="15" s="1"/>
  <c r="G539" i="15"/>
  <c r="I539" i="15" s="1"/>
  <c r="C549" i="15"/>
  <c r="C550" i="15"/>
  <c r="G540" i="15"/>
  <c r="I540" i="15" s="1"/>
  <c r="D540" i="15" s="1"/>
  <c r="G543" i="15"/>
  <c r="I543" i="15" s="1"/>
  <c r="C553" i="15"/>
  <c r="G547" i="15"/>
  <c r="I547" i="15" s="1"/>
  <c r="C557" i="15"/>
  <c r="G531" i="15"/>
  <c r="I531" i="15" s="1"/>
  <c r="D531" i="15" s="1"/>
  <c r="C541" i="15"/>
  <c r="H560" i="15"/>
  <c r="C2775" i="15" l="1"/>
  <c r="G2765" i="15"/>
  <c r="I2765" i="15" s="1"/>
  <c r="C2749" i="15"/>
  <c r="G2739" i="15"/>
  <c r="I2739" i="15" s="1"/>
  <c r="C2732" i="15"/>
  <c r="G2722" i="15"/>
  <c r="I2722" i="15" s="1"/>
  <c r="G2761" i="15"/>
  <c r="I2761" i="15" s="1"/>
  <c r="C2771" i="15"/>
  <c r="E2725" i="15"/>
  <c r="B2725" i="15" s="1"/>
  <c r="H2735" i="15"/>
  <c r="C2734" i="15"/>
  <c r="G2724" i="15"/>
  <c r="I2724" i="15" s="1"/>
  <c r="G2730" i="15"/>
  <c r="I2730" i="15" s="1"/>
  <c r="C2740" i="15"/>
  <c r="G2747" i="15"/>
  <c r="I2747" i="15" s="1"/>
  <c r="C2757" i="15"/>
  <c r="E2751" i="15"/>
  <c r="B2751" i="15" s="1"/>
  <c r="H2761" i="15"/>
  <c r="E2733" i="15"/>
  <c r="B2733" i="15" s="1"/>
  <c r="H2743" i="15"/>
  <c r="E2722" i="15"/>
  <c r="B2722" i="15" s="1"/>
  <c r="H2732" i="15"/>
  <c r="E2734" i="15"/>
  <c r="B2734" i="15" s="1"/>
  <c r="H2744" i="15"/>
  <c r="E2749" i="15"/>
  <c r="B2749" i="15" s="1"/>
  <c r="H2759" i="15"/>
  <c r="E2727" i="15"/>
  <c r="B2727" i="15" s="1"/>
  <c r="H2737" i="15"/>
  <c r="E2740" i="15"/>
  <c r="B2740" i="15" s="1"/>
  <c r="H2750" i="15"/>
  <c r="G2728" i="15"/>
  <c r="I2728" i="15" s="1"/>
  <c r="C2738" i="15"/>
  <c r="G2736" i="15"/>
  <c r="I2736" i="15" s="1"/>
  <c r="C2746" i="15"/>
  <c r="E2726" i="15"/>
  <c r="B2726" i="15" s="1"/>
  <c r="H2736" i="15"/>
  <c r="E2758" i="15"/>
  <c r="B2758" i="15" s="1"/>
  <c r="H2768" i="15"/>
  <c r="C2753" i="15"/>
  <c r="G2743" i="15"/>
  <c r="I2743" i="15" s="1"/>
  <c r="E469" i="15"/>
  <c r="B469" i="15" s="1"/>
  <c r="H479" i="15"/>
  <c r="D479" i="15" s="1"/>
  <c r="E551" i="15"/>
  <c r="B551" i="15" s="1"/>
  <c r="E522" i="15"/>
  <c r="B522" i="15" s="1"/>
  <c r="H532" i="15"/>
  <c r="D532" i="15" s="1"/>
  <c r="E523" i="15"/>
  <c r="B523" i="15" s="1"/>
  <c r="H533" i="15"/>
  <c r="D533" i="15" s="1"/>
  <c r="E478" i="15"/>
  <c r="B478" i="15" s="1"/>
  <c r="H488" i="15"/>
  <c r="D488" i="15" s="1"/>
  <c r="E496" i="15"/>
  <c r="B496" i="15" s="1"/>
  <c r="H506" i="15"/>
  <c r="D506" i="15" s="1"/>
  <c r="G548" i="15"/>
  <c r="I548" i="15" s="1"/>
  <c r="C558" i="15"/>
  <c r="E560" i="15"/>
  <c r="B560" i="15" s="1"/>
  <c r="E487" i="15"/>
  <c r="B487" i="15" s="1"/>
  <c r="H497" i="15"/>
  <c r="D497" i="15" s="1"/>
  <c r="E514" i="15"/>
  <c r="B514" i="15" s="1"/>
  <c r="H524" i="15"/>
  <c r="D524" i="15" s="1"/>
  <c r="E505" i="15"/>
  <c r="B505" i="15" s="1"/>
  <c r="H515" i="15"/>
  <c r="D515" i="15" s="1"/>
  <c r="H561" i="15"/>
  <c r="H570" i="15"/>
  <c r="C564" i="15"/>
  <c r="G554" i="15"/>
  <c r="I554" i="15" s="1"/>
  <c r="G541" i="15"/>
  <c r="I541" i="15" s="1"/>
  <c r="D541" i="15" s="1"/>
  <c r="C551" i="15"/>
  <c r="C563" i="15"/>
  <c r="G553" i="15"/>
  <c r="I553" i="15" s="1"/>
  <c r="C555" i="15"/>
  <c r="G545" i="15"/>
  <c r="I545" i="15" s="1"/>
  <c r="G576" i="15"/>
  <c r="I576" i="15" s="1"/>
  <c r="C586" i="15"/>
  <c r="C567" i="15"/>
  <c r="G557" i="15"/>
  <c r="I557" i="15" s="1"/>
  <c r="C559" i="15"/>
  <c r="G549" i="15"/>
  <c r="I549" i="15" s="1"/>
  <c r="G550" i="15"/>
  <c r="I550" i="15" s="1"/>
  <c r="D550" i="15" s="1"/>
  <c r="C560" i="15"/>
  <c r="G542" i="15"/>
  <c r="I542" i="15" s="1"/>
  <c r="C552" i="15"/>
  <c r="E2736" i="15" l="1"/>
  <c r="B2736" i="15" s="1"/>
  <c r="H2746" i="15"/>
  <c r="E2743" i="15"/>
  <c r="B2743" i="15" s="1"/>
  <c r="H2753" i="15"/>
  <c r="C2750" i="15"/>
  <c r="G2740" i="15"/>
  <c r="I2740" i="15" s="1"/>
  <c r="E2744" i="15"/>
  <c r="B2744" i="15" s="1"/>
  <c r="H2754" i="15"/>
  <c r="E2737" i="15"/>
  <c r="B2737" i="15" s="1"/>
  <c r="H2747" i="15"/>
  <c r="G2732" i="15"/>
  <c r="I2732" i="15" s="1"/>
  <c r="C2742" i="15"/>
  <c r="C2756" i="15"/>
  <c r="G2746" i="15"/>
  <c r="I2746" i="15" s="1"/>
  <c r="E2761" i="15"/>
  <c r="B2761" i="15" s="1"/>
  <c r="H2771" i="15"/>
  <c r="C2744" i="15"/>
  <c r="G2734" i="15"/>
  <c r="I2734" i="15" s="1"/>
  <c r="G2753" i="15"/>
  <c r="I2753" i="15" s="1"/>
  <c r="C2763" i="15"/>
  <c r="E2735" i="15"/>
  <c r="B2735" i="15" s="1"/>
  <c r="H2745" i="15"/>
  <c r="C2759" i="15"/>
  <c r="G2749" i="15"/>
  <c r="I2749" i="15" s="1"/>
  <c r="E2768" i="15"/>
  <c r="B2768" i="15" s="1"/>
  <c r="H2778" i="15"/>
  <c r="G2738" i="15"/>
  <c r="I2738" i="15" s="1"/>
  <c r="C2748" i="15"/>
  <c r="E2732" i="15"/>
  <c r="B2732" i="15" s="1"/>
  <c r="H2742" i="15"/>
  <c r="E2750" i="15"/>
  <c r="B2750" i="15" s="1"/>
  <c r="H2760" i="15"/>
  <c r="G2771" i="15"/>
  <c r="I2771" i="15" s="1"/>
  <c r="C2781" i="15"/>
  <c r="E2759" i="15"/>
  <c r="B2759" i="15" s="1"/>
  <c r="H2769" i="15"/>
  <c r="C2767" i="15"/>
  <c r="G2757" i="15"/>
  <c r="I2757" i="15" s="1"/>
  <c r="C2785" i="15"/>
  <c r="G2775" i="15"/>
  <c r="I2775" i="15" s="1"/>
  <c r="E561" i="15"/>
  <c r="B561" i="15" s="1"/>
  <c r="E497" i="15"/>
  <c r="B497" i="15" s="1"/>
  <c r="H507" i="15"/>
  <c r="D507" i="15" s="1"/>
  <c r="E532" i="15"/>
  <c r="B532" i="15" s="1"/>
  <c r="H542" i="15"/>
  <c r="D542" i="15" s="1"/>
  <c r="E515" i="15"/>
  <c r="B515" i="15" s="1"/>
  <c r="H525" i="15"/>
  <c r="D525" i="15" s="1"/>
  <c r="E488" i="15"/>
  <c r="B488" i="15" s="1"/>
  <c r="H498" i="15"/>
  <c r="D498" i="15" s="1"/>
  <c r="E524" i="15"/>
  <c r="B524" i="15" s="1"/>
  <c r="H534" i="15"/>
  <c r="D534" i="15" s="1"/>
  <c r="G558" i="15"/>
  <c r="I558" i="15" s="1"/>
  <c r="C568" i="15"/>
  <c r="E533" i="15"/>
  <c r="B533" i="15" s="1"/>
  <c r="H543" i="15"/>
  <c r="D543" i="15" s="1"/>
  <c r="E479" i="15"/>
  <c r="B479" i="15" s="1"/>
  <c r="H489" i="15"/>
  <c r="D489" i="15" s="1"/>
  <c r="E570" i="15"/>
  <c r="B570" i="15" s="1"/>
  <c r="E506" i="15"/>
  <c r="B506" i="15" s="1"/>
  <c r="H516" i="15"/>
  <c r="D516" i="15" s="1"/>
  <c r="C573" i="15"/>
  <c r="G563" i="15"/>
  <c r="I563" i="15" s="1"/>
  <c r="G586" i="15"/>
  <c r="I586" i="15" s="1"/>
  <c r="C596" i="15"/>
  <c r="H571" i="15"/>
  <c r="C569" i="15"/>
  <c r="G559" i="15"/>
  <c r="I559" i="15" s="1"/>
  <c r="C574" i="15"/>
  <c r="G564" i="15"/>
  <c r="I564" i="15" s="1"/>
  <c r="C577" i="15"/>
  <c r="G567" i="15"/>
  <c r="I567" i="15" s="1"/>
  <c r="G551" i="15"/>
  <c r="I551" i="15" s="1"/>
  <c r="D551" i="15" s="1"/>
  <c r="C561" i="15"/>
  <c r="G552" i="15"/>
  <c r="I552" i="15" s="1"/>
  <c r="C562" i="15"/>
  <c r="G560" i="15"/>
  <c r="I560" i="15" s="1"/>
  <c r="D560" i="15" s="1"/>
  <c r="C570" i="15"/>
  <c r="H580" i="15"/>
  <c r="G555" i="15"/>
  <c r="I555" i="15" s="1"/>
  <c r="C565" i="15"/>
  <c r="G2742" i="15" l="1"/>
  <c r="I2742" i="15" s="1"/>
  <c r="C2752" i="15"/>
  <c r="G2744" i="15"/>
  <c r="I2744" i="15" s="1"/>
  <c r="C2754" i="15"/>
  <c r="E2747" i="15"/>
  <c r="B2747" i="15" s="1"/>
  <c r="H2757" i="15"/>
  <c r="E2753" i="15"/>
  <c r="B2753" i="15" s="1"/>
  <c r="H2763" i="15"/>
  <c r="C2769" i="15"/>
  <c r="G2759" i="15"/>
  <c r="I2759" i="15" s="1"/>
  <c r="E2771" i="15"/>
  <c r="B2771" i="15" s="1"/>
  <c r="H2781" i="15"/>
  <c r="E2742" i="15"/>
  <c r="B2742" i="15" s="1"/>
  <c r="H2752" i="15"/>
  <c r="G2785" i="15"/>
  <c r="I2785" i="15" s="1"/>
  <c r="C2795" i="15"/>
  <c r="E2754" i="15"/>
  <c r="B2754" i="15" s="1"/>
  <c r="H2764" i="15"/>
  <c r="E2746" i="15"/>
  <c r="B2746" i="15" s="1"/>
  <c r="H2756" i="15"/>
  <c r="E2769" i="15"/>
  <c r="B2769" i="15" s="1"/>
  <c r="H2779" i="15"/>
  <c r="G2750" i="15"/>
  <c r="I2750" i="15" s="1"/>
  <c r="C2760" i="15"/>
  <c r="G2781" i="15"/>
  <c r="I2781" i="15" s="1"/>
  <c r="C2791" i="15"/>
  <c r="E2745" i="15"/>
  <c r="B2745" i="15" s="1"/>
  <c r="H2755" i="15"/>
  <c r="E2760" i="15"/>
  <c r="B2760" i="15" s="1"/>
  <c r="H2770" i="15"/>
  <c r="E2778" i="15"/>
  <c r="B2778" i="15" s="1"/>
  <c r="H2788" i="15"/>
  <c r="G2748" i="15"/>
  <c r="I2748" i="15" s="1"/>
  <c r="C2758" i="15"/>
  <c r="C2777" i="15"/>
  <c r="G2767" i="15"/>
  <c r="I2767" i="15" s="1"/>
  <c r="C2773" i="15"/>
  <c r="G2763" i="15"/>
  <c r="I2763" i="15" s="1"/>
  <c r="C2766" i="15"/>
  <c r="G2756" i="15"/>
  <c r="I2756" i="15" s="1"/>
  <c r="E580" i="15"/>
  <c r="B580" i="15" s="1"/>
  <c r="E507" i="15"/>
  <c r="B507" i="15" s="1"/>
  <c r="H517" i="15"/>
  <c r="D517" i="15" s="1"/>
  <c r="E542" i="15"/>
  <c r="B542" i="15" s="1"/>
  <c r="H552" i="15"/>
  <c r="D552" i="15" s="1"/>
  <c r="E571" i="15"/>
  <c r="B571" i="15" s="1"/>
  <c r="E543" i="15"/>
  <c r="B543" i="15" s="1"/>
  <c r="H553" i="15"/>
  <c r="D553" i="15" s="1"/>
  <c r="G568" i="15"/>
  <c r="I568" i="15" s="1"/>
  <c r="C578" i="15"/>
  <c r="E525" i="15"/>
  <c r="B525" i="15" s="1"/>
  <c r="H535" i="15"/>
  <c r="D535" i="15" s="1"/>
  <c r="E516" i="15"/>
  <c r="B516" i="15" s="1"/>
  <c r="H526" i="15"/>
  <c r="D526" i="15" s="1"/>
  <c r="E498" i="15"/>
  <c r="B498" i="15" s="1"/>
  <c r="H508" i="15"/>
  <c r="D508" i="15" s="1"/>
  <c r="E489" i="15"/>
  <c r="B489" i="15" s="1"/>
  <c r="H499" i="15"/>
  <c r="D499" i="15" s="1"/>
  <c r="E534" i="15"/>
  <c r="B534" i="15" s="1"/>
  <c r="H544" i="15"/>
  <c r="D544" i="15" s="1"/>
  <c r="C575" i="15"/>
  <c r="G565" i="15"/>
  <c r="I565" i="15" s="1"/>
  <c r="C587" i="15"/>
  <c r="G577" i="15"/>
  <c r="I577" i="15" s="1"/>
  <c r="G574" i="15"/>
  <c r="I574" i="15" s="1"/>
  <c r="C584" i="15"/>
  <c r="C583" i="15"/>
  <c r="G573" i="15"/>
  <c r="I573" i="15" s="1"/>
  <c r="G562" i="15"/>
  <c r="I562" i="15" s="1"/>
  <c r="C572" i="15"/>
  <c r="C580" i="15"/>
  <c r="G570" i="15"/>
  <c r="I570" i="15" s="1"/>
  <c r="D570" i="15" s="1"/>
  <c r="H581" i="15"/>
  <c r="C606" i="15"/>
  <c r="G596" i="15"/>
  <c r="I596" i="15" s="1"/>
  <c r="H590" i="15"/>
  <c r="C571" i="15"/>
  <c r="G561" i="15"/>
  <c r="I561" i="15" s="1"/>
  <c r="D561" i="15" s="1"/>
  <c r="C579" i="15"/>
  <c r="G569" i="15"/>
  <c r="I569" i="15" s="1"/>
  <c r="E2755" i="15" l="1"/>
  <c r="B2755" i="15" s="1"/>
  <c r="H2765" i="15"/>
  <c r="C2805" i="15"/>
  <c r="G2795" i="15"/>
  <c r="I2795" i="15" s="1"/>
  <c r="G2760" i="15"/>
  <c r="I2760" i="15" s="1"/>
  <c r="C2770" i="15"/>
  <c r="E2764" i="15"/>
  <c r="B2764" i="15" s="1"/>
  <c r="H2774" i="15"/>
  <c r="E2781" i="15"/>
  <c r="B2781" i="15" s="1"/>
  <c r="H2791" i="15"/>
  <c r="C2768" i="15"/>
  <c r="G2758" i="15"/>
  <c r="I2758" i="15" s="1"/>
  <c r="E2779" i="15"/>
  <c r="B2779" i="15" s="1"/>
  <c r="H2789" i="15"/>
  <c r="C2779" i="15"/>
  <c r="G2769" i="15"/>
  <c r="I2769" i="15" s="1"/>
  <c r="G2754" i="15"/>
  <c r="I2754" i="15" s="1"/>
  <c r="C2764" i="15"/>
  <c r="C2776" i="15"/>
  <c r="G2766" i="15"/>
  <c r="I2766" i="15" s="1"/>
  <c r="E2756" i="15"/>
  <c r="B2756" i="15" s="1"/>
  <c r="H2766" i="15"/>
  <c r="E2752" i="15"/>
  <c r="B2752" i="15" s="1"/>
  <c r="H2762" i="15"/>
  <c r="E2757" i="15"/>
  <c r="B2757" i="15" s="1"/>
  <c r="H2767" i="15"/>
  <c r="E2788" i="15"/>
  <c r="B2788" i="15" s="1"/>
  <c r="H2798" i="15"/>
  <c r="E2763" i="15"/>
  <c r="B2763" i="15" s="1"/>
  <c r="H2773" i="15"/>
  <c r="G2752" i="15"/>
  <c r="I2752" i="15" s="1"/>
  <c r="C2762" i="15"/>
  <c r="C2787" i="15"/>
  <c r="G2777" i="15"/>
  <c r="I2777" i="15" s="1"/>
  <c r="C2801" i="15"/>
  <c r="G2791" i="15"/>
  <c r="I2791" i="15" s="1"/>
  <c r="G2773" i="15"/>
  <c r="I2773" i="15" s="1"/>
  <c r="C2783" i="15"/>
  <c r="E2770" i="15"/>
  <c r="B2770" i="15" s="1"/>
  <c r="H2780" i="15"/>
  <c r="E508" i="15"/>
  <c r="B508" i="15" s="1"/>
  <c r="H518" i="15"/>
  <c r="D518" i="15" s="1"/>
  <c r="E544" i="15"/>
  <c r="B544" i="15" s="1"/>
  <c r="H554" i="15"/>
  <c r="D554" i="15" s="1"/>
  <c r="E553" i="15"/>
  <c r="B553" i="15" s="1"/>
  <c r="H563" i="15"/>
  <c r="D563" i="15" s="1"/>
  <c r="E499" i="15"/>
  <c r="B499" i="15" s="1"/>
  <c r="H509" i="15"/>
  <c r="D509" i="15" s="1"/>
  <c r="E552" i="15"/>
  <c r="B552" i="15" s="1"/>
  <c r="H562" i="15"/>
  <c r="D562" i="15" s="1"/>
  <c r="E590" i="15"/>
  <c r="B590" i="15" s="1"/>
  <c r="C588" i="15"/>
  <c r="G578" i="15"/>
  <c r="I578" i="15" s="1"/>
  <c r="E526" i="15"/>
  <c r="B526" i="15" s="1"/>
  <c r="H536" i="15"/>
  <c r="D536" i="15" s="1"/>
  <c r="E517" i="15"/>
  <c r="B517" i="15" s="1"/>
  <c r="H527" i="15"/>
  <c r="D527" i="15" s="1"/>
  <c r="E535" i="15"/>
  <c r="B535" i="15" s="1"/>
  <c r="H545" i="15"/>
  <c r="D545" i="15" s="1"/>
  <c r="E581" i="15"/>
  <c r="B581" i="15" s="1"/>
  <c r="G583" i="15"/>
  <c r="I583" i="15" s="1"/>
  <c r="C593" i="15"/>
  <c r="C594" i="15"/>
  <c r="G584" i="15"/>
  <c r="I584" i="15" s="1"/>
  <c r="C581" i="15"/>
  <c r="G571" i="15"/>
  <c r="I571" i="15" s="1"/>
  <c r="D571" i="15" s="1"/>
  <c r="C616" i="15"/>
  <c r="G606" i="15"/>
  <c r="I606" i="15" s="1"/>
  <c r="H591" i="15"/>
  <c r="G587" i="15"/>
  <c r="I587" i="15" s="1"/>
  <c r="C597" i="15"/>
  <c r="H600" i="15"/>
  <c r="C582" i="15"/>
  <c r="G572" i="15"/>
  <c r="I572" i="15" s="1"/>
  <c r="G579" i="15"/>
  <c r="I579" i="15" s="1"/>
  <c r="C589" i="15"/>
  <c r="C590" i="15"/>
  <c r="G580" i="15"/>
  <c r="I580" i="15" s="1"/>
  <c r="D580" i="15" s="1"/>
  <c r="C585" i="15"/>
  <c r="G575" i="15"/>
  <c r="I575" i="15" s="1"/>
  <c r="C2811" i="15" l="1"/>
  <c r="G2811" i="15" s="1"/>
  <c r="I2811" i="15" s="1"/>
  <c r="G2801" i="15"/>
  <c r="I2801" i="15" s="1"/>
  <c r="E2798" i="15"/>
  <c r="B2798" i="15" s="1"/>
  <c r="H2808" i="15"/>
  <c r="G2805" i="15"/>
  <c r="I2805" i="15" s="1"/>
  <c r="C2815" i="15"/>
  <c r="G2815" i="15" s="1"/>
  <c r="I2815" i="15" s="1"/>
  <c r="E2780" i="15"/>
  <c r="B2780" i="15" s="1"/>
  <c r="H2790" i="15"/>
  <c r="G2787" i="15"/>
  <c r="I2787" i="15" s="1"/>
  <c r="C2797" i="15"/>
  <c r="E2766" i="15"/>
  <c r="B2766" i="15" s="1"/>
  <c r="H2776" i="15"/>
  <c r="G2779" i="15"/>
  <c r="I2779" i="15" s="1"/>
  <c r="C2789" i="15"/>
  <c r="E2765" i="15"/>
  <c r="B2765" i="15" s="1"/>
  <c r="H2775" i="15"/>
  <c r="G2776" i="15"/>
  <c r="I2776" i="15" s="1"/>
  <c r="C2786" i="15"/>
  <c r="E2791" i="15"/>
  <c r="B2791" i="15" s="1"/>
  <c r="H2801" i="15"/>
  <c r="E2789" i="15"/>
  <c r="B2789" i="15" s="1"/>
  <c r="H2799" i="15"/>
  <c r="E2774" i="15"/>
  <c r="B2774" i="15" s="1"/>
  <c r="H2784" i="15"/>
  <c r="G2770" i="15"/>
  <c r="I2770" i="15" s="1"/>
  <c r="C2780" i="15"/>
  <c r="E2762" i="15"/>
  <c r="B2762" i="15" s="1"/>
  <c r="H2772" i="15"/>
  <c r="G2764" i="15"/>
  <c r="I2764" i="15" s="1"/>
  <c r="C2774" i="15"/>
  <c r="G2768" i="15"/>
  <c r="I2768" i="15" s="1"/>
  <c r="C2778" i="15"/>
  <c r="C2772" i="15"/>
  <c r="G2762" i="15"/>
  <c r="I2762" i="15" s="1"/>
  <c r="E2767" i="15"/>
  <c r="B2767" i="15" s="1"/>
  <c r="H2777" i="15"/>
  <c r="C2793" i="15"/>
  <c r="G2783" i="15"/>
  <c r="I2783" i="15" s="1"/>
  <c r="E2773" i="15"/>
  <c r="B2773" i="15" s="1"/>
  <c r="H2783" i="15"/>
  <c r="E591" i="15"/>
  <c r="B591" i="15" s="1"/>
  <c r="E536" i="15"/>
  <c r="B536" i="15" s="1"/>
  <c r="H546" i="15"/>
  <c r="D546" i="15" s="1"/>
  <c r="E554" i="15"/>
  <c r="B554" i="15" s="1"/>
  <c r="H564" i="15"/>
  <c r="D564" i="15" s="1"/>
  <c r="E545" i="15"/>
  <c r="B545" i="15" s="1"/>
  <c r="H555" i="15"/>
  <c r="D555" i="15" s="1"/>
  <c r="E518" i="15"/>
  <c r="B518" i="15" s="1"/>
  <c r="H528" i="15"/>
  <c r="D528" i="15" s="1"/>
  <c r="E562" i="15"/>
  <c r="B562" i="15" s="1"/>
  <c r="H572" i="15"/>
  <c r="D572" i="15" s="1"/>
  <c r="E509" i="15"/>
  <c r="B509" i="15" s="1"/>
  <c r="H519" i="15"/>
  <c r="D519" i="15" s="1"/>
  <c r="E600" i="15"/>
  <c r="B600" i="15" s="1"/>
  <c r="C598" i="15"/>
  <c r="G588" i="15"/>
  <c r="I588" i="15" s="1"/>
  <c r="E527" i="15"/>
  <c r="B527" i="15" s="1"/>
  <c r="H537" i="15"/>
  <c r="D537" i="15" s="1"/>
  <c r="E563" i="15"/>
  <c r="B563" i="15" s="1"/>
  <c r="H573" i="15"/>
  <c r="D573" i="15" s="1"/>
  <c r="C604" i="15"/>
  <c r="G594" i="15"/>
  <c r="I594" i="15" s="1"/>
  <c r="C626" i="15"/>
  <c r="G616" i="15"/>
  <c r="I616" i="15" s="1"/>
  <c r="C591" i="15"/>
  <c r="G581" i="15"/>
  <c r="I581" i="15" s="1"/>
  <c r="D581" i="15" s="1"/>
  <c r="C592" i="15"/>
  <c r="G582" i="15"/>
  <c r="I582" i="15" s="1"/>
  <c r="C600" i="15"/>
  <c r="G590" i="15"/>
  <c r="I590" i="15" s="1"/>
  <c r="D590" i="15" s="1"/>
  <c r="C599" i="15"/>
  <c r="G589" i="15"/>
  <c r="I589" i="15" s="1"/>
  <c r="H610" i="15"/>
  <c r="H601" i="15"/>
  <c r="C603" i="15"/>
  <c r="G593" i="15"/>
  <c r="I593" i="15" s="1"/>
  <c r="C595" i="15"/>
  <c r="G585" i="15"/>
  <c r="I585" i="15" s="1"/>
  <c r="C607" i="15"/>
  <c r="G597" i="15"/>
  <c r="I597" i="15" s="1"/>
  <c r="E2799" i="15" l="1"/>
  <c r="B2799" i="15" s="1"/>
  <c r="H2809" i="15"/>
  <c r="E2808" i="15"/>
  <c r="B2808" i="15" s="1"/>
  <c r="H2818" i="15"/>
  <c r="E2783" i="15"/>
  <c r="B2783" i="15" s="1"/>
  <c r="H2793" i="15"/>
  <c r="C2803" i="15"/>
  <c r="G2793" i="15"/>
  <c r="I2793" i="15" s="1"/>
  <c r="C2784" i="15"/>
  <c r="G2774" i="15"/>
  <c r="I2774" i="15" s="1"/>
  <c r="G2786" i="15"/>
  <c r="I2786" i="15" s="1"/>
  <c r="C2796" i="15"/>
  <c r="E2772" i="15"/>
  <c r="B2772" i="15" s="1"/>
  <c r="H2782" i="15"/>
  <c r="G2797" i="15"/>
  <c r="I2797" i="15" s="1"/>
  <c r="C2807" i="15"/>
  <c r="E2790" i="15"/>
  <c r="B2790" i="15" s="1"/>
  <c r="H2800" i="15"/>
  <c r="E2784" i="15"/>
  <c r="B2784" i="15" s="1"/>
  <c r="H2794" i="15"/>
  <c r="E2776" i="15"/>
  <c r="B2776" i="15" s="1"/>
  <c r="H2786" i="15"/>
  <c r="E2775" i="15"/>
  <c r="B2775" i="15" s="1"/>
  <c r="H2785" i="15"/>
  <c r="C2782" i="15"/>
  <c r="G2772" i="15"/>
  <c r="I2772" i="15" s="1"/>
  <c r="G2780" i="15"/>
  <c r="I2780" i="15" s="1"/>
  <c r="C2790" i="15"/>
  <c r="E2801" i="15"/>
  <c r="B2801" i="15" s="1"/>
  <c r="H2811" i="15"/>
  <c r="G2789" i="15"/>
  <c r="I2789" i="15" s="1"/>
  <c r="C2799" i="15"/>
  <c r="E2777" i="15"/>
  <c r="B2777" i="15" s="1"/>
  <c r="H2787" i="15"/>
  <c r="G2778" i="15"/>
  <c r="I2778" i="15" s="1"/>
  <c r="C2788" i="15"/>
  <c r="E564" i="15"/>
  <c r="B564" i="15" s="1"/>
  <c r="H574" i="15"/>
  <c r="D574" i="15" s="1"/>
  <c r="E528" i="15"/>
  <c r="B528" i="15" s="1"/>
  <c r="H538" i="15"/>
  <c r="D538" i="15" s="1"/>
  <c r="E546" i="15"/>
  <c r="B546" i="15" s="1"/>
  <c r="H556" i="15"/>
  <c r="D556" i="15" s="1"/>
  <c r="E601" i="15"/>
  <c r="B601" i="15" s="1"/>
  <c r="E519" i="15"/>
  <c r="B519" i="15" s="1"/>
  <c r="H529" i="15"/>
  <c r="D529" i="15" s="1"/>
  <c r="G598" i="15"/>
  <c r="I598" i="15" s="1"/>
  <c r="C608" i="15"/>
  <c r="E610" i="15"/>
  <c r="B610" i="15" s="1"/>
  <c r="E537" i="15"/>
  <c r="B537" i="15" s="1"/>
  <c r="H547" i="15"/>
  <c r="D547" i="15" s="1"/>
  <c r="E573" i="15"/>
  <c r="B573" i="15" s="1"/>
  <c r="H583" i="15"/>
  <c r="D583" i="15" s="1"/>
  <c r="E555" i="15"/>
  <c r="B555" i="15" s="1"/>
  <c r="H565" i="15"/>
  <c r="D565" i="15" s="1"/>
  <c r="E572" i="15"/>
  <c r="B572" i="15" s="1"/>
  <c r="H582" i="15"/>
  <c r="D582" i="15" s="1"/>
  <c r="C610" i="15"/>
  <c r="G600" i="15"/>
  <c r="I600" i="15" s="1"/>
  <c r="D600" i="15" s="1"/>
  <c r="G603" i="15"/>
  <c r="I603" i="15" s="1"/>
  <c r="C613" i="15"/>
  <c r="H611" i="15"/>
  <c r="G595" i="15"/>
  <c r="I595" i="15" s="1"/>
  <c r="C605" i="15"/>
  <c r="G626" i="15"/>
  <c r="I626" i="15" s="1"/>
  <c r="C636" i="15"/>
  <c r="C609" i="15"/>
  <c r="G599" i="15"/>
  <c r="I599" i="15" s="1"/>
  <c r="H620" i="15"/>
  <c r="G607" i="15"/>
  <c r="I607" i="15" s="1"/>
  <c r="C617" i="15"/>
  <c r="C602" i="15"/>
  <c r="G592" i="15"/>
  <c r="I592" i="15" s="1"/>
  <c r="G591" i="15"/>
  <c r="I591" i="15" s="1"/>
  <c r="D591" i="15" s="1"/>
  <c r="C601" i="15"/>
  <c r="G604" i="15"/>
  <c r="I604" i="15" s="1"/>
  <c r="C614" i="15"/>
  <c r="C2798" i="15" l="1"/>
  <c r="G2788" i="15"/>
  <c r="I2788" i="15" s="1"/>
  <c r="E2787" i="15"/>
  <c r="B2787" i="15" s="1"/>
  <c r="H2797" i="15"/>
  <c r="C2800" i="15"/>
  <c r="G2790" i="15"/>
  <c r="I2790" i="15" s="1"/>
  <c r="G2807" i="15"/>
  <c r="I2807" i="15" s="1"/>
  <c r="C2817" i="15"/>
  <c r="G2817" i="15" s="1"/>
  <c r="I2817" i="15" s="1"/>
  <c r="C2794" i="15"/>
  <c r="G2784" i="15"/>
  <c r="I2784" i="15" s="1"/>
  <c r="E2785" i="15"/>
  <c r="B2785" i="15" s="1"/>
  <c r="H2795" i="15"/>
  <c r="E2818" i="15"/>
  <c r="B2818" i="15" s="1"/>
  <c r="E2786" i="15"/>
  <c r="B2786" i="15" s="1"/>
  <c r="H2796" i="15"/>
  <c r="E2809" i="15"/>
  <c r="B2809" i="15" s="1"/>
  <c r="H2819" i="15"/>
  <c r="E2811" i="15"/>
  <c r="B2811" i="15" s="1"/>
  <c r="E2800" i="15"/>
  <c r="B2800" i="15" s="1"/>
  <c r="H2810" i="15"/>
  <c r="G2796" i="15"/>
  <c r="I2796" i="15" s="1"/>
  <c r="C2806" i="15"/>
  <c r="E2794" i="15"/>
  <c r="B2794" i="15" s="1"/>
  <c r="H2804" i="15"/>
  <c r="E2782" i="15"/>
  <c r="B2782" i="15" s="1"/>
  <c r="H2792" i="15"/>
  <c r="G2803" i="15"/>
  <c r="I2803" i="15" s="1"/>
  <c r="C2813" i="15"/>
  <c r="G2813" i="15" s="1"/>
  <c r="I2813" i="15" s="1"/>
  <c r="C2809" i="15"/>
  <c r="G2799" i="15"/>
  <c r="I2799" i="15" s="1"/>
  <c r="C2792" i="15"/>
  <c r="G2782" i="15"/>
  <c r="I2782" i="15" s="1"/>
  <c r="E2793" i="15"/>
  <c r="B2793" i="15" s="1"/>
  <c r="H2803" i="15"/>
  <c r="E582" i="15"/>
  <c r="B582" i="15" s="1"/>
  <c r="H592" i="15"/>
  <c r="D592" i="15" s="1"/>
  <c r="E538" i="15"/>
  <c r="B538" i="15" s="1"/>
  <c r="H548" i="15"/>
  <c r="D548" i="15" s="1"/>
  <c r="E547" i="15"/>
  <c r="B547" i="15" s="1"/>
  <c r="H557" i="15"/>
  <c r="D557" i="15" s="1"/>
  <c r="E620" i="15"/>
  <c r="B620" i="15" s="1"/>
  <c r="E611" i="15"/>
  <c r="B611" i="15" s="1"/>
  <c r="E565" i="15"/>
  <c r="B565" i="15" s="1"/>
  <c r="H575" i="15"/>
  <c r="D575" i="15" s="1"/>
  <c r="E574" i="15"/>
  <c r="B574" i="15" s="1"/>
  <c r="H584" i="15"/>
  <c r="D584" i="15" s="1"/>
  <c r="E529" i="15"/>
  <c r="B529" i="15" s="1"/>
  <c r="H539" i="15"/>
  <c r="D539" i="15" s="1"/>
  <c r="E583" i="15"/>
  <c r="B583" i="15" s="1"/>
  <c r="H593" i="15"/>
  <c r="D593" i="15" s="1"/>
  <c r="G608" i="15"/>
  <c r="I608" i="15" s="1"/>
  <c r="C618" i="15"/>
  <c r="E556" i="15"/>
  <c r="B556" i="15" s="1"/>
  <c r="H566" i="15"/>
  <c r="D566" i="15" s="1"/>
  <c r="C619" i="15"/>
  <c r="G609" i="15"/>
  <c r="I609" i="15" s="1"/>
  <c r="C623" i="15"/>
  <c r="G613" i="15"/>
  <c r="I613" i="15" s="1"/>
  <c r="C612" i="15"/>
  <c r="G602" i="15"/>
  <c r="I602" i="15" s="1"/>
  <c r="H630" i="15"/>
  <c r="C615" i="15"/>
  <c r="G605" i="15"/>
  <c r="I605" i="15" s="1"/>
  <c r="G636" i="15"/>
  <c r="I636" i="15" s="1"/>
  <c r="C646" i="15"/>
  <c r="G614" i="15"/>
  <c r="I614" i="15" s="1"/>
  <c r="C624" i="15"/>
  <c r="H621" i="15"/>
  <c r="C611" i="15"/>
  <c r="G601" i="15"/>
  <c r="I601" i="15" s="1"/>
  <c r="D601" i="15" s="1"/>
  <c r="C627" i="15"/>
  <c r="G617" i="15"/>
  <c r="I617" i="15" s="1"/>
  <c r="G610" i="15"/>
  <c r="I610" i="15" s="1"/>
  <c r="D610" i="15" s="1"/>
  <c r="C620" i="15"/>
  <c r="E2819" i="15" l="1"/>
  <c r="B2819" i="15" s="1"/>
  <c r="E2795" i="15"/>
  <c r="B2795" i="15" s="1"/>
  <c r="H2805" i="15"/>
  <c r="G2800" i="15"/>
  <c r="I2800" i="15" s="1"/>
  <c r="C2810" i="15"/>
  <c r="E2803" i="15"/>
  <c r="B2803" i="15" s="1"/>
  <c r="H2813" i="15"/>
  <c r="C2816" i="15"/>
  <c r="G2816" i="15" s="1"/>
  <c r="I2816" i="15" s="1"/>
  <c r="G2806" i="15"/>
  <c r="I2806" i="15" s="1"/>
  <c r="E2797" i="15"/>
  <c r="B2797" i="15" s="1"/>
  <c r="H2807" i="15"/>
  <c r="E2792" i="15"/>
  <c r="B2792" i="15" s="1"/>
  <c r="H2802" i="15"/>
  <c r="E2810" i="15"/>
  <c r="B2810" i="15" s="1"/>
  <c r="H2820" i="15"/>
  <c r="E2796" i="15"/>
  <c r="B2796" i="15" s="1"/>
  <c r="H2806" i="15"/>
  <c r="C2804" i="15"/>
  <c r="G2794" i="15"/>
  <c r="I2794" i="15" s="1"/>
  <c r="G2792" i="15"/>
  <c r="I2792" i="15" s="1"/>
  <c r="C2802" i="15"/>
  <c r="G2798" i="15"/>
  <c r="I2798" i="15" s="1"/>
  <c r="C2808" i="15"/>
  <c r="C2819" i="15"/>
  <c r="G2819" i="15" s="1"/>
  <c r="I2819" i="15" s="1"/>
  <c r="G2809" i="15"/>
  <c r="I2809" i="15" s="1"/>
  <c r="E2804" i="15"/>
  <c r="B2804" i="15" s="1"/>
  <c r="H2814" i="15"/>
  <c r="E575" i="15"/>
  <c r="B575" i="15" s="1"/>
  <c r="H585" i="15"/>
  <c r="D585" i="15" s="1"/>
  <c r="E566" i="15"/>
  <c r="B566" i="15" s="1"/>
  <c r="H576" i="15"/>
  <c r="D576" i="15" s="1"/>
  <c r="E539" i="15"/>
  <c r="B539" i="15" s="1"/>
  <c r="H549" i="15"/>
  <c r="D549" i="15" s="1"/>
  <c r="E548" i="15"/>
  <c r="B548" i="15" s="1"/>
  <c r="H558" i="15"/>
  <c r="D558" i="15" s="1"/>
  <c r="E630" i="15"/>
  <c r="B630" i="15" s="1"/>
  <c r="E621" i="15"/>
  <c r="B621" i="15" s="1"/>
  <c r="G618" i="15"/>
  <c r="I618" i="15" s="1"/>
  <c r="C628" i="15"/>
  <c r="E584" i="15"/>
  <c r="B584" i="15" s="1"/>
  <c r="H594" i="15"/>
  <c r="D594" i="15" s="1"/>
  <c r="E592" i="15"/>
  <c r="B592" i="15" s="1"/>
  <c r="H602" i="15"/>
  <c r="D602" i="15" s="1"/>
  <c r="E593" i="15"/>
  <c r="B593" i="15" s="1"/>
  <c r="H603" i="15"/>
  <c r="D603" i="15" s="1"/>
  <c r="E557" i="15"/>
  <c r="B557" i="15" s="1"/>
  <c r="H567" i="15"/>
  <c r="D567" i="15" s="1"/>
  <c r="G612" i="15"/>
  <c r="I612" i="15" s="1"/>
  <c r="C622" i="15"/>
  <c r="C637" i="15"/>
  <c r="G627" i="15"/>
  <c r="I627" i="15" s="1"/>
  <c r="G623" i="15"/>
  <c r="I623" i="15" s="1"/>
  <c r="C633" i="15"/>
  <c r="H631" i="15"/>
  <c r="G615" i="15"/>
  <c r="I615" i="15" s="1"/>
  <c r="C625" i="15"/>
  <c r="H640" i="15"/>
  <c r="G646" i="15"/>
  <c r="I646" i="15" s="1"/>
  <c r="C656" i="15"/>
  <c r="G620" i="15"/>
  <c r="I620" i="15" s="1"/>
  <c r="D620" i="15" s="1"/>
  <c r="C630" i="15"/>
  <c r="C621" i="15"/>
  <c r="G611" i="15"/>
  <c r="I611" i="15" s="1"/>
  <c r="D611" i="15" s="1"/>
  <c r="C634" i="15"/>
  <c r="G624" i="15"/>
  <c r="I624" i="15" s="1"/>
  <c r="C629" i="15"/>
  <c r="G619" i="15"/>
  <c r="I619" i="15" s="1"/>
  <c r="E2806" i="15" l="1"/>
  <c r="B2806" i="15" s="1"/>
  <c r="H2816" i="15"/>
  <c r="G2808" i="15"/>
  <c r="I2808" i="15" s="1"/>
  <c r="C2818" i="15"/>
  <c r="G2818" i="15" s="1"/>
  <c r="I2818" i="15" s="1"/>
  <c r="E2814" i="15"/>
  <c r="B2814" i="15" s="1"/>
  <c r="E2820" i="15"/>
  <c r="B2820" i="15" s="1"/>
  <c r="E2805" i="15"/>
  <c r="B2805" i="15" s="1"/>
  <c r="H2815" i="15"/>
  <c r="E2807" i="15"/>
  <c r="B2807" i="15" s="1"/>
  <c r="H2817" i="15"/>
  <c r="C2820" i="15"/>
  <c r="G2820" i="15" s="1"/>
  <c r="I2820" i="15" s="1"/>
  <c r="G2810" i="15"/>
  <c r="I2810" i="15" s="1"/>
  <c r="G2802" i="15"/>
  <c r="I2802" i="15" s="1"/>
  <c r="C2812" i="15"/>
  <c r="G2812" i="15" s="1"/>
  <c r="I2812" i="15" s="1"/>
  <c r="E2802" i="15"/>
  <c r="B2802" i="15" s="1"/>
  <c r="H2812" i="15"/>
  <c r="E2813" i="15"/>
  <c r="B2813" i="15" s="1"/>
  <c r="G2804" i="15"/>
  <c r="I2804" i="15" s="1"/>
  <c r="C2814" i="15"/>
  <c r="G2814" i="15" s="1"/>
  <c r="I2814" i="15" s="1"/>
  <c r="E631" i="15"/>
  <c r="B631" i="15" s="1"/>
  <c r="E567" i="15"/>
  <c r="B567" i="15" s="1"/>
  <c r="H577" i="15"/>
  <c r="D577" i="15" s="1"/>
  <c r="E576" i="15"/>
  <c r="B576" i="15" s="1"/>
  <c r="H586" i="15"/>
  <c r="D586" i="15" s="1"/>
  <c r="E594" i="15"/>
  <c r="B594" i="15" s="1"/>
  <c r="H604" i="15"/>
  <c r="D604" i="15" s="1"/>
  <c r="E602" i="15"/>
  <c r="B602" i="15" s="1"/>
  <c r="H612" i="15"/>
  <c r="D612" i="15" s="1"/>
  <c r="E558" i="15"/>
  <c r="B558" i="15" s="1"/>
  <c r="H568" i="15"/>
  <c r="D568" i="15" s="1"/>
  <c r="E585" i="15"/>
  <c r="B585" i="15" s="1"/>
  <c r="H595" i="15"/>
  <c r="D595" i="15" s="1"/>
  <c r="C638" i="15"/>
  <c r="G628" i="15"/>
  <c r="I628" i="15" s="1"/>
  <c r="E640" i="15"/>
  <c r="B640" i="15" s="1"/>
  <c r="E603" i="15"/>
  <c r="B603" i="15" s="1"/>
  <c r="H613" i="15"/>
  <c r="D613" i="15" s="1"/>
  <c r="E549" i="15"/>
  <c r="B549" i="15" s="1"/>
  <c r="H559" i="15"/>
  <c r="D559" i="15" s="1"/>
  <c r="C635" i="15"/>
  <c r="G625" i="15"/>
  <c r="I625" i="15" s="1"/>
  <c r="C643" i="15"/>
  <c r="G633" i="15"/>
  <c r="I633" i="15" s="1"/>
  <c r="C631" i="15"/>
  <c r="G621" i="15"/>
  <c r="I621" i="15" s="1"/>
  <c r="D621" i="15" s="1"/>
  <c r="H650" i="15"/>
  <c r="G630" i="15"/>
  <c r="I630" i="15" s="1"/>
  <c r="D630" i="15" s="1"/>
  <c r="C640" i="15"/>
  <c r="H641" i="15"/>
  <c r="C647" i="15"/>
  <c r="G637" i="15"/>
  <c r="I637" i="15" s="1"/>
  <c r="C644" i="15"/>
  <c r="G634" i="15"/>
  <c r="I634" i="15" s="1"/>
  <c r="C632" i="15"/>
  <c r="G622" i="15"/>
  <c r="I622" i="15" s="1"/>
  <c r="C639" i="15"/>
  <c r="G629" i="15"/>
  <c r="I629" i="15" s="1"/>
  <c r="G656" i="15"/>
  <c r="I656" i="15" s="1"/>
  <c r="C666" i="15"/>
  <c r="E2812" i="15" l="1"/>
  <c r="B2812" i="15" s="1"/>
  <c r="E2817" i="15"/>
  <c r="B2817" i="15" s="1"/>
  <c r="E2816" i="15"/>
  <c r="B2816" i="15" s="1"/>
  <c r="E2815" i="15"/>
  <c r="B2815" i="15" s="1"/>
  <c r="E577" i="15"/>
  <c r="B577" i="15" s="1"/>
  <c r="H587" i="15"/>
  <c r="D587" i="15" s="1"/>
  <c r="E595" i="15"/>
  <c r="B595" i="15" s="1"/>
  <c r="H605" i="15"/>
  <c r="D605" i="15" s="1"/>
  <c r="E586" i="15"/>
  <c r="B586" i="15" s="1"/>
  <c r="H596" i="15"/>
  <c r="D596" i="15" s="1"/>
  <c r="E641" i="15"/>
  <c r="B641" i="15" s="1"/>
  <c r="E612" i="15"/>
  <c r="B612" i="15" s="1"/>
  <c r="H622" i="15"/>
  <c r="D622" i="15" s="1"/>
  <c r="E613" i="15"/>
  <c r="B613" i="15" s="1"/>
  <c r="H623" i="15"/>
  <c r="D623" i="15" s="1"/>
  <c r="E604" i="15"/>
  <c r="B604" i="15" s="1"/>
  <c r="H614" i="15"/>
  <c r="D614" i="15" s="1"/>
  <c r="E650" i="15"/>
  <c r="B650" i="15" s="1"/>
  <c r="E559" i="15"/>
  <c r="B559" i="15" s="1"/>
  <c r="H569" i="15"/>
  <c r="D569" i="15" s="1"/>
  <c r="C648" i="15"/>
  <c r="G638" i="15"/>
  <c r="I638" i="15" s="1"/>
  <c r="E568" i="15"/>
  <c r="B568" i="15" s="1"/>
  <c r="H578" i="15"/>
  <c r="D578" i="15" s="1"/>
  <c r="C676" i="15"/>
  <c r="G666" i="15"/>
  <c r="I666" i="15" s="1"/>
  <c r="G632" i="15"/>
  <c r="I632" i="15" s="1"/>
  <c r="C642" i="15"/>
  <c r="H660" i="15"/>
  <c r="C653" i="15"/>
  <c r="G643" i="15"/>
  <c r="I643" i="15" s="1"/>
  <c r="C654" i="15"/>
  <c r="G644" i="15"/>
  <c r="I644" i="15" s="1"/>
  <c r="H651" i="15"/>
  <c r="G635" i="15"/>
  <c r="I635" i="15" s="1"/>
  <c r="C645" i="15"/>
  <c r="G639" i="15"/>
  <c r="I639" i="15" s="1"/>
  <c r="C649" i="15"/>
  <c r="G640" i="15"/>
  <c r="I640" i="15" s="1"/>
  <c r="D640" i="15" s="1"/>
  <c r="C650" i="15"/>
  <c r="G647" i="15"/>
  <c r="I647" i="15" s="1"/>
  <c r="C657" i="15"/>
  <c r="C641" i="15"/>
  <c r="G631" i="15"/>
  <c r="I631" i="15" s="1"/>
  <c r="D631" i="15" s="1"/>
  <c r="E660" i="15" l="1"/>
  <c r="B660" i="15" s="1"/>
  <c r="E587" i="15"/>
  <c r="B587" i="15" s="1"/>
  <c r="H597" i="15"/>
  <c r="D597" i="15" s="1"/>
  <c r="E578" i="15"/>
  <c r="B578" i="15" s="1"/>
  <c r="H588" i="15"/>
  <c r="D588" i="15" s="1"/>
  <c r="E622" i="15"/>
  <c r="B622" i="15" s="1"/>
  <c r="H632" i="15"/>
  <c r="D632" i="15" s="1"/>
  <c r="E614" i="15"/>
  <c r="B614" i="15" s="1"/>
  <c r="H624" i="15"/>
  <c r="D624" i="15" s="1"/>
  <c r="E651" i="15"/>
  <c r="B651" i="15" s="1"/>
  <c r="E605" i="15"/>
  <c r="B605" i="15" s="1"/>
  <c r="H615" i="15"/>
  <c r="D615" i="15" s="1"/>
  <c r="G648" i="15"/>
  <c r="I648" i="15" s="1"/>
  <c r="C658" i="15"/>
  <c r="E569" i="15"/>
  <c r="B569" i="15" s="1"/>
  <c r="H579" i="15"/>
  <c r="D579" i="15" s="1"/>
  <c r="E623" i="15"/>
  <c r="B623" i="15" s="1"/>
  <c r="H633" i="15"/>
  <c r="D633" i="15" s="1"/>
  <c r="E596" i="15"/>
  <c r="B596" i="15" s="1"/>
  <c r="H606" i="15"/>
  <c r="D606" i="15" s="1"/>
  <c r="C660" i="15"/>
  <c r="G650" i="15"/>
  <c r="I650" i="15" s="1"/>
  <c r="D650" i="15" s="1"/>
  <c r="C667" i="15"/>
  <c r="G657" i="15"/>
  <c r="I657" i="15" s="1"/>
  <c r="C659" i="15"/>
  <c r="G649" i="15"/>
  <c r="I649" i="15" s="1"/>
  <c r="H661" i="15"/>
  <c r="G642" i="15"/>
  <c r="I642" i="15" s="1"/>
  <c r="C652" i="15"/>
  <c r="C663" i="15"/>
  <c r="G653" i="15"/>
  <c r="I653" i="15" s="1"/>
  <c r="H670" i="15"/>
  <c r="C651" i="15"/>
  <c r="G641" i="15"/>
  <c r="I641" i="15" s="1"/>
  <c r="D641" i="15" s="1"/>
  <c r="G654" i="15"/>
  <c r="I654" i="15" s="1"/>
  <c r="C664" i="15"/>
  <c r="C655" i="15"/>
  <c r="G645" i="15"/>
  <c r="I645" i="15" s="1"/>
  <c r="C686" i="15"/>
  <c r="G676" i="15"/>
  <c r="I676" i="15" s="1"/>
  <c r="E579" i="15" l="1"/>
  <c r="B579" i="15" s="1"/>
  <c r="H589" i="15"/>
  <c r="D589" i="15" s="1"/>
  <c r="E588" i="15"/>
  <c r="B588" i="15" s="1"/>
  <c r="H598" i="15"/>
  <c r="D598" i="15" s="1"/>
  <c r="E661" i="15"/>
  <c r="B661" i="15" s="1"/>
  <c r="E606" i="15"/>
  <c r="B606" i="15" s="1"/>
  <c r="H616" i="15"/>
  <c r="D616" i="15" s="1"/>
  <c r="E624" i="15"/>
  <c r="B624" i="15" s="1"/>
  <c r="H634" i="15"/>
  <c r="D634" i="15" s="1"/>
  <c r="E597" i="15"/>
  <c r="B597" i="15" s="1"/>
  <c r="H607" i="15"/>
  <c r="D607" i="15" s="1"/>
  <c r="E670" i="15"/>
  <c r="B670" i="15" s="1"/>
  <c r="E633" i="15"/>
  <c r="B633" i="15" s="1"/>
  <c r="H643" i="15"/>
  <c r="D643" i="15" s="1"/>
  <c r="E615" i="15"/>
  <c r="B615" i="15" s="1"/>
  <c r="H625" i="15"/>
  <c r="D625" i="15" s="1"/>
  <c r="E632" i="15"/>
  <c r="B632" i="15" s="1"/>
  <c r="H642" i="15"/>
  <c r="D642" i="15" s="1"/>
  <c r="C668" i="15"/>
  <c r="G658" i="15"/>
  <c r="I658" i="15" s="1"/>
  <c r="C674" i="15"/>
  <c r="G664" i="15"/>
  <c r="I664" i="15" s="1"/>
  <c r="C669" i="15"/>
  <c r="G659" i="15"/>
  <c r="I659" i="15" s="1"/>
  <c r="C665" i="15"/>
  <c r="G655" i="15"/>
  <c r="I655" i="15" s="1"/>
  <c r="C673" i="15"/>
  <c r="G663" i="15"/>
  <c r="I663" i="15" s="1"/>
  <c r="C662" i="15"/>
  <c r="G652" i="15"/>
  <c r="I652" i="15" s="1"/>
  <c r="C677" i="15"/>
  <c r="G667" i="15"/>
  <c r="I667" i="15" s="1"/>
  <c r="G651" i="15"/>
  <c r="I651" i="15" s="1"/>
  <c r="D651" i="15" s="1"/>
  <c r="C661" i="15"/>
  <c r="H680" i="15"/>
  <c r="H671" i="15"/>
  <c r="G686" i="15"/>
  <c r="I686" i="15" s="1"/>
  <c r="C696" i="15"/>
  <c r="C670" i="15"/>
  <c r="G660" i="15"/>
  <c r="I660" i="15" s="1"/>
  <c r="D660" i="15" s="1"/>
  <c r="E643" i="15" l="1"/>
  <c r="B643" i="15" s="1"/>
  <c r="H653" i="15"/>
  <c r="D653" i="15" s="1"/>
  <c r="E598" i="15"/>
  <c r="B598" i="15" s="1"/>
  <c r="H608" i="15"/>
  <c r="D608" i="15" s="1"/>
  <c r="E680" i="15"/>
  <c r="B680" i="15" s="1"/>
  <c r="E642" i="15"/>
  <c r="B642" i="15" s="1"/>
  <c r="H652" i="15"/>
  <c r="D652" i="15" s="1"/>
  <c r="E625" i="15"/>
  <c r="B625" i="15" s="1"/>
  <c r="H635" i="15"/>
  <c r="D635" i="15" s="1"/>
  <c r="E607" i="15"/>
  <c r="B607" i="15" s="1"/>
  <c r="H617" i="15"/>
  <c r="D617" i="15" s="1"/>
  <c r="E671" i="15"/>
  <c r="B671" i="15" s="1"/>
  <c r="E616" i="15"/>
  <c r="B616" i="15" s="1"/>
  <c r="H626" i="15"/>
  <c r="D626" i="15" s="1"/>
  <c r="E589" i="15"/>
  <c r="B589" i="15" s="1"/>
  <c r="H599" i="15"/>
  <c r="D599" i="15" s="1"/>
  <c r="E634" i="15"/>
  <c r="B634" i="15" s="1"/>
  <c r="H644" i="15"/>
  <c r="D644" i="15" s="1"/>
  <c r="G668" i="15"/>
  <c r="I668" i="15" s="1"/>
  <c r="C678" i="15"/>
  <c r="C687" i="15"/>
  <c r="G677" i="15"/>
  <c r="I677" i="15" s="1"/>
  <c r="C672" i="15"/>
  <c r="G662" i="15"/>
  <c r="I662" i="15" s="1"/>
  <c r="C675" i="15"/>
  <c r="G665" i="15"/>
  <c r="I665" i="15" s="1"/>
  <c r="H681" i="15"/>
  <c r="C679" i="15"/>
  <c r="G669" i="15"/>
  <c r="I669" i="15" s="1"/>
  <c r="H690" i="15"/>
  <c r="G696" i="15"/>
  <c r="I696" i="15" s="1"/>
  <c r="C706" i="15"/>
  <c r="C671" i="15"/>
  <c r="G661" i="15"/>
  <c r="I661" i="15" s="1"/>
  <c r="D661" i="15" s="1"/>
  <c r="C683" i="15"/>
  <c r="G673" i="15"/>
  <c r="I673" i="15" s="1"/>
  <c r="C680" i="15"/>
  <c r="G670" i="15"/>
  <c r="I670" i="15" s="1"/>
  <c r="D670" i="15" s="1"/>
  <c r="G674" i="15"/>
  <c r="I674" i="15" s="1"/>
  <c r="C684" i="15"/>
  <c r="G678" i="15" l="1"/>
  <c r="I678" i="15" s="1"/>
  <c r="C688" i="15"/>
  <c r="E626" i="15"/>
  <c r="B626" i="15" s="1"/>
  <c r="H636" i="15"/>
  <c r="D636" i="15" s="1"/>
  <c r="E635" i="15"/>
  <c r="B635" i="15" s="1"/>
  <c r="H645" i="15"/>
  <c r="D645" i="15" s="1"/>
  <c r="E608" i="15"/>
  <c r="B608" i="15" s="1"/>
  <c r="H618" i="15"/>
  <c r="D618" i="15" s="1"/>
  <c r="E644" i="15"/>
  <c r="B644" i="15" s="1"/>
  <c r="H654" i="15"/>
  <c r="D654" i="15" s="1"/>
  <c r="E652" i="15"/>
  <c r="B652" i="15" s="1"/>
  <c r="H662" i="15"/>
  <c r="D662" i="15" s="1"/>
  <c r="E653" i="15"/>
  <c r="B653" i="15" s="1"/>
  <c r="H663" i="15"/>
  <c r="D663" i="15" s="1"/>
  <c r="E690" i="15"/>
  <c r="B690" i="15" s="1"/>
  <c r="E681" i="15"/>
  <c r="B681" i="15" s="1"/>
  <c r="E599" i="15"/>
  <c r="B599" i="15" s="1"/>
  <c r="H609" i="15"/>
  <c r="D609" i="15" s="1"/>
  <c r="E617" i="15"/>
  <c r="B617" i="15" s="1"/>
  <c r="H627" i="15"/>
  <c r="D627" i="15" s="1"/>
  <c r="G675" i="15"/>
  <c r="I675" i="15" s="1"/>
  <c r="C685" i="15"/>
  <c r="H700" i="15"/>
  <c r="C693" i="15"/>
  <c r="G683" i="15"/>
  <c r="I683" i="15" s="1"/>
  <c r="C689" i="15"/>
  <c r="G679" i="15"/>
  <c r="I679" i="15" s="1"/>
  <c r="G672" i="15"/>
  <c r="I672" i="15" s="1"/>
  <c r="C682" i="15"/>
  <c r="C694" i="15"/>
  <c r="G684" i="15"/>
  <c r="I684" i="15" s="1"/>
  <c r="G671" i="15"/>
  <c r="I671" i="15" s="1"/>
  <c r="D671" i="15" s="1"/>
  <c r="C681" i="15"/>
  <c r="H691" i="15"/>
  <c r="C690" i="15"/>
  <c r="G680" i="15"/>
  <c r="I680" i="15" s="1"/>
  <c r="D680" i="15" s="1"/>
  <c r="G706" i="15"/>
  <c r="I706" i="15" s="1"/>
  <c r="C716" i="15"/>
  <c r="C697" i="15"/>
  <c r="G687" i="15"/>
  <c r="I687" i="15" s="1"/>
  <c r="E700" i="15" l="1"/>
  <c r="B700" i="15" s="1"/>
  <c r="E654" i="15"/>
  <c r="B654" i="15" s="1"/>
  <c r="H664" i="15"/>
  <c r="D664" i="15" s="1"/>
  <c r="E663" i="15"/>
  <c r="B663" i="15" s="1"/>
  <c r="H673" i="15"/>
  <c r="D673" i="15" s="1"/>
  <c r="E627" i="15"/>
  <c r="B627" i="15" s="1"/>
  <c r="H637" i="15"/>
  <c r="D637" i="15" s="1"/>
  <c r="E609" i="15"/>
  <c r="B609" i="15" s="1"/>
  <c r="H619" i="15"/>
  <c r="D619" i="15" s="1"/>
  <c r="E618" i="15"/>
  <c r="B618" i="15" s="1"/>
  <c r="H628" i="15"/>
  <c r="D628" i="15" s="1"/>
  <c r="E691" i="15"/>
  <c r="B691" i="15" s="1"/>
  <c r="G688" i="15"/>
  <c r="I688" i="15" s="1"/>
  <c r="C698" i="15"/>
  <c r="E645" i="15"/>
  <c r="B645" i="15" s="1"/>
  <c r="H655" i="15"/>
  <c r="D655" i="15" s="1"/>
  <c r="E636" i="15"/>
  <c r="B636" i="15" s="1"/>
  <c r="H646" i="15"/>
  <c r="D646" i="15" s="1"/>
  <c r="E662" i="15"/>
  <c r="B662" i="15" s="1"/>
  <c r="H672" i="15"/>
  <c r="D672" i="15" s="1"/>
  <c r="C699" i="15"/>
  <c r="G689" i="15"/>
  <c r="I689" i="15" s="1"/>
  <c r="H701" i="15"/>
  <c r="H710" i="15"/>
  <c r="C726" i="15"/>
  <c r="G716" i="15"/>
  <c r="I716" i="15" s="1"/>
  <c r="C691" i="15"/>
  <c r="G681" i="15"/>
  <c r="I681" i="15" s="1"/>
  <c r="D681" i="15" s="1"/>
  <c r="C704" i="15"/>
  <c r="G694" i="15"/>
  <c r="I694" i="15" s="1"/>
  <c r="C695" i="15"/>
  <c r="G685" i="15"/>
  <c r="I685" i="15" s="1"/>
  <c r="G690" i="15"/>
  <c r="I690" i="15" s="1"/>
  <c r="D690" i="15" s="1"/>
  <c r="C700" i="15"/>
  <c r="C692" i="15"/>
  <c r="G682" i="15"/>
  <c r="I682" i="15" s="1"/>
  <c r="C703" i="15"/>
  <c r="G693" i="15"/>
  <c r="I693" i="15" s="1"/>
  <c r="G697" i="15"/>
  <c r="I697" i="15" s="1"/>
  <c r="C707" i="15"/>
  <c r="E655" i="15" l="1"/>
  <c r="B655" i="15" s="1"/>
  <c r="H665" i="15"/>
  <c r="D665" i="15" s="1"/>
  <c r="E673" i="15"/>
  <c r="B673" i="15" s="1"/>
  <c r="H683" i="15"/>
  <c r="D683" i="15" s="1"/>
  <c r="C708" i="15"/>
  <c r="G698" i="15"/>
  <c r="I698" i="15" s="1"/>
  <c r="E710" i="15"/>
  <c r="B710" i="15" s="1"/>
  <c r="E664" i="15"/>
  <c r="B664" i="15" s="1"/>
  <c r="H674" i="15"/>
  <c r="D674" i="15" s="1"/>
  <c r="E646" i="15"/>
  <c r="B646" i="15" s="1"/>
  <c r="H656" i="15"/>
  <c r="D656" i="15" s="1"/>
  <c r="E637" i="15"/>
  <c r="B637" i="15" s="1"/>
  <c r="H647" i="15"/>
  <c r="D647" i="15" s="1"/>
  <c r="E701" i="15"/>
  <c r="B701" i="15" s="1"/>
  <c r="E672" i="15"/>
  <c r="B672" i="15" s="1"/>
  <c r="H682" i="15"/>
  <c r="D682" i="15" s="1"/>
  <c r="E619" i="15"/>
  <c r="B619" i="15" s="1"/>
  <c r="H629" i="15"/>
  <c r="D629" i="15" s="1"/>
  <c r="E628" i="15"/>
  <c r="B628" i="15" s="1"/>
  <c r="H638" i="15"/>
  <c r="D638" i="15" s="1"/>
  <c r="H711" i="15"/>
  <c r="C702" i="15"/>
  <c r="G692" i="15"/>
  <c r="I692" i="15" s="1"/>
  <c r="C710" i="15"/>
  <c r="G700" i="15"/>
  <c r="I700" i="15" s="1"/>
  <c r="D700" i="15" s="1"/>
  <c r="C717" i="15"/>
  <c r="G707" i="15"/>
  <c r="I707" i="15" s="1"/>
  <c r="C709" i="15"/>
  <c r="G699" i="15"/>
  <c r="I699" i="15" s="1"/>
  <c r="C701" i="15"/>
  <c r="G691" i="15"/>
  <c r="I691" i="15" s="1"/>
  <c r="D691" i="15" s="1"/>
  <c r="C705" i="15"/>
  <c r="G695" i="15"/>
  <c r="I695" i="15" s="1"/>
  <c r="H720" i="15"/>
  <c r="G726" i="15"/>
  <c r="I726" i="15" s="1"/>
  <c r="C736" i="15"/>
  <c r="C713" i="15"/>
  <c r="G703" i="15"/>
  <c r="I703" i="15" s="1"/>
  <c r="C714" i="15"/>
  <c r="G704" i="15"/>
  <c r="I704" i="15" s="1"/>
  <c r="E682" i="15" l="1"/>
  <c r="B682" i="15" s="1"/>
  <c r="H692" i="15"/>
  <c r="D692" i="15" s="1"/>
  <c r="E656" i="15"/>
  <c r="B656" i="15" s="1"/>
  <c r="H666" i="15"/>
  <c r="D666" i="15" s="1"/>
  <c r="E711" i="15"/>
  <c r="B711" i="15" s="1"/>
  <c r="G708" i="15"/>
  <c r="I708" i="15" s="1"/>
  <c r="C718" i="15"/>
  <c r="E638" i="15"/>
  <c r="B638" i="15" s="1"/>
  <c r="H648" i="15"/>
  <c r="D648" i="15" s="1"/>
  <c r="E683" i="15"/>
  <c r="B683" i="15" s="1"/>
  <c r="H693" i="15"/>
  <c r="D693" i="15" s="1"/>
  <c r="E674" i="15"/>
  <c r="B674" i="15" s="1"/>
  <c r="H684" i="15"/>
  <c r="D684" i="15" s="1"/>
  <c r="E629" i="15"/>
  <c r="B629" i="15" s="1"/>
  <c r="H639" i="15"/>
  <c r="D639" i="15" s="1"/>
  <c r="E647" i="15"/>
  <c r="B647" i="15" s="1"/>
  <c r="H657" i="15"/>
  <c r="D657" i="15" s="1"/>
  <c r="E665" i="15"/>
  <c r="B665" i="15" s="1"/>
  <c r="H675" i="15"/>
  <c r="D675" i="15" s="1"/>
  <c r="E720" i="15"/>
  <c r="B720" i="15" s="1"/>
  <c r="G709" i="15"/>
  <c r="I709" i="15" s="1"/>
  <c r="C719" i="15"/>
  <c r="G736" i="15"/>
  <c r="I736" i="15" s="1"/>
  <c r="C746" i="15"/>
  <c r="G705" i="15"/>
  <c r="I705" i="15" s="1"/>
  <c r="C715" i="15"/>
  <c r="C712" i="15"/>
  <c r="G702" i="15"/>
  <c r="I702" i="15" s="1"/>
  <c r="H730" i="15"/>
  <c r="C724" i="15"/>
  <c r="G714" i="15"/>
  <c r="I714" i="15" s="1"/>
  <c r="C727" i="15"/>
  <c r="G717" i="15"/>
  <c r="I717" i="15" s="1"/>
  <c r="C711" i="15"/>
  <c r="G701" i="15"/>
  <c r="I701" i="15" s="1"/>
  <c r="D701" i="15" s="1"/>
  <c r="C723" i="15"/>
  <c r="G713" i="15"/>
  <c r="I713" i="15" s="1"/>
  <c r="C720" i="15"/>
  <c r="G710" i="15"/>
  <c r="I710" i="15" s="1"/>
  <c r="D710" i="15" s="1"/>
  <c r="H721" i="15"/>
  <c r="E675" i="15" l="1"/>
  <c r="B675" i="15" s="1"/>
  <c r="H685" i="15"/>
  <c r="D685" i="15" s="1"/>
  <c r="E730" i="15"/>
  <c r="B730" i="15" s="1"/>
  <c r="E684" i="15"/>
  <c r="B684" i="15" s="1"/>
  <c r="H694" i="15"/>
  <c r="D694" i="15" s="1"/>
  <c r="E692" i="15"/>
  <c r="B692" i="15" s="1"/>
  <c r="H702" i="15"/>
  <c r="D702" i="15" s="1"/>
  <c r="E639" i="15"/>
  <c r="B639" i="15" s="1"/>
  <c r="H649" i="15"/>
  <c r="D649" i="15" s="1"/>
  <c r="E666" i="15"/>
  <c r="B666" i="15" s="1"/>
  <c r="H676" i="15"/>
  <c r="D676" i="15" s="1"/>
  <c r="C728" i="15"/>
  <c r="G718" i="15"/>
  <c r="I718" i="15" s="1"/>
  <c r="E693" i="15"/>
  <c r="B693" i="15" s="1"/>
  <c r="H703" i="15"/>
  <c r="D703" i="15" s="1"/>
  <c r="E648" i="15"/>
  <c r="B648" i="15" s="1"/>
  <c r="H658" i="15"/>
  <c r="D658" i="15" s="1"/>
  <c r="E721" i="15"/>
  <c r="B721" i="15" s="1"/>
  <c r="E657" i="15"/>
  <c r="B657" i="15" s="1"/>
  <c r="H667" i="15"/>
  <c r="D667" i="15" s="1"/>
  <c r="C737" i="15"/>
  <c r="G727" i="15"/>
  <c r="I727" i="15" s="1"/>
  <c r="C734" i="15"/>
  <c r="G724" i="15"/>
  <c r="I724" i="15" s="1"/>
  <c r="G712" i="15"/>
  <c r="I712" i="15" s="1"/>
  <c r="C722" i="15"/>
  <c r="C721" i="15"/>
  <c r="G711" i="15"/>
  <c r="I711" i="15" s="1"/>
  <c r="D711" i="15" s="1"/>
  <c r="G723" i="15"/>
  <c r="I723" i="15" s="1"/>
  <c r="C733" i="15"/>
  <c r="H731" i="15"/>
  <c r="G746" i="15"/>
  <c r="I746" i="15" s="1"/>
  <c r="C756" i="15"/>
  <c r="C730" i="15"/>
  <c r="G720" i="15"/>
  <c r="I720" i="15" s="1"/>
  <c r="D720" i="15" s="1"/>
  <c r="H740" i="15"/>
  <c r="C729" i="15"/>
  <c r="G719" i="15"/>
  <c r="I719" i="15" s="1"/>
  <c r="C725" i="15"/>
  <c r="G715" i="15"/>
  <c r="I715" i="15" s="1"/>
  <c r="E731" i="15" l="1"/>
  <c r="B731" i="15" s="1"/>
  <c r="E667" i="15"/>
  <c r="B667" i="15" s="1"/>
  <c r="H677" i="15"/>
  <c r="D677" i="15" s="1"/>
  <c r="E703" i="15"/>
  <c r="B703" i="15" s="1"/>
  <c r="H713" i="15"/>
  <c r="D713" i="15" s="1"/>
  <c r="E649" i="15"/>
  <c r="B649" i="15" s="1"/>
  <c r="H659" i="15"/>
  <c r="D659" i="15" s="1"/>
  <c r="E702" i="15"/>
  <c r="B702" i="15" s="1"/>
  <c r="H712" i="15"/>
  <c r="D712" i="15" s="1"/>
  <c r="E685" i="15"/>
  <c r="B685" i="15" s="1"/>
  <c r="H695" i="15"/>
  <c r="D695" i="15" s="1"/>
  <c r="E694" i="15"/>
  <c r="B694" i="15" s="1"/>
  <c r="H704" i="15"/>
  <c r="D704" i="15" s="1"/>
  <c r="E740" i="15"/>
  <c r="B740" i="15" s="1"/>
  <c r="G728" i="15"/>
  <c r="I728" i="15" s="1"/>
  <c r="C738" i="15"/>
  <c r="E658" i="15"/>
  <c r="B658" i="15" s="1"/>
  <c r="H668" i="15"/>
  <c r="D668" i="15" s="1"/>
  <c r="E676" i="15"/>
  <c r="B676" i="15" s="1"/>
  <c r="H686" i="15"/>
  <c r="D686" i="15" s="1"/>
  <c r="C739" i="15"/>
  <c r="G729" i="15"/>
  <c r="I729" i="15" s="1"/>
  <c r="H741" i="15"/>
  <c r="H750" i="15"/>
  <c r="G734" i="15"/>
  <c r="I734" i="15" s="1"/>
  <c r="C744" i="15"/>
  <c r="G756" i="15"/>
  <c r="I756" i="15" s="1"/>
  <c r="C766" i="15"/>
  <c r="C732" i="15"/>
  <c r="G722" i="15"/>
  <c r="I722" i="15" s="1"/>
  <c r="G733" i="15"/>
  <c r="I733" i="15" s="1"/>
  <c r="C743" i="15"/>
  <c r="C731" i="15"/>
  <c r="G721" i="15"/>
  <c r="I721" i="15" s="1"/>
  <c r="D721" i="15" s="1"/>
  <c r="C735" i="15"/>
  <c r="G725" i="15"/>
  <c r="I725" i="15" s="1"/>
  <c r="G730" i="15"/>
  <c r="I730" i="15" s="1"/>
  <c r="D730" i="15" s="1"/>
  <c r="C740" i="15"/>
  <c r="C747" i="15"/>
  <c r="G737" i="15"/>
  <c r="I737" i="15" s="1"/>
  <c r="E713" i="15" l="1"/>
  <c r="B713" i="15" s="1"/>
  <c r="H723" i="15"/>
  <c r="D723" i="15" s="1"/>
  <c r="E750" i="15"/>
  <c r="B750" i="15" s="1"/>
  <c r="E686" i="15"/>
  <c r="B686" i="15" s="1"/>
  <c r="H696" i="15"/>
  <c r="D696" i="15" s="1"/>
  <c r="E712" i="15"/>
  <c r="B712" i="15" s="1"/>
  <c r="H722" i="15"/>
  <c r="D722" i="15" s="1"/>
  <c r="G738" i="15"/>
  <c r="I738" i="15" s="1"/>
  <c r="C748" i="15"/>
  <c r="E741" i="15"/>
  <c r="B741" i="15" s="1"/>
  <c r="E668" i="15"/>
  <c r="B668" i="15" s="1"/>
  <c r="H678" i="15"/>
  <c r="D678" i="15" s="1"/>
  <c r="E659" i="15"/>
  <c r="B659" i="15" s="1"/>
  <c r="H669" i="15"/>
  <c r="D669" i="15" s="1"/>
  <c r="E677" i="15"/>
  <c r="B677" i="15" s="1"/>
  <c r="H687" i="15"/>
  <c r="D687" i="15" s="1"/>
  <c r="E704" i="15"/>
  <c r="B704" i="15" s="1"/>
  <c r="H714" i="15"/>
  <c r="D714" i="15" s="1"/>
  <c r="E695" i="15"/>
  <c r="B695" i="15" s="1"/>
  <c r="H705" i="15"/>
  <c r="D705" i="15" s="1"/>
  <c r="G766" i="15"/>
  <c r="I766" i="15" s="1"/>
  <c r="C776" i="15"/>
  <c r="H751" i="15"/>
  <c r="H760" i="15"/>
  <c r="G732" i="15"/>
  <c r="I732" i="15" s="1"/>
  <c r="C742" i="15"/>
  <c r="C749" i="15"/>
  <c r="G739" i="15"/>
  <c r="I739" i="15" s="1"/>
  <c r="G744" i="15"/>
  <c r="I744" i="15" s="1"/>
  <c r="C754" i="15"/>
  <c r="G740" i="15"/>
  <c r="I740" i="15" s="1"/>
  <c r="D740" i="15" s="1"/>
  <c r="C750" i="15"/>
  <c r="C745" i="15"/>
  <c r="G735" i="15"/>
  <c r="I735" i="15" s="1"/>
  <c r="G743" i="15"/>
  <c r="I743" i="15" s="1"/>
  <c r="C753" i="15"/>
  <c r="C741" i="15"/>
  <c r="G731" i="15"/>
  <c r="I731" i="15" s="1"/>
  <c r="D731" i="15" s="1"/>
  <c r="G747" i="15"/>
  <c r="I747" i="15" s="1"/>
  <c r="C757" i="15"/>
  <c r="E696" i="15" l="1"/>
  <c r="B696" i="15" s="1"/>
  <c r="H706" i="15"/>
  <c r="D706" i="15" s="1"/>
  <c r="E705" i="15"/>
  <c r="B705" i="15" s="1"/>
  <c r="H715" i="15"/>
  <c r="D715" i="15" s="1"/>
  <c r="E714" i="15"/>
  <c r="B714" i="15" s="1"/>
  <c r="H724" i="15"/>
  <c r="D724" i="15" s="1"/>
  <c r="E669" i="15"/>
  <c r="B669" i="15" s="1"/>
  <c r="H679" i="15"/>
  <c r="D679" i="15" s="1"/>
  <c r="G748" i="15"/>
  <c r="I748" i="15" s="1"/>
  <c r="C758" i="15"/>
  <c r="E722" i="15"/>
  <c r="B722" i="15" s="1"/>
  <c r="H732" i="15"/>
  <c r="D732" i="15" s="1"/>
  <c r="E723" i="15"/>
  <c r="B723" i="15" s="1"/>
  <c r="H733" i="15"/>
  <c r="D733" i="15" s="1"/>
  <c r="E751" i="15"/>
  <c r="B751" i="15" s="1"/>
  <c r="E678" i="15"/>
  <c r="B678" i="15" s="1"/>
  <c r="H688" i="15"/>
  <c r="D688" i="15" s="1"/>
  <c r="E687" i="15"/>
  <c r="B687" i="15" s="1"/>
  <c r="H697" i="15"/>
  <c r="D697" i="15" s="1"/>
  <c r="E760" i="15"/>
  <c r="B760" i="15" s="1"/>
  <c r="G750" i="15"/>
  <c r="I750" i="15" s="1"/>
  <c r="D750" i="15" s="1"/>
  <c r="C760" i="15"/>
  <c r="G753" i="15"/>
  <c r="I753" i="15" s="1"/>
  <c r="C763" i="15"/>
  <c r="H770" i="15"/>
  <c r="G757" i="15"/>
  <c r="I757" i="15" s="1"/>
  <c r="C767" i="15"/>
  <c r="H761" i="15"/>
  <c r="G749" i="15"/>
  <c r="I749" i="15" s="1"/>
  <c r="C759" i="15"/>
  <c r="G745" i="15"/>
  <c r="I745" i="15" s="1"/>
  <c r="C755" i="15"/>
  <c r="G742" i="15"/>
  <c r="I742" i="15" s="1"/>
  <c r="C752" i="15"/>
  <c r="G776" i="15"/>
  <c r="I776" i="15" s="1"/>
  <c r="C786" i="15"/>
  <c r="C751" i="15"/>
  <c r="G741" i="15"/>
  <c r="I741" i="15" s="1"/>
  <c r="D741" i="15" s="1"/>
  <c r="C764" i="15"/>
  <c r="G754" i="15"/>
  <c r="I754" i="15" s="1"/>
  <c r="E770" i="15" l="1"/>
  <c r="B770" i="15" s="1"/>
  <c r="C768" i="15"/>
  <c r="G758" i="15"/>
  <c r="I758" i="15" s="1"/>
  <c r="E697" i="15"/>
  <c r="B697" i="15" s="1"/>
  <c r="H707" i="15"/>
  <c r="D707" i="15" s="1"/>
  <c r="E733" i="15"/>
  <c r="B733" i="15" s="1"/>
  <c r="H743" i="15"/>
  <c r="D743" i="15" s="1"/>
  <c r="E679" i="15"/>
  <c r="B679" i="15" s="1"/>
  <c r="H689" i="15"/>
  <c r="D689" i="15" s="1"/>
  <c r="E761" i="15"/>
  <c r="B761" i="15" s="1"/>
  <c r="E706" i="15"/>
  <c r="B706" i="15" s="1"/>
  <c r="H716" i="15"/>
  <c r="D716" i="15" s="1"/>
  <c r="E715" i="15"/>
  <c r="B715" i="15" s="1"/>
  <c r="H725" i="15"/>
  <c r="D725" i="15" s="1"/>
  <c r="E688" i="15"/>
  <c r="B688" i="15" s="1"/>
  <c r="H698" i="15"/>
  <c r="D698" i="15" s="1"/>
  <c r="E732" i="15"/>
  <c r="B732" i="15" s="1"/>
  <c r="H742" i="15"/>
  <c r="D742" i="15" s="1"/>
  <c r="E724" i="15"/>
  <c r="B724" i="15" s="1"/>
  <c r="H734" i="15"/>
  <c r="D734" i="15" s="1"/>
  <c r="G760" i="15"/>
  <c r="I760" i="15" s="1"/>
  <c r="D760" i="15" s="1"/>
  <c r="C770" i="15"/>
  <c r="C761" i="15"/>
  <c r="G751" i="15"/>
  <c r="I751" i="15" s="1"/>
  <c r="D751" i="15" s="1"/>
  <c r="G755" i="15"/>
  <c r="I755" i="15" s="1"/>
  <c r="C765" i="15"/>
  <c r="C796" i="15"/>
  <c r="G786" i="15"/>
  <c r="I786" i="15" s="1"/>
  <c r="G764" i="15"/>
  <c r="I764" i="15" s="1"/>
  <c r="C774" i="15"/>
  <c r="H780" i="15"/>
  <c r="G759" i="15"/>
  <c r="I759" i="15" s="1"/>
  <c r="C769" i="15"/>
  <c r="H771" i="15"/>
  <c r="G767" i="15"/>
  <c r="I767" i="15" s="1"/>
  <c r="C777" i="15"/>
  <c r="C773" i="15"/>
  <c r="G763" i="15"/>
  <c r="I763" i="15" s="1"/>
  <c r="G752" i="15"/>
  <c r="I752" i="15" s="1"/>
  <c r="C762" i="15"/>
  <c r="E698" i="15" l="1"/>
  <c r="B698" i="15" s="1"/>
  <c r="H708" i="15"/>
  <c r="D708" i="15" s="1"/>
  <c r="E780" i="15"/>
  <c r="B780" i="15" s="1"/>
  <c r="E707" i="15"/>
  <c r="B707" i="15" s="1"/>
  <c r="H717" i="15"/>
  <c r="D717" i="15" s="1"/>
  <c r="E771" i="15"/>
  <c r="B771" i="15" s="1"/>
  <c r="E734" i="15"/>
  <c r="B734" i="15" s="1"/>
  <c r="H744" i="15"/>
  <c r="D744" i="15" s="1"/>
  <c r="E725" i="15"/>
  <c r="B725" i="15" s="1"/>
  <c r="H735" i="15"/>
  <c r="D735" i="15" s="1"/>
  <c r="E689" i="15"/>
  <c r="B689" i="15" s="1"/>
  <c r="H699" i="15"/>
  <c r="D699" i="15" s="1"/>
  <c r="E742" i="15"/>
  <c r="B742" i="15" s="1"/>
  <c r="H752" i="15"/>
  <c r="D752" i="15" s="1"/>
  <c r="G768" i="15"/>
  <c r="I768" i="15" s="1"/>
  <c r="C778" i="15"/>
  <c r="E716" i="15"/>
  <c r="B716" i="15" s="1"/>
  <c r="H726" i="15"/>
  <c r="D726" i="15" s="1"/>
  <c r="E743" i="15"/>
  <c r="B743" i="15" s="1"/>
  <c r="H753" i="15"/>
  <c r="D753" i="15" s="1"/>
  <c r="G773" i="15"/>
  <c r="I773" i="15" s="1"/>
  <c r="C783" i="15"/>
  <c r="G796" i="15"/>
  <c r="I796" i="15" s="1"/>
  <c r="C806" i="15"/>
  <c r="C780" i="15"/>
  <c r="G770" i="15"/>
  <c r="I770" i="15" s="1"/>
  <c r="D770" i="15" s="1"/>
  <c r="G765" i="15"/>
  <c r="I765" i="15" s="1"/>
  <c r="C775" i="15"/>
  <c r="G774" i="15"/>
  <c r="I774" i="15" s="1"/>
  <c r="C784" i="15"/>
  <c r="C787" i="15"/>
  <c r="G777" i="15"/>
  <c r="I777" i="15" s="1"/>
  <c r="H781" i="15"/>
  <c r="G762" i="15"/>
  <c r="I762" i="15" s="1"/>
  <c r="C772" i="15"/>
  <c r="G769" i="15"/>
  <c r="I769" i="15" s="1"/>
  <c r="C779" i="15"/>
  <c r="H790" i="15"/>
  <c r="G761" i="15"/>
  <c r="I761" i="15" s="1"/>
  <c r="D761" i="15" s="1"/>
  <c r="C771" i="15"/>
  <c r="C788" i="15" l="1"/>
  <c r="G778" i="15"/>
  <c r="I778" i="15" s="1"/>
  <c r="E717" i="15"/>
  <c r="B717" i="15" s="1"/>
  <c r="H727" i="15"/>
  <c r="D727" i="15" s="1"/>
  <c r="E790" i="15"/>
  <c r="B790" i="15" s="1"/>
  <c r="E781" i="15"/>
  <c r="B781" i="15" s="1"/>
  <c r="E744" i="15"/>
  <c r="B744" i="15" s="1"/>
  <c r="H754" i="15"/>
  <c r="D754" i="15" s="1"/>
  <c r="E735" i="15"/>
  <c r="B735" i="15" s="1"/>
  <c r="H745" i="15"/>
  <c r="D745" i="15" s="1"/>
  <c r="E726" i="15"/>
  <c r="B726" i="15" s="1"/>
  <c r="H736" i="15"/>
  <c r="D736" i="15" s="1"/>
  <c r="E699" i="15"/>
  <c r="B699" i="15" s="1"/>
  <c r="H709" i="15"/>
  <c r="D709" i="15" s="1"/>
  <c r="E708" i="15"/>
  <c r="B708" i="15" s="1"/>
  <c r="H718" i="15"/>
  <c r="D718" i="15" s="1"/>
  <c r="E753" i="15"/>
  <c r="B753" i="15" s="1"/>
  <c r="H763" i="15"/>
  <c r="D763" i="15" s="1"/>
  <c r="E752" i="15"/>
  <c r="B752" i="15" s="1"/>
  <c r="H762" i="15"/>
  <c r="D762" i="15" s="1"/>
  <c r="C816" i="15"/>
  <c r="G806" i="15"/>
  <c r="I806" i="15" s="1"/>
  <c r="G775" i="15"/>
  <c r="I775" i="15" s="1"/>
  <c r="C785" i="15"/>
  <c r="C781" i="15"/>
  <c r="G771" i="15"/>
  <c r="I771" i="15" s="1"/>
  <c r="D771" i="15" s="1"/>
  <c r="G787" i="15"/>
  <c r="I787" i="15" s="1"/>
  <c r="C797" i="15"/>
  <c r="H800" i="15"/>
  <c r="C789" i="15"/>
  <c r="G779" i="15"/>
  <c r="I779" i="15" s="1"/>
  <c r="G772" i="15"/>
  <c r="I772" i="15" s="1"/>
  <c r="C782" i="15"/>
  <c r="G780" i="15"/>
  <c r="I780" i="15" s="1"/>
  <c r="D780" i="15" s="1"/>
  <c r="C790" i="15"/>
  <c r="H791" i="15"/>
  <c r="G784" i="15"/>
  <c r="I784" i="15" s="1"/>
  <c r="C794" i="15"/>
  <c r="G783" i="15"/>
  <c r="I783" i="15" s="1"/>
  <c r="C793" i="15"/>
  <c r="E791" i="15" l="1"/>
  <c r="B791" i="15" s="1"/>
  <c r="E709" i="15"/>
  <c r="B709" i="15" s="1"/>
  <c r="H719" i="15"/>
  <c r="D719" i="15" s="1"/>
  <c r="E727" i="15"/>
  <c r="B727" i="15" s="1"/>
  <c r="H737" i="15"/>
  <c r="D737" i="15" s="1"/>
  <c r="E745" i="15"/>
  <c r="B745" i="15" s="1"/>
  <c r="H755" i="15"/>
  <c r="D755" i="15" s="1"/>
  <c r="E762" i="15"/>
  <c r="B762" i="15" s="1"/>
  <c r="H772" i="15"/>
  <c r="D772" i="15" s="1"/>
  <c r="E763" i="15"/>
  <c r="B763" i="15" s="1"/>
  <c r="H773" i="15"/>
  <c r="D773" i="15" s="1"/>
  <c r="E754" i="15"/>
  <c r="B754" i="15" s="1"/>
  <c r="H764" i="15"/>
  <c r="D764" i="15" s="1"/>
  <c r="E800" i="15"/>
  <c r="B800" i="15" s="1"/>
  <c r="E736" i="15"/>
  <c r="B736" i="15" s="1"/>
  <c r="H746" i="15"/>
  <c r="D746" i="15" s="1"/>
  <c r="E718" i="15"/>
  <c r="B718" i="15" s="1"/>
  <c r="H728" i="15"/>
  <c r="D728" i="15" s="1"/>
  <c r="C798" i="15"/>
  <c r="G788" i="15"/>
  <c r="I788" i="15" s="1"/>
  <c r="G782" i="15"/>
  <c r="I782" i="15" s="1"/>
  <c r="C792" i="15"/>
  <c r="C803" i="15"/>
  <c r="G793" i="15"/>
  <c r="I793" i="15" s="1"/>
  <c r="G781" i="15"/>
  <c r="I781" i="15" s="1"/>
  <c r="D781" i="15" s="1"/>
  <c r="C791" i="15"/>
  <c r="G785" i="15"/>
  <c r="I785" i="15" s="1"/>
  <c r="C795" i="15"/>
  <c r="H801" i="15"/>
  <c r="G789" i="15"/>
  <c r="I789" i="15" s="1"/>
  <c r="C799" i="15"/>
  <c r="C804" i="15"/>
  <c r="G794" i="15"/>
  <c r="I794" i="15" s="1"/>
  <c r="C807" i="15"/>
  <c r="G797" i="15"/>
  <c r="I797" i="15" s="1"/>
  <c r="G790" i="15"/>
  <c r="I790" i="15" s="1"/>
  <c r="D790" i="15" s="1"/>
  <c r="C800" i="15"/>
  <c r="H810" i="15"/>
  <c r="G816" i="15"/>
  <c r="I816" i="15" s="1"/>
  <c r="C826" i="15"/>
  <c r="E772" i="15" l="1"/>
  <c r="B772" i="15" s="1"/>
  <c r="H782" i="15"/>
  <c r="D782" i="15" s="1"/>
  <c r="G798" i="15"/>
  <c r="I798" i="15" s="1"/>
  <c r="C808" i="15"/>
  <c r="E719" i="15"/>
  <c r="B719" i="15" s="1"/>
  <c r="H729" i="15"/>
  <c r="D729" i="15" s="1"/>
  <c r="E737" i="15"/>
  <c r="B737" i="15" s="1"/>
  <c r="H747" i="15"/>
  <c r="D747" i="15" s="1"/>
  <c r="E728" i="15"/>
  <c r="B728" i="15" s="1"/>
  <c r="H738" i="15"/>
  <c r="D738" i="15" s="1"/>
  <c r="E764" i="15"/>
  <c r="B764" i="15" s="1"/>
  <c r="H774" i="15"/>
  <c r="D774" i="15" s="1"/>
  <c r="E801" i="15"/>
  <c r="B801" i="15" s="1"/>
  <c r="E755" i="15"/>
  <c r="B755" i="15" s="1"/>
  <c r="H765" i="15"/>
  <c r="D765" i="15" s="1"/>
  <c r="E810" i="15"/>
  <c r="B810" i="15" s="1"/>
  <c r="E746" i="15"/>
  <c r="B746" i="15" s="1"/>
  <c r="H756" i="15"/>
  <c r="D756" i="15" s="1"/>
  <c r="E773" i="15"/>
  <c r="B773" i="15" s="1"/>
  <c r="H783" i="15"/>
  <c r="D783" i="15" s="1"/>
  <c r="C817" i="15"/>
  <c r="G807" i="15"/>
  <c r="I807" i="15" s="1"/>
  <c r="G804" i="15"/>
  <c r="I804" i="15" s="1"/>
  <c r="C814" i="15"/>
  <c r="C813" i="15"/>
  <c r="G803" i="15"/>
  <c r="I803" i="15" s="1"/>
  <c r="G799" i="15"/>
  <c r="I799" i="15" s="1"/>
  <c r="C809" i="15"/>
  <c r="H811" i="15"/>
  <c r="G800" i="15"/>
  <c r="I800" i="15" s="1"/>
  <c r="D800" i="15" s="1"/>
  <c r="C810" i="15"/>
  <c r="G826" i="15"/>
  <c r="I826" i="15" s="1"/>
  <c r="C836" i="15"/>
  <c r="H820" i="15"/>
  <c r="G792" i="15"/>
  <c r="I792" i="15" s="1"/>
  <c r="C802" i="15"/>
  <c r="C805" i="15"/>
  <c r="G795" i="15"/>
  <c r="I795" i="15" s="1"/>
  <c r="G791" i="15"/>
  <c r="I791" i="15" s="1"/>
  <c r="D791" i="15" s="1"/>
  <c r="C801" i="15"/>
  <c r="E820" i="15" l="1"/>
  <c r="B820" i="15" s="1"/>
  <c r="E729" i="15"/>
  <c r="B729" i="15" s="1"/>
  <c r="H739" i="15"/>
  <c r="D739" i="15" s="1"/>
  <c r="G836" i="15"/>
  <c r="I836" i="15" s="1"/>
  <c r="C846" i="15"/>
  <c r="G808" i="15"/>
  <c r="I808" i="15" s="1"/>
  <c r="C818" i="15"/>
  <c r="E756" i="15"/>
  <c r="B756" i="15" s="1"/>
  <c r="H766" i="15"/>
  <c r="D766" i="15" s="1"/>
  <c r="E747" i="15"/>
  <c r="B747" i="15" s="1"/>
  <c r="H757" i="15"/>
  <c r="D757" i="15" s="1"/>
  <c r="E782" i="15"/>
  <c r="B782" i="15" s="1"/>
  <c r="H792" i="15"/>
  <c r="D792" i="15" s="1"/>
  <c r="E811" i="15"/>
  <c r="B811" i="15" s="1"/>
  <c r="E783" i="15"/>
  <c r="B783" i="15" s="1"/>
  <c r="H793" i="15"/>
  <c r="D793" i="15" s="1"/>
  <c r="E765" i="15"/>
  <c r="B765" i="15" s="1"/>
  <c r="H775" i="15"/>
  <c r="D775" i="15" s="1"/>
  <c r="E738" i="15"/>
  <c r="B738" i="15" s="1"/>
  <c r="H748" i="15"/>
  <c r="D748" i="15" s="1"/>
  <c r="E774" i="15"/>
  <c r="B774" i="15" s="1"/>
  <c r="H784" i="15"/>
  <c r="D784" i="15" s="1"/>
  <c r="C823" i="15"/>
  <c r="G813" i="15"/>
  <c r="I813" i="15" s="1"/>
  <c r="C815" i="15"/>
  <c r="G805" i="15"/>
  <c r="I805" i="15" s="1"/>
  <c r="H830" i="15"/>
  <c r="C824" i="15"/>
  <c r="G814" i="15"/>
  <c r="I814" i="15" s="1"/>
  <c r="H821" i="15"/>
  <c r="G802" i="15"/>
  <c r="I802" i="15" s="1"/>
  <c r="C812" i="15"/>
  <c r="C811" i="15"/>
  <c r="G801" i="15"/>
  <c r="I801" i="15" s="1"/>
  <c r="D801" i="15" s="1"/>
  <c r="C820" i="15"/>
  <c r="G810" i="15"/>
  <c r="I810" i="15" s="1"/>
  <c r="D810" i="15" s="1"/>
  <c r="C819" i="15"/>
  <c r="G809" i="15"/>
  <c r="I809" i="15" s="1"/>
  <c r="C827" i="15"/>
  <c r="G817" i="15"/>
  <c r="I817" i="15" s="1"/>
  <c r="E793" i="15" l="1"/>
  <c r="B793" i="15" s="1"/>
  <c r="H803" i="15"/>
  <c r="D803" i="15" s="1"/>
  <c r="E757" i="15"/>
  <c r="B757" i="15" s="1"/>
  <c r="H767" i="15"/>
  <c r="D767" i="15" s="1"/>
  <c r="G846" i="15"/>
  <c r="I846" i="15" s="1"/>
  <c r="C856" i="15"/>
  <c r="E784" i="15"/>
  <c r="B784" i="15" s="1"/>
  <c r="H794" i="15"/>
  <c r="D794" i="15" s="1"/>
  <c r="E748" i="15"/>
  <c r="B748" i="15" s="1"/>
  <c r="H758" i="15"/>
  <c r="D758" i="15" s="1"/>
  <c r="E766" i="15"/>
  <c r="B766" i="15" s="1"/>
  <c r="H776" i="15"/>
  <c r="D776" i="15" s="1"/>
  <c r="E821" i="15"/>
  <c r="B821" i="15" s="1"/>
  <c r="E775" i="15"/>
  <c r="B775" i="15" s="1"/>
  <c r="H785" i="15"/>
  <c r="D785" i="15" s="1"/>
  <c r="E792" i="15"/>
  <c r="B792" i="15" s="1"/>
  <c r="H802" i="15"/>
  <c r="D802" i="15" s="1"/>
  <c r="E830" i="15"/>
  <c r="B830" i="15" s="1"/>
  <c r="E739" i="15"/>
  <c r="B739" i="15" s="1"/>
  <c r="H749" i="15"/>
  <c r="D749" i="15" s="1"/>
  <c r="C828" i="15"/>
  <c r="G818" i="15"/>
  <c r="I818" i="15" s="1"/>
  <c r="H831" i="15"/>
  <c r="C825" i="15"/>
  <c r="G815" i="15"/>
  <c r="I815" i="15" s="1"/>
  <c r="G827" i="15"/>
  <c r="I827" i="15" s="1"/>
  <c r="C837" i="15"/>
  <c r="H840" i="15"/>
  <c r="C829" i="15"/>
  <c r="G819" i="15"/>
  <c r="I819" i="15" s="1"/>
  <c r="G820" i="15"/>
  <c r="I820" i="15" s="1"/>
  <c r="D820" i="15" s="1"/>
  <c r="C830" i="15"/>
  <c r="C821" i="15"/>
  <c r="G811" i="15"/>
  <c r="I811" i="15" s="1"/>
  <c r="D811" i="15" s="1"/>
  <c r="G812" i="15"/>
  <c r="I812" i="15" s="1"/>
  <c r="C822" i="15"/>
  <c r="C833" i="15"/>
  <c r="G823" i="15"/>
  <c r="I823" i="15" s="1"/>
  <c r="G824" i="15"/>
  <c r="I824" i="15" s="1"/>
  <c r="C834" i="15"/>
  <c r="E785" i="15" l="1"/>
  <c r="B785" i="15" s="1"/>
  <c r="H795" i="15"/>
  <c r="D795" i="15" s="1"/>
  <c r="E749" i="15"/>
  <c r="B749" i="15" s="1"/>
  <c r="H759" i="15"/>
  <c r="D759" i="15" s="1"/>
  <c r="E767" i="15"/>
  <c r="B767" i="15" s="1"/>
  <c r="H777" i="15"/>
  <c r="D777" i="15" s="1"/>
  <c r="G837" i="15"/>
  <c r="I837" i="15" s="1"/>
  <c r="C847" i="15"/>
  <c r="E794" i="15"/>
  <c r="B794" i="15" s="1"/>
  <c r="H804" i="15"/>
  <c r="D804" i="15" s="1"/>
  <c r="E803" i="15"/>
  <c r="B803" i="15" s="1"/>
  <c r="H813" i="15"/>
  <c r="D813" i="15" s="1"/>
  <c r="G828" i="15"/>
  <c r="I828" i="15" s="1"/>
  <c r="C838" i="15"/>
  <c r="H850" i="15"/>
  <c r="E840" i="15"/>
  <c r="B840" i="15" s="1"/>
  <c r="E758" i="15"/>
  <c r="B758" i="15" s="1"/>
  <c r="H768" i="15"/>
  <c r="D768" i="15" s="1"/>
  <c r="G856" i="15"/>
  <c r="I856" i="15" s="1"/>
  <c r="C866" i="15"/>
  <c r="G834" i="15"/>
  <c r="I834" i="15" s="1"/>
  <c r="C844" i="15"/>
  <c r="G833" i="15"/>
  <c r="I833" i="15" s="1"/>
  <c r="C843" i="15"/>
  <c r="E831" i="15"/>
  <c r="B831" i="15" s="1"/>
  <c r="E802" i="15"/>
  <c r="B802" i="15" s="1"/>
  <c r="H812" i="15"/>
  <c r="D812" i="15" s="1"/>
  <c r="E776" i="15"/>
  <c r="B776" i="15" s="1"/>
  <c r="H786" i="15"/>
  <c r="D786" i="15" s="1"/>
  <c r="C835" i="15"/>
  <c r="G825" i="15"/>
  <c r="I825" i="15" s="1"/>
  <c r="C831" i="15"/>
  <c r="G821" i="15"/>
  <c r="I821" i="15" s="1"/>
  <c r="D821" i="15" s="1"/>
  <c r="G830" i="15"/>
  <c r="I830" i="15" s="1"/>
  <c r="D830" i="15" s="1"/>
  <c r="C840" i="15"/>
  <c r="G822" i="15"/>
  <c r="I822" i="15" s="1"/>
  <c r="C832" i="15"/>
  <c r="H841" i="15"/>
  <c r="C839" i="15"/>
  <c r="G829" i="15"/>
  <c r="I829" i="15" s="1"/>
  <c r="E804" i="15" l="1"/>
  <c r="B804" i="15" s="1"/>
  <c r="H814" i="15"/>
  <c r="D814" i="15" s="1"/>
  <c r="E759" i="15"/>
  <c r="B759" i="15" s="1"/>
  <c r="H769" i="15"/>
  <c r="D769" i="15" s="1"/>
  <c r="C854" i="15"/>
  <c r="G844" i="15"/>
  <c r="I844" i="15" s="1"/>
  <c r="G840" i="15"/>
  <c r="I840" i="15" s="1"/>
  <c r="D840" i="15" s="1"/>
  <c r="C850" i="15"/>
  <c r="G839" i="15"/>
  <c r="I839" i="15" s="1"/>
  <c r="C849" i="15"/>
  <c r="E850" i="15"/>
  <c r="B850" i="15" s="1"/>
  <c r="H860" i="15"/>
  <c r="C876" i="15"/>
  <c r="G866" i="15"/>
  <c r="I866" i="15" s="1"/>
  <c r="G838" i="15"/>
  <c r="I838" i="15" s="1"/>
  <c r="C848" i="15"/>
  <c r="C857" i="15"/>
  <c r="G847" i="15"/>
  <c r="I847" i="15" s="1"/>
  <c r="E795" i="15"/>
  <c r="B795" i="15" s="1"/>
  <c r="H805" i="15"/>
  <c r="D805" i="15" s="1"/>
  <c r="E812" i="15"/>
  <c r="B812" i="15" s="1"/>
  <c r="H822" i="15"/>
  <c r="D822" i="15" s="1"/>
  <c r="H851" i="15"/>
  <c r="E841" i="15"/>
  <c r="B841" i="15" s="1"/>
  <c r="G835" i="15"/>
  <c r="I835" i="15" s="1"/>
  <c r="C845" i="15"/>
  <c r="E786" i="15"/>
  <c r="B786" i="15" s="1"/>
  <c r="H796" i="15"/>
  <c r="D796" i="15" s="1"/>
  <c r="C853" i="15"/>
  <c r="G843" i="15"/>
  <c r="I843" i="15" s="1"/>
  <c r="G832" i="15"/>
  <c r="I832" i="15" s="1"/>
  <c r="C842" i="15"/>
  <c r="E768" i="15"/>
  <c r="B768" i="15" s="1"/>
  <c r="H778" i="15"/>
  <c r="D778" i="15" s="1"/>
  <c r="E813" i="15"/>
  <c r="B813" i="15" s="1"/>
  <c r="H823" i="15"/>
  <c r="D823" i="15" s="1"/>
  <c r="E777" i="15"/>
  <c r="B777" i="15" s="1"/>
  <c r="H787" i="15"/>
  <c r="D787" i="15" s="1"/>
  <c r="G831" i="15"/>
  <c r="I831" i="15" s="1"/>
  <c r="D831" i="15" s="1"/>
  <c r="C841" i="15"/>
  <c r="C852" i="15" l="1"/>
  <c r="G842" i="15"/>
  <c r="I842" i="15" s="1"/>
  <c r="E805" i="15"/>
  <c r="B805" i="15" s="1"/>
  <c r="H815" i="15"/>
  <c r="D815" i="15" s="1"/>
  <c r="G876" i="15"/>
  <c r="I876" i="15" s="1"/>
  <c r="C886" i="15"/>
  <c r="E860" i="15"/>
  <c r="B860" i="15" s="1"/>
  <c r="H870" i="15"/>
  <c r="E769" i="15"/>
  <c r="B769" i="15" s="1"/>
  <c r="H779" i="15"/>
  <c r="D779" i="15" s="1"/>
  <c r="E823" i="15"/>
  <c r="B823" i="15" s="1"/>
  <c r="H833" i="15"/>
  <c r="D833" i="15" s="1"/>
  <c r="C859" i="15"/>
  <c r="G849" i="15"/>
  <c r="I849" i="15" s="1"/>
  <c r="C863" i="15"/>
  <c r="G853" i="15"/>
  <c r="I853" i="15" s="1"/>
  <c r="E851" i="15"/>
  <c r="B851" i="15" s="1"/>
  <c r="H861" i="15"/>
  <c r="G857" i="15"/>
  <c r="I857" i="15" s="1"/>
  <c r="C867" i="15"/>
  <c r="E814" i="15"/>
  <c r="B814" i="15" s="1"/>
  <c r="H824" i="15"/>
  <c r="D824" i="15" s="1"/>
  <c r="E787" i="15"/>
  <c r="B787" i="15" s="1"/>
  <c r="H797" i="15"/>
  <c r="D797" i="15" s="1"/>
  <c r="G841" i="15"/>
  <c r="I841" i="15" s="1"/>
  <c r="D841" i="15" s="1"/>
  <c r="C851" i="15"/>
  <c r="E778" i="15"/>
  <c r="B778" i="15" s="1"/>
  <c r="H788" i="15"/>
  <c r="D788" i="15" s="1"/>
  <c r="E796" i="15"/>
  <c r="B796" i="15" s="1"/>
  <c r="H806" i="15"/>
  <c r="D806" i="15" s="1"/>
  <c r="E822" i="15"/>
  <c r="B822" i="15" s="1"/>
  <c r="H832" i="15"/>
  <c r="D832" i="15" s="1"/>
  <c r="G848" i="15"/>
  <c r="I848" i="15" s="1"/>
  <c r="C858" i="15"/>
  <c r="G850" i="15"/>
  <c r="I850" i="15" s="1"/>
  <c r="D850" i="15" s="1"/>
  <c r="C860" i="15"/>
  <c r="C855" i="15"/>
  <c r="G845" i="15"/>
  <c r="I845" i="15" s="1"/>
  <c r="C864" i="15"/>
  <c r="G854" i="15"/>
  <c r="I854" i="15" s="1"/>
  <c r="G855" i="15" l="1"/>
  <c r="I855" i="15" s="1"/>
  <c r="C865" i="15"/>
  <c r="H843" i="15"/>
  <c r="D843" i="15" s="1"/>
  <c r="E833" i="15"/>
  <c r="B833" i="15" s="1"/>
  <c r="C870" i="15"/>
  <c r="G860" i="15"/>
  <c r="I860" i="15" s="1"/>
  <c r="D860" i="15" s="1"/>
  <c r="H842" i="15"/>
  <c r="D842" i="15" s="1"/>
  <c r="E832" i="15"/>
  <c r="B832" i="15" s="1"/>
  <c r="C869" i="15"/>
  <c r="G859" i="15"/>
  <c r="I859" i="15" s="1"/>
  <c r="E806" i="15"/>
  <c r="B806" i="15" s="1"/>
  <c r="H816" i="15"/>
  <c r="D816" i="15" s="1"/>
  <c r="E797" i="15"/>
  <c r="B797" i="15" s="1"/>
  <c r="H807" i="15"/>
  <c r="D807" i="15" s="1"/>
  <c r="E861" i="15"/>
  <c r="B861" i="15" s="1"/>
  <c r="H871" i="15"/>
  <c r="G886" i="15"/>
  <c r="I886" i="15" s="1"/>
  <c r="C896" i="15"/>
  <c r="E779" i="15"/>
  <c r="B779" i="15" s="1"/>
  <c r="H789" i="15"/>
  <c r="D789" i="15" s="1"/>
  <c r="E815" i="15"/>
  <c r="B815" i="15" s="1"/>
  <c r="H825" i="15"/>
  <c r="D825" i="15" s="1"/>
  <c r="C868" i="15"/>
  <c r="G858" i="15"/>
  <c r="I858" i="15" s="1"/>
  <c r="E788" i="15"/>
  <c r="B788" i="15" s="1"/>
  <c r="H798" i="15"/>
  <c r="D798" i="15" s="1"/>
  <c r="E824" i="15"/>
  <c r="B824" i="15" s="1"/>
  <c r="H834" i="15"/>
  <c r="D834" i="15" s="1"/>
  <c r="G863" i="15"/>
  <c r="I863" i="15" s="1"/>
  <c r="C873" i="15"/>
  <c r="H880" i="15"/>
  <c r="E870" i="15"/>
  <c r="B870" i="15" s="1"/>
  <c r="G864" i="15"/>
  <c r="I864" i="15" s="1"/>
  <c r="C874" i="15"/>
  <c r="G851" i="15"/>
  <c r="I851" i="15" s="1"/>
  <c r="D851" i="15" s="1"/>
  <c r="C861" i="15"/>
  <c r="G867" i="15"/>
  <c r="I867" i="15" s="1"/>
  <c r="C877" i="15"/>
  <c r="C862" i="15"/>
  <c r="G852" i="15"/>
  <c r="I852" i="15" s="1"/>
  <c r="E871" i="15" l="1"/>
  <c r="B871" i="15" s="1"/>
  <c r="H881" i="15"/>
  <c r="E798" i="15"/>
  <c r="B798" i="15" s="1"/>
  <c r="H808" i="15"/>
  <c r="D808" i="15" s="1"/>
  <c r="E789" i="15"/>
  <c r="B789" i="15" s="1"/>
  <c r="H799" i="15"/>
  <c r="D799" i="15" s="1"/>
  <c r="E807" i="15"/>
  <c r="B807" i="15" s="1"/>
  <c r="H817" i="15"/>
  <c r="D817" i="15" s="1"/>
  <c r="C879" i="15"/>
  <c r="G869" i="15"/>
  <c r="I869" i="15" s="1"/>
  <c r="H844" i="15"/>
  <c r="D844" i="15" s="1"/>
  <c r="E834" i="15"/>
  <c r="B834" i="15" s="1"/>
  <c r="E825" i="15"/>
  <c r="B825" i="15" s="1"/>
  <c r="H835" i="15"/>
  <c r="D835" i="15" s="1"/>
  <c r="C884" i="15"/>
  <c r="G874" i="15"/>
  <c r="I874" i="15" s="1"/>
  <c r="C880" i="15"/>
  <c r="G870" i="15"/>
  <c r="I870" i="15" s="1"/>
  <c r="D870" i="15" s="1"/>
  <c r="C872" i="15"/>
  <c r="G862" i="15"/>
  <c r="I862" i="15" s="1"/>
  <c r="E880" i="15"/>
  <c r="B880" i="15" s="1"/>
  <c r="H890" i="15"/>
  <c r="E843" i="15"/>
  <c r="B843" i="15" s="1"/>
  <c r="H853" i="15"/>
  <c r="D853" i="15" s="1"/>
  <c r="C887" i="15"/>
  <c r="G877" i="15"/>
  <c r="I877" i="15" s="1"/>
  <c r="C883" i="15"/>
  <c r="G873" i="15"/>
  <c r="I873" i="15" s="1"/>
  <c r="E816" i="15"/>
  <c r="B816" i="15" s="1"/>
  <c r="H826" i="15"/>
  <c r="D826" i="15" s="1"/>
  <c r="H852" i="15"/>
  <c r="D852" i="15" s="1"/>
  <c r="E842" i="15"/>
  <c r="B842" i="15" s="1"/>
  <c r="C875" i="15"/>
  <c r="G865" i="15"/>
  <c r="I865" i="15" s="1"/>
  <c r="C871" i="15"/>
  <c r="G861" i="15"/>
  <c r="I861" i="15" s="1"/>
  <c r="D861" i="15" s="1"/>
  <c r="C878" i="15"/>
  <c r="G868" i="15"/>
  <c r="I868" i="15" s="1"/>
  <c r="G896" i="15"/>
  <c r="I896" i="15" s="1"/>
  <c r="C906" i="15"/>
  <c r="G878" i="15" l="1"/>
  <c r="I878" i="15" s="1"/>
  <c r="C888" i="15"/>
  <c r="E853" i="15"/>
  <c r="B853" i="15" s="1"/>
  <c r="H863" i="15"/>
  <c r="D863" i="15" s="1"/>
  <c r="G880" i="15"/>
  <c r="I880" i="15" s="1"/>
  <c r="D880" i="15" s="1"/>
  <c r="C890" i="15"/>
  <c r="H854" i="15"/>
  <c r="D854" i="15" s="1"/>
  <c r="E844" i="15"/>
  <c r="B844" i="15" s="1"/>
  <c r="E808" i="15"/>
  <c r="B808" i="15" s="1"/>
  <c r="H818" i="15"/>
  <c r="D818" i="15" s="1"/>
  <c r="G887" i="15"/>
  <c r="I887" i="15" s="1"/>
  <c r="C897" i="15"/>
  <c r="G879" i="15"/>
  <c r="I879" i="15" s="1"/>
  <c r="C889" i="15"/>
  <c r="H900" i="15"/>
  <c r="E890" i="15"/>
  <c r="B890" i="15" s="1"/>
  <c r="H845" i="15"/>
  <c r="D845" i="15" s="1"/>
  <c r="E835" i="15"/>
  <c r="B835" i="15" s="1"/>
  <c r="E817" i="15"/>
  <c r="B817" i="15" s="1"/>
  <c r="H827" i="15"/>
  <c r="D827" i="15" s="1"/>
  <c r="C885" i="15"/>
  <c r="G875" i="15"/>
  <c r="I875" i="15" s="1"/>
  <c r="C893" i="15"/>
  <c r="G883" i="15"/>
  <c r="I883" i="15" s="1"/>
  <c r="C916" i="15"/>
  <c r="G906" i="15"/>
  <c r="I906" i="15" s="1"/>
  <c r="E881" i="15"/>
  <c r="B881" i="15" s="1"/>
  <c r="H891" i="15"/>
  <c r="E826" i="15"/>
  <c r="B826" i="15" s="1"/>
  <c r="H836" i="15"/>
  <c r="D836" i="15" s="1"/>
  <c r="G871" i="15"/>
  <c r="I871" i="15" s="1"/>
  <c r="D871" i="15" s="1"/>
  <c r="C881" i="15"/>
  <c r="C894" i="15"/>
  <c r="G884" i="15"/>
  <c r="I884" i="15" s="1"/>
  <c r="H862" i="15"/>
  <c r="D862" i="15" s="1"/>
  <c r="E852" i="15"/>
  <c r="B852" i="15" s="1"/>
  <c r="C882" i="15"/>
  <c r="G872" i="15"/>
  <c r="I872" i="15" s="1"/>
  <c r="E799" i="15"/>
  <c r="B799" i="15" s="1"/>
  <c r="H809" i="15"/>
  <c r="D809" i="15" s="1"/>
  <c r="H872" i="15" l="1"/>
  <c r="D872" i="15" s="1"/>
  <c r="E862" i="15"/>
  <c r="B862" i="15" s="1"/>
  <c r="G882" i="15"/>
  <c r="I882" i="15" s="1"/>
  <c r="C892" i="15"/>
  <c r="C926" i="15"/>
  <c r="G916" i="15"/>
  <c r="I916" i="15" s="1"/>
  <c r="C907" i="15"/>
  <c r="G897" i="15"/>
  <c r="I897" i="15" s="1"/>
  <c r="H846" i="15"/>
  <c r="D846" i="15" s="1"/>
  <c r="E836" i="15"/>
  <c r="B836" i="15" s="1"/>
  <c r="G890" i="15"/>
  <c r="I890" i="15" s="1"/>
  <c r="D890" i="15" s="1"/>
  <c r="C900" i="15"/>
  <c r="C903" i="15"/>
  <c r="G893" i="15"/>
  <c r="I893" i="15" s="1"/>
  <c r="H855" i="15"/>
  <c r="D855" i="15" s="1"/>
  <c r="E845" i="15"/>
  <c r="B845" i="15" s="1"/>
  <c r="E818" i="15"/>
  <c r="B818" i="15" s="1"/>
  <c r="H828" i="15"/>
  <c r="D828" i="15" s="1"/>
  <c r="E827" i="15"/>
  <c r="B827" i="15" s="1"/>
  <c r="H837" i="15"/>
  <c r="D837" i="15" s="1"/>
  <c r="E900" i="15"/>
  <c r="B900" i="15" s="1"/>
  <c r="H910" i="15"/>
  <c r="G894" i="15"/>
  <c r="I894" i="15" s="1"/>
  <c r="C904" i="15"/>
  <c r="G889" i="15"/>
  <c r="I889" i="15" s="1"/>
  <c r="C899" i="15"/>
  <c r="G888" i="15"/>
  <c r="I888" i="15" s="1"/>
  <c r="C898" i="15"/>
  <c r="E809" i="15"/>
  <c r="B809" i="15" s="1"/>
  <c r="H819" i="15"/>
  <c r="D819" i="15" s="1"/>
  <c r="E891" i="15"/>
  <c r="B891" i="15" s="1"/>
  <c r="H901" i="15"/>
  <c r="C895" i="15"/>
  <c r="G885" i="15"/>
  <c r="I885" i="15" s="1"/>
  <c r="H873" i="15"/>
  <c r="D873" i="15" s="1"/>
  <c r="E863" i="15"/>
  <c r="B863" i="15" s="1"/>
  <c r="C891" i="15"/>
  <c r="G881" i="15"/>
  <c r="I881" i="15" s="1"/>
  <c r="D881" i="15" s="1"/>
  <c r="H864" i="15"/>
  <c r="D864" i="15" s="1"/>
  <c r="E854" i="15"/>
  <c r="B854" i="15" s="1"/>
  <c r="E864" i="15" l="1"/>
  <c r="B864" i="15" s="1"/>
  <c r="H874" i="15"/>
  <c r="D874" i="15" s="1"/>
  <c r="H847" i="15"/>
  <c r="D847" i="15" s="1"/>
  <c r="E837" i="15"/>
  <c r="B837" i="15" s="1"/>
  <c r="E855" i="15"/>
  <c r="B855" i="15" s="1"/>
  <c r="H865" i="15"/>
  <c r="D865" i="15" s="1"/>
  <c r="G895" i="15"/>
  <c r="I895" i="15" s="1"/>
  <c r="C905" i="15"/>
  <c r="G899" i="15"/>
  <c r="I899" i="15" s="1"/>
  <c r="C909" i="15"/>
  <c r="G907" i="15"/>
  <c r="I907" i="15" s="1"/>
  <c r="C917" i="15"/>
  <c r="E901" i="15"/>
  <c r="B901" i="15" s="1"/>
  <c r="H911" i="15"/>
  <c r="C913" i="15"/>
  <c r="G903" i="15"/>
  <c r="I903" i="15" s="1"/>
  <c r="G904" i="15"/>
  <c r="I904" i="15" s="1"/>
  <c r="C914" i="15"/>
  <c r="C901" i="15"/>
  <c r="G891" i="15"/>
  <c r="I891" i="15" s="1"/>
  <c r="D891" i="15" s="1"/>
  <c r="E828" i="15"/>
  <c r="B828" i="15" s="1"/>
  <c r="H838" i="15"/>
  <c r="D838" i="15" s="1"/>
  <c r="C910" i="15"/>
  <c r="G900" i="15"/>
  <c r="I900" i="15" s="1"/>
  <c r="D900" i="15" s="1"/>
  <c r="G926" i="15"/>
  <c r="I926" i="15" s="1"/>
  <c r="C936" i="15"/>
  <c r="E819" i="15"/>
  <c r="B819" i="15" s="1"/>
  <c r="H829" i="15"/>
  <c r="D829" i="15" s="1"/>
  <c r="C902" i="15"/>
  <c r="G892" i="15"/>
  <c r="I892" i="15" s="1"/>
  <c r="H920" i="15"/>
  <c r="E910" i="15"/>
  <c r="B910" i="15" s="1"/>
  <c r="H883" i="15"/>
  <c r="D883" i="15" s="1"/>
  <c r="E873" i="15"/>
  <c r="B873" i="15" s="1"/>
  <c r="C908" i="15"/>
  <c r="G898" i="15"/>
  <c r="I898" i="15" s="1"/>
  <c r="E846" i="15"/>
  <c r="B846" i="15" s="1"/>
  <c r="H856" i="15"/>
  <c r="D856" i="15" s="1"/>
  <c r="H882" i="15"/>
  <c r="D882" i="15" s="1"/>
  <c r="E872" i="15"/>
  <c r="B872" i="15" s="1"/>
  <c r="G909" i="15" l="1"/>
  <c r="I909" i="15" s="1"/>
  <c r="C919" i="15"/>
  <c r="E829" i="15"/>
  <c r="B829" i="15" s="1"/>
  <c r="H839" i="15"/>
  <c r="D839" i="15" s="1"/>
  <c r="G913" i="15"/>
  <c r="I913" i="15" s="1"/>
  <c r="C923" i="15"/>
  <c r="E856" i="15"/>
  <c r="B856" i="15" s="1"/>
  <c r="H866" i="15"/>
  <c r="D866" i="15" s="1"/>
  <c r="E920" i="15"/>
  <c r="B920" i="15" s="1"/>
  <c r="H930" i="15"/>
  <c r="C912" i="15"/>
  <c r="G902" i="15"/>
  <c r="I902" i="15" s="1"/>
  <c r="E911" i="15"/>
  <c r="B911" i="15" s="1"/>
  <c r="H921" i="15"/>
  <c r="E874" i="15"/>
  <c r="B874" i="15" s="1"/>
  <c r="H884" i="15"/>
  <c r="D884" i="15" s="1"/>
  <c r="G914" i="15"/>
  <c r="I914" i="15" s="1"/>
  <c r="C924" i="15"/>
  <c r="E838" i="15"/>
  <c r="B838" i="15" s="1"/>
  <c r="H848" i="15"/>
  <c r="D848" i="15" s="1"/>
  <c r="C918" i="15"/>
  <c r="G908" i="15"/>
  <c r="I908" i="15" s="1"/>
  <c r="C915" i="15"/>
  <c r="G905" i="15"/>
  <c r="I905" i="15" s="1"/>
  <c r="H857" i="15"/>
  <c r="D857" i="15" s="1"/>
  <c r="E847" i="15"/>
  <c r="B847" i="15" s="1"/>
  <c r="C946" i="15"/>
  <c r="G936" i="15"/>
  <c r="I936" i="15" s="1"/>
  <c r="E865" i="15"/>
  <c r="B865" i="15" s="1"/>
  <c r="H875" i="15"/>
  <c r="D875" i="15" s="1"/>
  <c r="C920" i="15"/>
  <c r="G910" i="15"/>
  <c r="I910" i="15" s="1"/>
  <c r="D910" i="15" s="1"/>
  <c r="E882" i="15"/>
  <c r="B882" i="15" s="1"/>
  <c r="H892" i="15"/>
  <c r="D892" i="15" s="1"/>
  <c r="H893" i="15"/>
  <c r="D893" i="15" s="1"/>
  <c r="E883" i="15"/>
  <c r="B883" i="15" s="1"/>
  <c r="G901" i="15"/>
  <c r="I901" i="15" s="1"/>
  <c r="D901" i="15" s="1"/>
  <c r="C911" i="15"/>
  <c r="G917" i="15"/>
  <c r="I917" i="15" s="1"/>
  <c r="C927" i="15"/>
  <c r="E875" i="15" l="1"/>
  <c r="B875" i="15" s="1"/>
  <c r="H885" i="15"/>
  <c r="D885" i="15" s="1"/>
  <c r="G915" i="15"/>
  <c r="I915" i="15" s="1"/>
  <c r="C925" i="15"/>
  <c r="C933" i="15"/>
  <c r="G923" i="15"/>
  <c r="I923" i="15" s="1"/>
  <c r="C934" i="15"/>
  <c r="G924" i="15"/>
  <c r="I924" i="15" s="1"/>
  <c r="C922" i="15"/>
  <c r="G912" i="15"/>
  <c r="I912" i="15" s="1"/>
  <c r="C937" i="15"/>
  <c r="G927" i="15"/>
  <c r="I927" i="15" s="1"/>
  <c r="H903" i="15"/>
  <c r="D903" i="15" s="1"/>
  <c r="E893" i="15"/>
  <c r="B893" i="15" s="1"/>
  <c r="G918" i="15"/>
  <c r="I918" i="15" s="1"/>
  <c r="C928" i="15"/>
  <c r="E884" i="15"/>
  <c r="B884" i="15" s="1"/>
  <c r="H894" i="15"/>
  <c r="D894" i="15" s="1"/>
  <c r="C929" i="15"/>
  <c r="G919" i="15"/>
  <c r="I919" i="15" s="1"/>
  <c r="H849" i="15"/>
  <c r="D849" i="15" s="1"/>
  <c r="E839" i="15"/>
  <c r="B839" i="15" s="1"/>
  <c r="E892" i="15"/>
  <c r="B892" i="15" s="1"/>
  <c r="H902" i="15"/>
  <c r="D902" i="15" s="1"/>
  <c r="C956" i="15"/>
  <c r="G946" i="15"/>
  <c r="I946" i="15" s="1"/>
  <c r="H858" i="15"/>
  <c r="D858" i="15" s="1"/>
  <c r="E848" i="15"/>
  <c r="B848" i="15" s="1"/>
  <c r="H940" i="15"/>
  <c r="E930" i="15"/>
  <c r="B930" i="15" s="1"/>
  <c r="G911" i="15"/>
  <c r="I911" i="15" s="1"/>
  <c r="D911" i="15" s="1"/>
  <c r="C921" i="15"/>
  <c r="C930" i="15"/>
  <c r="G920" i="15"/>
  <c r="I920" i="15" s="1"/>
  <c r="D920" i="15" s="1"/>
  <c r="H867" i="15"/>
  <c r="D867" i="15" s="1"/>
  <c r="E857" i="15"/>
  <c r="B857" i="15" s="1"/>
  <c r="E921" i="15"/>
  <c r="B921" i="15" s="1"/>
  <c r="H931" i="15"/>
  <c r="E866" i="15"/>
  <c r="B866" i="15" s="1"/>
  <c r="H876" i="15"/>
  <c r="D876" i="15" s="1"/>
  <c r="G956" i="15" l="1"/>
  <c r="I956" i="15" s="1"/>
  <c r="C966" i="15"/>
  <c r="E903" i="15"/>
  <c r="B903" i="15" s="1"/>
  <c r="H913" i="15"/>
  <c r="D913" i="15" s="1"/>
  <c r="G937" i="15"/>
  <c r="I937" i="15" s="1"/>
  <c r="C947" i="15"/>
  <c r="C935" i="15"/>
  <c r="G925" i="15"/>
  <c r="I925" i="15" s="1"/>
  <c r="H950" i="15"/>
  <c r="E940" i="15"/>
  <c r="B940" i="15" s="1"/>
  <c r="C938" i="15"/>
  <c r="G928" i="15"/>
  <c r="I928" i="15" s="1"/>
  <c r="G922" i="15"/>
  <c r="I922" i="15" s="1"/>
  <c r="C932" i="15"/>
  <c r="H895" i="15"/>
  <c r="D895" i="15" s="1"/>
  <c r="E885" i="15"/>
  <c r="B885" i="15" s="1"/>
  <c r="C940" i="15"/>
  <c r="G930" i="15"/>
  <c r="I930" i="15" s="1"/>
  <c r="D930" i="15" s="1"/>
  <c r="C931" i="15"/>
  <c r="G921" i="15"/>
  <c r="I921" i="15" s="1"/>
  <c r="D921" i="15" s="1"/>
  <c r="G929" i="15"/>
  <c r="I929" i="15" s="1"/>
  <c r="C939" i="15"/>
  <c r="G933" i="15"/>
  <c r="I933" i="15" s="1"/>
  <c r="C943" i="15"/>
  <c r="H941" i="15"/>
  <c r="E931" i="15"/>
  <c r="B931" i="15" s="1"/>
  <c r="H859" i="15"/>
  <c r="D859" i="15" s="1"/>
  <c r="E849" i="15"/>
  <c r="B849" i="15" s="1"/>
  <c r="H912" i="15"/>
  <c r="D912" i="15" s="1"/>
  <c r="E902" i="15"/>
  <c r="B902" i="15" s="1"/>
  <c r="E894" i="15"/>
  <c r="B894" i="15" s="1"/>
  <c r="H904" i="15"/>
  <c r="D904" i="15" s="1"/>
  <c r="E867" i="15"/>
  <c r="B867" i="15" s="1"/>
  <c r="H877" i="15"/>
  <c r="D877" i="15" s="1"/>
  <c r="E876" i="15"/>
  <c r="B876" i="15" s="1"/>
  <c r="H886" i="15"/>
  <c r="D886" i="15" s="1"/>
  <c r="E858" i="15"/>
  <c r="B858" i="15" s="1"/>
  <c r="H868" i="15"/>
  <c r="D868" i="15" s="1"/>
  <c r="G934" i="15"/>
  <c r="I934" i="15" s="1"/>
  <c r="C944" i="15"/>
  <c r="H869" i="15" l="1"/>
  <c r="D869" i="15" s="1"/>
  <c r="E859" i="15"/>
  <c r="B859" i="15" s="1"/>
  <c r="C941" i="15"/>
  <c r="G931" i="15"/>
  <c r="I931" i="15" s="1"/>
  <c r="D931" i="15" s="1"/>
  <c r="G938" i="15"/>
  <c r="I938" i="15" s="1"/>
  <c r="C948" i="15"/>
  <c r="E886" i="15"/>
  <c r="B886" i="15" s="1"/>
  <c r="H896" i="15"/>
  <c r="D896" i="15" s="1"/>
  <c r="E904" i="15"/>
  <c r="B904" i="15" s="1"/>
  <c r="H914" i="15"/>
  <c r="D914" i="15" s="1"/>
  <c r="E941" i="15"/>
  <c r="B941" i="15" s="1"/>
  <c r="H951" i="15"/>
  <c r="C950" i="15"/>
  <c r="G940" i="15"/>
  <c r="I940" i="15" s="1"/>
  <c r="D940" i="15" s="1"/>
  <c r="G943" i="15"/>
  <c r="I943" i="15" s="1"/>
  <c r="C953" i="15"/>
  <c r="H923" i="15"/>
  <c r="D923" i="15" s="1"/>
  <c r="E913" i="15"/>
  <c r="B913" i="15" s="1"/>
  <c r="G944" i="15"/>
  <c r="I944" i="15" s="1"/>
  <c r="C954" i="15"/>
  <c r="H905" i="15"/>
  <c r="D905" i="15" s="1"/>
  <c r="E895" i="15"/>
  <c r="B895" i="15" s="1"/>
  <c r="H960" i="15"/>
  <c r="E950" i="15"/>
  <c r="B950" i="15" s="1"/>
  <c r="H922" i="15"/>
  <c r="D922" i="15" s="1"/>
  <c r="E912" i="15"/>
  <c r="B912" i="15" s="1"/>
  <c r="G939" i="15"/>
  <c r="I939" i="15" s="1"/>
  <c r="C949" i="15"/>
  <c r="E877" i="15"/>
  <c r="B877" i="15" s="1"/>
  <c r="H887" i="15"/>
  <c r="D887" i="15" s="1"/>
  <c r="C942" i="15"/>
  <c r="G932" i="15"/>
  <c r="I932" i="15" s="1"/>
  <c r="C945" i="15"/>
  <c r="G935" i="15"/>
  <c r="I935" i="15" s="1"/>
  <c r="G966" i="15"/>
  <c r="I966" i="15" s="1"/>
  <c r="C976" i="15"/>
  <c r="H878" i="15"/>
  <c r="D878" i="15" s="1"/>
  <c r="E868" i="15"/>
  <c r="B868" i="15" s="1"/>
  <c r="G947" i="15"/>
  <c r="I947" i="15" s="1"/>
  <c r="C957" i="15"/>
  <c r="G945" i="15" l="1"/>
  <c r="I945" i="15" s="1"/>
  <c r="C955" i="15"/>
  <c r="E951" i="15"/>
  <c r="B951" i="15" s="1"/>
  <c r="H961" i="15"/>
  <c r="E922" i="15"/>
  <c r="B922" i="15" s="1"/>
  <c r="H932" i="15"/>
  <c r="D932" i="15" s="1"/>
  <c r="C952" i="15"/>
  <c r="G942" i="15"/>
  <c r="I942" i="15" s="1"/>
  <c r="H933" i="15"/>
  <c r="D933" i="15" s="1"/>
  <c r="E923" i="15"/>
  <c r="B923" i="15" s="1"/>
  <c r="E914" i="15"/>
  <c r="B914" i="15" s="1"/>
  <c r="H924" i="15"/>
  <c r="D924" i="15" s="1"/>
  <c r="E960" i="15"/>
  <c r="B960" i="15" s="1"/>
  <c r="H970" i="15"/>
  <c r="H906" i="15"/>
  <c r="D906" i="15" s="1"/>
  <c r="E896" i="15"/>
  <c r="B896" i="15" s="1"/>
  <c r="G953" i="15"/>
  <c r="I953" i="15" s="1"/>
  <c r="C963" i="15"/>
  <c r="G941" i="15"/>
  <c r="I941" i="15" s="1"/>
  <c r="D941" i="15" s="1"/>
  <c r="C951" i="15"/>
  <c r="C986" i="15"/>
  <c r="G976" i="15"/>
  <c r="I976" i="15" s="1"/>
  <c r="C958" i="15"/>
  <c r="G948" i="15"/>
  <c r="I948" i="15" s="1"/>
  <c r="H888" i="15"/>
  <c r="D888" i="15" s="1"/>
  <c r="E878" i="15"/>
  <c r="B878" i="15" s="1"/>
  <c r="E887" i="15"/>
  <c r="B887" i="15" s="1"/>
  <c r="H897" i="15"/>
  <c r="D897" i="15" s="1"/>
  <c r="C959" i="15"/>
  <c r="G949" i="15"/>
  <c r="I949" i="15" s="1"/>
  <c r="H915" i="15"/>
  <c r="D915" i="15" s="1"/>
  <c r="E905" i="15"/>
  <c r="B905" i="15" s="1"/>
  <c r="G957" i="15"/>
  <c r="I957" i="15" s="1"/>
  <c r="C967" i="15"/>
  <c r="C964" i="15"/>
  <c r="G954" i="15"/>
  <c r="I954" i="15" s="1"/>
  <c r="G950" i="15"/>
  <c r="I950" i="15" s="1"/>
  <c r="D950" i="15" s="1"/>
  <c r="C960" i="15"/>
  <c r="E869" i="15"/>
  <c r="B869" i="15" s="1"/>
  <c r="H879" i="15"/>
  <c r="D879" i="15" s="1"/>
  <c r="C974" i="15" l="1"/>
  <c r="G964" i="15"/>
  <c r="I964" i="15" s="1"/>
  <c r="H916" i="15"/>
  <c r="D916" i="15" s="1"/>
  <c r="E906" i="15"/>
  <c r="B906" i="15" s="1"/>
  <c r="C977" i="15"/>
  <c r="G967" i="15"/>
  <c r="I967" i="15" s="1"/>
  <c r="H907" i="15"/>
  <c r="D907" i="15" s="1"/>
  <c r="E897" i="15"/>
  <c r="B897" i="15" s="1"/>
  <c r="G986" i="15"/>
  <c r="I986" i="15" s="1"/>
  <c r="C996" i="15"/>
  <c r="E961" i="15"/>
  <c r="B961" i="15" s="1"/>
  <c r="H971" i="15"/>
  <c r="C970" i="15"/>
  <c r="G960" i="15"/>
  <c r="I960" i="15" s="1"/>
  <c r="D960" i="15" s="1"/>
  <c r="H898" i="15"/>
  <c r="D898" i="15" s="1"/>
  <c r="E888" i="15"/>
  <c r="B888" i="15" s="1"/>
  <c r="H942" i="15"/>
  <c r="D942" i="15" s="1"/>
  <c r="E932" i="15"/>
  <c r="B932" i="15" s="1"/>
  <c r="C969" i="15"/>
  <c r="G959" i="15"/>
  <c r="I959" i="15" s="1"/>
  <c r="G958" i="15"/>
  <c r="I958" i="15" s="1"/>
  <c r="C968" i="15"/>
  <c r="C961" i="15"/>
  <c r="G951" i="15"/>
  <c r="I951" i="15" s="1"/>
  <c r="D951" i="15" s="1"/>
  <c r="E933" i="15"/>
  <c r="B933" i="15" s="1"/>
  <c r="H943" i="15"/>
  <c r="D943" i="15" s="1"/>
  <c r="H934" i="15"/>
  <c r="D934" i="15" s="1"/>
  <c r="E924" i="15"/>
  <c r="B924" i="15" s="1"/>
  <c r="E879" i="15"/>
  <c r="B879" i="15" s="1"/>
  <c r="H889" i="15"/>
  <c r="D889" i="15" s="1"/>
  <c r="H980" i="15"/>
  <c r="E970" i="15"/>
  <c r="B970" i="15" s="1"/>
  <c r="G955" i="15"/>
  <c r="I955" i="15" s="1"/>
  <c r="C965" i="15"/>
  <c r="H925" i="15"/>
  <c r="D925" i="15" s="1"/>
  <c r="E915" i="15"/>
  <c r="B915" i="15" s="1"/>
  <c r="G963" i="15"/>
  <c r="I963" i="15" s="1"/>
  <c r="C973" i="15"/>
  <c r="C962" i="15"/>
  <c r="G952" i="15"/>
  <c r="I952" i="15" s="1"/>
  <c r="E925" i="15" l="1"/>
  <c r="B925" i="15" s="1"/>
  <c r="H935" i="15"/>
  <c r="D935" i="15" s="1"/>
  <c r="H899" i="15"/>
  <c r="D899" i="15" s="1"/>
  <c r="E889" i="15"/>
  <c r="B889" i="15" s="1"/>
  <c r="E942" i="15"/>
  <c r="B942" i="15" s="1"/>
  <c r="H952" i="15"/>
  <c r="D952" i="15" s="1"/>
  <c r="G996" i="15"/>
  <c r="I996" i="15" s="1"/>
  <c r="C1006" i="15"/>
  <c r="G973" i="15"/>
  <c r="I973" i="15" s="1"/>
  <c r="C983" i="15"/>
  <c r="H926" i="15"/>
  <c r="D926" i="15" s="1"/>
  <c r="E916" i="15"/>
  <c r="B916" i="15" s="1"/>
  <c r="C975" i="15"/>
  <c r="G965" i="15"/>
  <c r="I965" i="15" s="1"/>
  <c r="G961" i="15"/>
  <c r="I961" i="15" s="1"/>
  <c r="D961" i="15" s="1"/>
  <c r="C971" i="15"/>
  <c r="G968" i="15"/>
  <c r="I968" i="15" s="1"/>
  <c r="C978" i="15"/>
  <c r="H908" i="15"/>
  <c r="D908" i="15" s="1"/>
  <c r="E898" i="15"/>
  <c r="B898" i="15" s="1"/>
  <c r="H944" i="15"/>
  <c r="D944" i="15" s="1"/>
  <c r="E934" i="15"/>
  <c r="B934" i="15" s="1"/>
  <c r="G970" i="15"/>
  <c r="I970" i="15" s="1"/>
  <c r="D970" i="15" s="1"/>
  <c r="C980" i="15"/>
  <c r="H990" i="15"/>
  <c r="E980" i="15"/>
  <c r="B980" i="15" s="1"/>
  <c r="H953" i="15"/>
  <c r="D953" i="15" s="1"/>
  <c r="E943" i="15"/>
  <c r="B943" i="15" s="1"/>
  <c r="G969" i="15"/>
  <c r="I969" i="15" s="1"/>
  <c r="C979" i="15"/>
  <c r="H981" i="15"/>
  <c r="E971" i="15"/>
  <c r="B971" i="15" s="1"/>
  <c r="G977" i="15"/>
  <c r="I977" i="15" s="1"/>
  <c r="C987" i="15"/>
  <c r="C972" i="15"/>
  <c r="G962" i="15"/>
  <c r="I962" i="15" s="1"/>
  <c r="E907" i="15"/>
  <c r="B907" i="15" s="1"/>
  <c r="H917" i="15"/>
  <c r="D917" i="15" s="1"/>
  <c r="C984" i="15"/>
  <c r="G974" i="15"/>
  <c r="I974" i="15" s="1"/>
  <c r="H918" i="15" l="1"/>
  <c r="D918" i="15" s="1"/>
  <c r="E908" i="15"/>
  <c r="B908" i="15" s="1"/>
  <c r="H991" i="15"/>
  <c r="E981" i="15"/>
  <c r="B981" i="15" s="1"/>
  <c r="G980" i="15"/>
  <c r="I980" i="15" s="1"/>
  <c r="D980" i="15" s="1"/>
  <c r="C990" i="15"/>
  <c r="C988" i="15"/>
  <c r="G978" i="15"/>
  <c r="I978" i="15" s="1"/>
  <c r="E952" i="15"/>
  <c r="B952" i="15" s="1"/>
  <c r="H962" i="15"/>
  <c r="D962" i="15" s="1"/>
  <c r="H954" i="15"/>
  <c r="D954" i="15" s="1"/>
  <c r="E944" i="15"/>
  <c r="B944" i="15" s="1"/>
  <c r="C981" i="15"/>
  <c r="G971" i="15"/>
  <c r="I971" i="15" s="1"/>
  <c r="D971" i="15" s="1"/>
  <c r="G972" i="15"/>
  <c r="I972" i="15" s="1"/>
  <c r="C982" i="15"/>
  <c r="C993" i="15"/>
  <c r="G983" i="15"/>
  <c r="I983" i="15" s="1"/>
  <c r="H909" i="15"/>
  <c r="D909" i="15" s="1"/>
  <c r="E899" i="15"/>
  <c r="B899" i="15" s="1"/>
  <c r="C997" i="15"/>
  <c r="G987" i="15"/>
  <c r="I987" i="15" s="1"/>
  <c r="E953" i="15"/>
  <c r="B953" i="15" s="1"/>
  <c r="H963" i="15"/>
  <c r="D963" i="15" s="1"/>
  <c r="E935" i="15"/>
  <c r="B935" i="15" s="1"/>
  <c r="H945" i="15"/>
  <c r="D945" i="15" s="1"/>
  <c r="E917" i="15"/>
  <c r="B917" i="15" s="1"/>
  <c r="H927" i="15"/>
  <c r="D927" i="15" s="1"/>
  <c r="H936" i="15"/>
  <c r="D936" i="15" s="1"/>
  <c r="E926" i="15"/>
  <c r="B926" i="15" s="1"/>
  <c r="G975" i="15"/>
  <c r="I975" i="15" s="1"/>
  <c r="C985" i="15"/>
  <c r="C1016" i="15"/>
  <c r="G1006" i="15"/>
  <c r="I1006" i="15" s="1"/>
  <c r="C989" i="15"/>
  <c r="G979" i="15"/>
  <c r="I979" i="15" s="1"/>
  <c r="C994" i="15"/>
  <c r="G984" i="15"/>
  <c r="I984" i="15" s="1"/>
  <c r="H1000" i="15"/>
  <c r="E990" i="15"/>
  <c r="B990" i="15" s="1"/>
  <c r="C1004" i="15" l="1"/>
  <c r="G994" i="15"/>
  <c r="I994" i="15" s="1"/>
  <c r="C999" i="15"/>
  <c r="G989" i="15"/>
  <c r="I989" i="15" s="1"/>
  <c r="H946" i="15"/>
  <c r="D946" i="15" s="1"/>
  <c r="E936" i="15"/>
  <c r="B936" i="15" s="1"/>
  <c r="G993" i="15"/>
  <c r="I993" i="15" s="1"/>
  <c r="C1003" i="15"/>
  <c r="E991" i="15"/>
  <c r="B991" i="15" s="1"/>
  <c r="H1001" i="15"/>
  <c r="E945" i="15"/>
  <c r="B945" i="15" s="1"/>
  <c r="H955" i="15"/>
  <c r="D955" i="15" s="1"/>
  <c r="C991" i="15"/>
  <c r="G981" i="15"/>
  <c r="I981" i="15" s="1"/>
  <c r="D981" i="15" s="1"/>
  <c r="C998" i="15"/>
  <c r="G988" i="15"/>
  <c r="I988" i="15" s="1"/>
  <c r="E963" i="15"/>
  <c r="B963" i="15" s="1"/>
  <c r="H973" i="15"/>
  <c r="D973" i="15" s="1"/>
  <c r="G982" i="15"/>
  <c r="I982" i="15" s="1"/>
  <c r="C992" i="15"/>
  <c r="E962" i="15"/>
  <c r="B962" i="15" s="1"/>
  <c r="H972" i="15"/>
  <c r="D972" i="15" s="1"/>
  <c r="E1000" i="15"/>
  <c r="B1000" i="15" s="1"/>
  <c r="H1010" i="15"/>
  <c r="E909" i="15"/>
  <c r="B909" i="15" s="1"/>
  <c r="H919" i="15"/>
  <c r="D919" i="15" s="1"/>
  <c r="E954" i="15"/>
  <c r="B954" i="15" s="1"/>
  <c r="H964" i="15"/>
  <c r="D964" i="15" s="1"/>
  <c r="G1016" i="15"/>
  <c r="I1016" i="15" s="1"/>
  <c r="C1026" i="15"/>
  <c r="E927" i="15"/>
  <c r="B927" i="15" s="1"/>
  <c r="H937" i="15"/>
  <c r="D937" i="15" s="1"/>
  <c r="H928" i="15"/>
  <c r="D928" i="15" s="1"/>
  <c r="E918" i="15"/>
  <c r="B918" i="15" s="1"/>
  <c r="C1000" i="15"/>
  <c r="G990" i="15"/>
  <c r="I990" i="15" s="1"/>
  <c r="D990" i="15" s="1"/>
  <c r="C995" i="15"/>
  <c r="G985" i="15"/>
  <c r="I985" i="15" s="1"/>
  <c r="C1007" i="15"/>
  <c r="G997" i="15"/>
  <c r="I997" i="15" s="1"/>
  <c r="E919" i="15" l="1"/>
  <c r="B919" i="15" s="1"/>
  <c r="H929" i="15"/>
  <c r="D929" i="15" s="1"/>
  <c r="C1001" i="15"/>
  <c r="G991" i="15"/>
  <c r="I991" i="15" s="1"/>
  <c r="D991" i="15" s="1"/>
  <c r="H965" i="15"/>
  <c r="D965" i="15" s="1"/>
  <c r="E955" i="15"/>
  <c r="B955" i="15" s="1"/>
  <c r="E946" i="15"/>
  <c r="B946" i="15" s="1"/>
  <c r="H956" i="15"/>
  <c r="D956" i="15" s="1"/>
  <c r="H974" i="15"/>
  <c r="D974" i="15" s="1"/>
  <c r="E964" i="15"/>
  <c r="B964" i="15" s="1"/>
  <c r="G1007" i="15"/>
  <c r="I1007" i="15" s="1"/>
  <c r="C1017" i="15"/>
  <c r="C1002" i="15"/>
  <c r="G992" i="15"/>
  <c r="I992" i="15" s="1"/>
  <c r="G995" i="15"/>
  <c r="I995" i="15" s="1"/>
  <c r="C1005" i="15"/>
  <c r="E937" i="15"/>
  <c r="B937" i="15" s="1"/>
  <c r="H947" i="15"/>
  <c r="D947" i="15" s="1"/>
  <c r="C1010" i="15"/>
  <c r="G1000" i="15"/>
  <c r="I1000" i="15" s="1"/>
  <c r="D1000" i="15" s="1"/>
  <c r="C1036" i="15"/>
  <c r="G1026" i="15"/>
  <c r="I1026" i="15" s="1"/>
  <c r="E973" i="15"/>
  <c r="B973" i="15" s="1"/>
  <c r="H983" i="15"/>
  <c r="D983" i="15" s="1"/>
  <c r="H1020" i="15"/>
  <c r="E1010" i="15"/>
  <c r="B1010" i="15" s="1"/>
  <c r="H1011" i="15"/>
  <c r="E1001" i="15"/>
  <c r="B1001" i="15" s="1"/>
  <c r="C1009" i="15"/>
  <c r="G999" i="15"/>
  <c r="I999" i="15" s="1"/>
  <c r="H938" i="15"/>
  <c r="D938" i="15" s="1"/>
  <c r="E928" i="15"/>
  <c r="B928" i="15" s="1"/>
  <c r="H982" i="15"/>
  <c r="D982" i="15" s="1"/>
  <c r="E972" i="15"/>
  <c r="B972" i="15" s="1"/>
  <c r="G998" i="15"/>
  <c r="I998" i="15" s="1"/>
  <c r="C1008" i="15"/>
  <c r="G1003" i="15"/>
  <c r="I1003" i="15" s="1"/>
  <c r="C1013" i="15"/>
  <c r="G1004" i="15"/>
  <c r="I1004" i="15" s="1"/>
  <c r="C1014" i="15"/>
  <c r="H1030" i="15" l="1"/>
  <c r="E1020" i="15"/>
  <c r="B1020" i="15" s="1"/>
  <c r="E947" i="15"/>
  <c r="B947" i="15" s="1"/>
  <c r="H957" i="15"/>
  <c r="D957" i="15" s="1"/>
  <c r="E938" i="15"/>
  <c r="B938" i="15" s="1"/>
  <c r="H948" i="15"/>
  <c r="D948" i="15" s="1"/>
  <c r="E965" i="15"/>
  <c r="B965" i="15" s="1"/>
  <c r="H975" i="15"/>
  <c r="D975" i="15" s="1"/>
  <c r="E983" i="15"/>
  <c r="B983" i="15" s="1"/>
  <c r="H993" i="15"/>
  <c r="D993" i="15" s="1"/>
  <c r="G1005" i="15"/>
  <c r="I1005" i="15" s="1"/>
  <c r="C1015" i="15"/>
  <c r="E974" i="15"/>
  <c r="B974" i="15" s="1"/>
  <c r="H984" i="15"/>
  <c r="D984" i="15" s="1"/>
  <c r="H966" i="15"/>
  <c r="D966" i="15" s="1"/>
  <c r="E956" i="15"/>
  <c r="B956" i="15" s="1"/>
  <c r="E929" i="15"/>
  <c r="B929" i="15" s="1"/>
  <c r="H939" i="15"/>
  <c r="D939" i="15" s="1"/>
  <c r="G1013" i="15"/>
  <c r="I1013" i="15" s="1"/>
  <c r="C1023" i="15"/>
  <c r="C1018" i="15"/>
  <c r="G1008" i="15"/>
  <c r="I1008" i="15" s="1"/>
  <c r="C1019" i="15"/>
  <c r="G1009" i="15"/>
  <c r="I1009" i="15" s="1"/>
  <c r="G1001" i="15"/>
  <c r="I1001" i="15" s="1"/>
  <c r="D1001" i="15" s="1"/>
  <c r="C1011" i="15"/>
  <c r="G1036" i="15"/>
  <c r="I1036" i="15" s="1"/>
  <c r="C1046" i="15"/>
  <c r="H992" i="15"/>
  <c r="D992" i="15" s="1"/>
  <c r="E982" i="15"/>
  <c r="B982" i="15" s="1"/>
  <c r="H1021" i="15"/>
  <c r="E1011" i="15"/>
  <c r="B1011" i="15" s="1"/>
  <c r="C1012" i="15"/>
  <c r="G1002" i="15"/>
  <c r="I1002" i="15" s="1"/>
  <c r="G1014" i="15"/>
  <c r="I1014" i="15" s="1"/>
  <c r="C1024" i="15"/>
  <c r="C1020" i="15"/>
  <c r="G1010" i="15"/>
  <c r="I1010" i="15" s="1"/>
  <c r="D1010" i="15" s="1"/>
  <c r="G1017" i="15"/>
  <c r="I1017" i="15" s="1"/>
  <c r="C1027" i="15"/>
  <c r="E966" i="15" l="1"/>
  <c r="B966" i="15" s="1"/>
  <c r="H976" i="15"/>
  <c r="D976" i="15" s="1"/>
  <c r="H958" i="15"/>
  <c r="D958" i="15" s="1"/>
  <c r="E948" i="15"/>
  <c r="B948" i="15" s="1"/>
  <c r="G1020" i="15"/>
  <c r="I1020" i="15" s="1"/>
  <c r="D1020" i="15" s="1"/>
  <c r="C1030" i="15"/>
  <c r="E992" i="15"/>
  <c r="B992" i="15" s="1"/>
  <c r="H1002" i="15"/>
  <c r="D1002" i="15" s="1"/>
  <c r="G1018" i="15"/>
  <c r="I1018" i="15" s="1"/>
  <c r="C1028" i="15"/>
  <c r="E993" i="15"/>
  <c r="B993" i="15" s="1"/>
  <c r="H1003" i="15"/>
  <c r="D1003" i="15" s="1"/>
  <c r="G1024" i="15"/>
  <c r="I1024" i="15" s="1"/>
  <c r="C1034" i="15"/>
  <c r="C1033" i="15"/>
  <c r="G1023" i="15"/>
  <c r="I1023" i="15" s="1"/>
  <c r="E957" i="15"/>
  <c r="B957" i="15" s="1"/>
  <c r="H967" i="15"/>
  <c r="D967" i="15" s="1"/>
  <c r="C1021" i="15"/>
  <c r="G1011" i="15"/>
  <c r="I1011" i="15" s="1"/>
  <c r="D1011" i="15" s="1"/>
  <c r="E984" i="15"/>
  <c r="B984" i="15" s="1"/>
  <c r="H994" i="15"/>
  <c r="D994" i="15" s="1"/>
  <c r="E975" i="15"/>
  <c r="B975" i="15" s="1"/>
  <c r="H985" i="15"/>
  <c r="D985" i="15" s="1"/>
  <c r="G1046" i="15"/>
  <c r="I1046" i="15" s="1"/>
  <c r="C1056" i="15"/>
  <c r="H949" i="15"/>
  <c r="D949" i="15" s="1"/>
  <c r="E939" i="15"/>
  <c r="B939" i="15" s="1"/>
  <c r="C1037" i="15"/>
  <c r="G1027" i="15"/>
  <c r="I1027" i="15" s="1"/>
  <c r="G1012" i="15"/>
  <c r="I1012" i="15" s="1"/>
  <c r="C1022" i="15"/>
  <c r="H1031" i="15"/>
  <c r="E1021" i="15"/>
  <c r="B1021" i="15" s="1"/>
  <c r="G1019" i="15"/>
  <c r="I1019" i="15" s="1"/>
  <c r="C1029" i="15"/>
  <c r="G1015" i="15"/>
  <c r="I1015" i="15" s="1"/>
  <c r="C1025" i="15"/>
  <c r="H1040" i="15"/>
  <c r="E1030" i="15"/>
  <c r="B1030" i="15" s="1"/>
  <c r="C1038" i="15" l="1"/>
  <c r="G1028" i="15"/>
  <c r="I1028" i="15" s="1"/>
  <c r="E958" i="15"/>
  <c r="B958" i="15" s="1"/>
  <c r="H968" i="15"/>
  <c r="D968" i="15" s="1"/>
  <c r="G1030" i="15"/>
  <c r="I1030" i="15" s="1"/>
  <c r="D1030" i="15" s="1"/>
  <c r="C1040" i="15"/>
  <c r="H1013" i="15"/>
  <c r="D1013" i="15" s="1"/>
  <c r="E1003" i="15"/>
  <c r="B1003" i="15" s="1"/>
  <c r="E994" i="15"/>
  <c r="B994" i="15" s="1"/>
  <c r="H1004" i="15"/>
  <c r="D1004" i="15" s="1"/>
  <c r="E949" i="15"/>
  <c r="B949" i="15" s="1"/>
  <c r="H959" i="15"/>
  <c r="D959" i="15" s="1"/>
  <c r="H1050" i="15"/>
  <c r="E1040" i="15"/>
  <c r="B1040" i="15" s="1"/>
  <c r="H1041" i="15"/>
  <c r="E1031" i="15"/>
  <c r="B1031" i="15" s="1"/>
  <c r="C1066" i="15"/>
  <c r="G1056" i="15"/>
  <c r="I1056" i="15" s="1"/>
  <c r="G1022" i="15"/>
  <c r="I1022" i="15" s="1"/>
  <c r="C1032" i="15"/>
  <c r="G1021" i="15"/>
  <c r="I1021" i="15" s="1"/>
  <c r="D1021" i="15" s="1"/>
  <c r="C1031" i="15"/>
  <c r="G1033" i="15"/>
  <c r="I1033" i="15" s="1"/>
  <c r="C1043" i="15"/>
  <c r="H1012" i="15"/>
  <c r="D1012" i="15" s="1"/>
  <c r="E1002" i="15"/>
  <c r="B1002" i="15" s="1"/>
  <c r="H986" i="15"/>
  <c r="D986" i="15" s="1"/>
  <c r="E976" i="15"/>
  <c r="B976" i="15" s="1"/>
  <c r="E967" i="15"/>
  <c r="B967" i="15" s="1"/>
  <c r="H977" i="15"/>
  <c r="D977" i="15" s="1"/>
  <c r="G1029" i="15"/>
  <c r="I1029" i="15" s="1"/>
  <c r="C1039" i="15"/>
  <c r="C1047" i="15"/>
  <c r="G1037" i="15"/>
  <c r="I1037" i="15" s="1"/>
  <c r="C1035" i="15"/>
  <c r="G1025" i="15"/>
  <c r="I1025" i="15" s="1"/>
  <c r="E985" i="15"/>
  <c r="B985" i="15" s="1"/>
  <c r="H995" i="15"/>
  <c r="D995" i="15" s="1"/>
  <c r="G1034" i="15"/>
  <c r="I1034" i="15" s="1"/>
  <c r="C1044" i="15"/>
  <c r="H969" i="15" l="1"/>
  <c r="D969" i="15" s="1"/>
  <c r="E959" i="15"/>
  <c r="B959" i="15" s="1"/>
  <c r="H1023" i="15"/>
  <c r="D1023" i="15" s="1"/>
  <c r="E1013" i="15"/>
  <c r="B1013" i="15" s="1"/>
  <c r="E1041" i="15"/>
  <c r="B1041" i="15" s="1"/>
  <c r="H1051" i="15"/>
  <c r="H978" i="15"/>
  <c r="D978" i="15" s="1"/>
  <c r="E968" i="15"/>
  <c r="B968" i="15" s="1"/>
  <c r="C1045" i="15"/>
  <c r="G1035" i="15"/>
  <c r="I1035" i="15" s="1"/>
  <c r="C1041" i="15"/>
  <c r="G1031" i="15"/>
  <c r="I1031" i="15" s="1"/>
  <c r="D1031" i="15" s="1"/>
  <c r="H1014" i="15"/>
  <c r="D1014" i="15" s="1"/>
  <c r="E1004" i="15"/>
  <c r="B1004" i="15" s="1"/>
  <c r="G1032" i="15"/>
  <c r="I1032" i="15" s="1"/>
  <c r="C1042" i="15"/>
  <c r="H1060" i="15"/>
  <c r="E1050" i="15"/>
  <c r="B1050" i="15" s="1"/>
  <c r="H1022" i="15"/>
  <c r="D1022" i="15" s="1"/>
  <c r="E1012" i="15"/>
  <c r="B1012" i="15" s="1"/>
  <c r="G1066" i="15"/>
  <c r="I1066" i="15" s="1"/>
  <c r="C1076" i="15"/>
  <c r="G1040" i="15"/>
  <c r="I1040" i="15" s="1"/>
  <c r="D1040" i="15" s="1"/>
  <c r="C1050" i="15"/>
  <c r="H987" i="15"/>
  <c r="D987" i="15" s="1"/>
  <c r="E977" i="15"/>
  <c r="B977" i="15" s="1"/>
  <c r="C1053" i="15"/>
  <c r="G1043" i="15"/>
  <c r="I1043" i="15" s="1"/>
  <c r="C1054" i="15"/>
  <c r="G1044" i="15"/>
  <c r="I1044" i="15" s="1"/>
  <c r="C1057" i="15"/>
  <c r="G1047" i="15"/>
  <c r="I1047" i="15" s="1"/>
  <c r="E995" i="15"/>
  <c r="B995" i="15" s="1"/>
  <c r="H1005" i="15"/>
  <c r="D1005" i="15" s="1"/>
  <c r="C1049" i="15"/>
  <c r="G1039" i="15"/>
  <c r="I1039" i="15" s="1"/>
  <c r="E986" i="15"/>
  <c r="B986" i="15" s="1"/>
  <c r="H996" i="15"/>
  <c r="D996" i="15" s="1"/>
  <c r="C1048" i="15"/>
  <c r="G1038" i="15"/>
  <c r="I1038" i="15" s="1"/>
  <c r="C1086" i="15" l="1"/>
  <c r="G1076" i="15"/>
  <c r="I1076" i="15" s="1"/>
  <c r="G1042" i="15"/>
  <c r="I1042" i="15" s="1"/>
  <c r="C1052" i="15"/>
  <c r="G1045" i="15"/>
  <c r="I1045" i="15" s="1"/>
  <c r="C1055" i="15"/>
  <c r="H1006" i="15"/>
  <c r="D1006" i="15" s="1"/>
  <c r="E996" i="15"/>
  <c r="B996" i="15" s="1"/>
  <c r="G1057" i="15"/>
  <c r="I1057" i="15" s="1"/>
  <c r="C1067" i="15"/>
  <c r="H1032" i="15"/>
  <c r="D1032" i="15" s="1"/>
  <c r="E1022" i="15"/>
  <c r="B1022" i="15" s="1"/>
  <c r="H1033" i="15"/>
  <c r="D1033" i="15" s="1"/>
  <c r="E1023" i="15"/>
  <c r="B1023" i="15" s="1"/>
  <c r="G1048" i="15"/>
  <c r="I1048" i="15" s="1"/>
  <c r="C1058" i="15"/>
  <c r="G1053" i="15"/>
  <c r="I1053" i="15" s="1"/>
  <c r="C1063" i="15"/>
  <c r="H997" i="15"/>
  <c r="D997" i="15" s="1"/>
  <c r="E987" i="15"/>
  <c r="B987" i="15" s="1"/>
  <c r="H1024" i="15"/>
  <c r="D1024" i="15" s="1"/>
  <c r="E1014" i="15"/>
  <c r="B1014" i="15" s="1"/>
  <c r="E978" i="15"/>
  <c r="B978" i="15" s="1"/>
  <c r="H988" i="15"/>
  <c r="D988" i="15" s="1"/>
  <c r="G1049" i="15"/>
  <c r="I1049" i="15" s="1"/>
  <c r="C1059" i="15"/>
  <c r="C1060" i="15"/>
  <c r="G1050" i="15"/>
  <c r="I1050" i="15" s="1"/>
  <c r="D1050" i="15" s="1"/>
  <c r="E1051" i="15"/>
  <c r="B1051" i="15" s="1"/>
  <c r="H1061" i="15"/>
  <c r="H979" i="15"/>
  <c r="D979" i="15" s="1"/>
  <c r="E969" i="15"/>
  <c r="B969" i="15" s="1"/>
  <c r="E1005" i="15"/>
  <c r="B1005" i="15" s="1"/>
  <c r="H1015" i="15"/>
  <c r="D1015" i="15" s="1"/>
  <c r="G1054" i="15"/>
  <c r="I1054" i="15" s="1"/>
  <c r="C1064" i="15"/>
  <c r="E1060" i="15"/>
  <c r="B1060" i="15" s="1"/>
  <c r="H1070" i="15"/>
  <c r="G1041" i="15"/>
  <c r="I1041" i="15" s="1"/>
  <c r="D1041" i="15" s="1"/>
  <c r="C1051" i="15"/>
  <c r="C1061" i="15" l="1"/>
  <c r="G1051" i="15"/>
  <c r="I1051" i="15" s="1"/>
  <c r="D1051" i="15" s="1"/>
  <c r="G1067" i="15"/>
  <c r="I1067" i="15" s="1"/>
  <c r="C1077" i="15"/>
  <c r="G1058" i="15"/>
  <c r="I1058" i="15" s="1"/>
  <c r="C1068" i="15"/>
  <c r="G1052" i="15"/>
  <c r="I1052" i="15" s="1"/>
  <c r="C1062" i="15"/>
  <c r="G1055" i="15"/>
  <c r="I1055" i="15" s="1"/>
  <c r="C1065" i="15"/>
  <c r="H1025" i="15"/>
  <c r="D1025" i="15" s="1"/>
  <c r="E1015" i="15"/>
  <c r="B1015" i="15" s="1"/>
  <c r="H1042" i="15"/>
  <c r="D1042" i="15" s="1"/>
  <c r="E1032" i="15"/>
  <c r="B1032" i="15" s="1"/>
  <c r="C1070" i="15"/>
  <c r="G1060" i="15"/>
  <c r="I1060" i="15" s="1"/>
  <c r="D1060" i="15" s="1"/>
  <c r="H1080" i="15"/>
  <c r="E1070" i="15"/>
  <c r="B1070" i="15" s="1"/>
  <c r="C1069" i="15"/>
  <c r="G1059" i="15"/>
  <c r="I1059" i="15" s="1"/>
  <c r="H1034" i="15"/>
  <c r="D1034" i="15" s="1"/>
  <c r="E1024" i="15"/>
  <c r="B1024" i="15" s="1"/>
  <c r="H1043" i="15"/>
  <c r="D1043" i="15" s="1"/>
  <c r="E1033" i="15"/>
  <c r="B1033" i="15" s="1"/>
  <c r="C1074" i="15"/>
  <c r="G1064" i="15"/>
  <c r="I1064" i="15" s="1"/>
  <c r="E979" i="15"/>
  <c r="B979" i="15" s="1"/>
  <c r="H989" i="15"/>
  <c r="D989" i="15" s="1"/>
  <c r="H1071" i="15"/>
  <c r="E1061" i="15"/>
  <c r="B1061" i="15" s="1"/>
  <c r="H998" i="15"/>
  <c r="D998" i="15" s="1"/>
  <c r="E988" i="15"/>
  <c r="B988" i="15" s="1"/>
  <c r="C1073" i="15"/>
  <c r="G1063" i="15"/>
  <c r="I1063" i="15" s="1"/>
  <c r="H1007" i="15"/>
  <c r="D1007" i="15" s="1"/>
  <c r="E997" i="15"/>
  <c r="B997" i="15" s="1"/>
  <c r="H1016" i="15"/>
  <c r="D1016" i="15" s="1"/>
  <c r="E1006" i="15"/>
  <c r="B1006" i="15" s="1"/>
  <c r="C1096" i="15"/>
  <c r="G1086" i="15"/>
  <c r="I1086" i="15" s="1"/>
  <c r="G1074" i="15" l="1"/>
  <c r="I1074" i="15" s="1"/>
  <c r="C1084" i="15"/>
  <c r="C1079" i="15"/>
  <c r="G1069" i="15"/>
  <c r="I1069" i="15" s="1"/>
  <c r="E1042" i="15"/>
  <c r="B1042" i="15" s="1"/>
  <c r="H1052" i="15"/>
  <c r="D1052" i="15" s="1"/>
  <c r="G1068" i="15"/>
  <c r="I1068" i="15" s="1"/>
  <c r="C1078" i="15"/>
  <c r="E1007" i="15"/>
  <c r="B1007" i="15" s="1"/>
  <c r="H1017" i="15"/>
  <c r="D1017" i="15" s="1"/>
  <c r="H1081" i="15"/>
  <c r="E1071" i="15"/>
  <c r="B1071" i="15" s="1"/>
  <c r="H1026" i="15"/>
  <c r="D1026" i="15" s="1"/>
  <c r="E1016" i="15"/>
  <c r="B1016" i="15" s="1"/>
  <c r="E1034" i="15"/>
  <c r="B1034" i="15" s="1"/>
  <c r="H1044" i="15"/>
  <c r="D1044" i="15" s="1"/>
  <c r="H1053" i="15"/>
  <c r="D1053" i="15" s="1"/>
  <c r="E1043" i="15"/>
  <c r="B1043" i="15" s="1"/>
  <c r="G1077" i="15"/>
  <c r="I1077" i="15" s="1"/>
  <c r="C1087" i="15"/>
  <c r="C1106" i="15"/>
  <c r="G1096" i="15"/>
  <c r="I1096" i="15" s="1"/>
  <c r="C1083" i="15"/>
  <c r="G1073" i="15"/>
  <c r="I1073" i="15" s="1"/>
  <c r="E989" i="15"/>
  <c r="B989" i="15" s="1"/>
  <c r="H999" i="15"/>
  <c r="D999" i="15" s="1"/>
  <c r="H1090" i="15"/>
  <c r="E1080" i="15"/>
  <c r="B1080" i="15" s="1"/>
  <c r="E1025" i="15"/>
  <c r="B1025" i="15" s="1"/>
  <c r="H1035" i="15"/>
  <c r="D1035" i="15" s="1"/>
  <c r="H1008" i="15"/>
  <c r="D1008" i="15" s="1"/>
  <c r="E998" i="15"/>
  <c r="B998" i="15" s="1"/>
  <c r="G1062" i="15"/>
  <c r="I1062" i="15" s="1"/>
  <c r="C1072" i="15"/>
  <c r="C1075" i="15"/>
  <c r="G1065" i="15"/>
  <c r="I1065" i="15" s="1"/>
  <c r="C1080" i="15"/>
  <c r="G1070" i="15"/>
  <c r="I1070" i="15" s="1"/>
  <c r="D1070" i="15" s="1"/>
  <c r="G1061" i="15"/>
  <c r="I1061" i="15" s="1"/>
  <c r="D1061" i="15" s="1"/>
  <c r="C1071" i="15"/>
  <c r="C1116" i="15" l="1"/>
  <c r="G1106" i="15"/>
  <c r="I1106" i="15" s="1"/>
  <c r="E1044" i="15"/>
  <c r="B1044" i="15" s="1"/>
  <c r="H1054" i="15"/>
  <c r="D1054" i="15" s="1"/>
  <c r="C1085" i="15"/>
  <c r="G1075" i="15"/>
  <c r="I1075" i="15" s="1"/>
  <c r="G1083" i="15"/>
  <c r="I1083" i="15" s="1"/>
  <c r="C1093" i="15"/>
  <c r="H1062" i="15"/>
  <c r="D1062" i="15" s="1"/>
  <c r="E1052" i="15"/>
  <c r="B1052" i="15" s="1"/>
  <c r="G1071" i="15"/>
  <c r="I1071" i="15" s="1"/>
  <c r="D1071" i="15" s="1"/>
  <c r="C1081" i="15"/>
  <c r="H1027" i="15"/>
  <c r="D1027" i="15" s="1"/>
  <c r="E1017" i="15"/>
  <c r="B1017" i="15" s="1"/>
  <c r="C1089" i="15"/>
  <c r="G1079" i="15"/>
  <c r="I1079" i="15" s="1"/>
  <c r="G1072" i="15"/>
  <c r="I1072" i="15" s="1"/>
  <c r="C1082" i="15"/>
  <c r="G1084" i="15"/>
  <c r="I1084" i="15" s="1"/>
  <c r="C1094" i="15"/>
  <c r="G1080" i="15"/>
  <c r="I1080" i="15" s="1"/>
  <c r="D1080" i="15" s="1"/>
  <c r="C1090" i="15"/>
  <c r="H1063" i="15"/>
  <c r="D1063" i="15" s="1"/>
  <c r="E1053" i="15"/>
  <c r="B1053" i="15" s="1"/>
  <c r="H1036" i="15"/>
  <c r="D1036" i="15" s="1"/>
  <c r="E1026" i="15"/>
  <c r="B1026" i="15" s="1"/>
  <c r="G1078" i="15"/>
  <c r="I1078" i="15" s="1"/>
  <c r="C1088" i="15"/>
  <c r="E1081" i="15"/>
  <c r="B1081" i="15" s="1"/>
  <c r="H1091" i="15"/>
  <c r="H1100" i="15"/>
  <c r="E1090" i="15"/>
  <c r="B1090" i="15" s="1"/>
  <c r="C1097" i="15"/>
  <c r="G1087" i="15"/>
  <c r="I1087" i="15" s="1"/>
  <c r="E999" i="15"/>
  <c r="B999" i="15" s="1"/>
  <c r="H1009" i="15"/>
  <c r="D1009" i="15" s="1"/>
  <c r="E1008" i="15"/>
  <c r="B1008" i="15" s="1"/>
  <c r="H1018" i="15"/>
  <c r="D1018" i="15" s="1"/>
  <c r="E1035" i="15"/>
  <c r="B1035" i="15" s="1"/>
  <c r="H1045" i="15"/>
  <c r="D1045" i="15" s="1"/>
  <c r="H1019" i="15" l="1"/>
  <c r="D1019" i="15" s="1"/>
  <c r="E1009" i="15"/>
  <c r="B1009" i="15" s="1"/>
  <c r="H1110" i="15"/>
  <c r="E1100" i="15"/>
  <c r="B1100" i="15" s="1"/>
  <c r="G1094" i="15"/>
  <c r="I1094" i="15" s="1"/>
  <c r="C1104" i="15"/>
  <c r="H1037" i="15"/>
  <c r="D1037" i="15" s="1"/>
  <c r="E1027" i="15"/>
  <c r="B1027" i="15" s="1"/>
  <c r="G1082" i="15"/>
  <c r="I1082" i="15" s="1"/>
  <c r="C1092" i="15"/>
  <c r="H1064" i="15"/>
  <c r="D1064" i="15" s="1"/>
  <c r="E1054" i="15"/>
  <c r="B1054" i="15" s="1"/>
  <c r="H1055" i="15"/>
  <c r="D1055" i="15" s="1"/>
  <c r="E1045" i="15"/>
  <c r="B1045" i="15" s="1"/>
  <c r="H1028" i="15"/>
  <c r="D1028" i="15" s="1"/>
  <c r="E1018" i="15"/>
  <c r="B1018" i="15" s="1"/>
  <c r="G1088" i="15"/>
  <c r="I1088" i="15" s="1"/>
  <c r="C1098" i="15"/>
  <c r="G1090" i="15"/>
  <c r="I1090" i="15" s="1"/>
  <c r="D1090" i="15" s="1"/>
  <c r="C1100" i="15"/>
  <c r="C1099" i="15"/>
  <c r="G1089" i="15"/>
  <c r="I1089" i="15" s="1"/>
  <c r="H1072" i="15"/>
  <c r="D1072" i="15" s="1"/>
  <c r="E1062" i="15"/>
  <c r="B1062" i="15" s="1"/>
  <c r="E1091" i="15"/>
  <c r="B1091" i="15" s="1"/>
  <c r="H1101" i="15"/>
  <c r="H1046" i="15"/>
  <c r="D1046" i="15" s="1"/>
  <c r="E1036" i="15"/>
  <c r="B1036" i="15" s="1"/>
  <c r="G1081" i="15"/>
  <c r="I1081" i="15" s="1"/>
  <c r="D1081" i="15" s="1"/>
  <c r="C1091" i="15"/>
  <c r="C1095" i="15"/>
  <c r="G1085" i="15"/>
  <c r="I1085" i="15" s="1"/>
  <c r="G1097" i="15"/>
  <c r="I1097" i="15" s="1"/>
  <c r="C1107" i="15"/>
  <c r="E1063" i="15"/>
  <c r="B1063" i="15" s="1"/>
  <c r="H1073" i="15"/>
  <c r="D1073" i="15" s="1"/>
  <c r="C1103" i="15"/>
  <c r="G1093" i="15"/>
  <c r="I1093" i="15" s="1"/>
  <c r="G1116" i="15"/>
  <c r="I1116" i="15" s="1"/>
  <c r="C1126" i="15"/>
  <c r="H1074" i="15" l="1"/>
  <c r="D1074" i="15" s="1"/>
  <c r="E1064" i="15"/>
  <c r="B1064" i="15" s="1"/>
  <c r="G1092" i="15"/>
  <c r="I1092" i="15" s="1"/>
  <c r="C1102" i="15"/>
  <c r="E1028" i="15"/>
  <c r="B1028" i="15" s="1"/>
  <c r="H1038" i="15"/>
  <c r="D1038" i="15" s="1"/>
  <c r="H1120" i="15"/>
  <c r="E1110" i="15"/>
  <c r="B1110" i="15" s="1"/>
  <c r="G1091" i="15"/>
  <c r="I1091" i="15" s="1"/>
  <c r="D1091" i="15" s="1"/>
  <c r="C1101" i="15"/>
  <c r="H1111" i="15"/>
  <c r="E1101" i="15"/>
  <c r="B1101" i="15" s="1"/>
  <c r="E1055" i="15"/>
  <c r="B1055" i="15" s="1"/>
  <c r="H1065" i="15"/>
  <c r="D1065" i="15" s="1"/>
  <c r="C1114" i="15"/>
  <c r="G1104" i="15"/>
  <c r="I1104" i="15" s="1"/>
  <c r="E1073" i="15"/>
  <c r="B1073" i="15" s="1"/>
  <c r="H1083" i="15"/>
  <c r="D1083" i="15" s="1"/>
  <c r="E1072" i="15"/>
  <c r="B1072" i="15" s="1"/>
  <c r="H1082" i="15"/>
  <c r="D1082" i="15" s="1"/>
  <c r="G1126" i="15"/>
  <c r="I1126" i="15" s="1"/>
  <c r="C1136" i="15"/>
  <c r="G1107" i="15"/>
  <c r="I1107" i="15" s="1"/>
  <c r="C1117" i="15"/>
  <c r="H1056" i="15"/>
  <c r="D1056" i="15" s="1"/>
  <c r="E1046" i="15"/>
  <c r="B1046" i="15" s="1"/>
  <c r="G1099" i="15"/>
  <c r="I1099" i="15" s="1"/>
  <c r="C1109" i="15"/>
  <c r="C1110" i="15"/>
  <c r="G1100" i="15"/>
  <c r="I1100" i="15" s="1"/>
  <c r="D1100" i="15" s="1"/>
  <c r="G1103" i="15"/>
  <c r="I1103" i="15" s="1"/>
  <c r="C1113" i="15"/>
  <c r="G1095" i="15"/>
  <c r="I1095" i="15" s="1"/>
  <c r="C1105" i="15"/>
  <c r="G1098" i="15"/>
  <c r="I1098" i="15" s="1"/>
  <c r="C1108" i="15"/>
  <c r="H1047" i="15"/>
  <c r="D1047" i="15" s="1"/>
  <c r="E1037" i="15"/>
  <c r="B1037" i="15" s="1"/>
  <c r="H1029" i="15"/>
  <c r="D1029" i="15" s="1"/>
  <c r="E1019" i="15"/>
  <c r="B1019" i="15" s="1"/>
  <c r="G1136" i="15" l="1"/>
  <c r="I1136" i="15" s="1"/>
  <c r="C1146" i="15"/>
  <c r="E1111" i="15"/>
  <c r="B1111" i="15" s="1"/>
  <c r="H1121" i="15"/>
  <c r="H1048" i="15"/>
  <c r="D1048" i="15" s="1"/>
  <c r="E1038" i="15"/>
  <c r="B1038" i="15" s="1"/>
  <c r="H1057" i="15"/>
  <c r="D1057" i="15" s="1"/>
  <c r="E1047" i="15"/>
  <c r="B1047" i="15" s="1"/>
  <c r="G1110" i="15"/>
  <c r="I1110" i="15" s="1"/>
  <c r="D1110" i="15" s="1"/>
  <c r="C1120" i="15"/>
  <c r="G1108" i="15"/>
  <c r="I1108" i="15" s="1"/>
  <c r="C1118" i="15"/>
  <c r="G1114" i="15"/>
  <c r="I1114" i="15" s="1"/>
  <c r="C1124" i="15"/>
  <c r="G1101" i="15"/>
  <c r="I1101" i="15" s="1"/>
  <c r="D1101" i="15" s="1"/>
  <c r="C1111" i="15"/>
  <c r="C1112" i="15"/>
  <c r="G1102" i="15"/>
  <c r="I1102" i="15" s="1"/>
  <c r="G1109" i="15"/>
  <c r="I1109" i="15" s="1"/>
  <c r="C1119" i="15"/>
  <c r="C1115" i="15"/>
  <c r="G1105" i="15"/>
  <c r="I1105" i="15" s="1"/>
  <c r="H1092" i="15"/>
  <c r="D1092" i="15" s="1"/>
  <c r="E1082" i="15"/>
  <c r="B1082" i="15" s="1"/>
  <c r="E1065" i="15"/>
  <c r="B1065" i="15" s="1"/>
  <c r="H1075" i="15"/>
  <c r="D1075" i="15" s="1"/>
  <c r="E1056" i="15"/>
  <c r="B1056" i="15" s="1"/>
  <c r="H1066" i="15"/>
  <c r="D1066" i="15" s="1"/>
  <c r="C1127" i="15"/>
  <c r="G1117" i="15"/>
  <c r="I1117" i="15" s="1"/>
  <c r="E1029" i="15"/>
  <c r="B1029" i="15" s="1"/>
  <c r="H1039" i="15"/>
  <c r="D1039" i="15" s="1"/>
  <c r="G1113" i="15"/>
  <c r="I1113" i="15" s="1"/>
  <c r="C1123" i="15"/>
  <c r="H1093" i="15"/>
  <c r="D1093" i="15" s="1"/>
  <c r="E1083" i="15"/>
  <c r="B1083" i="15" s="1"/>
  <c r="H1130" i="15"/>
  <c r="E1120" i="15"/>
  <c r="B1120" i="15" s="1"/>
  <c r="H1084" i="15"/>
  <c r="D1084" i="15" s="1"/>
  <c r="E1074" i="15"/>
  <c r="B1074" i="15" s="1"/>
  <c r="C1156" i="15" l="1"/>
  <c r="G1146" i="15"/>
  <c r="I1146" i="15" s="1"/>
  <c r="H1140" i="15"/>
  <c r="C1129" i="15"/>
  <c r="G1119" i="15"/>
  <c r="I1119" i="15" s="1"/>
  <c r="G1127" i="15"/>
  <c r="I1127" i="15" s="1"/>
  <c r="C1137" i="15"/>
  <c r="C1128" i="15"/>
  <c r="G1118" i="15"/>
  <c r="I1118" i="15" s="1"/>
  <c r="E1039" i="15"/>
  <c r="B1039" i="15" s="1"/>
  <c r="H1049" i="15"/>
  <c r="D1049" i="15" s="1"/>
  <c r="C1125" i="15"/>
  <c r="G1115" i="15"/>
  <c r="I1115" i="15" s="1"/>
  <c r="H1067" i="15"/>
  <c r="D1067" i="15" s="1"/>
  <c r="E1057" i="15"/>
  <c r="B1057" i="15" s="1"/>
  <c r="C1133" i="15"/>
  <c r="G1123" i="15"/>
  <c r="I1123" i="15" s="1"/>
  <c r="E1066" i="15"/>
  <c r="B1066" i="15" s="1"/>
  <c r="H1076" i="15"/>
  <c r="D1076" i="15" s="1"/>
  <c r="C1122" i="15"/>
  <c r="G1112" i="15"/>
  <c r="I1112" i="15" s="1"/>
  <c r="H1058" i="15"/>
  <c r="D1058" i="15" s="1"/>
  <c r="E1048" i="15"/>
  <c r="B1048" i="15" s="1"/>
  <c r="H1103" i="15"/>
  <c r="D1103" i="15" s="1"/>
  <c r="E1093" i="15"/>
  <c r="B1093" i="15" s="1"/>
  <c r="E1084" i="15"/>
  <c r="B1084" i="15" s="1"/>
  <c r="H1094" i="15"/>
  <c r="D1094" i="15" s="1"/>
  <c r="E1092" i="15"/>
  <c r="B1092" i="15" s="1"/>
  <c r="H1102" i="15"/>
  <c r="D1102" i="15" s="1"/>
  <c r="C1121" i="15"/>
  <c r="G1111" i="15"/>
  <c r="I1111" i="15" s="1"/>
  <c r="D1111" i="15" s="1"/>
  <c r="C1130" i="15"/>
  <c r="G1120" i="15"/>
  <c r="I1120" i="15" s="1"/>
  <c r="D1120" i="15" s="1"/>
  <c r="E1121" i="15"/>
  <c r="B1121" i="15" s="1"/>
  <c r="H1131" i="15"/>
  <c r="G1124" i="15"/>
  <c r="I1124" i="15" s="1"/>
  <c r="C1134" i="15"/>
  <c r="E1130" i="15"/>
  <c r="B1130" i="15" s="1"/>
  <c r="H1085" i="15"/>
  <c r="D1085" i="15" s="1"/>
  <c r="E1075" i="15"/>
  <c r="B1075" i="15" s="1"/>
  <c r="G1134" i="15" l="1"/>
  <c r="I1134" i="15" s="1"/>
  <c r="C1144" i="15"/>
  <c r="H1150" i="15"/>
  <c r="E1140" i="15"/>
  <c r="B1140" i="15" s="1"/>
  <c r="G1130" i="15"/>
  <c r="I1130" i="15" s="1"/>
  <c r="D1130" i="15" s="1"/>
  <c r="C1140" i="15"/>
  <c r="G1133" i="15"/>
  <c r="I1133" i="15" s="1"/>
  <c r="C1143" i="15"/>
  <c r="H1141" i="15"/>
  <c r="G1137" i="15"/>
  <c r="I1137" i="15" s="1"/>
  <c r="C1147" i="15"/>
  <c r="G1156" i="15"/>
  <c r="I1156" i="15" s="1"/>
  <c r="C1166" i="15"/>
  <c r="H1095" i="15"/>
  <c r="D1095" i="15" s="1"/>
  <c r="E1085" i="15"/>
  <c r="B1085" i="15" s="1"/>
  <c r="H1068" i="15"/>
  <c r="D1068" i="15" s="1"/>
  <c r="E1058" i="15"/>
  <c r="B1058" i="15" s="1"/>
  <c r="H1104" i="15"/>
  <c r="D1104" i="15" s="1"/>
  <c r="E1094" i="15"/>
  <c r="B1094" i="15" s="1"/>
  <c r="C1132" i="15"/>
  <c r="G1122" i="15"/>
  <c r="I1122" i="15" s="1"/>
  <c r="E1067" i="15"/>
  <c r="B1067" i="15" s="1"/>
  <c r="H1077" i="15"/>
  <c r="D1077" i="15" s="1"/>
  <c r="C1131" i="15"/>
  <c r="G1121" i="15"/>
  <c r="I1121" i="15" s="1"/>
  <c r="D1121" i="15" s="1"/>
  <c r="H1086" i="15"/>
  <c r="D1086" i="15" s="1"/>
  <c r="E1076" i="15"/>
  <c r="B1076" i="15" s="1"/>
  <c r="E1102" i="15"/>
  <c r="B1102" i="15" s="1"/>
  <c r="H1112" i="15"/>
  <c r="D1112" i="15" s="1"/>
  <c r="H1113" i="15"/>
  <c r="D1113" i="15" s="1"/>
  <c r="E1103" i="15"/>
  <c r="B1103" i="15" s="1"/>
  <c r="C1138" i="15"/>
  <c r="G1128" i="15"/>
  <c r="I1128" i="15" s="1"/>
  <c r="G1125" i="15"/>
  <c r="I1125" i="15" s="1"/>
  <c r="C1135" i="15"/>
  <c r="E1131" i="15"/>
  <c r="B1131" i="15" s="1"/>
  <c r="E1049" i="15"/>
  <c r="B1049" i="15" s="1"/>
  <c r="H1059" i="15"/>
  <c r="D1059" i="15" s="1"/>
  <c r="C1139" i="15"/>
  <c r="G1129" i="15"/>
  <c r="I1129" i="15" s="1"/>
  <c r="G1166" i="15" l="1"/>
  <c r="I1166" i="15" s="1"/>
  <c r="C1176" i="15"/>
  <c r="G1140" i="15"/>
  <c r="I1140" i="15" s="1"/>
  <c r="D1140" i="15" s="1"/>
  <c r="C1150" i="15"/>
  <c r="G1132" i="15"/>
  <c r="I1132" i="15" s="1"/>
  <c r="C1142" i="15"/>
  <c r="G1135" i="15"/>
  <c r="I1135" i="15" s="1"/>
  <c r="C1145" i="15"/>
  <c r="G1147" i="15"/>
  <c r="I1147" i="15" s="1"/>
  <c r="C1157" i="15"/>
  <c r="H1151" i="15"/>
  <c r="E1141" i="15"/>
  <c r="B1141" i="15" s="1"/>
  <c r="H1160" i="15"/>
  <c r="E1150" i="15"/>
  <c r="B1150" i="15" s="1"/>
  <c r="G1138" i="15"/>
  <c r="I1138" i="15" s="1"/>
  <c r="C1148" i="15"/>
  <c r="G1131" i="15"/>
  <c r="I1131" i="15" s="1"/>
  <c r="D1131" i="15" s="1"/>
  <c r="C1141" i="15"/>
  <c r="C1154" i="15"/>
  <c r="G1144" i="15"/>
  <c r="I1144" i="15" s="1"/>
  <c r="G1139" i="15"/>
  <c r="I1139" i="15" s="1"/>
  <c r="C1149" i="15"/>
  <c r="C1153" i="15"/>
  <c r="G1143" i="15"/>
  <c r="I1143" i="15" s="1"/>
  <c r="H1123" i="15"/>
  <c r="D1123" i="15" s="1"/>
  <c r="E1113" i="15"/>
  <c r="B1113" i="15" s="1"/>
  <c r="E1068" i="15"/>
  <c r="B1068" i="15" s="1"/>
  <c r="H1078" i="15"/>
  <c r="D1078" i="15" s="1"/>
  <c r="E1104" i="15"/>
  <c r="B1104" i="15" s="1"/>
  <c r="H1114" i="15"/>
  <c r="D1114" i="15" s="1"/>
  <c r="H1122" i="15"/>
  <c r="D1122" i="15" s="1"/>
  <c r="E1112" i="15"/>
  <c r="B1112" i="15" s="1"/>
  <c r="E1086" i="15"/>
  <c r="B1086" i="15" s="1"/>
  <c r="H1096" i="15"/>
  <c r="D1096" i="15" s="1"/>
  <c r="E1095" i="15"/>
  <c r="B1095" i="15" s="1"/>
  <c r="H1105" i="15"/>
  <c r="D1105" i="15" s="1"/>
  <c r="E1077" i="15"/>
  <c r="B1077" i="15" s="1"/>
  <c r="H1087" i="15"/>
  <c r="D1087" i="15" s="1"/>
  <c r="H1069" i="15"/>
  <c r="D1069" i="15" s="1"/>
  <c r="E1059" i="15"/>
  <c r="B1059" i="15" s="1"/>
  <c r="C1155" i="15" l="1"/>
  <c r="G1145" i="15"/>
  <c r="I1145" i="15" s="1"/>
  <c r="E1160" i="15"/>
  <c r="B1160" i="15" s="1"/>
  <c r="H1170" i="15"/>
  <c r="C1152" i="15"/>
  <c r="G1142" i="15"/>
  <c r="I1142" i="15" s="1"/>
  <c r="C1159" i="15"/>
  <c r="G1149" i="15"/>
  <c r="I1149" i="15" s="1"/>
  <c r="G1154" i="15"/>
  <c r="I1154" i="15" s="1"/>
  <c r="C1164" i="15"/>
  <c r="E1151" i="15"/>
  <c r="B1151" i="15" s="1"/>
  <c r="H1161" i="15"/>
  <c r="G1141" i="15"/>
  <c r="I1141" i="15" s="1"/>
  <c r="D1141" i="15" s="1"/>
  <c r="C1151" i="15"/>
  <c r="C1160" i="15"/>
  <c r="G1150" i="15"/>
  <c r="I1150" i="15" s="1"/>
  <c r="D1150" i="15" s="1"/>
  <c r="G1148" i="15"/>
  <c r="I1148" i="15" s="1"/>
  <c r="C1158" i="15"/>
  <c r="C1167" i="15"/>
  <c r="G1157" i="15"/>
  <c r="I1157" i="15" s="1"/>
  <c r="C1186" i="15"/>
  <c r="G1176" i="15"/>
  <c r="I1176" i="15" s="1"/>
  <c r="C1163" i="15"/>
  <c r="G1153" i="15"/>
  <c r="I1153" i="15" s="1"/>
  <c r="H1079" i="15"/>
  <c r="D1079" i="15" s="1"/>
  <c r="E1069" i="15"/>
  <c r="B1069" i="15" s="1"/>
  <c r="E1096" i="15"/>
  <c r="B1096" i="15" s="1"/>
  <c r="H1106" i="15"/>
  <c r="D1106" i="15" s="1"/>
  <c r="H1115" i="15"/>
  <c r="D1115" i="15" s="1"/>
  <c r="E1105" i="15"/>
  <c r="B1105" i="15" s="1"/>
  <c r="H1132" i="15"/>
  <c r="E1122" i="15"/>
  <c r="B1122" i="15" s="1"/>
  <c r="E1087" i="15"/>
  <c r="B1087" i="15" s="1"/>
  <c r="H1097" i="15"/>
  <c r="D1097" i="15" s="1"/>
  <c r="H1088" i="15"/>
  <c r="D1088" i="15" s="1"/>
  <c r="E1078" i="15"/>
  <c r="B1078" i="15" s="1"/>
  <c r="H1124" i="15"/>
  <c r="D1124" i="15" s="1"/>
  <c r="E1114" i="15"/>
  <c r="B1114" i="15" s="1"/>
  <c r="H1133" i="15"/>
  <c r="E1123" i="15"/>
  <c r="B1123" i="15" s="1"/>
  <c r="G1151" i="15" l="1"/>
  <c r="I1151" i="15" s="1"/>
  <c r="D1151" i="15" s="1"/>
  <c r="C1161" i="15"/>
  <c r="G1158" i="15"/>
  <c r="I1158" i="15" s="1"/>
  <c r="C1168" i="15"/>
  <c r="H1180" i="15"/>
  <c r="E1170" i="15"/>
  <c r="B1170" i="15" s="1"/>
  <c r="G1164" i="15"/>
  <c r="I1164" i="15" s="1"/>
  <c r="C1174" i="15"/>
  <c r="C1169" i="15"/>
  <c r="G1159" i="15"/>
  <c r="I1159" i="15" s="1"/>
  <c r="G1186" i="15"/>
  <c r="I1186" i="15" s="1"/>
  <c r="C1196" i="15"/>
  <c r="H1171" i="15"/>
  <c r="E1161" i="15"/>
  <c r="B1161" i="15" s="1"/>
  <c r="G1152" i="15"/>
  <c r="I1152" i="15" s="1"/>
  <c r="C1162" i="15"/>
  <c r="C1177" i="15"/>
  <c r="G1167" i="15"/>
  <c r="I1167" i="15" s="1"/>
  <c r="D1133" i="15"/>
  <c r="H1143" i="15"/>
  <c r="D1132" i="15"/>
  <c r="H1142" i="15"/>
  <c r="G1163" i="15"/>
  <c r="I1163" i="15" s="1"/>
  <c r="C1173" i="15"/>
  <c r="G1160" i="15"/>
  <c r="I1160" i="15" s="1"/>
  <c r="D1160" i="15" s="1"/>
  <c r="C1170" i="15"/>
  <c r="G1155" i="15"/>
  <c r="I1155" i="15" s="1"/>
  <c r="C1165" i="15"/>
  <c r="H1116" i="15"/>
  <c r="D1116" i="15" s="1"/>
  <c r="E1106" i="15"/>
  <c r="B1106" i="15" s="1"/>
  <c r="E1088" i="15"/>
  <c r="B1088" i="15" s="1"/>
  <c r="H1098" i="15"/>
  <c r="D1098" i="15" s="1"/>
  <c r="E1133" i="15"/>
  <c r="B1133" i="15" s="1"/>
  <c r="H1107" i="15"/>
  <c r="D1107" i="15" s="1"/>
  <c r="E1097" i="15"/>
  <c r="B1097" i="15" s="1"/>
  <c r="H1134" i="15"/>
  <c r="E1124" i="15"/>
  <c r="B1124" i="15" s="1"/>
  <c r="E1132" i="15"/>
  <c r="B1132" i="15" s="1"/>
  <c r="E1115" i="15"/>
  <c r="B1115" i="15" s="1"/>
  <c r="H1125" i="15"/>
  <c r="D1125" i="15" s="1"/>
  <c r="E1079" i="15"/>
  <c r="B1079" i="15" s="1"/>
  <c r="H1089" i="15"/>
  <c r="D1089" i="15" s="1"/>
  <c r="H1181" i="15" l="1"/>
  <c r="E1171" i="15"/>
  <c r="B1171" i="15" s="1"/>
  <c r="D1134" i="15"/>
  <c r="H1144" i="15"/>
  <c r="C1175" i="15"/>
  <c r="G1165" i="15"/>
  <c r="I1165" i="15" s="1"/>
  <c r="D1143" i="15"/>
  <c r="H1153" i="15"/>
  <c r="E1143" i="15"/>
  <c r="B1143" i="15" s="1"/>
  <c r="H1190" i="15"/>
  <c r="E1180" i="15"/>
  <c r="B1180" i="15" s="1"/>
  <c r="D1142" i="15"/>
  <c r="H1152" i="15"/>
  <c r="E1142" i="15"/>
  <c r="B1142" i="15" s="1"/>
  <c r="G1196" i="15"/>
  <c r="I1196" i="15" s="1"/>
  <c r="C1206" i="15"/>
  <c r="C1180" i="15"/>
  <c r="G1170" i="15"/>
  <c r="I1170" i="15" s="1"/>
  <c r="D1170" i="15" s="1"/>
  <c r="G1168" i="15"/>
  <c r="I1168" i="15" s="1"/>
  <c r="C1178" i="15"/>
  <c r="C1187" i="15"/>
  <c r="G1177" i="15"/>
  <c r="I1177" i="15" s="1"/>
  <c r="G1173" i="15"/>
  <c r="I1173" i="15" s="1"/>
  <c r="C1183" i="15"/>
  <c r="C1172" i="15"/>
  <c r="G1162" i="15"/>
  <c r="I1162" i="15" s="1"/>
  <c r="G1169" i="15"/>
  <c r="I1169" i="15" s="1"/>
  <c r="C1179" i="15"/>
  <c r="G1161" i="15"/>
  <c r="I1161" i="15" s="1"/>
  <c r="D1161" i="15" s="1"/>
  <c r="C1171" i="15"/>
  <c r="G1174" i="15"/>
  <c r="I1174" i="15" s="1"/>
  <c r="C1184" i="15"/>
  <c r="H1108" i="15"/>
  <c r="D1108" i="15" s="1"/>
  <c r="E1098" i="15"/>
  <c r="B1098" i="15" s="1"/>
  <c r="E1134" i="15"/>
  <c r="B1134" i="15" s="1"/>
  <c r="H1117" i="15"/>
  <c r="D1117" i="15" s="1"/>
  <c r="E1107" i="15"/>
  <c r="B1107" i="15" s="1"/>
  <c r="E1089" i="15"/>
  <c r="B1089" i="15" s="1"/>
  <c r="H1099" i="15"/>
  <c r="D1099" i="15" s="1"/>
  <c r="E1125" i="15"/>
  <c r="B1125" i="15" s="1"/>
  <c r="H1135" i="15"/>
  <c r="E1116" i="15"/>
  <c r="B1116" i="15" s="1"/>
  <c r="H1126" i="15"/>
  <c r="D1126" i="15" s="1"/>
  <c r="D1144" i="15" l="1"/>
  <c r="H1154" i="15"/>
  <c r="E1144" i="15"/>
  <c r="B1144" i="15" s="1"/>
  <c r="H1200" i="15"/>
  <c r="E1190" i="15"/>
  <c r="B1190" i="15" s="1"/>
  <c r="G1171" i="15"/>
  <c r="I1171" i="15" s="1"/>
  <c r="D1171" i="15" s="1"/>
  <c r="C1181" i="15"/>
  <c r="C1182" i="15"/>
  <c r="G1172" i="15"/>
  <c r="I1172" i="15" s="1"/>
  <c r="G1180" i="15"/>
  <c r="I1180" i="15" s="1"/>
  <c r="D1180" i="15" s="1"/>
  <c r="C1190" i="15"/>
  <c r="C1197" i="15"/>
  <c r="G1187" i="15"/>
  <c r="I1187" i="15" s="1"/>
  <c r="D1135" i="15"/>
  <c r="H1145" i="15"/>
  <c r="H1191" i="15"/>
  <c r="E1181" i="15"/>
  <c r="B1181" i="15" s="1"/>
  <c r="D1152" i="15"/>
  <c r="H1162" i="15"/>
  <c r="E1152" i="15"/>
  <c r="B1152" i="15" s="1"/>
  <c r="C1189" i="15"/>
  <c r="G1179" i="15"/>
  <c r="I1179" i="15" s="1"/>
  <c r="C1188" i="15"/>
  <c r="G1178" i="15"/>
  <c r="I1178" i="15" s="1"/>
  <c r="C1185" i="15"/>
  <c r="G1175" i="15"/>
  <c r="I1175" i="15" s="1"/>
  <c r="G1184" i="15"/>
  <c r="I1184" i="15" s="1"/>
  <c r="C1194" i="15"/>
  <c r="C1193" i="15"/>
  <c r="G1183" i="15"/>
  <c r="I1183" i="15" s="1"/>
  <c r="C1216" i="15"/>
  <c r="G1206" i="15"/>
  <c r="I1206" i="15" s="1"/>
  <c r="D1153" i="15"/>
  <c r="H1163" i="15"/>
  <c r="E1153" i="15"/>
  <c r="B1153" i="15" s="1"/>
  <c r="H1127" i="15"/>
  <c r="D1127" i="15" s="1"/>
  <c r="E1117" i="15"/>
  <c r="B1117" i="15" s="1"/>
  <c r="E1135" i="15"/>
  <c r="B1135" i="15" s="1"/>
  <c r="E1108" i="15"/>
  <c r="B1108" i="15" s="1"/>
  <c r="H1118" i="15"/>
  <c r="D1118" i="15" s="1"/>
  <c r="E1099" i="15"/>
  <c r="B1099" i="15" s="1"/>
  <c r="H1109" i="15"/>
  <c r="D1109" i="15" s="1"/>
  <c r="E1126" i="15"/>
  <c r="B1126" i="15" s="1"/>
  <c r="H1136" i="15"/>
  <c r="D1162" i="15" l="1"/>
  <c r="H1172" i="15"/>
  <c r="E1162" i="15"/>
  <c r="B1162" i="15" s="1"/>
  <c r="G1197" i="15"/>
  <c r="I1197" i="15" s="1"/>
  <c r="C1207" i="15"/>
  <c r="H1210" i="15"/>
  <c r="E1200" i="15"/>
  <c r="B1200" i="15" s="1"/>
  <c r="D1163" i="15"/>
  <c r="E1163" i="15"/>
  <c r="B1163" i="15" s="1"/>
  <c r="H1173" i="15"/>
  <c r="C1200" i="15"/>
  <c r="G1190" i="15"/>
  <c r="I1190" i="15" s="1"/>
  <c r="D1190" i="15" s="1"/>
  <c r="D1136" i="15"/>
  <c r="H1146" i="15"/>
  <c r="G1194" i="15"/>
  <c r="I1194" i="15" s="1"/>
  <c r="C1204" i="15"/>
  <c r="D1145" i="15"/>
  <c r="H1155" i="15"/>
  <c r="E1145" i="15"/>
  <c r="B1145" i="15" s="1"/>
  <c r="G1181" i="15"/>
  <c r="I1181" i="15" s="1"/>
  <c r="D1181" i="15" s="1"/>
  <c r="C1191" i="15"/>
  <c r="C1203" i="15"/>
  <c r="G1193" i="15"/>
  <c r="I1193" i="15" s="1"/>
  <c r="G1189" i="15"/>
  <c r="I1189" i="15" s="1"/>
  <c r="C1199" i="15"/>
  <c r="H1201" i="15"/>
  <c r="E1191" i="15"/>
  <c r="B1191" i="15" s="1"/>
  <c r="D1154" i="15"/>
  <c r="H1164" i="15"/>
  <c r="E1154" i="15"/>
  <c r="B1154" i="15" s="1"/>
  <c r="C1195" i="15"/>
  <c r="G1185" i="15"/>
  <c r="I1185" i="15" s="1"/>
  <c r="G1216" i="15"/>
  <c r="I1216" i="15" s="1"/>
  <c r="C1226" i="15"/>
  <c r="G1188" i="15"/>
  <c r="I1188" i="15" s="1"/>
  <c r="C1198" i="15"/>
  <c r="C1192" i="15"/>
  <c r="G1182" i="15"/>
  <c r="I1182" i="15" s="1"/>
  <c r="E1136" i="15"/>
  <c r="B1136" i="15" s="1"/>
  <c r="H1137" i="15"/>
  <c r="E1127" i="15"/>
  <c r="B1127" i="15" s="1"/>
  <c r="H1128" i="15"/>
  <c r="D1128" i="15" s="1"/>
  <c r="E1118" i="15"/>
  <c r="B1118" i="15" s="1"/>
  <c r="H1119" i="15"/>
  <c r="D1119" i="15" s="1"/>
  <c r="E1109" i="15"/>
  <c r="B1109" i="15" s="1"/>
  <c r="G1226" i="15" l="1"/>
  <c r="I1226" i="15" s="1"/>
  <c r="C1236" i="15"/>
  <c r="E1201" i="15"/>
  <c r="B1201" i="15" s="1"/>
  <c r="H1211" i="15"/>
  <c r="C1210" i="15"/>
  <c r="G1200" i="15"/>
  <c r="I1200" i="15" s="1"/>
  <c r="D1200" i="15" s="1"/>
  <c r="D1164" i="15"/>
  <c r="H1174" i="15"/>
  <c r="E1164" i="15"/>
  <c r="B1164" i="15" s="1"/>
  <c r="C1208" i="15"/>
  <c r="G1198" i="15"/>
  <c r="I1198" i="15" s="1"/>
  <c r="D1155" i="15"/>
  <c r="H1165" i="15"/>
  <c r="E1155" i="15"/>
  <c r="B1155" i="15" s="1"/>
  <c r="D1173" i="15"/>
  <c r="H1183" i="15"/>
  <c r="E1173" i="15"/>
  <c r="B1173" i="15" s="1"/>
  <c r="G1192" i="15"/>
  <c r="I1192" i="15" s="1"/>
  <c r="C1202" i="15"/>
  <c r="G1203" i="15"/>
  <c r="I1203" i="15" s="1"/>
  <c r="C1213" i="15"/>
  <c r="D1146" i="15"/>
  <c r="H1156" i="15"/>
  <c r="E1146" i="15"/>
  <c r="B1146" i="15" s="1"/>
  <c r="E1210" i="15"/>
  <c r="B1210" i="15" s="1"/>
  <c r="H1220" i="15"/>
  <c r="C1201" i="15"/>
  <c r="G1191" i="15"/>
  <c r="I1191" i="15" s="1"/>
  <c r="D1191" i="15" s="1"/>
  <c r="G1207" i="15"/>
  <c r="I1207" i="15" s="1"/>
  <c r="C1217" i="15"/>
  <c r="D1137" i="15"/>
  <c r="H1147" i="15"/>
  <c r="C1209" i="15"/>
  <c r="G1199" i="15"/>
  <c r="I1199" i="15" s="1"/>
  <c r="D1172" i="15"/>
  <c r="E1172" i="15"/>
  <c r="B1172" i="15" s="1"/>
  <c r="H1182" i="15"/>
  <c r="G1195" i="15"/>
  <c r="I1195" i="15" s="1"/>
  <c r="C1205" i="15"/>
  <c r="C1214" i="15"/>
  <c r="G1204" i="15"/>
  <c r="I1204" i="15" s="1"/>
  <c r="E1137" i="15"/>
  <c r="B1137" i="15" s="1"/>
  <c r="E1128" i="15"/>
  <c r="B1128" i="15" s="1"/>
  <c r="H1138" i="15"/>
  <c r="E1119" i="15"/>
  <c r="B1119" i="15" s="1"/>
  <c r="H1129" i="15"/>
  <c r="D1129" i="15" s="1"/>
  <c r="C1223" i="15" l="1"/>
  <c r="G1213" i="15"/>
  <c r="I1213" i="15" s="1"/>
  <c r="D1165" i="15"/>
  <c r="E1165" i="15"/>
  <c r="B1165" i="15" s="1"/>
  <c r="H1175" i="15"/>
  <c r="C1211" i="15"/>
  <c r="G1201" i="15"/>
  <c r="I1201" i="15" s="1"/>
  <c r="D1201" i="15" s="1"/>
  <c r="H1230" i="15"/>
  <c r="E1220" i="15"/>
  <c r="B1220" i="15" s="1"/>
  <c r="C1212" i="15"/>
  <c r="G1202" i="15"/>
  <c r="I1202" i="15" s="1"/>
  <c r="C1219" i="15"/>
  <c r="G1209" i="15"/>
  <c r="I1209" i="15" s="1"/>
  <c r="C1218" i="15"/>
  <c r="G1208" i="15"/>
  <c r="I1208" i="15" s="1"/>
  <c r="D1138" i="15"/>
  <c r="H1148" i="15"/>
  <c r="C1220" i="15"/>
  <c r="G1210" i="15"/>
  <c r="I1210" i="15" s="1"/>
  <c r="D1210" i="15" s="1"/>
  <c r="C1246" i="15"/>
  <c r="G1236" i="15"/>
  <c r="I1236" i="15" s="1"/>
  <c r="C1227" i="15"/>
  <c r="G1217" i="15"/>
  <c r="I1217" i="15" s="1"/>
  <c r="D1156" i="15"/>
  <c r="H1166" i="15"/>
  <c r="E1156" i="15"/>
  <c r="B1156" i="15" s="1"/>
  <c r="D1182" i="15"/>
  <c r="E1182" i="15"/>
  <c r="B1182" i="15" s="1"/>
  <c r="H1192" i="15"/>
  <c r="H1221" i="15"/>
  <c r="E1211" i="15"/>
  <c r="B1211" i="15" s="1"/>
  <c r="G1214" i="15"/>
  <c r="I1214" i="15" s="1"/>
  <c r="C1224" i="15"/>
  <c r="D1147" i="15"/>
  <c r="H1157" i="15"/>
  <c r="E1147" i="15"/>
  <c r="B1147" i="15" s="1"/>
  <c r="C1215" i="15"/>
  <c r="G1205" i="15"/>
  <c r="I1205" i="15" s="1"/>
  <c r="D1183" i="15"/>
  <c r="H1193" i="15"/>
  <c r="E1183" i="15"/>
  <c r="B1183" i="15" s="1"/>
  <c r="D1174" i="15"/>
  <c r="H1184" i="15"/>
  <c r="E1174" i="15"/>
  <c r="B1174" i="15" s="1"/>
  <c r="E1138" i="15"/>
  <c r="B1138" i="15" s="1"/>
  <c r="E1129" i="15"/>
  <c r="B1129" i="15" s="1"/>
  <c r="H1139" i="15"/>
  <c r="D1192" i="15" l="1"/>
  <c r="H1202" i="15"/>
  <c r="E1192" i="15"/>
  <c r="B1192" i="15" s="1"/>
  <c r="G1211" i="15"/>
  <c r="I1211" i="15" s="1"/>
  <c r="D1211" i="15" s="1"/>
  <c r="C1221" i="15"/>
  <c r="G1215" i="15"/>
  <c r="I1215" i="15" s="1"/>
  <c r="C1225" i="15"/>
  <c r="G1227" i="15"/>
  <c r="I1227" i="15" s="1"/>
  <c r="C1237" i="15"/>
  <c r="D1184" i="15"/>
  <c r="E1184" i="15"/>
  <c r="B1184" i="15" s="1"/>
  <c r="H1194" i="15"/>
  <c r="G1224" i="15"/>
  <c r="I1224" i="15" s="1"/>
  <c r="C1234" i="15"/>
  <c r="G1220" i="15"/>
  <c r="I1220" i="15" s="1"/>
  <c r="D1220" i="15" s="1"/>
  <c r="C1230" i="15"/>
  <c r="G1212" i="15"/>
  <c r="I1212" i="15" s="1"/>
  <c r="C1222" i="15"/>
  <c r="C1256" i="15"/>
  <c r="G1246" i="15"/>
  <c r="I1246" i="15" s="1"/>
  <c r="G1219" i="15"/>
  <c r="I1219" i="15" s="1"/>
  <c r="C1229" i="15"/>
  <c r="D1175" i="15"/>
  <c r="E1175" i="15"/>
  <c r="B1175" i="15" s="1"/>
  <c r="H1185" i="15"/>
  <c r="D1166" i="15"/>
  <c r="H1176" i="15"/>
  <c r="E1166" i="15"/>
  <c r="B1166" i="15" s="1"/>
  <c r="D1148" i="15"/>
  <c r="H1158" i="15"/>
  <c r="E1148" i="15"/>
  <c r="B1148" i="15" s="1"/>
  <c r="E1221" i="15"/>
  <c r="B1221" i="15" s="1"/>
  <c r="H1231" i="15"/>
  <c r="C1228" i="15"/>
  <c r="G1218" i="15"/>
  <c r="I1218" i="15" s="1"/>
  <c r="D1157" i="15"/>
  <c r="H1167" i="15"/>
  <c r="E1157" i="15"/>
  <c r="B1157" i="15" s="1"/>
  <c r="D1193" i="15"/>
  <c r="H1203" i="15"/>
  <c r="E1193" i="15"/>
  <c r="B1193" i="15" s="1"/>
  <c r="D1139" i="15"/>
  <c r="H1149" i="15"/>
  <c r="H1240" i="15"/>
  <c r="E1230" i="15"/>
  <c r="B1230" i="15" s="1"/>
  <c r="C1233" i="15"/>
  <c r="G1223" i="15"/>
  <c r="I1223" i="15" s="1"/>
  <c r="E1139" i="15"/>
  <c r="B1139" i="15" s="1"/>
  <c r="C1231" i="15" l="1"/>
  <c r="G1221" i="15"/>
  <c r="I1221" i="15" s="1"/>
  <c r="D1221" i="15" s="1"/>
  <c r="H1159" i="15"/>
  <c r="D1149" i="15"/>
  <c r="E1149" i="15"/>
  <c r="B1149" i="15" s="1"/>
  <c r="D1194" i="15"/>
  <c r="E1194" i="15"/>
  <c r="B1194" i="15" s="1"/>
  <c r="H1204" i="15"/>
  <c r="C1240" i="15"/>
  <c r="G1230" i="15"/>
  <c r="I1230" i="15" s="1"/>
  <c r="D1230" i="15" s="1"/>
  <c r="H1250" i="15"/>
  <c r="E1240" i="15"/>
  <c r="B1240" i="15" s="1"/>
  <c r="H1168" i="15"/>
  <c r="D1158" i="15"/>
  <c r="E1158" i="15"/>
  <c r="B1158" i="15" s="1"/>
  <c r="C1243" i="15"/>
  <c r="G1233" i="15"/>
  <c r="I1233" i="15" s="1"/>
  <c r="H1241" i="15"/>
  <c r="E1231" i="15"/>
  <c r="B1231" i="15" s="1"/>
  <c r="C1232" i="15"/>
  <c r="G1222" i="15"/>
  <c r="I1222" i="15" s="1"/>
  <c r="D1202" i="15"/>
  <c r="H1212" i="15"/>
  <c r="E1202" i="15"/>
  <c r="B1202" i="15" s="1"/>
  <c r="G1225" i="15"/>
  <c r="I1225" i="15" s="1"/>
  <c r="C1235" i="15"/>
  <c r="D1167" i="15"/>
  <c r="E1167" i="15"/>
  <c r="B1167" i="15" s="1"/>
  <c r="H1177" i="15"/>
  <c r="C1239" i="15"/>
  <c r="G1229" i="15"/>
  <c r="I1229" i="15" s="1"/>
  <c r="C1244" i="15"/>
  <c r="G1234" i="15"/>
  <c r="I1234" i="15" s="1"/>
  <c r="G1228" i="15"/>
  <c r="I1228" i="15" s="1"/>
  <c r="C1238" i="15"/>
  <c r="D1176" i="15"/>
  <c r="H1186" i="15"/>
  <c r="E1176" i="15"/>
  <c r="B1176" i="15" s="1"/>
  <c r="G1256" i="15"/>
  <c r="I1256" i="15" s="1"/>
  <c r="C1266" i="15"/>
  <c r="D1203" i="15"/>
  <c r="H1213" i="15"/>
  <c r="E1203" i="15"/>
  <c r="B1203" i="15" s="1"/>
  <c r="D1185" i="15"/>
  <c r="H1195" i="15"/>
  <c r="E1185" i="15"/>
  <c r="B1185" i="15" s="1"/>
  <c r="C1247" i="15"/>
  <c r="G1237" i="15"/>
  <c r="I1237" i="15" s="1"/>
  <c r="C1249" i="15" l="1"/>
  <c r="G1239" i="15"/>
  <c r="I1239" i="15" s="1"/>
  <c r="G1232" i="15"/>
  <c r="I1232" i="15" s="1"/>
  <c r="C1242" i="15"/>
  <c r="D1168" i="15"/>
  <c r="H1178" i="15"/>
  <c r="E1168" i="15"/>
  <c r="B1168" i="15" s="1"/>
  <c r="D1213" i="15"/>
  <c r="E1213" i="15"/>
  <c r="B1213" i="15" s="1"/>
  <c r="H1223" i="15"/>
  <c r="G1235" i="15"/>
  <c r="I1235" i="15" s="1"/>
  <c r="C1245" i="15"/>
  <c r="H1251" i="15"/>
  <c r="E1241" i="15"/>
  <c r="B1241" i="15" s="1"/>
  <c r="H1260" i="15"/>
  <c r="E1250" i="15"/>
  <c r="B1250" i="15" s="1"/>
  <c r="C1248" i="15"/>
  <c r="G1238" i="15"/>
  <c r="I1238" i="15" s="1"/>
  <c r="H1169" i="15"/>
  <c r="D1159" i="15"/>
  <c r="E1159" i="15"/>
  <c r="B1159" i="15" s="1"/>
  <c r="D1204" i="15"/>
  <c r="H1214" i="15"/>
  <c r="E1204" i="15"/>
  <c r="B1204" i="15" s="1"/>
  <c r="D1195" i="15"/>
  <c r="E1195" i="15"/>
  <c r="B1195" i="15" s="1"/>
  <c r="H1205" i="15"/>
  <c r="D1186" i="15"/>
  <c r="H1196" i="15"/>
  <c r="E1186" i="15"/>
  <c r="B1186" i="15" s="1"/>
  <c r="D1177" i="15"/>
  <c r="E1177" i="15"/>
  <c r="B1177" i="15" s="1"/>
  <c r="H1187" i="15"/>
  <c r="C1276" i="15"/>
  <c r="G1266" i="15"/>
  <c r="I1266" i="15" s="1"/>
  <c r="C1254" i="15"/>
  <c r="G1244" i="15"/>
  <c r="I1244" i="15" s="1"/>
  <c r="C1257" i="15"/>
  <c r="G1247" i="15"/>
  <c r="I1247" i="15" s="1"/>
  <c r="D1212" i="15"/>
  <c r="H1222" i="15"/>
  <c r="E1212" i="15"/>
  <c r="B1212" i="15" s="1"/>
  <c r="G1243" i="15"/>
  <c r="I1243" i="15" s="1"/>
  <c r="C1253" i="15"/>
  <c r="C1250" i="15"/>
  <c r="G1240" i="15"/>
  <c r="I1240" i="15" s="1"/>
  <c r="D1240" i="15" s="1"/>
  <c r="C1241" i="15"/>
  <c r="G1231" i="15"/>
  <c r="I1231" i="15" s="1"/>
  <c r="D1231" i="15" s="1"/>
  <c r="G1253" i="15" l="1"/>
  <c r="I1253" i="15" s="1"/>
  <c r="C1263" i="15"/>
  <c r="G1254" i="15"/>
  <c r="I1254" i="15" s="1"/>
  <c r="C1264" i="15"/>
  <c r="H1261" i="15"/>
  <c r="E1251" i="15"/>
  <c r="B1251" i="15" s="1"/>
  <c r="D1178" i="15"/>
  <c r="E1178" i="15"/>
  <c r="B1178" i="15" s="1"/>
  <c r="H1188" i="15"/>
  <c r="C1286" i="15"/>
  <c r="G1276" i="15"/>
  <c r="I1276" i="15" s="1"/>
  <c r="C1255" i="15"/>
  <c r="G1245" i="15"/>
  <c r="I1245" i="15" s="1"/>
  <c r="G1242" i="15"/>
  <c r="I1242" i="15" s="1"/>
  <c r="C1252" i="15"/>
  <c r="D1222" i="15"/>
  <c r="E1222" i="15"/>
  <c r="B1222" i="15" s="1"/>
  <c r="H1232" i="15"/>
  <c r="D1187" i="15"/>
  <c r="H1197" i="15"/>
  <c r="E1187" i="15"/>
  <c r="B1187" i="15" s="1"/>
  <c r="C1258" i="15"/>
  <c r="G1248" i="15"/>
  <c r="I1248" i="15" s="1"/>
  <c r="G1257" i="15"/>
  <c r="I1257" i="15" s="1"/>
  <c r="C1267" i="15"/>
  <c r="G1250" i="15"/>
  <c r="I1250" i="15" s="1"/>
  <c r="D1250" i="15" s="1"/>
  <c r="C1260" i="15"/>
  <c r="D1196" i="15"/>
  <c r="E1196" i="15"/>
  <c r="B1196" i="15" s="1"/>
  <c r="H1206" i="15"/>
  <c r="D1205" i="15"/>
  <c r="H1215" i="15"/>
  <c r="E1205" i="15"/>
  <c r="B1205" i="15" s="1"/>
  <c r="D1223" i="15"/>
  <c r="H1233" i="15"/>
  <c r="E1223" i="15"/>
  <c r="B1223" i="15" s="1"/>
  <c r="D1169" i="15"/>
  <c r="H1179" i="15"/>
  <c r="E1169" i="15"/>
  <c r="B1169" i="15" s="1"/>
  <c r="C1251" i="15"/>
  <c r="G1241" i="15"/>
  <c r="I1241" i="15" s="1"/>
  <c r="D1241" i="15" s="1"/>
  <c r="D1214" i="15"/>
  <c r="E1214" i="15"/>
  <c r="B1214" i="15" s="1"/>
  <c r="H1224" i="15"/>
  <c r="E1260" i="15"/>
  <c r="B1260" i="15" s="1"/>
  <c r="H1270" i="15"/>
  <c r="C1259" i="15"/>
  <c r="G1249" i="15"/>
  <c r="I1249" i="15" s="1"/>
  <c r="E1270" i="15" l="1"/>
  <c r="B1270" i="15" s="1"/>
  <c r="H1280" i="15"/>
  <c r="H1271" i="15"/>
  <c r="E1261" i="15"/>
  <c r="B1261" i="15" s="1"/>
  <c r="D1224" i="15"/>
  <c r="E1224" i="15"/>
  <c r="B1224" i="15" s="1"/>
  <c r="H1234" i="15"/>
  <c r="D1233" i="15"/>
  <c r="E1233" i="15"/>
  <c r="B1233" i="15" s="1"/>
  <c r="H1243" i="15"/>
  <c r="C1270" i="15"/>
  <c r="G1260" i="15"/>
  <c r="I1260" i="15" s="1"/>
  <c r="D1260" i="15" s="1"/>
  <c r="C1274" i="15"/>
  <c r="G1264" i="15"/>
  <c r="I1264" i="15" s="1"/>
  <c r="D1179" i="15"/>
  <c r="H1189" i="15"/>
  <c r="E1179" i="15"/>
  <c r="B1179" i="15" s="1"/>
  <c r="D1206" i="15"/>
  <c r="E1206" i="15"/>
  <c r="B1206" i="15" s="1"/>
  <c r="H1216" i="15"/>
  <c r="G1258" i="15"/>
  <c r="I1258" i="15" s="1"/>
  <c r="C1268" i="15"/>
  <c r="D1197" i="15"/>
  <c r="E1197" i="15"/>
  <c r="B1197" i="15" s="1"/>
  <c r="H1207" i="15"/>
  <c r="G1255" i="15"/>
  <c r="I1255" i="15" s="1"/>
  <c r="C1265" i="15"/>
  <c r="D1232" i="15"/>
  <c r="E1232" i="15"/>
  <c r="B1232" i="15" s="1"/>
  <c r="H1242" i="15"/>
  <c r="C1296" i="15"/>
  <c r="G1286" i="15"/>
  <c r="I1286" i="15" s="1"/>
  <c r="G1267" i="15"/>
  <c r="I1267" i="15" s="1"/>
  <c r="C1277" i="15"/>
  <c r="D1188" i="15"/>
  <c r="E1188" i="15"/>
  <c r="B1188" i="15" s="1"/>
  <c r="H1198" i="15"/>
  <c r="G1263" i="15"/>
  <c r="I1263" i="15" s="1"/>
  <c r="C1273" i="15"/>
  <c r="G1252" i="15"/>
  <c r="I1252" i="15" s="1"/>
  <c r="C1262" i="15"/>
  <c r="G1259" i="15"/>
  <c r="I1259" i="15" s="1"/>
  <c r="C1269" i="15"/>
  <c r="G1251" i="15"/>
  <c r="I1251" i="15" s="1"/>
  <c r="D1251" i="15" s="1"/>
  <c r="C1261" i="15"/>
  <c r="D1215" i="15"/>
  <c r="E1215" i="15"/>
  <c r="B1215" i="15" s="1"/>
  <c r="H1225" i="15"/>
  <c r="C1279" i="15" l="1"/>
  <c r="G1269" i="15"/>
  <c r="I1269" i="15" s="1"/>
  <c r="C1275" i="15"/>
  <c r="G1265" i="15"/>
  <c r="I1265" i="15" s="1"/>
  <c r="G1270" i="15"/>
  <c r="I1270" i="15" s="1"/>
  <c r="D1270" i="15" s="1"/>
  <c r="C1280" i="15"/>
  <c r="E1271" i="15"/>
  <c r="B1271" i="15" s="1"/>
  <c r="H1281" i="15"/>
  <c r="C1287" i="15"/>
  <c r="G1277" i="15"/>
  <c r="I1277" i="15" s="1"/>
  <c r="D1243" i="15"/>
  <c r="H1253" i="15"/>
  <c r="E1243" i="15"/>
  <c r="B1243" i="15" s="1"/>
  <c r="D1242" i="15"/>
  <c r="H1252" i="15"/>
  <c r="E1242" i="15"/>
  <c r="B1242" i="15" s="1"/>
  <c r="G1268" i="15"/>
  <c r="I1268" i="15" s="1"/>
  <c r="C1278" i="15"/>
  <c r="D1216" i="15"/>
  <c r="E1216" i="15"/>
  <c r="B1216" i="15" s="1"/>
  <c r="H1226" i="15"/>
  <c r="H1290" i="15"/>
  <c r="E1280" i="15"/>
  <c r="B1280" i="15" s="1"/>
  <c r="C1271" i="15"/>
  <c r="G1261" i="15"/>
  <c r="I1261" i="15" s="1"/>
  <c r="D1261" i="15" s="1"/>
  <c r="D1198" i="15"/>
  <c r="H1208" i="15"/>
  <c r="E1198" i="15"/>
  <c r="B1198" i="15" s="1"/>
  <c r="D1189" i="15"/>
  <c r="H1199" i="15"/>
  <c r="E1189" i="15"/>
  <c r="B1189" i="15" s="1"/>
  <c r="C1284" i="15"/>
  <c r="G1274" i="15"/>
  <c r="I1274" i="15" s="1"/>
  <c r="C1272" i="15"/>
  <c r="G1262" i="15"/>
  <c r="I1262" i="15" s="1"/>
  <c r="D1207" i="15"/>
  <c r="H1217" i="15"/>
  <c r="E1207" i="15"/>
  <c r="B1207" i="15" s="1"/>
  <c r="D1225" i="15"/>
  <c r="H1235" i="15"/>
  <c r="E1225" i="15"/>
  <c r="B1225" i="15" s="1"/>
  <c r="G1273" i="15"/>
  <c r="I1273" i="15" s="1"/>
  <c r="C1283" i="15"/>
  <c r="C1306" i="15"/>
  <c r="G1296" i="15"/>
  <c r="I1296" i="15" s="1"/>
  <c r="D1234" i="15"/>
  <c r="E1234" i="15"/>
  <c r="B1234" i="15" s="1"/>
  <c r="H1244" i="15"/>
  <c r="D1199" i="15" l="1"/>
  <c r="H1209" i="15"/>
  <c r="E1199" i="15"/>
  <c r="B1199" i="15" s="1"/>
  <c r="H1300" i="15"/>
  <c r="E1290" i="15"/>
  <c r="B1290" i="15" s="1"/>
  <c r="D1252" i="15"/>
  <c r="H1262" i="15"/>
  <c r="E1252" i="15"/>
  <c r="B1252" i="15" s="1"/>
  <c r="G1306" i="15"/>
  <c r="I1306" i="15" s="1"/>
  <c r="C1316" i="15"/>
  <c r="D1253" i="15"/>
  <c r="H1263" i="15"/>
  <c r="E1253" i="15"/>
  <c r="B1253" i="15" s="1"/>
  <c r="G1272" i="15"/>
  <c r="I1272" i="15" s="1"/>
  <c r="C1282" i="15"/>
  <c r="D1226" i="15"/>
  <c r="H1236" i="15"/>
  <c r="E1226" i="15"/>
  <c r="B1226" i="15" s="1"/>
  <c r="C1288" i="15"/>
  <c r="G1278" i="15"/>
  <c r="I1278" i="15" s="1"/>
  <c r="G1275" i="15"/>
  <c r="I1275" i="15" s="1"/>
  <c r="C1285" i="15"/>
  <c r="D1217" i="15"/>
  <c r="H1227" i="15"/>
  <c r="E1217" i="15"/>
  <c r="B1217" i="15" s="1"/>
  <c r="G1280" i="15"/>
  <c r="I1280" i="15" s="1"/>
  <c r="D1280" i="15" s="1"/>
  <c r="C1290" i="15"/>
  <c r="G1283" i="15"/>
  <c r="I1283" i="15" s="1"/>
  <c r="C1293" i="15"/>
  <c r="D1208" i="15"/>
  <c r="H1218" i="15"/>
  <c r="E1208" i="15"/>
  <c r="B1208" i="15" s="1"/>
  <c r="D1244" i="15"/>
  <c r="E1244" i="15"/>
  <c r="B1244" i="15" s="1"/>
  <c r="H1254" i="15"/>
  <c r="D1235" i="15"/>
  <c r="H1245" i="15"/>
  <c r="E1235" i="15"/>
  <c r="B1235" i="15" s="1"/>
  <c r="C1294" i="15"/>
  <c r="G1284" i="15"/>
  <c r="I1284" i="15" s="1"/>
  <c r="C1281" i="15"/>
  <c r="G1271" i="15"/>
  <c r="I1271" i="15" s="1"/>
  <c r="D1271" i="15" s="1"/>
  <c r="C1297" i="15"/>
  <c r="G1287" i="15"/>
  <c r="I1287" i="15" s="1"/>
  <c r="E1281" i="15"/>
  <c r="B1281" i="15" s="1"/>
  <c r="H1291" i="15"/>
  <c r="G1279" i="15"/>
  <c r="I1279" i="15" s="1"/>
  <c r="C1289" i="15"/>
  <c r="D1263" i="15" l="1"/>
  <c r="E1263" i="15"/>
  <c r="B1263" i="15" s="1"/>
  <c r="H1273" i="15"/>
  <c r="H1310" i="15"/>
  <c r="E1300" i="15"/>
  <c r="B1300" i="15" s="1"/>
  <c r="C1292" i="15"/>
  <c r="G1282" i="15"/>
  <c r="I1282" i="15" s="1"/>
  <c r="D1262" i="15"/>
  <c r="H1272" i="15"/>
  <c r="E1262" i="15"/>
  <c r="B1262" i="15" s="1"/>
  <c r="D1245" i="15"/>
  <c r="E1245" i="15"/>
  <c r="B1245" i="15" s="1"/>
  <c r="H1255" i="15"/>
  <c r="C1326" i="15"/>
  <c r="G1316" i="15"/>
  <c r="I1316" i="15" s="1"/>
  <c r="C1299" i="15"/>
  <c r="G1289" i="15"/>
  <c r="I1289" i="15" s="1"/>
  <c r="C1291" i="15"/>
  <c r="G1281" i="15"/>
  <c r="I1281" i="15" s="1"/>
  <c r="D1281" i="15" s="1"/>
  <c r="D1236" i="15"/>
  <c r="E1236" i="15"/>
  <c r="B1236" i="15" s="1"/>
  <c r="H1246" i="15"/>
  <c r="D1209" i="15"/>
  <c r="E1209" i="15"/>
  <c r="B1209" i="15" s="1"/>
  <c r="H1219" i="15"/>
  <c r="H1301" i="15"/>
  <c r="E1291" i="15"/>
  <c r="B1291" i="15" s="1"/>
  <c r="C1304" i="15"/>
  <c r="G1294" i="15"/>
  <c r="I1294" i="15" s="1"/>
  <c r="D1218" i="15"/>
  <c r="H1228" i="15"/>
  <c r="E1218" i="15"/>
  <c r="B1218" i="15" s="1"/>
  <c r="C1295" i="15"/>
  <c r="G1285" i="15"/>
  <c r="I1285" i="15" s="1"/>
  <c r="C1303" i="15"/>
  <c r="G1293" i="15"/>
  <c r="I1293" i="15" s="1"/>
  <c r="G1297" i="15"/>
  <c r="I1297" i="15" s="1"/>
  <c r="C1307" i="15"/>
  <c r="D1254" i="15"/>
  <c r="E1254" i="15"/>
  <c r="B1254" i="15" s="1"/>
  <c r="H1264" i="15"/>
  <c r="C1300" i="15"/>
  <c r="G1290" i="15"/>
  <c r="I1290" i="15" s="1"/>
  <c r="D1290" i="15" s="1"/>
  <c r="G1288" i="15"/>
  <c r="I1288" i="15" s="1"/>
  <c r="C1298" i="15"/>
  <c r="D1227" i="15"/>
  <c r="H1237" i="15"/>
  <c r="E1227" i="15"/>
  <c r="B1227" i="15" s="1"/>
  <c r="C1313" i="15" l="1"/>
  <c r="G1303" i="15"/>
  <c r="I1303" i="15" s="1"/>
  <c r="H1320" i="15"/>
  <c r="E1310" i="15"/>
  <c r="B1310" i="15" s="1"/>
  <c r="C1310" i="15"/>
  <c r="G1300" i="15"/>
  <c r="I1300" i="15" s="1"/>
  <c r="D1300" i="15" s="1"/>
  <c r="E1301" i="15"/>
  <c r="B1301" i="15" s="1"/>
  <c r="H1311" i="15"/>
  <c r="C1317" i="15"/>
  <c r="G1307" i="15"/>
  <c r="I1307" i="15" s="1"/>
  <c r="D1255" i="15"/>
  <c r="E1255" i="15"/>
  <c r="B1255" i="15" s="1"/>
  <c r="H1265" i="15"/>
  <c r="D1264" i="15"/>
  <c r="H1274" i="15"/>
  <c r="E1264" i="15"/>
  <c r="B1264" i="15" s="1"/>
  <c r="C1305" i="15"/>
  <c r="G1295" i="15"/>
  <c r="I1295" i="15" s="1"/>
  <c r="C1301" i="15"/>
  <c r="G1291" i="15"/>
  <c r="I1291" i="15" s="1"/>
  <c r="D1291" i="15" s="1"/>
  <c r="D1273" i="15"/>
  <c r="E1273" i="15"/>
  <c r="B1273" i="15" s="1"/>
  <c r="H1283" i="15"/>
  <c r="D1246" i="15"/>
  <c r="E1246" i="15"/>
  <c r="B1246" i="15" s="1"/>
  <c r="H1256" i="15"/>
  <c r="G1326" i="15"/>
  <c r="I1326" i="15" s="1"/>
  <c r="C1336" i="15"/>
  <c r="C1302" i="15"/>
  <c r="G1292" i="15"/>
  <c r="I1292" i="15" s="1"/>
  <c r="C1314" i="15"/>
  <c r="G1304" i="15"/>
  <c r="I1304" i="15" s="1"/>
  <c r="D1219" i="15"/>
  <c r="E1219" i="15"/>
  <c r="B1219" i="15" s="1"/>
  <c r="H1229" i="15"/>
  <c r="D1272" i="15"/>
  <c r="H1282" i="15"/>
  <c r="E1272" i="15"/>
  <c r="B1272" i="15" s="1"/>
  <c r="G1298" i="15"/>
  <c r="I1298" i="15" s="1"/>
  <c r="C1308" i="15"/>
  <c r="D1237" i="15"/>
  <c r="H1247" i="15"/>
  <c r="E1237" i="15"/>
  <c r="B1237" i="15" s="1"/>
  <c r="D1228" i="15"/>
  <c r="E1228" i="15"/>
  <c r="B1228" i="15" s="1"/>
  <c r="H1238" i="15"/>
  <c r="C1309" i="15"/>
  <c r="G1299" i="15"/>
  <c r="I1299" i="15" s="1"/>
  <c r="C1346" i="15" l="1"/>
  <c r="G1336" i="15"/>
  <c r="I1336" i="15" s="1"/>
  <c r="C1311" i="15"/>
  <c r="G1301" i="15"/>
  <c r="I1301" i="15" s="1"/>
  <c r="D1301" i="15" s="1"/>
  <c r="D1256" i="15"/>
  <c r="E1256" i="15"/>
  <c r="B1256" i="15" s="1"/>
  <c r="H1266" i="15"/>
  <c r="E1320" i="15"/>
  <c r="B1320" i="15" s="1"/>
  <c r="H1330" i="15"/>
  <c r="D1265" i="15"/>
  <c r="E1265" i="15"/>
  <c r="B1265" i="15" s="1"/>
  <c r="H1275" i="15"/>
  <c r="D1247" i="15"/>
  <c r="H1257" i="15"/>
  <c r="E1247" i="15"/>
  <c r="B1247" i="15" s="1"/>
  <c r="C1315" i="15"/>
  <c r="G1305" i="15"/>
  <c r="I1305" i="15" s="1"/>
  <c r="C1327" i="15"/>
  <c r="G1317" i="15"/>
  <c r="I1317" i="15" s="1"/>
  <c r="D1238" i="15"/>
  <c r="H1248" i="15"/>
  <c r="E1238" i="15"/>
  <c r="B1238" i="15" s="1"/>
  <c r="G1310" i="15"/>
  <c r="I1310" i="15" s="1"/>
  <c r="D1310" i="15" s="1"/>
  <c r="C1320" i="15"/>
  <c r="C1318" i="15"/>
  <c r="G1308" i="15"/>
  <c r="I1308" i="15" s="1"/>
  <c r="H1321" i="15"/>
  <c r="E1311" i="15"/>
  <c r="B1311" i="15" s="1"/>
  <c r="D1282" i="15"/>
  <c r="H1292" i="15"/>
  <c r="E1282" i="15"/>
  <c r="B1282" i="15" s="1"/>
  <c r="C1312" i="15"/>
  <c r="G1302" i="15"/>
  <c r="I1302" i="15" s="1"/>
  <c r="D1229" i="15"/>
  <c r="E1229" i="15"/>
  <c r="B1229" i="15" s="1"/>
  <c r="H1239" i="15"/>
  <c r="C1319" i="15"/>
  <c r="G1309" i="15"/>
  <c r="I1309" i="15" s="1"/>
  <c r="G1314" i="15"/>
  <c r="I1314" i="15" s="1"/>
  <c r="C1324" i="15"/>
  <c r="D1283" i="15"/>
  <c r="E1283" i="15"/>
  <c r="B1283" i="15" s="1"/>
  <c r="H1293" i="15"/>
  <c r="D1274" i="15"/>
  <c r="H1284" i="15"/>
  <c r="E1274" i="15"/>
  <c r="B1274" i="15" s="1"/>
  <c r="G1313" i="15"/>
  <c r="I1313" i="15" s="1"/>
  <c r="C1323" i="15"/>
  <c r="D1284" i="15" l="1"/>
  <c r="E1284" i="15"/>
  <c r="B1284" i="15" s="1"/>
  <c r="H1294" i="15"/>
  <c r="G1319" i="15"/>
  <c r="I1319" i="15" s="1"/>
  <c r="C1329" i="15"/>
  <c r="D1293" i="15"/>
  <c r="H1303" i="15"/>
  <c r="E1293" i="15"/>
  <c r="B1293" i="15" s="1"/>
  <c r="E1321" i="15"/>
  <c r="B1321" i="15" s="1"/>
  <c r="H1331" i="15"/>
  <c r="D1275" i="15"/>
  <c r="E1275" i="15"/>
  <c r="B1275" i="15" s="1"/>
  <c r="H1285" i="15"/>
  <c r="D1257" i="15"/>
  <c r="E1257" i="15"/>
  <c r="B1257" i="15" s="1"/>
  <c r="H1267" i="15"/>
  <c r="D1266" i="15"/>
  <c r="E1266" i="15"/>
  <c r="B1266" i="15" s="1"/>
  <c r="H1276" i="15"/>
  <c r="D1239" i="15"/>
  <c r="H1249" i="15"/>
  <c r="E1239" i="15"/>
  <c r="B1239" i="15" s="1"/>
  <c r="G1327" i="15"/>
  <c r="I1327" i="15" s="1"/>
  <c r="C1337" i="15"/>
  <c r="C1321" i="15"/>
  <c r="G1311" i="15"/>
  <c r="I1311" i="15" s="1"/>
  <c r="D1311" i="15" s="1"/>
  <c r="D1248" i="15"/>
  <c r="H1258" i="15"/>
  <c r="E1248" i="15"/>
  <c r="B1248" i="15" s="1"/>
  <c r="G1323" i="15"/>
  <c r="I1323" i="15" s="1"/>
  <c r="C1333" i="15"/>
  <c r="C1334" i="15"/>
  <c r="G1324" i="15"/>
  <c r="I1324" i="15" s="1"/>
  <c r="C1322" i="15"/>
  <c r="G1312" i="15"/>
  <c r="I1312" i="15" s="1"/>
  <c r="C1328" i="15"/>
  <c r="G1318" i="15"/>
  <c r="I1318" i="15" s="1"/>
  <c r="H1340" i="15"/>
  <c r="E1330" i="15"/>
  <c r="B1330" i="15" s="1"/>
  <c r="D1292" i="15"/>
  <c r="E1292" i="15"/>
  <c r="B1292" i="15" s="1"/>
  <c r="H1302" i="15"/>
  <c r="C1330" i="15"/>
  <c r="G1320" i="15"/>
  <c r="I1320" i="15" s="1"/>
  <c r="D1320" i="15" s="1"/>
  <c r="G1315" i="15"/>
  <c r="I1315" i="15" s="1"/>
  <c r="C1325" i="15"/>
  <c r="G1346" i="15"/>
  <c r="I1346" i="15" s="1"/>
  <c r="C1356" i="15"/>
  <c r="D1303" i="15" l="1"/>
  <c r="E1303" i="15"/>
  <c r="B1303" i="15" s="1"/>
  <c r="H1313" i="15"/>
  <c r="D1249" i="15"/>
  <c r="H1259" i="15"/>
  <c r="E1249" i="15"/>
  <c r="B1249" i="15" s="1"/>
  <c r="D1285" i="15"/>
  <c r="H1295" i="15"/>
  <c r="E1285" i="15"/>
  <c r="B1285" i="15" s="1"/>
  <c r="C1340" i="15"/>
  <c r="G1330" i="15"/>
  <c r="I1330" i="15" s="1"/>
  <c r="D1330" i="15" s="1"/>
  <c r="G1328" i="15"/>
  <c r="I1328" i="15" s="1"/>
  <c r="C1338" i="15"/>
  <c r="D1258" i="15"/>
  <c r="H1268" i="15"/>
  <c r="E1258" i="15"/>
  <c r="B1258" i="15" s="1"/>
  <c r="G1329" i="15"/>
  <c r="I1329" i="15" s="1"/>
  <c r="C1339" i="15"/>
  <c r="D1302" i="15"/>
  <c r="E1302" i="15"/>
  <c r="B1302" i="15" s="1"/>
  <c r="H1312" i="15"/>
  <c r="G1322" i="15"/>
  <c r="I1322" i="15" s="1"/>
  <c r="C1332" i="15"/>
  <c r="E1331" i="15"/>
  <c r="B1331" i="15" s="1"/>
  <c r="H1341" i="15"/>
  <c r="D1294" i="15"/>
  <c r="H1304" i="15"/>
  <c r="E1294" i="15"/>
  <c r="B1294" i="15" s="1"/>
  <c r="D1276" i="15"/>
  <c r="H1286" i="15"/>
  <c r="E1276" i="15"/>
  <c r="B1276" i="15" s="1"/>
  <c r="C1335" i="15"/>
  <c r="G1325" i="15"/>
  <c r="I1325" i="15" s="1"/>
  <c r="H1350" i="15"/>
  <c r="E1340" i="15"/>
  <c r="B1340" i="15" s="1"/>
  <c r="C1343" i="15"/>
  <c r="G1333" i="15"/>
  <c r="I1333" i="15" s="1"/>
  <c r="G1356" i="15"/>
  <c r="I1356" i="15" s="1"/>
  <c r="C1366" i="15"/>
  <c r="C1331" i="15"/>
  <c r="G1321" i="15"/>
  <c r="I1321" i="15" s="1"/>
  <c r="D1321" i="15" s="1"/>
  <c r="C1344" i="15"/>
  <c r="G1334" i="15"/>
  <c r="I1334" i="15" s="1"/>
  <c r="G1337" i="15"/>
  <c r="I1337" i="15" s="1"/>
  <c r="C1347" i="15"/>
  <c r="D1267" i="15"/>
  <c r="H1277" i="15"/>
  <c r="E1267" i="15"/>
  <c r="B1267" i="15" s="1"/>
  <c r="D1312" i="15" l="1"/>
  <c r="E1312" i="15"/>
  <c r="B1312" i="15" s="1"/>
  <c r="H1322" i="15"/>
  <c r="C1348" i="15"/>
  <c r="G1338" i="15"/>
  <c r="I1338" i="15" s="1"/>
  <c r="D1259" i="15"/>
  <c r="H1269" i="15"/>
  <c r="E1259" i="15"/>
  <c r="B1259" i="15" s="1"/>
  <c r="D1286" i="15"/>
  <c r="H1296" i="15"/>
  <c r="E1286" i="15"/>
  <c r="B1286" i="15" s="1"/>
  <c r="C1342" i="15"/>
  <c r="G1332" i="15"/>
  <c r="I1332" i="15" s="1"/>
  <c r="D1268" i="15"/>
  <c r="H1278" i="15"/>
  <c r="E1268" i="15"/>
  <c r="B1268" i="15" s="1"/>
  <c r="D1313" i="15"/>
  <c r="E1313" i="15"/>
  <c r="B1313" i="15" s="1"/>
  <c r="H1323" i="15"/>
  <c r="D1295" i="15"/>
  <c r="E1295" i="15"/>
  <c r="B1295" i="15" s="1"/>
  <c r="H1305" i="15"/>
  <c r="C1357" i="15"/>
  <c r="G1347" i="15"/>
  <c r="I1347" i="15" s="1"/>
  <c r="C1353" i="15"/>
  <c r="G1343" i="15"/>
  <c r="I1343" i="15" s="1"/>
  <c r="G1331" i="15"/>
  <c r="I1331" i="15" s="1"/>
  <c r="D1331" i="15" s="1"/>
  <c r="C1341" i="15"/>
  <c r="H1351" i="15"/>
  <c r="E1341" i="15"/>
  <c r="B1341" i="15" s="1"/>
  <c r="C1349" i="15"/>
  <c r="G1339" i="15"/>
  <c r="I1339" i="15" s="1"/>
  <c r="C1350" i="15"/>
  <c r="G1340" i="15"/>
  <c r="I1340" i="15" s="1"/>
  <c r="D1340" i="15" s="1"/>
  <c r="C1354" i="15"/>
  <c r="G1344" i="15"/>
  <c r="I1344" i="15" s="1"/>
  <c r="H1360" i="15"/>
  <c r="E1350" i="15"/>
  <c r="B1350" i="15" s="1"/>
  <c r="D1304" i="15"/>
  <c r="E1304" i="15"/>
  <c r="B1304" i="15" s="1"/>
  <c r="H1314" i="15"/>
  <c r="D1277" i="15"/>
  <c r="H1287" i="15"/>
  <c r="E1277" i="15"/>
  <c r="B1277" i="15" s="1"/>
  <c r="G1366" i="15"/>
  <c r="I1366" i="15" s="1"/>
  <c r="C1376" i="15"/>
  <c r="C1345" i="15"/>
  <c r="G1335" i="15"/>
  <c r="I1335" i="15" s="1"/>
  <c r="C1359" i="15" l="1"/>
  <c r="G1349" i="15"/>
  <c r="I1349" i="15" s="1"/>
  <c r="H1361" i="15"/>
  <c r="E1351" i="15"/>
  <c r="B1351" i="15" s="1"/>
  <c r="D1305" i="15"/>
  <c r="H1315" i="15"/>
  <c r="E1305" i="15"/>
  <c r="B1305" i="15" s="1"/>
  <c r="D1287" i="15"/>
  <c r="H1297" i="15"/>
  <c r="E1287" i="15"/>
  <c r="B1287" i="15" s="1"/>
  <c r="G1354" i="15"/>
  <c r="I1354" i="15" s="1"/>
  <c r="C1364" i="15"/>
  <c r="C1351" i="15"/>
  <c r="G1341" i="15"/>
  <c r="I1341" i="15" s="1"/>
  <c r="D1341" i="15" s="1"/>
  <c r="C1352" i="15"/>
  <c r="G1342" i="15"/>
  <c r="I1342" i="15" s="1"/>
  <c r="C1358" i="15"/>
  <c r="G1348" i="15"/>
  <c r="I1348" i="15" s="1"/>
  <c r="C1386" i="15"/>
  <c r="G1376" i="15"/>
  <c r="I1376" i="15" s="1"/>
  <c r="H1370" i="15"/>
  <c r="E1360" i="15"/>
  <c r="B1360" i="15" s="1"/>
  <c r="G1357" i="15"/>
  <c r="I1357" i="15" s="1"/>
  <c r="C1367" i="15"/>
  <c r="D1269" i="15"/>
  <c r="H1279" i="15"/>
  <c r="E1269" i="15"/>
  <c r="B1269" i="15" s="1"/>
  <c r="D1314" i="15"/>
  <c r="E1314" i="15"/>
  <c r="B1314" i="15" s="1"/>
  <c r="H1324" i="15"/>
  <c r="D1323" i="15"/>
  <c r="H1333" i="15"/>
  <c r="E1323" i="15"/>
  <c r="B1323" i="15" s="1"/>
  <c r="D1322" i="15"/>
  <c r="H1332" i="15"/>
  <c r="E1322" i="15"/>
  <c r="B1322" i="15" s="1"/>
  <c r="G1350" i="15"/>
  <c r="I1350" i="15" s="1"/>
  <c r="D1350" i="15" s="1"/>
  <c r="C1360" i="15"/>
  <c r="D1278" i="15"/>
  <c r="E1278" i="15"/>
  <c r="B1278" i="15" s="1"/>
  <c r="H1288" i="15"/>
  <c r="D1296" i="15"/>
  <c r="H1306" i="15"/>
  <c r="E1296" i="15"/>
  <c r="B1296" i="15" s="1"/>
  <c r="G1345" i="15"/>
  <c r="I1345" i="15" s="1"/>
  <c r="C1355" i="15"/>
  <c r="G1353" i="15"/>
  <c r="I1353" i="15" s="1"/>
  <c r="C1363" i="15"/>
  <c r="G1355" i="15" l="1"/>
  <c r="I1355" i="15" s="1"/>
  <c r="C1365" i="15"/>
  <c r="G1360" i="15"/>
  <c r="I1360" i="15" s="1"/>
  <c r="D1360" i="15" s="1"/>
  <c r="C1370" i="15"/>
  <c r="D1324" i="15"/>
  <c r="E1324" i="15"/>
  <c r="B1324" i="15" s="1"/>
  <c r="H1334" i="15"/>
  <c r="D1279" i="15"/>
  <c r="H1289" i="15"/>
  <c r="E1279" i="15"/>
  <c r="B1279" i="15" s="1"/>
  <c r="G1386" i="15"/>
  <c r="I1386" i="15" s="1"/>
  <c r="C1396" i="15"/>
  <c r="H1371" i="15"/>
  <c r="E1361" i="15"/>
  <c r="B1361" i="15" s="1"/>
  <c r="G1351" i="15"/>
  <c r="I1351" i="15" s="1"/>
  <c r="D1351" i="15" s="1"/>
  <c r="C1361" i="15"/>
  <c r="D1306" i="15"/>
  <c r="H1316" i="15"/>
  <c r="E1306" i="15"/>
  <c r="B1306" i="15" s="1"/>
  <c r="D1332" i="15"/>
  <c r="E1332" i="15"/>
  <c r="B1332" i="15" s="1"/>
  <c r="H1342" i="15"/>
  <c r="D1288" i="15"/>
  <c r="E1288" i="15"/>
  <c r="B1288" i="15" s="1"/>
  <c r="H1298" i="15"/>
  <c r="D1315" i="15"/>
  <c r="E1315" i="15"/>
  <c r="B1315" i="15" s="1"/>
  <c r="H1325" i="15"/>
  <c r="C1374" i="15"/>
  <c r="G1364" i="15"/>
  <c r="I1364" i="15" s="1"/>
  <c r="D1333" i="15"/>
  <c r="H1343" i="15"/>
  <c r="E1333" i="15"/>
  <c r="B1333" i="15" s="1"/>
  <c r="G1367" i="15"/>
  <c r="I1367" i="15" s="1"/>
  <c r="C1377" i="15"/>
  <c r="G1358" i="15"/>
  <c r="I1358" i="15" s="1"/>
  <c r="C1368" i="15"/>
  <c r="D1297" i="15"/>
  <c r="E1297" i="15"/>
  <c r="B1297" i="15" s="1"/>
  <c r="H1307" i="15"/>
  <c r="G1352" i="15"/>
  <c r="I1352" i="15" s="1"/>
  <c r="C1362" i="15"/>
  <c r="E1370" i="15"/>
  <c r="B1370" i="15" s="1"/>
  <c r="H1380" i="15"/>
  <c r="C1373" i="15"/>
  <c r="G1363" i="15"/>
  <c r="I1363" i="15" s="1"/>
  <c r="G1359" i="15"/>
  <c r="I1359" i="15" s="1"/>
  <c r="C1369" i="15"/>
  <c r="D1334" i="15" l="1"/>
  <c r="H1344" i="15"/>
  <c r="E1334" i="15"/>
  <c r="B1334" i="15" s="1"/>
  <c r="E1380" i="15"/>
  <c r="B1380" i="15" s="1"/>
  <c r="H1390" i="15"/>
  <c r="G1368" i="15"/>
  <c r="I1368" i="15" s="1"/>
  <c r="C1378" i="15"/>
  <c r="G1374" i="15"/>
  <c r="I1374" i="15" s="1"/>
  <c r="C1384" i="15"/>
  <c r="E1371" i="15"/>
  <c r="B1371" i="15" s="1"/>
  <c r="H1381" i="15"/>
  <c r="C1406" i="15"/>
  <c r="G1396" i="15"/>
  <c r="I1396" i="15" s="1"/>
  <c r="C1380" i="15"/>
  <c r="G1370" i="15"/>
  <c r="I1370" i="15" s="1"/>
  <c r="D1370" i="15" s="1"/>
  <c r="G1362" i="15"/>
  <c r="I1362" i="15" s="1"/>
  <c r="C1372" i="15"/>
  <c r="D1316" i="15"/>
  <c r="E1316" i="15"/>
  <c r="B1316" i="15" s="1"/>
  <c r="H1326" i="15"/>
  <c r="C1383" i="15"/>
  <c r="G1373" i="15"/>
  <c r="I1373" i="15" s="1"/>
  <c r="D1342" i="15"/>
  <c r="H1352" i="15"/>
  <c r="E1342" i="15"/>
  <c r="B1342" i="15" s="1"/>
  <c r="G1377" i="15"/>
  <c r="I1377" i="15" s="1"/>
  <c r="C1387" i="15"/>
  <c r="D1298" i="15"/>
  <c r="H1308" i="15"/>
  <c r="E1298" i="15"/>
  <c r="B1298" i="15" s="1"/>
  <c r="G1365" i="15"/>
  <c r="I1365" i="15" s="1"/>
  <c r="C1375" i="15"/>
  <c r="D1325" i="15"/>
  <c r="H1335" i="15"/>
  <c r="E1325" i="15"/>
  <c r="B1325" i="15" s="1"/>
  <c r="C1379" i="15"/>
  <c r="G1369" i="15"/>
  <c r="I1369" i="15" s="1"/>
  <c r="D1307" i="15"/>
  <c r="E1307" i="15"/>
  <c r="B1307" i="15" s="1"/>
  <c r="H1317" i="15"/>
  <c r="D1343" i="15"/>
  <c r="H1353" i="15"/>
  <c r="E1343" i="15"/>
  <c r="B1343" i="15" s="1"/>
  <c r="G1361" i="15"/>
  <c r="I1361" i="15" s="1"/>
  <c r="D1361" i="15" s="1"/>
  <c r="C1371" i="15"/>
  <c r="D1289" i="15"/>
  <c r="E1289" i="15"/>
  <c r="B1289" i="15" s="1"/>
  <c r="H1299" i="15"/>
  <c r="E1381" i="15" l="1"/>
  <c r="B1381" i="15" s="1"/>
  <c r="H1391" i="15"/>
  <c r="G1380" i="15"/>
  <c r="I1380" i="15" s="1"/>
  <c r="D1380" i="15" s="1"/>
  <c r="C1390" i="15"/>
  <c r="G1371" i="15"/>
  <c r="I1371" i="15" s="1"/>
  <c r="D1371" i="15" s="1"/>
  <c r="C1381" i="15"/>
  <c r="C1389" i="15"/>
  <c r="G1379" i="15"/>
  <c r="I1379" i="15" s="1"/>
  <c r="D1326" i="15"/>
  <c r="H1336" i="15"/>
  <c r="E1326" i="15"/>
  <c r="B1326" i="15" s="1"/>
  <c r="G1406" i="15"/>
  <c r="I1406" i="15" s="1"/>
  <c r="C1416" i="15"/>
  <c r="H1400" i="15"/>
  <c r="E1390" i="15"/>
  <c r="B1390" i="15" s="1"/>
  <c r="G1378" i="15"/>
  <c r="I1378" i="15" s="1"/>
  <c r="C1388" i="15"/>
  <c r="G1387" i="15"/>
  <c r="I1387" i="15" s="1"/>
  <c r="C1397" i="15"/>
  <c r="D1353" i="15"/>
  <c r="E1353" i="15"/>
  <c r="B1353" i="15" s="1"/>
  <c r="H1363" i="15"/>
  <c r="D1335" i="15"/>
  <c r="E1335" i="15"/>
  <c r="B1335" i="15" s="1"/>
  <c r="H1345" i="15"/>
  <c r="C1382" i="15"/>
  <c r="G1372" i="15"/>
  <c r="I1372" i="15" s="1"/>
  <c r="D1299" i="15"/>
  <c r="E1299" i="15"/>
  <c r="B1299" i="15" s="1"/>
  <c r="H1309" i="15"/>
  <c r="D1317" i="15"/>
  <c r="H1327" i="15"/>
  <c r="E1317" i="15"/>
  <c r="B1317" i="15" s="1"/>
  <c r="C1385" i="15"/>
  <c r="G1375" i="15"/>
  <c r="I1375" i="15" s="1"/>
  <c r="D1352" i="15"/>
  <c r="E1352" i="15"/>
  <c r="B1352" i="15" s="1"/>
  <c r="H1362" i="15"/>
  <c r="C1394" i="15"/>
  <c r="G1384" i="15"/>
  <c r="I1384" i="15" s="1"/>
  <c r="D1344" i="15"/>
  <c r="E1344" i="15"/>
  <c r="B1344" i="15" s="1"/>
  <c r="H1354" i="15"/>
  <c r="D1308" i="15"/>
  <c r="H1318" i="15"/>
  <c r="E1308" i="15"/>
  <c r="B1308" i="15" s="1"/>
  <c r="G1383" i="15"/>
  <c r="I1383" i="15" s="1"/>
  <c r="C1393" i="15"/>
  <c r="C1395" i="15" l="1"/>
  <c r="G1385" i="15"/>
  <c r="I1385" i="15" s="1"/>
  <c r="C1392" i="15"/>
  <c r="G1382" i="15"/>
  <c r="I1382" i="15" s="1"/>
  <c r="C1391" i="15"/>
  <c r="G1381" i="15"/>
  <c r="I1381" i="15" s="1"/>
  <c r="D1381" i="15" s="1"/>
  <c r="D1354" i="15"/>
  <c r="E1354" i="15"/>
  <c r="B1354" i="15" s="1"/>
  <c r="H1364" i="15"/>
  <c r="C1407" i="15"/>
  <c r="G1397" i="15"/>
  <c r="I1397" i="15" s="1"/>
  <c r="C1400" i="15"/>
  <c r="G1390" i="15"/>
  <c r="I1390" i="15" s="1"/>
  <c r="D1390" i="15" s="1"/>
  <c r="D1345" i="15"/>
  <c r="E1345" i="15"/>
  <c r="B1345" i="15" s="1"/>
  <c r="H1355" i="15"/>
  <c r="C1398" i="15"/>
  <c r="G1388" i="15"/>
  <c r="I1388" i="15" s="1"/>
  <c r="D1336" i="15"/>
  <c r="H1346" i="15"/>
  <c r="E1336" i="15"/>
  <c r="B1336" i="15" s="1"/>
  <c r="H1401" i="15"/>
  <c r="E1391" i="15"/>
  <c r="B1391" i="15" s="1"/>
  <c r="D1362" i="15"/>
  <c r="H1372" i="15"/>
  <c r="E1362" i="15"/>
  <c r="B1362" i="15" s="1"/>
  <c r="D1309" i="15"/>
  <c r="E1309" i="15"/>
  <c r="B1309" i="15" s="1"/>
  <c r="H1319" i="15"/>
  <c r="D1363" i="15"/>
  <c r="E1363" i="15"/>
  <c r="B1363" i="15" s="1"/>
  <c r="H1373" i="15"/>
  <c r="H1410" i="15"/>
  <c r="E1400" i="15"/>
  <c r="B1400" i="15" s="1"/>
  <c r="G1389" i="15"/>
  <c r="I1389" i="15" s="1"/>
  <c r="C1399" i="15"/>
  <c r="D1318" i="15"/>
  <c r="E1318" i="15"/>
  <c r="B1318" i="15" s="1"/>
  <c r="H1328" i="15"/>
  <c r="G1416" i="15"/>
  <c r="I1416" i="15" s="1"/>
  <c r="C1426" i="15"/>
  <c r="C1403" i="15"/>
  <c r="G1393" i="15"/>
  <c r="I1393" i="15" s="1"/>
  <c r="D1327" i="15"/>
  <c r="H1337" i="15"/>
  <c r="E1327" i="15"/>
  <c r="B1327" i="15" s="1"/>
  <c r="C1404" i="15"/>
  <c r="G1394" i="15"/>
  <c r="I1394" i="15" s="1"/>
  <c r="D1319" i="15" l="1"/>
  <c r="H1329" i="15"/>
  <c r="E1319" i="15"/>
  <c r="B1319" i="15" s="1"/>
  <c r="D1346" i="15"/>
  <c r="H1356" i="15"/>
  <c r="E1346" i="15"/>
  <c r="B1346" i="15" s="1"/>
  <c r="C1410" i="15"/>
  <c r="G1400" i="15"/>
  <c r="I1400" i="15" s="1"/>
  <c r="D1400" i="15" s="1"/>
  <c r="D1355" i="15"/>
  <c r="H1365" i="15"/>
  <c r="E1355" i="15"/>
  <c r="B1355" i="15" s="1"/>
  <c r="D1337" i="15"/>
  <c r="H1347" i="15"/>
  <c r="E1337" i="15"/>
  <c r="B1337" i="15" s="1"/>
  <c r="G1399" i="15"/>
  <c r="I1399" i="15" s="1"/>
  <c r="C1409" i="15"/>
  <c r="G1392" i="15"/>
  <c r="I1392" i="15" s="1"/>
  <c r="C1402" i="15"/>
  <c r="C1413" i="15"/>
  <c r="G1403" i="15"/>
  <c r="I1403" i="15" s="1"/>
  <c r="D1372" i="15"/>
  <c r="H1382" i="15"/>
  <c r="E1372" i="15"/>
  <c r="B1372" i="15" s="1"/>
  <c r="G1407" i="15"/>
  <c r="I1407" i="15" s="1"/>
  <c r="C1417" i="15"/>
  <c r="H1411" i="15"/>
  <c r="E1401" i="15"/>
  <c r="B1401" i="15" s="1"/>
  <c r="G1391" i="15"/>
  <c r="I1391" i="15" s="1"/>
  <c r="D1391" i="15" s="1"/>
  <c r="C1401" i="15"/>
  <c r="G1426" i="15"/>
  <c r="I1426" i="15" s="1"/>
  <c r="C1436" i="15"/>
  <c r="E1410" i="15"/>
  <c r="B1410" i="15" s="1"/>
  <c r="H1420" i="15"/>
  <c r="C1414" i="15"/>
  <c r="G1404" i="15"/>
  <c r="I1404" i="15" s="1"/>
  <c r="D1328" i="15"/>
  <c r="H1338" i="15"/>
  <c r="E1328" i="15"/>
  <c r="B1328" i="15" s="1"/>
  <c r="D1373" i="15"/>
  <c r="E1373" i="15"/>
  <c r="B1373" i="15" s="1"/>
  <c r="H1383" i="15"/>
  <c r="G1398" i="15"/>
  <c r="I1398" i="15" s="1"/>
  <c r="C1408" i="15"/>
  <c r="D1364" i="15"/>
  <c r="H1374" i="15"/>
  <c r="E1364" i="15"/>
  <c r="B1364" i="15" s="1"/>
  <c r="G1395" i="15"/>
  <c r="I1395" i="15" s="1"/>
  <c r="C1405" i="15"/>
  <c r="G1409" i="15" l="1"/>
  <c r="I1409" i="15" s="1"/>
  <c r="C1419" i="15"/>
  <c r="D1347" i="15"/>
  <c r="E1347" i="15"/>
  <c r="B1347" i="15" s="1"/>
  <c r="H1357" i="15"/>
  <c r="D1356" i="15"/>
  <c r="E1356" i="15"/>
  <c r="B1356" i="15" s="1"/>
  <c r="H1366" i="15"/>
  <c r="C1424" i="15"/>
  <c r="G1414" i="15"/>
  <c r="I1414" i="15" s="1"/>
  <c r="C1420" i="15"/>
  <c r="G1410" i="15"/>
  <c r="I1410" i="15" s="1"/>
  <c r="D1410" i="15" s="1"/>
  <c r="G1401" i="15"/>
  <c r="I1401" i="15" s="1"/>
  <c r="D1401" i="15" s="1"/>
  <c r="C1411" i="15"/>
  <c r="D1382" i="15"/>
  <c r="H1392" i="15"/>
  <c r="E1382" i="15"/>
  <c r="B1382" i="15" s="1"/>
  <c r="D1383" i="15"/>
  <c r="E1383" i="15"/>
  <c r="B1383" i="15" s="1"/>
  <c r="H1393" i="15"/>
  <c r="H1430" i="15"/>
  <c r="E1420" i="15"/>
  <c r="B1420" i="15" s="1"/>
  <c r="H1421" i="15"/>
  <c r="E1411" i="15"/>
  <c r="B1411" i="15" s="1"/>
  <c r="C1423" i="15"/>
  <c r="G1413" i="15"/>
  <c r="I1413" i="15" s="1"/>
  <c r="D1374" i="15"/>
  <c r="E1374" i="15"/>
  <c r="B1374" i="15" s="1"/>
  <c r="H1384" i="15"/>
  <c r="D1338" i="15"/>
  <c r="E1338" i="15"/>
  <c r="B1338" i="15" s="1"/>
  <c r="H1348" i="15"/>
  <c r="C1415" i="15"/>
  <c r="G1405" i="15"/>
  <c r="I1405" i="15" s="1"/>
  <c r="C1412" i="15"/>
  <c r="G1402" i="15"/>
  <c r="I1402" i="15" s="1"/>
  <c r="D1365" i="15"/>
  <c r="E1365" i="15"/>
  <c r="B1365" i="15" s="1"/>
  <c r="H1375" i="15"/>
  <c r="D1329" i="15"/>
  <c r="H1339" i="15"/>
  <c r="E1329" i="15"/>
  <c r="B1329" i="15" s="1"/>
  <c r="G1436" i="15"/>
  <c r="I1436" i="15" s="1"/>
  <c r="C1446" i="15"/>
  <c r="C1418" i="15"/>
  <c r="G1408" i="15"/>
  <c r="I1408" i="15" s="1"/>
  <c r="G1417" i="15"/>
  <c r="I1417" i="15" s="1"/>
  <c r="C1427" i="15"/>
  <c r="G1446" i="15" l="1"/>
  <c r="I1446" i="15" s="1"/>
  <c r="C1456" i="15"/>
  <c r="H1440" i="15"/>
  <c r="E1430" i="15"/>
  <c r="B1430" i="15" s="1"/>
  <c r="G1411" i="15"/>
  <c r="I1411" i="15" s="1"/>
  <c r="D1411" i="15" s="1"/>
  <c r="C1421" i="15"/>
  <c r="C1422" i="15"/>
  <c r="G1412" i="15"/>
  <c r="I1412" i="15" s="1"/>
  <c r="D1357" i="15"/>
  <c r="E1357" i="15"/>
  <c r="B1357" i="15" s="1"/>
  <c r="H1367" i="15"/>
  <c r="D1339" i="15"/>
  <c r="E1339" i="15"/>
  <c r="B1339" i="15" s="1"/>
  <c r="H1349" i="15"/>
  <c r="G1415" i="15"/>
  <c r="I1415" i="15" s="1"/>
  <c r="C1425" i="15"/>
  <c r="G1423" i="15"/>
  <c r="I1423" i="15" s="1"/>
  <c r="C1433" i="15"/>
  <c r="C1430" i="15"/>
  <c r="G1420" i="15"/>
  <c r="I1420" i="15" s="1"/>
  <c r="D1420" i="15" s="1"/>
  <c r="D1393" i="15"/>
  <c r="E1393" i="15"/>
  <c r="B1393" i="15" s="1"/>
  <c r="H1403" i="15"/>
  <c r="G1427" i="15"/>
  <c r="I1427" i="15" s="1"/>
  <c r="C1437" i="15"/>
  <c r="D1348" i="15"/>
  <c r="H1358" i="15"/>
  <c r="E1348" i="15"/>
  <c r="B1348" i="15" s="1"/>
  <c r="G1419" i="15"/>
  <c r="I1419" i="15" s="1"/>
  <c r="C1429" i="15"/>
  <c r="D1392" i="15"/>
  <c r="H1402" i="15"/>
  <c r="E1392" i="15"/>
  <c r="B1392" i="15" s="1"/>
  <c r="D1366" i="15"/>
  <c r="H1376" i="15"/>
  <c r="E1366" i="15"/>
  <c r="B1366" i="15" s="1"/>
  <c r="C1428" i="15"/>
  <c r="G1418" i="15"/>
  <c r="I1418" i="15" s="1"/>
  <c r="D1384" i="15"/>
  <c r="H1394" i="15"/>
  <c r="E1384" i="15"/>
  <c r="B1384" i="15" s="1"/>
  <c r="D1375" i="15"/>
  <c r="E1375" i="15"/>
  <c r="B1375" i="15" s="1"/>
  <c r="H1385" i="15"/>
  <c r="H1431" i="15"/>
  <c r="E1421" i="15"/>
  <c r="B1421" i="15" s="1"/>
  <c r="C1434" i="15"/>
  <c r="G1424" i="15"/>
  <c r="I1424" i="15" s="1"/>
  <c r="D1403" i="15" l="1"/>
  <c r="E1403" i="15"/>
  <c r="B1403" i="15" s="1"/>
  <c r="H1413" i="15"/>
  <c r="C1439" i="15"/>
  <c r="G1429" i="15"/>
  <c r="I1429" i="15" s="1"/>
  <c r="D1349" i="15"/>
  <c r="H1359" i="15"/>
  <c r="E1349" i="15"/>
  <c r="B1349" i="15" s="1"/>
  <c r="G1421" i="15"/>
  <c r="I1421" i="15" s="1"/>
  <c r="D1421" i="15" s="1"/>
  <c r="C1431" i="15"/>
  <c r="C1438" i="15"/>
  <c r="G1428" i="15"/>
  <c r="I1428" i="15" s="1"/>
  <c r="C1432" i="15"/>
  <c r="G1422" i="15"/>
  <c r="I1422" i="15" s="1"/>
  <c r="H1441" i="15"/>
  <c r="E1431" i="15"/>
  <c r="B1431" i="15" s="1"/>
  <c r="D1385" i="15"/>
  <c r="H1395" i="15"/>
  <c r="E1385" i="15"/>
  <c r="B1385" i="15" s="1"/>
  <c r="D1358" i="15"/>
  <c r="E1358" i="15"/>
  <c r="B1358" i="15" s="1"/>
  <c r="H1368" i="15"/>
  <c r="C1443" i="15"/>
  <c r="G1433" i="15"/>
  <c r="I1433" i="15" s="1"/>
  <c r="D1376" i="15"/>
  <c r="H1386" i="15"/>
  <c r="E1376" i="15"/>
  <c r="B1376" i="15" s="1"/>
  <c r="G1430" i="15"/>
  <c r="I1430" i="15" s="1"/>
  <c r="D1430" i="15" s="1"/>
  <c r="C1440" i="15"/>
  <c r="E1440" i="15"/>
  <c r="B1440" i="15" s="1"/>
  <c r="H1450" i="15"/>
  <c r="G1437" i="15"/>
  <c r="I1437" i="15" s="1"/>
  <c r="C1447" i="15"/>
  <c r="G1456" i="15"/>
  <c r="I1456" i="15" s="1"/>
  <c r="C1466" i="15"/>
  <c r="D1367" i="15"/>
  <c r="E1367" i="15"/>
  <c r="B1367" i="15" s="1"/>
  <c r="H1377" i="15"/>
  <c r="C1444" i="15"/>
  <c r="G1434" i="15"/>
  <c r="I1434" i="15" s="1"/>
  <c r="D1394" i="15"/>
  <c r="H1404" i="15"/>
  <c r="E1394" i="15"/>
  <c r="B1394" i="15" s="1"/>
  <c r="D1402" i="15"/>
  <c r="H1412" i="15"/>
  <c r="E1402" i="15"/>
  <c r="B1402" i="15" s="1"/>
  <c r="C1435" i="15"/>
  <c r="G1425" i="15"/>
  <c r="I1425" i="15" s="1"/>
  <c r="G1443" i="15" l="1"/>
  <c r="I1443" i="15" s="1"/>
  <c r="C1453" i="15"/>
  <c r="H1451" i="15"/>
  <c r="E1441" i="15"/>
  <c r="B1441" i="15" s="1"/>
  <c r="C1442" i="15"/>
  <c r="G1432" i="15"/>
  <c r="I1432" i="15" s="1"/>
  <c r="D1404" i="15"/>
  <c r="E1404" i="15"/>
  <c r="B1404" i="15" s="1"/>
  <c r="H1414" i="15"/>
  <c r="G1439" i="15"/>
  <c r="I1439" i="15" s="1"/>
  <c r="C1449" i="15"/>
  <c r="D1412" i="15"/>
  <c r="E1412" i="15"/>
  <c r="B1412" i="15" s="1"/>
  <c r="H1422" i="15"/>
  <c r="D1368" i="15"/>
  <c r="H1378" i="15"/>
  <c r="E1368" i="15"/>
  <c r="B1368" i="15" s="1"/>
  <c r="D1359" i="15"/>
  <c r="E1359" i="15"/>
  <c r="B1359" i="15" s="1"/>
  <c r="H1369" i="15"/>
  <c r="C1450" i="15"/>
  <c r="G1440" i="15"/>
  <c r="I1440" i="15" s="1"/>
  <c r="D1440" i="15" s="1"/>
  <c r="C1476" i="15"/>
  <c r="G1466" i="15"/>
  <c r="I1466" i="15" s="1"/>
  <c r="C1457" i="15"/>
  <c r="G1447" i="15"/>
  <c r="I1447" i="15" s="1"/>
  <c r="D1386" i="15"/>
  <c r="E1386" i="15"/>
  <c r="B1386" i="15" s="1"/>
  <c r="H1396" i="15"/>
  <c r="D1395" i="15"/>
  <c r="H1405" i="15"/>
  <c r="E1395" i="15"/>
  <c r="B1395" i="15" s="1"/>
  <c r="C1448" i="15"/>
  <c r="G1438" i="15"/>
  <c r="I1438" i="15" s="1"/>
  <c r="D1413" i="15"/>
  <c r="H1423" i="15"/>
  <c r="E1413" i="15"/>
  <c r="B1413" i="15" s="1"/>
  <c r="G1431" i="15"/>
  <c r="I1431" i="15" s="1"/>
  <c r="D1431" i="15" s="1"/>
  <c r="C1441" i="15"/>
  <c r="D1377" i="15"/>
  <c r="H1387" i="15"/>
  <c r="E1377" i="15"/>
  <c r="B1377" i="15" s="1"/>
  <c r="C1445" i="15"/>
  <c r="G1435" i="15"/>
  <c r="I1435" i="15" s="1"/>
  <c r="C1454" i="15"/>
  <c r="G1444" i="15"/>
  <c r="I1444" i="15" s="1"/>
  <c r="H1460" i="15"/>
  <c r="E1450" i="15"/>
  <c r="B1450" i="15" s="1"/>
  <c r="D1423" i="15" l="1"/>
  <c r="H1433" i="15"/>
  <c r="E1423" i="15"/>
  <c r="B1423" i="15" s="1"/>
  <c r="G1441" i="15"/>
  <c r="I1441" i="15" s="1"/>
  <c r="D1441" i="15" s="1"/>
  <c r="C1451" i="15"/>
  <c r="D1405" i="15"/>
  <c r="H1415" i="15"/>
  <c r="E1405" i="15"/>
  <c r="B1405" i="15" s="1"/>
  <c r="C1486" i="15"/>
  <c r="G1476" i="15"/>
  <c r="I1476" i="15" s="1"/>
  <c r="D1422" i="15"/>
  <c r="E1422" i="15"/>
  <c r="B1422" i="15" s="1"/>
  <c r="H1432" i="15"/>
  <c r="C1464" i="15"/>
  <c r="G1454" i="15"/>
  <c r="I1454" i="15" s="1"/>
  <c r="D1396" i="15"/>
  <c r="H1406" i="15"/>
  <c r="E1396" i="15"/>
  <c r="B1396" i="15" s="1"/>
  <c r="G1450" i="15"/>
  <c r="I1450" i="15" s="1"/>
  <c r="D1450" i="15" s="1"/>
  <c r="C1460" i="15"/>
  <c r="C1452" i="15"/>
  <c r="G1442" i="15"/>
  <c r="I1442" i="15" s="1"/>
  <c r="H1461" i="15"/>
  <c r="E1451" i="15"/>
  <c r="B1451" i="15" s="1"/>
  <c r="D1369" i="15"/>
  <c r="E1369" i="15"/>
  <c r="B1369" i="15" s="1"/>
  <c r="H1379" i="15"/>
  <c r="C1459" i="15"/>
  <c r="G1449" i="15"/>
  <c r="I1449" i="15" s="1"/>
  <c r="D1387" i="15"/>
  <c r="H1397" i="15"/>
  <c r="E1387" i="15"/>
  <c r="B1387" i="15" s="1"/>
  <c r="C1458" i="15"/>
  <c r="G1448" i="15"/>
  <c r="I1448" i="15" s="1"/>
  <c r="C1467" i="15"/>
  <c r="G1457" i="15"/>
  <c r="I1457" i="15" s="1"/>
  <c r="D1414" i="15"/>
  <c r="H1424" i="15"/>
  <c r="E1414" i="15"/>
  <c r="B1414" i="15" s="1"/>
  <c r="G1453" i="15"/>
  <c r="I1453" i="15" s="1"/>
  <c r="C1463" i="15"/>
  <c r="C1455" i="15"/>
  <c r="G1445" i="15"/>
  <c r="I1445" i="15" s="1"/>
  <c r="E1460" i="15"/>
  <c r="B1460" i="15" s="1"/>
  <c r="H1470" i="15"/>
  <c r="D1378" i="15"/>
  <c r="E1378" i="15"/>
  <c r="B1378" i="15" s="1"/>
  <c r="H1388" i="15"/>
  <c r="C1474" i="15" l="1"/>
  <c r="G1464" i="15"/>
  <c r="I1464" i="15" s="1"/>
  <c r="G1459" i="15"/>
  <c r="I1459" i="15" s="1"/>
  <c r="C1469" i="15"/>
  <c r="C1462" i="15"/>
  <c r="G1452" i="15"/>
  <c r="I1452" i="15" s="1"/>
  <c r="D1432" i="15"/>
  <c r="H1442" i="15"/>
  <c r="E1432" i="15"/>
  <c r="B1432" i="15" s="1"/>
  <c r="G1451" i="15"/>
  <c r="I1451" i="15" s="1"/>
  <c r="D1451" i="15" s="1"/>
  <c r="C1461" i="15"/>
  <c r="C1477" i="15"/>
  <c r="G1467" i="15"/>
  <c r="I1467" i="15" s="1"/>
  <c r="D1379" i="15"/>
  <c r="H1389" i="15"/>
  <c r="E1379" i="15"/>
  <c r="B1379" i="15" s="1"/>
  <c r="G1460" i="15"/>
  <c r="I1460" i="15" s="1"/>
  <c r="D1460" i="15" s="1"/>
  <c r="C1470" i="15"/>
  <c r="D1424" i="15"/>
  <c r="H1434" i="15"/>
  <c r="E1424" i="15"/>
  <c r="B1424" i="15" s="1"/>
  <c r="D1415" i="15"/>
  <c r="E1415" i="15"/>
  <c r="B1415" i="15" s="1"/>
  <c r="H1425" i="15"/>
  <c r="G1455" i="15"/>
  <c r="I1455" i="15" s="1"/>
  <c r="C1465" i="15"/>
  <c r="D1397" i="15"/>
  <c r="E1397" i="15"/>
  <c r="B1397" i="15" s="1"/>
  <c r="H1407" i="15"/>
  <c r="H1471" i="15"/>
  <c r="E1461" i="15"/>
  <c r="B1461" i="15" s="1"/>
  <c r="E1470" i="15"/>
  <c r="B1470" i="15" s="1"/>
  <c r="H1480" i="15"/>
  <c r="D1388" i="15"/>
  <c r="E1388" i="15"/>
  <c r="B1388" i="15" s="1"/>
  <c r="H1398" i="15"/>
  <c r="C1473" i="15"/>
  <c r="G1463" i="15"/>
  <c r="I1463" i="15" s="1"/>
  <c r="C1468" i="15"/>
  <c r="G1458" i="15"/>
  <c r="I1458" i="15" s="1"/>
  <c r="D1433" i="15"/>
  <c r="H1443" i="15"/>
  <c r="E1433" i="15"/>
  <c r="B1433" i="15" s="1"/>
  <c r="D1406" i="15"/>
  <c r="H1416" i="15"/>
  <c r="E1406" i="15"/>
  <c r="B1406" i="15" s="1"/>
  <c r="C1496" i="15"/>
  <c r="G1486" i="15"/>
  <c r="I1486" i="15" s="1"/>
  <c r="D1425" i="15" l="1"/>
  <c r="E1425" i="15"/>
  <c r="B1425" i="15" s="1"/>
  <c r="H1435" i="15"/>
  <c r="D1442" i="15"/>
  <c r="H1452" i="15"/>
  <c r="E1442" i="15"/>
  <c r="B1442" i="15" s="1"/>
  <c r="D1416" i="15"/>
  <c r="H1426" i="15"/>
  <c r="E1416" i="15"/>
  <c r="B1416" i="15" s="1"/>
  <c r="G1473" i="15"/>
  <c r="I1473" i="15" s="1"/>
  <c r="C1483" i="15"/>
  <c r="H1481" i="15"/>
  <c r="E1471" i="15"/>
  <c r="B1471" i="15" s="1"/>
  <c r="D1389" i="15"/>
  <c r="E1389" i="15"/>
  <c r="B1389" i="15" s="1"/>
  <c r="H1399" i="15"/>
  <c r="D1398" i="15"/>
  <c r="E1398" i="15"/>
  <c r="B1398" i="15" s="1"/>
  <c r="H1408" i="15"/>
  <c r="D1407" i="15"/>
  <c r="E1407" i="15"/>
  <c r="B1407" i="15" s="1"/>
  <c r="H1417" i="15"/>
  <c r="D1434" i="15"/>
  <c r="H1444" i="15"/>
  <c r="E1434" i="15"/>
  <c r="B1434" i="15" s="1"/>
  <c r="C1487" i="15"/>
  <c r="G1477" i="15"/>
  <c r="I1477" i="15" s="1"/>
  <c r="C1479" i="15"/>
  <c r="G1469" i="15"/>
  <c r="I1469" i="15" s="1"/>
  <c r="E1480" i="15"/>
  <c r="B1480" i="15" s="1"/>
  <c r="H1490" i="15"/>
  <c r="G1461" i="15"/>
  <c r="I1461" i="15" s="1"/>
  <c r="D1461" i="15" s="1"/>
  <c r="C1471" i="15"/>
  <c r="C1475" i="15"/>
  <c r="G1465" i="15"/>
  <c r="I1465" i="15" s="1"/>
  <c r="C1480" i="15"/>
  <c r="G1470" i="15"/>
  <c r="I1470" i="15" s="1"/>
  <c r="D1470" i="15" s="1"/>
  <c r="C1472" i="15"/>
  <c r="G1462" i="15"/>
  <c r="I1462" i="15" s="1"/>
  <c r="D1443" i="15"/>
  <c r="E1443" i="15"/>
  <c r="B1443" i="15" s="1"/>
  <c r="H1453" i="15"/>
  <c r="G1496" i="15"/>
  <c r="I1496" i="15" s="1"/>
  <c r="C1506" i="15"/>
  <c r="C1478" i="15"/>
  <c r="G1468" i="15"/>
  <c r="I1468" i="15" s="1"/>
  <c r="C1484" i="15"/>
  <c r="G1474" i="15"/>
  <c r="I1474" i="15" s="1"/>
  <c r="C1489" i="15" l="1"/>
  <c r="G1479" i="15"/>
  <c r="I1479" i="15" s="1"/>
  <c r="H1491" i="15"/>
  <c r="E1481" i="15"/>
  <c r="B1481" i="15" s="1"/>
  <c r="D1452" i="15"/>
  <c r="H1462" i="15"/>
  <c r="E1452" i="15"/>
  <c r="B1452" i="15" s="1"/>
  <c r="D1453" i="15"/>
  <c r="H1463" i="15"/>
  <c r="E1453" i="15"/>
  <c r="B1453" i="15" s="1"/>
  <c r="G1475" i="15"/>
  <c r="I1475" i="15" s="1"/>
  <c r="C1485" i="15"/>
  <c r="D1408" i="15"/>
  <c r="H1418" i="15"/>
  <c r="E1408" i="15"/>
  <c r="B1408" i="15" s="1"/>
  <c r="G1471" i="15"/>
  <c r="I1471" i="15" s="1"/>
  <c r="D1471" i="15" s="1"/>
  <c r="C1481" i="15"/>
  <c r="C1497" i="15"/>
  <c r="G1487" i="15"/>
  <c r="I1487" i="15" s="1"/>
  <c r="C1493" i="15"/>
  <c r="G1483" i="15"/>
  <c r="I1483" i="15" s="1"/>
  <c r="D1435" i="15"/>
  <c r="E1435" i="15"/>
  <c r="B1435" i="15" s="1"/>
  <c r="H1445" i="15"/>
  <c r="D1417" i="15"/>
  <c r="E1417" i="15"/>
  <c r="B1417" i="15" s="1"/>
  <c r="H1427" i="15"/>
  <c r="C1516" i="15"/>
  <c r="G1506" i="15"/>
  <c r="I1506" i="15" s="1"/>
  <c r="G1480" i="15"/>
  <c r="I1480" i="15" s="1"/>
  <c r="D1480" i="15" s="1"/>
  <c r="C1490" i="15"/>
  <c r="C1482" i="15"/>
  <c r="G1472" i="15"/>
  <c r="I1472" i="15" s="1"/>
  <c r="D1426" i="15"/>
  <c r="H1436" i="15"/>
  <c r="E1426" i="15"/>
  <c r="B1426" i="15" s="1"/>
  <c r="G1478" i="15"/>
  <c r="I1478" i="15" s="1"/>
  <c r="C1488" i="15"/>
  <c r="C1494" i="15"/>
  <c r="G1484" i="15"/>
  <c r="I1484" i="15" s="1"/>
  <c r="E1490" i="15"/>
  <c r="B1490" i="15" s="1"/>
  <c r="H1500" i="15"/>
  <c r="D1444" i="15"/>
  <c r="H1454" i="15"/>
  <c r="E1444" i="15"/>
  <c r="B1444" i="15" s="1"/>
  <c r="D1399" i="15"/>
  <c r="H1409" i="15"/>
  <c r="E1399" i="15"/>
  <c r="B1399" i="15" s="1"/>
  <c r="C1498" i="15" l="1"/>
  <c r="G1488" i="15"/>
  <c r="I1488" i="15" s="1"/>
  <c r="D1418" i="15"/>
  <c r="H1428" i="15"/>
  <c r="E1418" i="15"/>
  <c r="B1418" i="15" s="1"/>
  <c r="D1462" i="15"/>
  <c r="E1462" i="15"/>
  <c r="B1462" i="15" s="1"/>
  <c r="H1472" i="15"/>
  <c r="D1454" i="15"/>
  <c r="E1454" i="15"/>
  <c r="B1454" i="15" s="1"/>
  <c r="H1464" i="15"/>
  <c r="G1516" i="15"/>
  <c r="I1516" i="15" s="1"/>
  <c r="C1526" i="15"/>
  <c r="G1493" i="15"/>
  <c r="I1493" i="15" s="1"/>
  <c r="C1503" i="15"/>
  <c r="C1495" i="15"/>
  <c r="G1485" i="15"/>
  <c r="I1485" i="15" s="1"/>
  <c r="D1436" i="15"/>
  <c r="H1446" i="15"/>
  <c r="E1436" i="15"/>
  <c r="B1436" i="15" s="1"/>
  <c r="G1481" i="15"/>
  <c r="I1481" i="15" s="1"/>
  <c r="D1481" i="15" s="1"/>
  <c r="C1491" i="15"/>
  <c r="D1463" i="15"/>
  <c r="E1463" i="15"/>
  <c r="B1463" i="15" s="1"/>
  <c r="H1473" i="15"/>
  <c r="C1504" i="15"/>
  <c r="G1494" i="15"/>
  <c r="I1494" i="15" s="1"/>
  <c r="C1500" i="15"/>
  <c r="G1490" i="15"/>
  <c r="I1490" i="15" s="1"/>
  <c r="D1490" i="15" s="1"/>
  <c r="E1500" i="15"/>
  <c r="B1500" i="15" s="1"/>
  <c r="H1510" i="15"/>
  <c r="D1427" i="15"/>
  <c r="H1437" i="15"/>
  <c r="E1427" i="15"/>
  <c r="B1427" i="15" s="1"/>
  <c r="H1501" i="15"/>
  <c r="E1491" i="15"/>
  <c r="B1491" i="15" s="1"/>
  <c r="G1497" i="15"/>
  <c r="I1497" i="15" s="1"/>
  <c r="C1507" i="15"/>
  <c r="D1409" i="15"/>
  <c r="E1409" i="15"/>
  <c r="B1409" i="15" s="1"/>
  <c r="H1419" i="15"/>
  <c r="G1482" i="15"/>
  <c r="I1482" i="15" s="1"/>
  <c r="C1492" i="15"/>
  <c r="D1445" i="15"/>
  <c r="H1455" i="15"/>
  <c r="E1445" i="15"/>
  <c r="B1445" i="15" s="1"/>
  <c r="C1499" i="15"/>
  <c r="G1489" i="15"/>
  <c r="I1489" i="15" s="1"/>
  <c r="C1510" i="15" l="1"/>
  <c r="G1500" i="15"/>
  <c r="I1500" i="15" s="1"/>
  <c r="D1500" i="15" s="1"/>
  <c r="D1428" i="15"/>
  <c r="H1438" i="15"/>
  <c r="E1428" i="15"/>
  <c r="B1428" i="15" s="1"/>
  <c r="C1501" i="15"/>
  <c r="G1491" i="15"/>
  <c r="I1491" i="15" s="1"/>
  <c r="D1491" i="15" s="1"/>
  <c r="C1502" i="15"/>
  <c r="G1492" i="15"/>
  <c r="I1492" i="15" s="1"/>
  <c r="H1511" i="15"/>
  <c r="E1501" i="15"/>
  <c r="B1501" i="15" s="1"/>
  <c r="D1446" i="15"/>
  <c r="H1456" i="15"/>
  <c r="E1446" i="15"/>
  <c r="B1446" i="15" s="1"/>
  <c r="D1464" i="15"/>
  <c r="H1474" i="15"/>
  <c r="E1464" i="15"/>
  <c r="B1464" i="15" s="1"/>
  <c r="G1507" i="15"/>
  <c r="I1507" i="15" s="1"/>
  <c r="C1517" i="15"/>
  <c r="E1510" i="15"/>
  <c r="B1510" i="15" s="1"/>
  <c r="H1520" i="15"/>
  <c r="G1526" i="15"/>
  <c r="I1526" i="15" s="1"/>
  <c r="C1536" i="15"/>
  <c r="D1419" i="15"/>
  <c r="H1429" i="15"/>
  <c r="E1419" i="15"/>
  <c r="B1419" i="15" s="1"/>
  <c r="C1505" i="15"/>
  <c r="G1495" i="15"/>
  <c r="I1495" i="15" s="1"/>
  <c r="D1472" i="15"/>
  <c r="H1482" i="15"/>
  <c r="E1472" i="15"/>
  <c r="B1472" i="15" s="1"/>
  <c r="D1455" i="15"/>
  <c r="E1455" i="15"/>
  <c r="B1455" i="15" s="1"/>
  <c r="H1465" i="15"/>
  <c r="C1513" i="15"/>
  <c r="G1503" i="15"/>
  <c r="I1503" i="15" s="1"/>
  <c r="D1437" i="15"/>
  <c r="E1437" i="15"/>
  <c r="B1437" i="15" s="1"/>
  <c r="H1447" i="15"/>
  <c r="G1504" i="15"/>
  <c r="I1504" i="15" s="1"/>
  <c r="C1514" i="15"/>
  <c r="G1499" i="15"/>
  <c r="I1499" i="15" s="1"/>
  <c r="C1509" i="15"/>
  <c r="D1473" i="15"/>
  <c r="E1473" i="15"/>
  <c r="B1473" i="15" s="1"/>
  <c r="H1483" i="15"/>
  <c r="G1498" i="15"/>
  <c r="I1498" i="15" s="1"/>
  <c r="C1508" i="15"/>
  <c r="D1483" i="15" l="1"/>
  <c r="E1483" i="15"/>
  <c r="B1483" i="15" s="1"/>
  <c r="H1493" i="15"/>
  <c r="D1456" i="15"/>
  <c r="H1466" i="15"/>
  <c r="E1456" i="15"/>
  <c r="B1456" i="15" s="1"/>
  <c r="C1511" i="15"/>
  <c r="G1501" i="15"/>
  <c r="I1501" i="15" s="1"/>
  <c r="D1501" i="15" s="1"/>
  <c r="D1465" i="15"/>
  <c r="H1475" i="15"/>
  <c r="E1465" i="15"/>
  <c r="B1465" i="15" s="1"/>
  <c r="D1429" i="15"/>
  <c r="H1439" i="15"/>
  <c r="E1429" i="15"/>
  <c r="B1429" i="15" s="1"/>
  <c r="H1521" i="15"/>
  <c r="E1511" i="15"/>
  <c r="B1511" i="15" s="1"/>
  <c r="D1482" i="15"/>
  <c r="H1492" i="15"/>
  <c r="E1482" i="15"/>
  <c r="B1482" i="15" s="1"/>
  <c r="G1502" i="15"/>
  <c r="I1502" i="15" s="1"/>
  <c r="C1512" i="15"/>
  <c r="C1518" i="15"/>
  <c r="G1508" i="15"/>
  <c r="I1508" i="15" s="1"/>
  <c r="H1530" i="15"/>
  <c r="E1520" i="15"/>
  <c r="B1520" i="15" s="1"/>
  <c r="C1519" i="15"/>
  <c r="G1509" i="15"/>
  <c r="I1509" i="15" s="1"/>
  <c r="G1513" i="15"/>
  <c r="I1513" i="15" s="1"/>
  <c r="C1523" i="15"/>
  <c r="C1515" i="15"/>
  <c r="G1505" i="15"/>
  <c r="I1505" i="15" s="1"/>
  <c r="G1517" i="15"/>
  <c r="I1517" i="15" s="1"/>
  <c r="C1527" i="15"/>
  <c r="D1438" i="15"/>
  <c r="H1448" i="15"/>
  <c r="E1438" i="15"/>
  <c r="B1438" i="15" s="1"/>
  <c r="G1514" i="15"/>
  <c r="I1514" i="15" s="1"/>
  <c r="C1524" i="15"/>
  <c r="D1447" i="15"/>
  <c r="H1457" i="15"/>
  <c r="E1447" i="15"/>
  <c r="B1447" i="15" s="1"/>
  <c r="G1536" i="15"/>
  <c r="I1536" i="15" s="1"/>
  <c r="C1546" i="15"/>
  <c r="D1474" i="15"/>
  <c r="E1474" i="15"/>
  <c r="B1474" i="15" s="1"/>
  <c r="H1484" i="15"/>
  <c r="G1510" i="15"/>
  <c r="I1510" i="15" s="1"/>
  <c r="D1510" i="15" s="1"/>
  <c r="C1520" i="15"/>
  <c r="G1523" i="15" l="1"/>
  <c r="I1523" i="15" s="1"/>
  <c r="C1533" i="15"/>
  <c r="G1518" i="15"/>
  <c r="I1518" i="15" s="1"/>
  <c r="C1528" i="15"/>
  <c r="C1521" i="15"/>
  <c r="G1511" i="15"/>
  <c r="I1511" i="15" s="1"/>
  <c r="D1511" i="15" s="1"/>
  <c r="G1512" i="15"/>
  <c r="I1512" i="15" s="1"/>
  <c r="C1522" i="15"/>
  <c r="G1524" i="15"/>
  <c r="I1524" i="15" s="1"/>
  <c r="C1534" i="15"/>
  <c r="H1531" i="15"/>
  <c r="E1521" i="15"/>
  <c r="B1521" i="15" s="1"/>
  <c r="G1546" i="15"/>
  <c r="I1546" i="15" s="1"/>
  <c r="C1556" i="15"/>
  <c r="D1448" i="15"/>
  <c r="H1458" i="15"/>
  <c r="E1448" i="15"/>
  <c r="B1448" i="15" s="1"/>
  <c r="D1439" i="15"/>
  <c r="H1449" i="15"/>
  <c r="E1439" i="15"/>
  <c r="B1439" i="15" s="1"/>
  <c r="D1466" i="15"/>
  <c r="E1466" i="15"/>
  <c r="B1466" i="15" s="1"/>
  <c r="H1476" i="15"/>
  <c r="G1519" i="15"/>
  <c r="I1519" i="15" s="1"/>
  <c r="C1529" i="15"/>
  <c r="D1492" i="15"/>
  <c r="H1502" i="15"/>
  <c r="E1492" i="15"/>
  <c r="B1492" i="15" s="1"/>
  <c r="D1493" i="15"/>
  <c r="E1493" i="15"/>
  <c r="B1493" i="15" s="1"/>
  <c r="H1503" i="15"/>
  <c r="D1484" i="15"/>
  <c r="E1484" i="15"/>
  <c r="B1484" i="15" s="1"/>
  <c r="H1494" i="15"/>
  <c r="G1515" i="15"/>
  <c r="I1515" i="15" s="1"/>
  <c r="C1525" i="15"/>
  <c r="C1537" i="15"/>
  <c r="G1527" i="15"/>
  <c r="I1527" i="15" s="1"/>
  <c r="C1530" i="15"/>
  <c r="G1520" i="15"/>
  <c r="I1520" i="15" s="1"/>
  <c r="D1520" i="15" s="1"/>
  <c r="D1457" i="15"/>
  <c r="E1457" i="15"/>
  <c r="B1457" i="15" s="1"/>
  <c r="H1467" i="15"/>
  <c r="E1530" i="15"/>
  <c r="B1530" i="15" s="1"/>
  <c r="H1540" i="15"/>
  <c r="D1475" i="15"/>
  <c r="H1485" i="15"/>
  <c r="E1475" i="15"/>
  <c r="B1475" i="15" s="1"/>
  <c r="G1521" i="15" l="1"/>
  <c r="I1521" i="15" s="1"/>
  <c r="D1521" i="15" s="1"/>
  <c r="C1531" i="15"/>
  <c r="C1540" i="15"/>
  <c r="G1530" i="15"/>
  <c r="I1530" i="15" s="1"/>
  <c r="D1530" i="15" s="1"/>
  <c r="D1503" i="15"/>
  <c r="E1503" i="15"/>
  <c r="B1503" i="15" s="1"/>
  <c r="H1513" i="15"/>
  <c r="D1476" i="15"/>
  <c r="H1486" i="15"/>
  <c r="E1476" i="15"/>
  <c r="B1476" i="15" s="1"/>
  <c r="C1532" i="15"/>
  <c r="G1522" i="15"/>
  <c r="I1522" i="15" s="1"/>
  <c r="H1550" i="15"/>
  <c r="E1540" i="15"/>
  <c r="B1540" i="15" s="1"/>
  <c r="D1467" i="15"/>
  <c r="E1467" i="15"/>
  <c r="B1467" i="15" s="1"/>
  <c r="H1477" i="15"/>
  <c r="D1502" i="15"/>
  <c r="H1512" i="15"/>
  <c r="E1502" i="15"/>
  <c r="B1502" i="15" s="1"/>
  <c r="D1449" i="15"/>
  <c r="E1449" i="15"/>
  <c r="B1449" i="15" s="1"/>
  <c r="H1459" i="15"/>
  <c r="H1541" i="15"/>
  <c r="E1531" i="15"/>
  <c r="B1531" i="15" s="1"/>
  <c r="C1538" i="15"/>
  <c r="G1528" i="15"/>
  <c r="I1528" i="15" s="1"/>
  <c r="D1494" i="15"/>
  <c r="E1494" i="15"/>
  <c r="B1494" i="15" s="1"/>
  <c r="H1504" i="15"/>
  <c r="C1566" i="15"/>
  <c r="G1556" i="15"/>
  <c r="I1556" i="15" s="1"/>
  <c r="C1547" i="15"/>
  <c r="G1537" i="15"/>
  <c r="I1537" i="15" s="1"/>
  <c r="C1544" i="15"/>
  <c r="G1534" i="15"/>
  <c r="I1534" i="15" s="1"/>
  <c r="C1543" i="15"/>
  <c r="G1533" i="15"/>
  <c r="I1533" i="15" s="1"/>
  <c r="G1525" i="15"/>
  <c r="I1525" i="15" s="1"/>
  <c r="C1535" i="15"/>
  <c r="G1529" i="15"/>
  <c r="I1529" i="15" s="1"/>
  <c r="C1539" i="15"/>
  <c r="D1485" i="15"/>
  <c r="E1485" i="15"/>
  <c r="B1485" i="15" s="1"/>
  <c r="H1495" i="15"/>
  <c r="D1458" i="15"/>
  <c r="H1468" i="15"/>
  <c r="E1458" i="15"/>
  <c r="B1458" i="15" s="1"/>
  <c r="H1560" i="15" l="1"/>
  <c r="E1550" i="15"/>
  <c r="B1550" i="15" s="1"/>
  <c r="C1553" i="15"/>
  <c r="G1543" i="15"/>
  <c r="I1543" i="15" s="1"/>
  <c r="D1513" i="15"/>
  <c r="H1523" i="15"/>
  <c r="E1513" i="15"/>
  <c r="B1513" i="15" s="1"/>
  <c r="G1538" i="15"/>
  <c r="I1538" i="15" s="1"/>
  <c r="C1548" i="15"/>
  <c r="D1512" i="15"/>
  <c r="E1512" i="15"/>
  <c r="B1512" i="15" s="1"/>
  <c r="H1522" i="15"/>
  <c r="G1547" i="15"/>
  <c r="I1547" i="15" s="1"/>
  <c r="C1557" i="15"/>
  <c r="C1542" i="15"/>
  <c r="G1532" i="15"/>
  <c r="I1532" i="15" s="1"/>
  <c r="C1550" i="15"/>
  <c r="G1540" i="15"/>
  <c r="I1540" i="15" s="1"/>
  <c r="D1540" i="15" s="1"/>
  <c r="G1535" i="15"/>
  <c r="I1535" i="15" s="1"/>
  <c r="C1545" i="15"/>
  <c r="H1551" i="15"/>
  <c r="E1541" i="15"/>
  <c r="B1541" i="15" s="1"/>
  <c r="D1477" i="15"/>
  <c r="E1477" i="15"/>
  <c r="B1477" i="15" s="1"/>
  <c r="H1487" i="15"/>
  <c r="C1541" i="15"/>
  <c r="G1531" i="15"/>
  <c r="I1531" i="15" s="1"/>
  <c r="D1531" i="15" s="1"/>
  <c r="D1504" i="15"/>
  <c r="E1504" i="15"/>
  <c r="B1504" i="15" s="1"/>
  <c r="H1514" i="15"/>
  <c r="D1459" i="15"/>
  <c r="E1459" i="15"/>
  <c r="B1459" i="15" s="1"/>
  <c r="H1469" i="15"/>
  <c r="D1495" i="15"/>
  <c r="E1495" i="15"/>
  <c r="B1495" i="15" s="1"/>
  <c r="H1505" i="15"/>
  <c r="G1544" i="15"/>
  <c r="I1544" i="15" s="1"/>
  <c r="C1554" i="15"/>
  <c r="G1539" i="15"/>
  <c r="I1539" i="15" s="1"/>
  <c r="C1549" i="15"/>
  <c r="D1468" i="15"/>
  <c r="H1478" i="15"/>
  <c r="E1468" i="15"/>
  <c r="B1468" i="15" s="1"/>
  <c r="G1566" i="15"/>
  <c r="I1566" i="15" s="1"/>
  <c r="C1576" i="15"/>
  <c r="D1486" i="15"/>
  <c r="H1496" i="15"/>
  <c r="E1486" i="15"/>
  <c r="B1486" i="15" s="1"/>
  <c r="C1564" i="15" l="1"/>
  <c r="G1554" i="15"/>
  <c r="I1554" i="15" s="1"/>
  <c r="D1514" i="15"/>
  <c r="E1514" i="15"/>
  <c r="B1514" i="15" s="1"/>
  <c r="H1524" i="15"/>
  <c r="D1522" i="15"/>
  <c r="E1522" i="15"/>
  <c r="B1522" i="15" s="1"/>
  <c r="H1532" i="15"/>
  <c r="D1478" i="15"/>
  <c r="H1488" i="15"/>
  <c r="E1478" i="15"/>
  <c r="B1478" i="15" s="1"/>
  <c r="C1551" i="15"/>
  <c r="G1541" i="15"/>
  <c r="I1541" i="15" s="1"/>
  <c r="D1541" i="15" s="1"/>
  <c r="C1563" i="15"/>
  <c r="G1553" i="15"/>
  <c r="I1553" i="15" s="1"/>
  <c r="E1551" i="15"/>
  <c r="B1551" i="15" s="1"/>
  <c r="H1561" i="15"/>
  <c r="C1567" i="15"/>
  <c r="G1557" i="15"/>
  <c r="I1557" i="15" s="1"/>
  <c r="D1523" i="15"/>
  <c r="H1533" i="15"/>
  <c r="E1523" i="15"/>
  <c r="B1523" i="15" s="1"/>
  <c r="D1505" i="15"/>
  <c r="E1505" i="15"/>
  <c r="B1505" i="15" s="1"/>
  <c r="H1515" i="15"/>
  <c r="C1555" i="15"/>
  <c r="G1545" i="15"/>
  <c r="I1545" i="15" s="1"/>
  <c r="D1469" i="15"/>
  <c r="H1479" i="15"/>
  <c r="E1469" i="15"/>
  <c r="B1469" i="15" s="1"/>
  <c r="D1487" i="15"/>
  <c r="H1497" i="15"/>
  <c r="E1487" i="15"/>
  <c r="B1487" i="15" s="1"/>
  <c r="C1552" i="15"/>
  <c r="G1542" i="15"/>
  <c r="I1542" i="15" s="1"/>
  <c r="G1576" i="15"/>
  <c r="I1576" i="15" s="1"/>
  <c r="C1586" i="15"/>
  <c r="G1550" i="15"/>
  <c r="I1550" i="15" s="1"/>
  <c r="D1550" i="15" s="1"/>
  <c r="C1560" i="15"/>
  <c r="C1558" i="15"/>
  <c r="G1548" i="15"/>
  <c r="I1548" i="15" s="1"/>
  <c r="H1570" i="15"/>
  <c r="E1560" i="15"/>
  <c r="B1560" i="15" s="1"/>
  <c r="G1549" i="15"/>
  <c r="I1549" i="15" s="1"/>
  <c r="C1559" i="15"/>
  <c r="D1496" i="15"/>
  <c r="H1506" i="15"/>
  <c r="E1496" i="15"/>
  <c r="B1496" i="15" s="1"/>
  <c r="D1506" i="15" l="1"/>
  <c r="H1516" i="15"/>
  <c r="E1506" i="15"/>
  <c r="B1506" i="15" s="1"/>
  <c r="C1568" i="15"/>
  <c r="G1558" i="15"/>
  <c r="I1558" i="15" s="1"/>
  <c r="D1497" i="15"/>
  <c r="H1507" i="15"/>
  <c r="E1497" i="15"/>
  <c r="B1497" i="15" s="1"/>
  <c r="C1570" i="15"/>
  <c r="G1560" i="15"/>
  <c r="I1560" i="15" s="1"/>
  <c r="D1560" i="15" s="1"/>
  <c r="D1532" i="15"/>
  <c r="H1542" i="15"/>
  <c r="E1532" i="15"/>
  <c r="B1532" i="15" s="1"/>
  <c r="G1559" i="15"/>
  <c r="I1559" i="15" s="1"/>
  <c r="C1569" i="15"/>
  <c r="C1596" i="15"/>
  <c r="G1586" i="15"/>
  <c r="I1586" i="15" s="1"/>
  <c r="D1479" i="15"/>
  <c r="E1479" i="15"/>
  <c r="B1479" i="15" s="1"/>
  <c r="H1489" i="15"/>
  <c r="D1533" i="15"/>
  <c r="H1543" i="15"/>
  <c r="E1533" i="15"/>
  <c r="B1533" i="15" s="1"/>
  <c r="C1573" i="15"/>
  <c r="G1563" i="15"/>
  <c r="I1563" i="15" s="1"/>
  <c r="G1551" i="15"/>
  <c r="I1551" i="15" s="1"/>
  <c r="D1551" i="15" s="1"/>
  <c r="C1561" i="15"/>
  <c r="G1552" i="15"/>
  <c r="I1552" i="15" s="1"/>
  <c r="C1562" i="15"/>
  <c r="C1565" i="15"/>
  <c r="G1555" i="15"/>
  <c r="I1555" i="15" s="1"/>
  <c r="G1567" i="15"/>
  <c r="I1567" i="15" s="1"/>
  <c r="C1577" i="15"/>
  <c r="D1524" i="15"/>
  <c r="H1534" i="15"/>
  <c r="E1524" i="15"/>
  <c r="B1524" i="15" s="1"/>
  <c r="H1580" i="15"/>
  <c r="E1570" i="15"/>
  <c r="B1570" i="15" s="1"/>
  <c r="D1515" i="15"/>
  <c r="H1525" i="15"/>
  <c r="E1515" i="15"/>
  <c r="B1515" i="15" s="1"/>
  <c r="H1571" i="15"/>
  <c r="E1561" i="15"/>
  <c r="B1561" i="15" s="1"/>
  <c r="D1488" i="15"/>
  <c r="H1498" i="15"/>
  <c r="E1488" i="15"/>
  <c r="B1488" i="15" s="1"/>
  <c r="C1574" i="15"/>
  <c r="G1564" i="15"/>
  <c r="I1564" i="15" s="1"/>
  <c r="D1489" i="15" l="1"/>
  <c r="E1489" i="15"/>
  <c r="B1489" i="15" s="1"/>
  <c r="H1499" i="15"/>
  <c r="D1542" i="15"/>
  <c r="E1542" i="15"/>
  <c r="B1542" i="15" s="1"/>
  <c r="H1552" i="15"/>
  <c r="G1568" i="15"/>
  <c r="I1568" i="15" s="1"/>
  <c r="C1578" i="15"/>
  <c r="G1573" i="15"/>
  <c r="I1573" i="15" s="1"/>
  <c r="C1583" i="15"/>
  <c r="C1606" i="15"/>
  <c r="G1596" i="15"/>
  <c r="I1596" i="15" s="1"/>
  <c r="G1562" i="15"/>
  <c r="I1562" i="15" s="1"/>
  <c r="C1572" i="15"/>
  <c r="D1516" i="15"/>
  <c r="E1516" i="15"/>
  <c r="B1516" i="15" s="1"/>
  <c r="H1526" i="15"/>
  <c r="D1498" i="15"/>
  <c r="H1508" i="15"/>
  <c r="E1498" i="15"/>
  <c r="B1498" i="15" s="1"/>
  <c r="G1569" i="15"/>
  <c r="I1569" i="15" s="1"/>
  <c r="C1579" i="15"/>
  <c r="D1507" i="15"/>
  <c r="E1507" i="15"/>
  <c r="B1507" i="15" s="1"/>
  <c r="H1517" i="15"/>
  <c r="H1590" i="15"/>
  <c r="E1580" i="15"/>
  <c r="B1580" i="15" s="1"/>
  <c r="G1565" i="15"/>
  <c r="I1565" i="15" s="1"/>
  <c r="C1575" i="15"/>
  <c r="D1543" i="15"/>
  <c r="H1553" i="15"/>
  <c r="E1543" i="15"/>
  <c r="B1543" i="15" s="1"/>
  <c r="E1571" i="15"/>
  <c r="B1571" i="15" s="1"/>
  <c r="H1581" i="15"/>
  <c r="D1534" i="15"/>
  <c r="H1544" i="15"/>
  <c r="E1534" i="15"/>
  <c r="B1534" i="15" s="1"/>
  <c r="G1561" i="15"/>
  <c r="I1561" i="15" s="1"/>
  <c r="D1561" i="15" s="1"/>
  <c r="C1571" i="15"/>
  <c r="C1584" i="15"/>
  <c r="G1574" i="15"/>
  <c r="I1574" i="15" s="1"/>
  <c r="D1525" i="15"/>
  <c r="H1535" i="15"/>
  <c r="E1525" i="15"/>
  <c r="B1525" i="15" s="1"/>
  <c r="G1577" i="15"/>
  <c r="I1577" i="15" s="1"/>
  <c r="C1587" i="15"/>
  <c r="C1580" i="15"/>
  <c r="G1570" i="15"/>
  <c r="I1570" i="15" s="1"/>
  <c r="D1570" i="15" s="1"/>
  <c r="D1544" i="15" l="1"/>
  <c r="H1554" i="15"/>
  <c r="E1544" i="15"/>
  <c r="B1544" i="15" s="1"/>
  <c r="G1575" i="15"/>
  <c r="I1575" i="15" s="1"/>
  <c r="C1585" i="15"/>
  <c r="C1589" i="15"/>
  <c r="G1579" i="15"/>
  <c r="I1579" i="15" s="1"/>
  <c r="C1582" i="15"/>
  <c r="G1572" i="15"/>
  <c r="I1572" i="15" s="1"/>
  <c r="D1552" i="15"/>
  <c r="H1562" i="15"/>
  <c r="E1552" i="15"/>
  <c r="B1552" i="15" s="1"/>
  <c r="D1535" i="15"/>
  <c r="H1545" i="15"/>
  <c r="E1535" i="15"/>
  <c r="B1535" i="15" s="1"/>
  <c r="G1587" i="15"/>
  <c r="I1587" i="15" s="1"/>
  <c r="C1597" i="15"/>
  <c r="D1553" i="15"/>
  <c r="H1563" i="15"/>
  <c r="E1553" i="15"/>
  <c r="B1553" i="15" s="1"/>
  <c r="E1581" i="15"/>
  <c r="B1581" i="15" s="1"/>
  <c r="H1591" i="15"/>
  <c r="E1590" i="15"/>
  <c r="B1590" i="15" s="1"/>
  <c r="H1600" i="15"/>
  <c r="D1508" i="15"/>
  <c r="H1518" i="15"/>
  <c r="E1508" i="15"/>
  <c r="B1508" i="15" s="1"/>
  <c r="G1606" i="15"/>
  <c r="I1606" i="15" s="1"/>
  <c r="C1616" i="15"/>
  <c r="D1499" i="15"/>
  <c r="H1509" i="15"/>
  <c r="E1499" i="15"/>
  <c r="B1499" i="15" s="1"/>
  <c r="C1588" i="15"/>
  <c r="G1578" i="15"/>
  <c r="I1578" i="15" s="1"/>
  <c r="C1594" i="15"/>
  <c r="G1584" i="15"/>
  <c r="I1584" i="15" s="1"/>
  <c r="G1583" i="15"/>
  <c r="I1583" i="15" s="1"/>
  <c r="C1593" i="15"/>
  <c r="G1580" i="15"/>
  <c r="I1580" i="15" s="1"/>
  <c r="D1580" i="15" s="1"/>
  <c r="C1590" i="15"/>
  <c r="C1581" i="15"/>
  <c r="G1571" i="15"/>
  <c r="I1571" i="15" s="1"/>
  <c r="D1571" i="15" s="1"/>
  <c r="D1517" i="15"/>
  <c r="E1517" i="15"/>
  <c r="B1517" i="15" s="1"/>
  <c r="H1527" i="15"/>
  <c r="D1526" i="15"/>
  <c r="H1536" i="15"/>
  <c r="E1526" i="15"/>
  <c r="B1526" i="15" s="1"/>
  <c r="D1545" i="15" l="1"/>
  <c r="E1545" i="15"/>
  <c r="B1545" i="15" s="1"/>
  <c r="H1555" i="15"/>
  <c r="G1589" i="15"/>
  <c r="I1589" i="15" s="1"/>
  <c r="C1599" i="15"/>
  <c r="C1595" i="15"/>
  <c r="G1585" i="15"/>
  <c r="I1585" i="15" s="1"/>
  <c r="D1518" i="15"/>
  <c r="E1518" i="15"/>
  <c r="B1518" i="15" s="1"/>
  <c r="H1528" i="15"/>
  <c r="C1592" i="15"/>
  <c r="G1582" i="15"/>
  <c r="I1582" i="15" s="1"/>
  <c r="D1527" i="15"/>
  <c r="E1527" i="15"/>
  <c r="B1527" i="15" s="1"/>
  <c r="H1537" i="15"/>
  <c r="C1626" i="15"/>
  <c r="G1616" i="15"/>
  <c r="I1616" i="15" s="1"/>
  <c r="E1591" i="15"/>
  <c r="B1591" i="15" s="1"/>
  <c r="H1601" i="15"/>
  <c r="C1591" i="15"/>
  <c r="G1581" i="15"/>
  <c r="I1581" i="15" s="1"/>
  <c r="D1581" i="15" s="1"/>
  <c r="C1598" i="15"/>
  <c r="G1588" i="15"/>
  <c r="I1588" i="15" s="1"/>
  <c r="C1600" i="15"/>
  <c r="G1590" i="15"/>
  <c r="I1590" i="15" s="1"/>
  <c r="D1590" i="15" s="1"/>
  <c r="E1600" i="15"/>
  <c r="B1600" i="15" s="1"/>
  <c r="H1610" i="15"/>
  <c r="D1554" i="15"/>
  <c r="E1554" i="15"/>
  <c r="B1554" i="15" s="1"/>
  <c r="H1564" i="15"/>
  <c r="G1593" i="15"/>
  <c r="I1593" i="15" s="1"/>
  <c r="C1603" i="15"/>
  <c r="C1604" i="15"/>
  <c r="G1594" i="15"/>
  <c r="I1594" i="15" s="1"/>
  <c r="D1563" i="15"/>
  <c r="E1563" i="15"/>
  <c r="B1563" i="15" s="1"/>
  <c r="H1573" i="15"/>
  <c r="D1562" i="15"/>
  <c r="E1562" i="15"/>
  <c r="B1562" i="15" s="1"/>
  <c r="H1572" i="15"/>
  <c r="D1536" i="15"/>
  <c r="H1546" i="15"/>
  <c r="E1536" i="15"/>
  <c r="B1536" i="15" s="1"/>
  <c r="D1509" i="15"/>
  <c r="E1509" i="15"/>
  <c r="B1509" i="15" s="1"/>
  <c r="H1519" i="15"/>
  <c r="G1597" i="15"/>
  <c r="I1597" i="15" s="1"/>
  <c r="C1607" i="15"/>
  <c r="G1600" i="15" l="1"/>
  <c r="I1600" i="15" s="1"/>
  <c r="D1600" i="15" s="1"/>
  <c r="C1610" i="15"/>
  <c r="D1519" i="15"/>
  <c r="E1519" i="15"/>
  <c r="B1519" i="15" s="1"/>
  <c r="H1529" i="15"/>
  <c r="D1564" i="15"/>
  <c r="H1574" i="15"/>
  <c r="E1564" i="15"/>
  <c r="B1564" i="15" s="1"/>
  <c r="C1636" i="15"/>
  <c r="G1626" i="15"/>
  <c r="I1626" i="15" s="1"/>
  <c r="G1598" i="15"/>
  <c r="I1598" i="15" s="1"/>
  <c r="C1608" i="15"/>
  <c r="D1537" i="15"/>
  <c r="H1547" i="15"/>
  <c r="E1537" i="15"/>
  <c r="B1537" i="15" s="1"/>
  <c r="G1595" i="15"/>
  <c r="I1595" i="15" s="1"/>
  <c r="C1605" i="15"/>
  <c r="E1610" i="15"/>
  <c r="B1610" i="15" s="1"/>
  <c r="H1620" i="15"/>
  <c r="G1591" i="15"/>
  <c r="I1591" i="15" s="1"/>
  <c r="D1591" i="15" s="1"/>
  <c r="C1601" i="15"/>
  <c r="G1599" i="15"/>
  <c r="I1599" i="15" s="1"/>
  <c r="C1609" i="15"/>
  <c r="D1546" i="15"/>
  <c r="E1546" i="15"/>
  <c r="B1546" i="15" s="1"/>
  <c r="H1556" i="15"/>
  <c r="C1602" i="15"/>
  <c r="G1592" i="15"/>
  <c r="I1592" i="15" s="1"/>
  <c r="D1555" i="15"/>
  <c r="E1555" i="15"/>
  <c r="B1555" i="15" s="1"/>
  <c r="H1565" i="15"/>
  <c r="G1607" i="15"/>
  <c r="I1607" i="15" s="1"/>
  <c r="C1617" i="15"/>
  <c r="D1572" i="15"/>
  <c r="E1572" i="15"/>
  <c r="B1572" i="15" s="1"/>
  <c r="H1582" i="15"/>
  <c r="C1613" i="15"/>
  <c r="G1603" i="15"/>
  <c r="I1603" i="15" s="1"/>
  <c r="D1528" i="15"/>
  <c r="H1538" i="15"/>
  <c r="E1528" i="15"/>
  <c r="B1528" i="15" s="1"/>
  <c r="D1573" i="15"/>
  <c r="H1583" i="15"/>
  <c r="E1573" i="15"/>
  <c r="B1573" i="15" s="1"/>
  <c r="H1611" i="15"/>
  <c r="E1601" i="15"/>
  <c r="B1601" i="15" s="1"/>
  <c r="G1604" i="15"/>
  <c r="I1604" i="15" s="1"/>
  <c r="C1614" i="15"/>
  <c r="D1574" i="15" l="1"/>
  <c r="H1584" i="15"/>
  <c r="E1574" i="15"/>
  <c r="B1574" i="15" s="1"/>
  <c r="G1613" i="15"/>
  <c r="I1613" i="15" s="1"/>
  <c r="C1623" i="15"/>
  <c r="C1611" i="15"/>
  <c r="G1601" i="15"/>
  <c r="I1601" i="15" s="1"/>
  <c r="D1601" i="15" s="1"/>
  <c r="D1547" i="15"/>
  <c r="E1547" i="15"/>
  <c r="B1547" i="15" s="1"/>
  <c r="H1557" i="15"/>
  <c r="D1582" i="15"/>
  <c r="E1582" i="15"/>
  <c r="B1582" i="15" s="1"/>
  <c r="H1592" i="15"/>
  <c r="D1529" i="15"/>
  <c r="H1539" i="15"/>
  <c r="E1529" i="15"/>
  <c r="B1529" i="15" s="1"/>
  <c r="E1611" i="15"/>
  <c r="B1611" i="15" s="1"/>
  <c r="H1621" i="15"/>
  <c r="D1583" i="15"/>
  <c r="H1593" i="15"/>
  <c r="E1583" i="15"/>
  <c r="B1583" i="15" s="1"/>
  <c r="D1556" i="15"/>
  <c r="E1556" i="15"/>
  <c r="B1556" i="15" s="1"/>
  <c r="H1566" i="15"/>
  <c r="C1620" i="15"/>
  <c r="G1610" i="15"/>
  <c r="I1610" i="15" s="1"/>
  <c r="D1610" i="15" s="1"/>
  <c r="D1565" i="15"/>
  <c r="H1575" i="15"/>
  <c r="E1565" i="15"/>
  <c r="B1565" i="15" s="1"/>
  <c r="G1609" i="15"/>
  <c r="I1609" i="15" s="1"/>
  <c r="C1619" i="15"/>
  <c r="C1612" i="15"/>
  <c r="G1602" i="15"/>
  <c r="I1602" i="15" s="1"/>
  <c r="E1620" i="15"/>
  <c r="B1620" i="15" s="1"/>
  <c r="H1630" i="15"/>
  <c r="G1608" i="15"/>
  <c r="I1608" i="15" s="1"/>
  <c r="C1618" i="15"/>
  <c r="G1614" i="15"/>
  <c r="I1614" i="15" s="1"/>
  <c r="C1624" i="15"/>
  <c r="G1617" i="15"/>
  <c r="I1617" i="15" s="1"/>
  <c r="C1627" i="15"/>
  <c r="D1538" i="15"/>
  <c r="H1548" i="15"/>
  <c r="E1538" i="15"/>
  <c r="B1538" i="15" s="1"/>
  <c r="C1615" i="15"/>
  <c r="G1605" i="15"/>
  <c r="I1605" i="15" s="1"/>
  <c r="C1646" i="15"/>
  <c r="G1636" i="15"/>
  <c r="I1636" i="15" s="1"/>
  <c r="C1629" i="15" l="1"/>
  <c r="G1619" i="15"/>
  <c r="I1619" i="15" s="1"/>
  <c r="C1625" i="15"/>
  <c r="G1615" i="15"/>
  <c r="I1615" i="15" s="1"/>
  <c r="C1628" i="15"/>
  <c r="G1618" i="15"/>
  <c r="I1618" i="15" s="1"/>
  <c r="D1539" i="15"/>
  <c r="E1539" i="15"/>
  <c r="B1539" i="15" s="1"/>
  <c r="H1549" i="15"/>
  <c r="H1640" i="15"/>
  <c r="E1630" i="15"/>
  <c r="B1630" i="15" s="1"/>
  <c r="D1593" i="15"/>
  <c r="H1603" i="15"/>
  <c r="E1593" i="15"/>
  <c r="B1593" i="15" s="1"/>
  <c r="G1623" i="15"/>
  <c r="I1623" i="15" s="1"/>
  <c r="C1633" i="15"/>
  <c r="C1637" i="15"/>
  <c r="G1627" i="15"/>
  <c r="I1627" i="15" s="1"/>
  <c r="E1621" i="15"/>
  <c r="B1621" i="15" s="1"/>
  <c r="H1631" i="15"/>
  <c r="C1621" i="15"/>
  <c r="G1611" i="15"/>
  <c r="I1611" i="15" s="1"/>
  <c r="D1611" i="15" s="1"/>
  <c r="D1548" i="15"/>
  <c r="E1548" i="15"/>
  <c r="B1548" i="15" s="1"/>
  <c r="H1558" i="15"/>
  <c r="D1575" i="15"/>
  <c r="H1585" i="15"/>
  <c r="E1575" i="15"/>
  <c r="B1575" i="15" s="1"/>
  <c r="D1592" i="15"/>
  <c r="E1592" i="15"/>
  <c r="B1592" i="15" s="1"/>
  <c r="H1602" i="15"/>
  <c r="C1630" i="15"/>
  <c r="G1620" i="15"/>
  <c r="I1620" i="15" s="1"/>
  <c r="D1620" i="15" s="1"/>
  <c r="D1557" i="15"/>
  <c r="H1567" i="15"/>
  <c r="E1557" i="15"/>
  <c r="B1557" i="15" s="1"/>
  <c r="D1584" i="15"/>
  <c r="H1594" i="15"/>
  <c r="E1584" i="15"/>
  <c r="B1584" i="15" s="1"/>
  <c r="G1646" i="15"/>
  <c r="I1646" i="15" s="1"/>
  <c r="C1656" i="15"/>
  <c r="C1634" i="15"/>
  <c r="G1624" i="15"/>
  <c r="I1624" i="15" s="1"/>
  <c r="C1622" i="15"/>
  <c r="G1612" i="15"/>
  <c r="I1612" i="15" s="1"/>
  <c r="D1566" i="15"/>
  <c r="H1576" i="15"/>
  <c r="E1566" i="15"/>
  <c r="B1566" i="15" s="1"/>
  <c r="D1594" i="15" l="1"/>
  <c r="H1604" i="15"/>
  <c r="E1594" i="15"/>
  <c r="B1594" i="15" s="1"/>
  <c r="G1621" i="15"/>
  <c r="I1621" i="15" s="1"/>
  <c r="D1621" i="15" s="1"/>
  <c r="C1631" i="15"/>
  <c r="E1631" i="15"/>
  <c r="B1631" i="15" s="1"/>
  <c r="H1641" i="15"/>
  <c r="D1603" i="15"/>
  <c r="H1613" i="15"/>
  <c r="E1603" i="15"/>
  <c r="B1603" i="15" s="1"/>
  <c r="D1567" i="15"/>
  <c r="H1577" i="15"/>
  <c r="E1567" i="15"/>
  <c r="B1567" i="15" s="1"/>
  <c r="D1585" i="15"/>
  <c r="H1595" i="15"/>
  <c r="E1585" i="15"/>
  <c r="B1585" i="15" s="1"/>
  <c r="G1656" i="15"/>
  <c r="I1656" i="15" s="1"/>
  <c r="C1666" i="15"/>
  <c r="D1558" i="15"/>
  <c r="H1568" i="15"/>
  <c r="E1558" i="15"/>
  <c r="B1558" i="15" s="1"/>
  <c r="E1640" i="15"/>
  <c r="B1640" i="15" s="1"/>
  <c r="H1650" i="15"/>
  <c r="G1625" i="15"/>
  <c r="I1625" i="15" s="1"/>
  <c r="C1635" i="15"/>
  <c r="C1647" i="15"/>
  <c r="G1637" i="15"/>
  <c r="I1637" i="15" s="1"/>
  <c r="G1622" i="15"/>
  <c r="I1622" i="15" s="1"/>
  <c r="C1632" i="15"/>
  <c r="G1628" i="15"/>
  <c r="I1628" i="15" s="1"/>
  <c r="C1638" i="15"/>
  <c r="C1644" i="15"/>
  <c r="G1634" i="15"/>
  <c r="I1634" i="15" s="1"/>
  <c r="G1630" i="15"/>
  <c r="I1630" i="15" s="1"/>
  <c r="D1630" i="15" s="1"/>
  <c r="C1640" i="15"/>
  <c r="D1576" i="15"/>
  <c r="H1586" i="15"/>
  <c r="E1576" i="15"/>
  <c r="B1576" i="15" s="1"/>
  <c r="D1602" i="15"/>
  <c r="H1612" i="15"/>
  <c r="E1602" i="15"/>
  <c r="B1602" i="15" s="1"/>
  <c r="C1643" i="15"/>
  <c r="G1633" i="15"/>
  <c r="I1633" i="15" s="1"/>
  <c r="D1549" i="15"/>
  <c r="H1559" i="15"/>
  <c r="E1549" i="15"/>
  <c r="B1549" i="15" s="1"/>
  <c r="C1639" i="15"/>
  <c r="G1629" i="15"/>
  <c r="I1629" i="15" s="1"/>
  <c r="G1635" i="15" l="1"/>
  <c r="I1635" i="15" s="1"/>
  <c r="C1645" i="15"/>
  <c r="G1666" i="15"/>
  <c r="I1666" i="15" s="1"/>
  <c r="C1676" i="15"/>
  <c r="D1595" i="15"/>
  <c r="E1595" i="15"/>
  <c r="B1595" i="15" s="1"/>
  <c r="H1605" i="15"/>
  <c r="D1586" i="15"/>
  <c r="H1596" i="15"/>
  <c r="E1586" i="15"/>
  <c r="B1586" i="15" s="1"/>
  <c r="D1568" i="15"/>
  <c r="H1578" i="15"/>
  <c r="E1568" i="15"/>
  <c r="B1568" i="15" s="1"/>
  <c r="D1577" i="15"/>
  <c r="E1577" i="15"/>
  <c r="B1577" i="15" s="1"/>
  <c r="H1587" i="15"/>
  <c r="G1631" i="15"/>
  <c r="I1631" i="15" s="1"/>
  <c r="D1631" i="15" s="1"/>
  <c r="C1641" i="15"/>
  <c r="C1653" i="15"/>
  <c r="G1643" i="15"/>
  <c r="I1643" i="15" s="1"/>
  <c r="G1647" i="15"/>
  <c r="I1647" i="15" s="1"/>
  <c r="C1657" i="15"/>
  <c r="D1612" i="15"/>
  <c r="E1612" i="15"/>
  <c r="B1612" i="15" s="1"/>
  <c r="H1622" i="15"/>
  <c r="G1644" i="15"/>
  <c r="I1644" i="15" s="1"/>
  <c r="C1654" i="15"/>
  <c r="D1613" i="15"/>
  <c r="H1623" i="15"/>
  <c r="E1613" i="15"/>
  <c r="B1613" i="15" s="1"/>
  <c r="D1604" i="15"/>
  <c r="H1614" i="15"/>
  <c r="E1604" i="15"/>
  <c r="B1604" i="15" s="1"/>
  <c r="H1651" i="15"/>
  <c r="E1641" i="15"/>
  <c r="B1641" i="15" s="1"/>
  <c r="D1559" i="15"/>
  <c r="E1559" i="15"/>
  <c r="B1559" i="15" s="1"/>
  <c r="H1569" i="15"/>
  <c r="C1642" i="15"/>
  <c r="G1632" i="15"/>
  <c r="I1632" i="15" s="1"/>
  <c r="G1640" i="15"/>
  <c r="I1640" i="15" s="1"/>
  <c r="D1640" i="15" s="1"/>
  <c r="C1650" i="15"/>
  <c r="G1639" i="15"/>
  <c r="I1639" i="15" s="1"/>
  <c r="C1649" i="15"/>
  <c r="C1648" i="15"/>
  <c r="G1638" i="15"/>
  <c r="I1638" i="15" s="1"/>
  <c r="H1660" i="15"/>
  <c r="E1650" i="15"/>
  <c r="B1650" i="15" s="1"/>
  <c r="D1605" i="15" l="1"/>
  <c r="H1615" i="15"/>
  <c r="E1605" i="15"/>
  <c r="B1605" i="15" s="1"/>
  <c r="C1658" i="15"/>
  <c r="G1648" i="15"/>
  <c r="I1648" i="15" s="1"/>
  <c r="D1578" i="15"/>
  <c r="E1578" i="15"/>
  <c r="B1578" i="15" s="1"/>
  <c r="H1588" i="15"/>
  <c r="C1686" i="15"/>
  <c r="G1676" i="15"/>
  <c r="I1676" i="15" s="1"/>
  <c r="D1614" i="15"/>
  <c r="E1614" i="15"/>
  <c r="B1614" i="15" s="1"/>
  <c r="H1624" i="15"/>
  <c r="G1657" i="15"/>
  <c r="I1657" i="15" s="1"/>
  <c r="C1667" i="15"/>
  <c r="G1649" i="15"/>
  <c r="I1649" i="15" s="1"/>
  <c r="C1659" i="15"/>
  <c r="C1660" i="15"/>
  <c r="G1650" i="15"/>
  <c r="I1650" i="15" s="1"/>
  <c r="D1650" i="15" s="1"/>
  <c r="E1651" i="15"/>
  <c r="B1651" i="15" s="1"/>
  <c r="H1661" i="15"/>
  <c r="C1664" i="15"/>
  <c r="G1654" i="15"/>
  <c r="I1654" i="15" s="1"/>
  <c r="C1663" i="15"/>
  <c r="G1653" i="15"/>
  <c r="I1653" i="15" s="1"/>
  <c r="G1641" i="15"/>
  <c r="I1641" i="15" s="1"/>
  <c r="D1641" i="15" s="1"/>
  <c r="C1651" i="15"/>
  <c r="C1655" i="15"/>
  <c r="G1645" i="15"/>
  <c r="I1645" i="15" s="1"/>
  <c r="C1652" i="15"/>
  <c r="G1642" i="15"/>
  <c r="I1642" i="15" s="1"/>
  <c r="D1587" i="15"/>
  <c r="H1597" i="15"/>
  <c r="E1587" i="15"/>
  <c r="B1587" i="15" s="1"/>
  <c r="D1569" i="15"/>
  <c r="E1569" i="15"/>
  <c r="B1569" i="15" s="1"/>
  <c r="H1579" i="15"/>
  <c r="D1623" i="15"/>
  <c r="E1623" i="15"/>
  <c r="B1623" i="15" s="1"/>
  <c r="H1633" i="15"/>
  <c r="H1670" i="15"/>
  <c r="E1660" i="15"/>
  <c r="B1660" i="15" s="1"/>
  <c r="D1622" i="15"/>
  <c r="H1632" i="15"/>
  <c r="E1622" i="15"/>
  <c r="B1622" i="15" s="1"/>
  <c r="D1596" i="15"/>
  <c r="H1606" i="15"/>
  <c r="E1596" i="15"/>
  <c r="B1596" i="15" s="1"/>
  <c r="C1674" i="15" l="1"/>
  <c r="G1664" i="15"/>
  <c r="I1664" i="15" s="1"/>
  <c r="C1661" i="15"/>
  <c r="G1651" i="15"/>
  <c r="I1651" i="15" s="1"/>
  <c r="D1651" i="15" s="1"/>
  <c r="C1668" i="15"/>
  <c r="G1658" i="15"/>
  <c r="I1658" i="15" s="1"/>
  <c r="D1632" i="15"/>
  <c r="H1642" i="15"/>
  <c r="E1632" i="15"/>
  <c r="B1632" i="15" s="1"/>
  <c r="D1579" i="15"/>
  <c r="E1579" i="15"/>
  <c r="B1579" i="15" s="1"/>
  <c r="H1589" i="15"/>
  <c r="D1588" i="15"/>
  <c r="E1588" i="15"/>
  <c r="B1588" i="15" s="1"/>
  <c r="H1598" i="15"/>
  <c r="C1662" i="15"/>
  <c r="G1652" i="15"/>
  <c r="I1652" i="15" s="1"/>
  <c r="C1677" i="15"/>
  <c r="G1667" i="15"/>
  <c r="I1667" i="15" s="1"/>
  <c r="H1671" i="15"/>
  <c r="E1661" i="15"/>
  <c r="B1661" i="15" s="1"/>
  <c r="D1624" i="15"/>
  <c r="E1624" i="15"/>
  <c r="B1624" i="15" s="1"/>
  <c r="H1634" i="15"/>
  <c r="G1660" i="15"/>
  <c r="I1660" i="15" s="1"/>
  <c r="D1660" i="15" s="1"/>
  <c r="C1670" i="15"/>
  <c r="D1615" i="15"/>
  <c r="H1625" i="15"/>
  <c r="E1615" i="15"/>
  <c r="B1615" i="15" s="1"/>
  <c r="C1665" i="15"/>
  <c r="G1655" i="15"/>
  <c r="I1655" i="15" s="1"/>
  <c r="E1670" i="15"/>
  <c r="B1670" i="15" s="1"/>
  <c r="H1680" i="15"/>
  <c r="D1597" i="15"/>
  <c r="E1597" i="15"/>
  <c r="B1597" i="15" s="1"/>
  <c r="H1607" i="15"/>
  <c r="D1606" i="15"/>
  <c r="E1606" i="15"/>
  <c r="B1606" i="15" s="1"/>
  <c r="H1616" i="15"/>
  <c r="D1633" i="15"/>
  <c r="H1643" i="15"/>
  <c r="E1633" i="15"/>
  <c r="B1633" i="15" s="1"/>
  <c r="G1663" i="15"/>
  <c r="I1663" i="15" s="1"/>
  <c r="C1673" i="15"/>
  <c r="C1669" i="15"/>
  <c r="G1659" i="15"/>
  <c r="I1659" i="15" s="1"/>
  <c r="C1696" i="15"/>
  <c r="G1686" i="15"/>
  <c r="I1686" i="15" s="1"/>
  <c r="D1642" i="15" l="1"/>
  <c r="H1652" i="15"/>
  <c r="E1642" i="15"/>
  <c r="B1642" i="15" s="1"/>
  <c r="C1679" i="15"/>
  <c r="G1669" i="15"/>
  <c r="I1669" i="15" s="1"/>
  <c r="C1675" i="15"/>
  <c r="G1665" i="15"/>
  <c r="I1665" i="15" s="1"/>
  <c r="D1598" i="15"/>
  <c r="E1598" i="15"/>
  <c r="B1598" i="15" s="1"/>
  <c r="H1608" i="15"/>
  <c r="D1643" i="15"/>
  <c r="H1653" i="15"/>
  <c r="E1643" i="15"/>
  <c r="B1643" i="15" s="1"/>
  <c r="H1690" i="15"/>
  <c r="E1680" i="15"/>
  <c r="B1680" i="15" s="1"/>
  <c r="G1670" i="15"/>
  <c r="I1670" i="15" s="1"/>
  <c r="D1670" i="15" s="1"/>
  <c r="C1680" i="15"/>
  <c r="C1671" i="15"/>
  <c r="G1661" i="15"/>
  <c r="I1661" i="15" s="1"/>
  <c r="D1661" i="15" s="1"/>
  <c r="C1683" i="15"/>
  <c r="G1673" i="15"/>
  <c r="I1673" i="15" s="1"/>
  <c r="D1607" i="15"/>
  <c r="E1607" i="15"/>
  <c r="B1607" i="15" s="1"/>
  <c r="H1617" i="15"/>
  <c r="C1687" i="15"/>
  <c r="G1677" i="15"/>
  <c r="I1677" i="15" s="1"/>
  <c r="G1662" i="15"/>
  <c r="I1662" i="15" s="1"/>
  <c r="C1672" i="15"/>
  <c r="D1625" i="15"/>
  <c r="H1635" i="15"/>
  <c r="E1625" i="15"/>
  <c r="B1625" i="15" s="1"/>
  <c r="E1671" i="15"/>
  <c r="B1671" i="15" s="1"/>
  <c r="H1681" i="15"/>
  <c r="C1678" i="15"/>
  <c r="G1668" i="15"/>
  <c r="I1668" i="15" s="1"/>
  <c r="D1589" i="15"/>
  <c r="H1599" i="15"/>
  <c r="E1589" i="15"/>
  <c r="B1589" i="15" s="1"/>
  <c r="C1706" i="15"/>
  <c r="G1696" i="15"/>
  <c r="I1696" i="15" s="1"/>
  <c r="D1616" i="15"/>
  <c r="H1626" i="15"/>
  <c r="E1616" i="15"/>
  <c r="B1616" i="15" s="1"/>
  <c r="D1634" i="15"/>
  <c r="E1634" i="15"/>
  <c r="B1634" i="15" s="1"/>
  <c r="H1644" i="15"/>
  <c r="G1674" i="15"/>
  <c r="I1674" i="15" s="1"/>
  <c r="C1684" i="15"/>
  <c r="D1626" i="15" l="1"/>
  <c r="H1636" i="15"/>
  <c r="E1626" i="15"/>
  <c r="B1626" i="15" s="1"/>
  <c r="C1688" i="15"/>
  <c r="G1678" i="15"/>
  <c r="I1678" i="15" s="1"/>
  <c r="D1653" i="15"/>
  <c r="E1653" i="15"/>
  <c r="B1653" i="15" s="1"/>
  <c r="H1663" i="15"/>
  <c r="C1689" i="15"/>
  <c r="G1679" i="15"/>
  <c r="I1679" i="15" s="1"/>
  <c r="D1644" i="15"/>
  <c r="H1654" i="15"/>
  <c r="E1644" i="15"/>
  <c r="B1644" i="15" s="1"/>
  <c r="E1681" i="15"/>
  <c r="B1681" i="15" s="1"/>
  <c r="H1691" i="15"/>
  <c r="G1671" i="15"/>
  <c r="I1671" i="15" s="1"/>
  <c r="D1671" i="15" s="1"/>
  <c r="C1681" i="15"/>
  <c r="D1599" i="15"/>
  <c r="E1599" i="15"/>
  <c r="B1599" i="15" s="1"/>
  <c r="H1609" i="15"/>
  <c r="D1635" i="15"/>
  <c r="E1635" i="15"/>
  <c r="B1635" i="15" s="1"/>
  <c r="H1645" i="15"/>
  <c r="H1700" i="15"/>
  <c r="E1690" i="15"/>
  <c r="B1690" i="15" s="1"/>
  <c r="G1672" i="15"/>
  <c r="I1672" i="15" s="1"/>
  <c r="C1682" i="15"/>
  <c r="G1683" i="15"/>
  <c r="I1683" i="15" s="1"/>
  <c r="C1693" i="15"/>
  <c r="C1694" i="15"/>
  <c r="G1684" i="15"/>
  <c r="I1684" i="15" s="1"/>
  <c r="G1687" i="15"/>
  <c r="I1687" i="15" s="1"/>
  <c r="C1697" i="15"/>
  <c r="G1680" i="15"/>
  <c r="I1680" i="15" s="1"/>
  <c r="D1680" i="15" s="1"/>
  <c r="C1690" i="15"/>
  <c r="D1608" i="15"/>
  <c r="E1608" i="15"/>
  <c r="B1608" i="15" s="1"/>
  <c r="H1618" i="15"/>
  <c r="D1652" i="15"/>
  <c r="H1662" i="15"/>
  <c r="E1652" i="15"/>
  <c r="B1652" i="15" s="1"/>
  <c r="C1685" i="15"/>
  <c r="G1675" i="15"/>
  <c r="I1675" i="15" s="1"/>
  <c r="G1706" i="15"/>
  <c r="I1706" i="15" s="1"/>
  <c r="C1716" i="15"/>
  <c r="D1617" i="15"/>
  <c r="H1627" i="15"/>
  <c r="E1617" i="15"/>
  <c r="B1617" i="15" s="1"/>
  <c r="G1690" i="15" l="1"/>
  <c r="I1690" i="15" s="1"/>
  <c r="D1690" i="15" s="1"/>
  <c r="C1700" i="15"/>
  <c r="C1692" i="15"/>
  <c r="G1682" i="15"/>
  <c r="I1682" i="15" s="1"/>
  <c r="D1609" i="15"/>
  <c r="E1609" i="15"/>
  <c r="B1609" i="15" s="1"/>
  <c r="H1619" i="15"/>
  <c r="C1695" i="15"/>
  <c r="G1685" i="15"/>
  <c r="I1685" i="15" s="1"/>
  <c r="D1654" i="15"/>
  <c r="E1654" i="15"/>
  <c r="B1654" i="15" s="1"/>
  <c r="H1664" i="15"/>
  <c r="G1688" i="15"/>
  <c r="I1688" i="15" s="1"/>
  <c r="C1698" i="15"/>
  <c r="G1693" i="15"/>
  <c r="I1693" i="15" s="1"/>
  <c r="C1703" i="15"/>
  <c r="C1707" i="15"/>
  <c r="G1697" i="15"/>
  <c r="I1697" i="15" s="1"/>
  <c r="D1618" i="15"/>
  <c r="E1618" i="15"/>
  <c r="B1618" i="15" s="1"/>
  <c r="H1628" i="15"/>
  <c r="G1694" i="15"/>
  <c r="I1694" i="15" s="1"/>
  <c r="C1704" i="15"/>
  <c r="D1645" i="15"/>
  <c r="H1655" i="15"/>
  <c r="E1645" i="15"/>
  <c r="B1645" i="15" s="1"/>
  <c r="E1691" i="15"/>
  <c r="B1691" i="15" s="1"/>
  <c r="H1701" i="15"/>
  <c r="D1663" i="15"/>
  <c r="E1663" i="15"/>
  <c r="B1663" i="15" s="1"/>
  <c r="H1673" i="15"/>
  <c r="G1716" i="15"/>
  <c r="I1716" i="15" s="1"/>
  <c r="C1726" i="15"/>
  <c r="D1662" i="15"/>
  <c r="H1672" i="15"/>
  <c r="E1662" i="15"/>
  <c r="B1662" i="15" s="1"/>
  <c r="H1710" i="15"/>
  <c r="E1700" i="15"/>
  <c r="B1700" i="15" s="1"/>
  <c r="C1691" i="15"/>
  <c r="G1681" i="15"/>
  <c r="I1681" i="15" s="1"/>
  <c r="D1681" i="15" s="1"/>
  <c r="D1636" i="15"/>
  <c r="E1636" i="15"/>
  <c r="B1636" i="15" s="1"/>
  <c r="H1646" i="15"/>
  <c r="D1627" i="15"/>
  <c r="E1627" i="15"/>
  <c r="B1627" i="15" s="1"/>
  <c r="H1637" i="15"/>
  <c r="C1699" i="15"/>
  <c r="G1689" i="15"/>
  <c r="I1689" i="15" s="1"/>
  <c r="D1637" i="15" l="1"/>
  <c r="H1647" i="15"/>
  <c r="E1637" i="15"/>
  <c r="B1637" i="15" s="1"/>
  <c r="C1714" i="15"/>
  <c r="G1704" i="15"/>
  <c r="I1704" i="15" s="1"/>
  <c r="D1619" i="15"/>
  <c r="H1629" i="15"/>
  <c r="E1619" i="15"/>
  <c r="B1619" i="15" s="1"/>
  <c r="G1698" i="15"/>
  <c r="I1698" i="15" s="1"/>
  <c r="C1708" i="15"/>
  <c r="H1720" i="15"/>
  <c r="E1710" i="15"/>
  <c r="B1710" i="15" s="1"/>
  <c r="D1646" i="15"/>
  <c r="H1656" i="15"/>
  <c r="E1646" i="15"/>
  <c r="B1646" i="15" s="1"/>
  <c r="D1664" i="15"/>
  <c r="E1664" i="15"/>
  <c r="B1664" i="15" s="1"/>
  <c r="H1674" i="15"/>
  <c r="C1702" i="15"/>
  <c r="G1692" i="15"/>
  <c r="I1692" i="15" s="1"/>
  <c r="H1711" i="15"/>
  <c r="E1701" i="15"/>
  <c r="B1701" i="15" s="1"/>
  <c r="D1628" i="15"/>
  <c r="E1628" i="15"/>
  <c r="B1628" i="15" s="1"/>
  <c r="H1638" i="15"/>
  <c r="D1672" i="15"/>
  <c r="H1682" i="15"/>
  <c r="E1672" i="15"/>
  <c r="B1672" i="15" s="1"/>
  <c r="C1710" i="15"/>
  <c r="G1700" i="15"/>
  <c r="I1700" i="15" s="1"/>
  <c r="D1700" i="15" s="1"/>
  <c r="D1673" i="15"/>
  <c r="H1683" i="15"/>
  <c r="E1673" i="15"/>
  <c r="B1673" i="15" s="1"/>
  <c r="C1713" i="15"/>
  <c r="G1703" i="15"/>
  <c r="I1703" i="15" s="1"/>
  <c r="C1705" i="15"/>
  <c r="G1695" i="15"/>
  <c r="I1695" i="15" s="1"/>
  <c r="C1736" i="15"/>
  <c r="G1726" i="15"/>
  <c r="I1726" i="15" s="1"/>
  <c r="G1699" i="15"/>
  <c r="I1699" i="15" s="1"/>
  <c r="C1709" i="15"/>
  <c r="G1691" i="15"/>
  <c r="I1691" i="15" s="1"/>
  <c r="D1691" i="15" s="1"/>
  <c r="C1701" i="15"/>
  <c r="D1655" i="15"/>
  <c r="H1665" i="15"/>
  <c r="E1655" i="15"/>
  <c r="B1655" i="15" s="1"/>
  <c r="C1717" i="15"/>
  <c r="G1707" i="15"/>
  <c r="I1707" i="15" s="1"/>
  <c r="H1721" i="15" l="1"/>
  <c r="E1711" i="15"/>
  <c r="B1711" i="15" s="1"/>
  <c r="C1715" i="15"/>
  <c r="G1705" i="15"/>
  <c r="I1705" i="15" s="1"/>
  <c r="G1701" i="15"/>
  <c r="I1701" i="15" s="1"/>
  <c r="D1701" i="15" s="1"/>
  <c r="C1711" i="15"/>
  <c r="D1682" i="15"/>
  <c r="E1682" i="15"/>
  <c r="B1682" i="15" s="1"/>
  <c r="H1692" i="15"/>
  <c r="D1638" i="15"/>
  <c r="E1638" i="15"/>
  <c r="B1638" i="15" s="1"/>
  <c r="H1648" i="15"/>
  <c r="D1674" i="15"/>
  <c r="E1674" i="15"/>
  <c r="B1674" i="15" s="1"/>
  <c r="H1684" i="15"/>
  <c r="G1702" i="15"/>
  <c r="I1702" i="15" s="1"/>
  <c r="C1712" i="15"/>
  <c r="G1714" i="15"/>
  <c r="I1714" i="15" s="1"/>
  <c r="C1724" i="15"/>
  <c r="C1719" i="15"/>
  <c r="G1709" i="15"/>
  <c r="I1709" i="15" s="1"/>
  <c r="D1683" i="15"/>
  <c r="H1693" i="15"/>
  <c r="E1683" i="15"/>
  <c r="B1683" i="15" s="1"/>
  <c r="C1718" i="15"/>
  <c r="G1708" i="15"/>
  <c r="I1708" i="15" s="1"/>
  <c r="D1647" i="15"/>
  <c r="H1657" i="15"/>
  <c r="E1647" i="15"/>
  <c r="B1647" i="15" s="1"/>
  <c r="G1736" i="15"/>
  <c r="I1736" i="15" s="1"/>
  <c r="C1746" i="15"/>
  <c r="D1665" i="15"/>
  <c r="H1675" i="15"/>
  <c r="E1665" i="15"/>
  <c r="B1665" i="15" s="1"/>
  <c r="C1720" i="15"/>
  <c r="G1710" i="15"/>
  <c r="I1710" i="15" s="1"/>
  <c r="D1710" i="15" s="1"/>
  <c r="D1656" i="15"/>
  <c r="H1666" i="15"/>
  <c r="E1656" i="15"/>
  <c r="B1656" i="15" s="1"/>
  <c r="D1629" i="15"/>
  <c r="E1629" i="15"/>
  <c r="B1629" i="15" s="1"/>
  <c r="H1639" i="15"/>
  <c r="G1713" i="15"/>
  <c r="I1713" i="15" s="1"/>
  <c r="C1723" i="15"/>
  <c r="H1730" i="15"/>
  <c r="E1720" i="15"/>
  <c r="B1720" i="15" s="1"/>
  <c r="C1727" i="15"/>
  <c r="G1717" i="15"/>
  <c r="I1717" i="15" s="1"/>
  <c r="C1721" i="15" l="1"/>
  <c r="G1711" i="15"/>
  <c r="I1711" i="15" s="1"/>
  <c r="D1711" i="15" s="1"/>
  <c r="G1719" i="15"/>
  <c r="I1719" i="15" s="1"/>
  <c r="C1729" i="15"/>
  <c r="D1648" i="15"/>
  <c r="E1648" i="15"/>
  <c r="B1648" i="15" s="1"/>
  <c r="H1658" i="15"/>
  <c r="C1756" i="15"/>
  <c r="G1746" i="15"/>
  <c r="I1746" i="15" s="1"/>
  <c r="D1693" i="15"/>
  <c r="H1703" i="15"/>
  <c r="E1693" i="15"/>
  <c r="B1693" i="15" s="1"/>
  <c r="D1684" i="15"/>
  <c r="E1684" i="15"/>
  <c r="B1684" i="15" s="1"/>
  <c r="H1694" i="15"/>
  <c r="H1740" i="15"/>
  <c r="E1730" i="15"/>
  <c r="B1730" i="15" s="1"/>
  <c r="D1666" i="15"/>
  <c r="E1666" i="15"/>
  <c r="B1666" i="15" s="1"/>
  <c r="H1676" i="15"/>
  <c r="C1733" i="15"/>
  <c r="G1723" i="15"/>
  <c r="I1723" i="15" s="1"/>
  <c r="D1657" i="15"/>
  <c r="H1667" i="15"/>
  <c r="E1657" i="15"/>
  <c r="B1657" i="15" s="1"/>
  <c r="G1720" i="15"/>
  <c r="I1720" i="15" s="1"/>
  <c r="D1720" i="15" s="1"/>
  <c r="C1730" i="15"/>
  <c r="C1734" i="15"/>
  <c r="G1724" i="15"/>
  <c r="I1724" i="15" s="1"/>
  <c r="C1725" i="15"/>
  <c r="G1715" i="15"/>
  <c r="I1715" i="15" s="1"/>
  <c r="D1639" i="15"/>
  <c r="H1649" i="15"/>
  <c r="E1639" i="15"/>
  <c r="B1639" i="15" s="1"/>
  <c r="D1675" i="15"/>
  <c r="E1675" i="15"/>
  <c r="B1675" i="15" s="1"/>
  <c r="H1685" i="15"/>
  <c r="G1718" i="15"/>
  <c r="I1718" i="15" s="1"/>
  <c r="C1728" i="15"/>
  <c r="G1712" i="15"/>
  <c r="I1712" i="15" s="1"/>
  <c r="C1722" i="15"/>
  <c r="D1692" i="15"/>
  <c r="E1692" i="15"/>
  <c r="B1692" i="15" s="1"/>
  <c r="H1702" i="15"/>
  <c r="H1731" i="15"/>
  <c r="E1721" i="15"/>
  <c r="B1721" i="15" s="1"/>
  <c r="C1737" i="15"/>
  <c r="G1727" i="15"/>
  <c r="I1727" i="15" s="1"/>
  <c r="G1729" i="15" l="1"/>
  <c r="I1729" i="15" s="1"/>
  <c r="C1739" i="15"/>
  <c r="C1735" i="15"/>
  <c r="G1725" i="15"/>
  <c r="I1725" i="15" s="1"/>
  <c r="D1702" i="15"/>
  <c r="E1702" i="15"/>
  <c r="B1702" i="15" s="1"/>
  <c r="H1712" i="15"/>
  <c r="D1703" i="15"/>
  <c r="H1713" i="15"/>
  <c r="E1703" i="15"/>
  <c r="B1703" i="15" s="1"/>
  <c r="G1728" i="15"/>
  <c r="I1728" i="15" s="1"/>
  <c r="C1738" i="15"/>
  <c r="C1766" i="15"/>
  <c r="G1756" i="15"/>
  <c r="I1756" i="15" s="1"/>
  <c r="G1734" i="15"/>
  <c r="I1734" i="15" s="1"/>
  <c r="C1744" i="15"/>
  <c r="D1676" i="15"/>
  <c r="E1676" i="15"/>
  <c r="B1676" i="15" s="1"/>
  <c r="H1686" i="15"/>
  <c r="H1741" i="15"/>
  <c r="E1731" i="15"/>
  <c r="B1731" i="15" s="1"/>
  <c r="D1694" i="15"/>
  <c r="H1704" i="15"/>
  <c r="E1694" i="15"/>
  <c r="B1694" i="15" s="1"/>
  <c r="D1658" i="15"/>
  <c r="H1668" i="15"/>
  <c r="E1658" i="15"/>
  <c r="B1658" i="15" s="1"/>
  <c r="D1685" i="15"/>
  <c r="E1685" i="15"/>
  <c r="B1685" i="15" s="1"/>
  <c r="H1695" i="15"/>
  <c r="G1733" i="15"/>
  <c r="I1733" i="15" s="1"/>
  <c r="C1743" i="15"/>
  <c r="G1730" i="15"/>
  <c r="I1730" i="15" s="1"/>
  <c r="D1730" i="15" s="1"/>
  <c r="C1740" i="15"/>
  <c r="G1722" i="15"/>
  <c r="I1722" i="15" s="1"/>
  <c r="C1732" i="15"/>
  <c r="D1649" i="15"/>
  <c r="H1659" i="15"/>
  <c r="E1649" i="15"/>
  <c r="B1649" i="15" s="1"/>
  <c r="G1737" i="15"/>
  <c r="I1737" i="15" s="1"/>
  <c r="C1747" i="15"/>
  <c r="D1667" i="15"/>
  <c r="E1667" i="15"/>
  <c r="B1667" i="15" s="1"/>
  <c r="H1677" i="15"/>
  <c r="H1750" i="15"/>
  <c r="E1740" i="15"/>
  <c r="B1740" i="15" s="1"/>
  <c r="G1721" i="15"/>
  <c r="I1721" i="15" s="1"/>
  <c r="D1721" i="15" s="1"/>
  <c r="C1731" i="15"/>
  <c r="E1750" i="15" l="1"/>
  <c r="B1750" i="15" s="1"/>
  <c r="H1760" i="15"/>
  <c r="D1659" i="15"/>
  <c r="H1669" i="15"/>
  <c r="E1659" i="15"/>
  <c r="B1659" i="15" s="1"/>
  <c r="D1695" i="15"/>
  <c r="H1705" i="15"/>
  <c r="E1695" i="15"/>
  <c r="B1695" i="15" s="1"/>
  <c r="D1677" i="15"/>
  <c r="H1687" i="15"/>
  <c r="E1677" i="15"/>
  <c r="B1677" i="15" s="1"/>
  <c r="G1732" i="15"/>
  <c r="I1732" i="15" s="1"/>
  <c r="C1742" i="15"/>
  <c r="H1751" i="15"/>
  <c r="E1741" i="15"/>
  <c r="B1741" i="15" s="1"/>
  <c r="G1766" i="15"/>
  <c r="I1766" i="15" s="1"/>
  <c r="C1776" i="15"/>
  <c r="G1738" i="15"/>
  <c r="I1738" i="15" s="1"/>
  <c r="C1748" i="15"/>
  <c r="C1750" i="15"/>
  <c r="G1740" i="15"/>
  <c r="I1740" i="15" s="1"/>
  <c r="D1740" i="15" s="1"/>
  <c r="D1668" i="15"/>
  <c r="E1668" i="15"/>
  <c r="B1668" i="15" s="1"/>
  <c r="H1678" i="15"/>
  <c r="D1686" i="15"/>
  <c r="E1686" i="15"/>
  <c r="B1686" i="15" s="1"/>
  <c r="H1696" i="15"/>
  <c r="G1735" i="15"/>
  <c r="I1735" i="15" s="1"/>
  <c r="C1745" i="15"/>
  <c r="D1704" i="15"/>
  <c r="H1714" i="15"/>
  <c r="E1704" i="15"/>
  <c r="B1704" i="15" s="1"/>
  <c r="C1754" i="15"/>
  <c r="G1744" i="15"/>
  <c r="I1744" i="15" s="1"/>
  <c r="D1712" i="15"/>
  <c r="H1722" i="15"/>
  <c r="E1712" i="15"/>
  <c r="B1712" i="15" s="1"/>
  <c r="G1747" i="15"/>
  <c r="I1747" i="15" s="1"/>
  <c r="C1757" i="15"/>
  <c r="G1739" i="15"/>
  <c r="I1739" i="15" s="1"/>
  <c r="C1749" i="15"/>
  <c r="G1731" i="15"/>
  <c r="I1731" i="15" s="1"/>
  <c r="D1731" i="15" s="1"/>
  <c r="C1741" i="15"/>
  <c r="G1743" i="15"/>
  <c r="I1743" i="15" s="1"/>
  <c r="C1753" i="15"/>
  <c r="D1713" i="15"/>
  <c r="E1713" i="15"/>
  <c r="B1713" i="15" s="1"/>
  <c r="H1723" i="15"/>
  <c r="G1745" i="15" l="1"/>
  <c r="I1745" i="15" s="1"/>
  <c r="C1755" i="15"/>
  <c r="C1751" i="15"/>
  <c r="G1741" i="15"/>
  <c r="I1741" i="15" s="1"/>
  <c r="D1741" i="15" s="1"/>
  <c r="D1696" i="15"/>
  <c r="H1706" i="15"/>
  <c r="E1696" i="15"/>
  <c r="B1696" i="15" s="1"/>
  <c r="C1758" i="15"/>
  <c r="G1748" i="15"/>
  <c r="I1748" i="15" s="1"/>
  <c r="D1669" i="15"/>
  <c r="H1679" i="15"/>
  <c r="E1669" i="15"/>
  <c r="B1669" i="15" s="1"/>
  <c r="D1714" i="15"/>
  <c r="E1714" i="15"/>
  <c r="B1714" i="15" s="1"/>
  <c r="H1724" i="15"/>
  <c r="H1761" i="15"/>
  <c r="E1751" i="15"/>
  <c r="B1751" i="15" s="1"/>
  <c r="G1753" i="15"/>
  <c r="I1753" i="15" s="1"/>
  <c r="C1763" i="15"/>
  <c r="D1722" i="15"/>
  <c r="E1722" i="15"/>
  <c r="B1722" i="15" s="1"/>
  <c r="H1732" i="15"/>
  <c r="C1760" i="15"/>
  <c r="G1750" i="15"/>
  <c r="I1750" i="15" s="1"/>
  <c r="D1750" i="15" s="1"/>
  <c r="G1742" i="15"/>
  <c r="I1742" i="15" s="1"/>
  <c r="C1752" i="15"/>
  <c r="C1759" i="15"/>
  <c r="G1749" i="15"/>
  <c r="I1749" i="15" s="1"/>
  <c r="G1754" i="15"/>
  <c r="I1754" i="15" s="1"/>
  <c r="C1764" i="15"/>
  <c r="G1776" i="15"/>
  <c r="I1776" i="15" s="1"/>
  <c r="C1786" i="15"/>
  <c r="D1687" i="15"/>
  <c r="H1697" i="15"/>
  <c r="E1687" i="15"/>
  <c r="B1687" i="15" s="1"/>
  <c r="H1770" i="15"/>
  <c r="E1760" i="15"/>
  <c r="B1760" i="15" s="1"/>
  <c r="G1757" i="15"/>
  <c r="I1757" i="15" s="1"/>
  <c r="C1767" i="15"/>
  <c r="D1705" i="15"/>
  <c r="H1715" i="15"/>
  <c r="E1705" i="15"/>
  <c r="B1705" i="15" s="1"/>
  <c r="D1723" i="15"/>
  <c r="H1733" i="15"/>
  <c r="E1723" i="15"/>
  <c r="B1723" i="15" s="1"/>
  <c r="D1678" i="15"/>
  <c r="E1678" i="15"/>
  <c r="B1678" i="15" s="1"/>
  <c r="H1688" i="15"/>
  <c r="D1706" i="15" l="1"/>
  <c r="E1706" i="15"/>
  <c r="B1706" i="15" s="1"/>
  <c r="H1716" i="15"/>
  <c r="D1679" i="15"/>
  <c r="H1689" i="15"/>
  <c r="E1679" i="15"/>
  <c r="B1679" i="15" s="1"/>
  <c r="G1760" i="15"/>
  <c r="I1760" i="15" s="1"/>
  <c r="D1760" i="15" s="1"/>
  <c r="C1770" i="15"/>
  <c r="C1768" i="15"/>
  <c r="G1758" i="15"/>
  <c r="I1758" i="15" s="1"/>
  <c r="D1733" i="15"/>
  <c r="H1743" i="15"/>
  <c r="E1733" i="15"/>
  <c r="B1733" i="15" s="1"/>
  <c r="H1780" i="15"/>
  <c r="E1770" i="15"/>
  <c r="B1770" i="15" s="1"/>
  <c r="C1774" i="15"/>
  <c r="G1764" i="15"/>
  <c r="I1764" i="15" s="1"/>
  <c r="D1732" i="15"/>
  <c r="H1742" i="15"/>
  <c r="E1732" i="15"/>
  <c r="B1732" i="15" s="1"/>
  <c r="D1724" i="15"/>
  <c r="E1724" i="15"/>
  <c r="B1724" i="15" s="1"/>
  <c r="H1734" i="15"/>
  <c r="G1759" i="15"/>
  <c r="I1759" i="15" s="1"/>
  <c r="C1769" i="15"/>
  <c r="C1773" i="15"/>
  <c r="G1763" i="15"/>
  <c r="I1763" i="15" s="1"/>
  <c r="D1715" i="15"/>
  <c r="E1715" i="15"/>
  <c r="B1715" i="15" s="1"/>
  <c r="H1725" i="15"/>
  <c r="D1697" i="15"/>
  <c r="E1697" i="15"/>
  <c r="B1697" i="15" s="1"/>
  <c r="H1707" i="15"/>
  <c r="G1752" i="15"/>
  <c r="I1752" i="15" s="1"/>
  <c r="C1762" i="15"/>
  <c r="G1751" i="15"/>
  <c r="I1751" i="15" s="1"/>
  <c r="D1751" i="15" s="1"/>
  <c r="C1761" i="15"/>
  <c r="D1688" i="15"/>
  <c r="E1688" i="15"/>
  <c r="B1688" i="15" s="1"/>
  <c r="H1698" i="15"/>
  <c r="G1755" i="15"/>
  <c r="I1755" i="15" s="1"/>
  <c r="C1765" i="15"/>
  <c r="G1767" i="15"/>
  <c r="I1767" i="15" s="1"/>
  <c r="C1777" i="15"/>
  <c r="G1786" i="15"/>
  <c r="I1786" i="15" s="1"/>
  <c r="C1796" i="15"/>
  <c r="H1771" i="15"/>
  <c r="E1761" i="15"/>
  <c r="B1761" i="15" s="1"/>
  <c r="D1734" i="15" l="1"/>
  <c r="H1744" i="15"/>
  <c r="E1734" i="15"/>
  <c r="B1734" i="15" s="1"/>
  <c r="C1787" i="15"/>
  <c r="G1777" i="15"/>
  <c r="I1777" i="15" s="1"/>
  <c r="D1689" i="15"/>
  <c r="H1699" i="15"/>
  <c r="E1689" i="15"/>
  <c r="B1689" i="15" s="1"/>
  <c r="C1772" i="15"/>
  <c r="G1762" i="15"/>
  <c r="I1762" i="15" s="1"/>
  <c r="D1742" i="15"/>
  <c r="H1752" i="15"/>
  <c r="E1742" i="15"/>
  <c r="B1742" i="15" s="1"/>
  <c r="D1743" i="15"/>
  <c r="H1753" i="15"/>
  <c r="E1743" i="15"/>
  <c r="B1743" i="15" s="1"/>
  <c r="C1780" i="15"/>
  <c r="G1770" i="15"/>
  <c r="I1770" i="15" s="1"/>
  <c r="D1770" i="15" s="1"/>
  <c r="C1806" i="15"/>
  <c r="G1796" i="15"/>
  <c r="I1796" i="15" s="1"/>
  <c r="D1725" i="15"/>
  <c r="H1735" i="15"/>
  <c r="E1725" i="15"/>
  <c r="B1725" i="15" s="1"/>
  <c r="H1790" i="15"/>
  <c r="E1780" i="15"/>
  <c r="B1780" i="15" s="1"/>
  <c r="C1771" i="15"/>
  <c r="G1761" i="15"/>
  <c r="I1761" i="15" s="1"/>
  <c r="D1761" i="15" s="1"/>
  <c r="G1765" i="15"/>
  <c r="I1765" i="15" s="1"/>
  <c r="C1775" i="15"/>
  <c r="C1783" i="15"/>
  <c r="G1773" i="15"/>
  <c r="I1773" i="15" s="1"/>
  <c r="D1716" i="15"/>
  <c r="H1726" i="15"/>
  <c r="E1716" i="15"/>
  <c r="B1716" i="15" s="1"/>
  <c r="D1707" i="15"/>
  <c r="H1717" i="15"/>
  <c r="E1707" i="15"/>
  <c r="B1707" i="15" s="1"/>
  <c r="G1769" i="15"/>
  <c r="I1769" i="15" s="1"/>
  <c r="C1779" i="15"/>
  <c r="H1781" i="15"/>
  <c r="E1771" i="15"/>
  <c r="B1771" i="15" s="1"/>
  <c r="D1698" i="15"/>
  <c r="H1708" i="15"/>
  <c r="E1698" i="15"/>
  <c r="B1698" i="15" s="1"/>
  <c r="G1774" i="15"/>
  <c r="I1774" i="15" s="1"/>
  <c r="C1784" i="15"/>
  <c r="C1778" i="15"/>
  <c r="G1768" i="15"/>
  <c r="I1768" i="15" s="1"/>
  <c r="G1775" i="15" l="1"/>
  <c r="I1775" i="15" s="1"/>
  <c r="C1785" i="15"/>
  <c r="D1735" i="15"/>
  <c r="H1745" i="15"/>
  <c r="E1735" i="15"/>
  <c r="B1735" i="15" s="1"/>
  <c r="D1708" i="15"/>
  <c r="E1708" i="15"/>
  <c r="B1708" i="15" s="1"/>
  <c r="H1718" i="15"/>
  <c r="D1717" i="15"/>
  <c r="H1727" i="15"/>
  <c r="E1717" i="15"/>
  <c r="B1717" i="15" s="1"/>
  <c r="G1784" i="15"/>
  <c r="I1784" i="15" s="1"/>
  <c r="C1794" i="15"/>
  <c r="G1779" i="15"/>
  <c r="I1779" i="15" s="1"/>
  <c r="C1789" i="15"/>
  <c r="D1753" i="15"/>
  <c r="H1763" i="15"/>
  <c r="E1753" i="15"/>
  <c r="B1753" i="15" s="1"/>
  <c r="D1699" i="15"/>
  <c r="E1699" i="15"/>
  <c r="B1699" i="15" s="1"/>
  <c r="H1709" i="15"/>
  <c r="C1781" i="15"/>
  <c r="G1771" i="15"/>
  <c r="I1771" i="15" s="1"/>
  <c r="D1771" i="15" s="1"/>
  <c r="C1816" i="15"/>
  <c r="G1806" i="15"/>
  <c r="I1806" i="15" s="1"/>
  <c r="G1783" i="15"/>
  <c r="I1783" i="15" s="1"/>
  <c r="C1793" i="15"/>
  <c r="D1744" i="15"/>
  <c r="H1754" i="15"/>
  <c r="E1744" i="15"/>
  <c r="B1744" i="15" s="1"/>
  <c r="D1752" i="15"/>
  <c r="E1752" i="15"/>
  <c r="B1752" i="15" s="1"/>
  <c r="H1762" i="15"/>
  <c r="G1787" i="15"/>
  <c r="I1787" i="15" s="1"/>
  <c r="C1797" i="15"/>
  <c r="H1791" i="15"/>
  <c r="E1781" i="15"/>
  <c r="B1781" i="15" s="1"/>
  <c r="D1726" i="15"/>
  <c r="H1736" i="15"/>
  <c r="E1726" i="15"/>
  <c r="B1726" i="15" s="1"/>
  <c r="G1778" i="15"/>
  <c r="I1778" i="15" s="1"/>
  <c r="C1788" i="15"/>
  <c r="H1800" i="15"/>
  <c r="E1790" i="15"/>
  <c r="B1790" i="15" s="1"/>
  <c r="C1790" i="15"/>
  <c r="G1780" i="15"/>
  <c r="I1780" i="15" s="1"/>
  <c r="D1780" i="15" s="1"/>
  <c r="G1772" i="15"/>
  <c r="I1772" i="15" s="1"/>
  <c r="C1782" i="15"/>
  <c r="H1755" i="15" l="1"/>
  <c r="D1745" i="15"/>
  <c r="E1745" i="15"/>
  <c r="B1745" i="15" s="1"/>
  <c r="H1810" i="15"/>
  <c r="E1800" i="15"/>
  <c r="B1800" i="15" s="1"/>
  <c r="E1791" i="15"/>
  <c r="B1791" i="15" s="1"/>
  <c r="H1801" i="15"/>
  <c r="D1754" i="15"/>
  <c r="E1754" i="15"/>
  <c r="B1754" i="15" s="1"/>
  <c r="H1764" i="15"/>
  <c r="D1709" i="15"/>
  <c r="H1719" i="15"/>
  <c r="E1709" i="15"/>
  <c r="B1709" i="15" s="1"/>
  <c r="C1804" i="15"/>
  <c r="G1794" i="15"/>
  <c r="I1794" i="15" s="1"/>
  <c r="C1798" i="15"/>
  <c r="G1788" i="15"/>
  <c r="I1788" i="15" s="1"/>
  <c r="C1807" i="15"/>
  <c r="G1797" i="15"/>
  <c r="I1797" i="15" s="1"/>
  <c r="C1803" i="15"/>
  <c r="G1793" i="15"/>
  <c r="I1793" i="15" s="1"/>
  <c r="D1736" i="15"/>
  <c r="H1746" i="15"/>
  <c r="E1736" i="15"/>
  <c r="B1736" i="15" s="1"/>
  <c r="D1718" i="15"/>
  <c r="E1718" i="15"/>
  <c r="B1718" i="15" s="1"/>
  <c r="H1728" i="15"/>
  <c r="C1800" i="15"/>
  <c r="G1790" i="15"/>
  <c r="I1790" i="15" s="1"/>
  <c r="D1790" i="15" s="1"/>
  <c r="C1791" i="15"/>
  <c r="G1781" i="15"/>
  <c r="I1781" i="15" s="1"/>
  <c r="D1781" i="15" s="1"/>
  <c r="G1782" i="15"/>
  <c r="I1782" i="15" s="1"/>
  <c r="C1792" i="15"/>
  <c r="D1727" i="15"/>
  <c r="H1737" i="15"/>
  <c r="E1727" i="15"/>
  <c r="B1727" i="15" s="1"/>
  <c r="G1785" i="15"/>
  <c r="I1785" i="15" s="1"/>
  <c r="C1795" i="15"/>
  <c r="G1816" i="15"/>
  <c r="I1816" i="15" s="1"/>
  <c r="C1826" i="15"/>
  <c r="C1799" i="15"/>
  <c r="G1789" i="15"/>
  <c r="I1789" i="15" s="1"/>
  <c r="D1762" i="15"/>
  <c r="E1762" i="15"/>
  <c r="B1762" i="15" s="1"/>
  <c r="H1772" i="15"/>
  <c r="D1763" i="15"/>
  <c r="E1763" i="15"/>
  <c r="B1763" i="15" s="1"/>
  <c r="H1773" i="15"/>
  <c r="D1772" i="15" l="1"/>
  <c r="E1772" i="15"/>
  <c r="B1772" i="15" s="1"/>
  <c r="H1782" i="15"/>
  <c r="G1800" i="15"/>
  <c r="I1800" i="15" s="1"/>
  <c r="D1800" i="15" s="1"/>
  <c r="C1810" i="15"/>
  <c r="C1813" i="15"/>
  <c r="G1803" i="15"/>
  <c r="I1803" i="15" s="1"/>
  <c r="D1719" i="15"/>
  <c r="E1719" i="15"/>
  <c r="B1719" i="15" s="1"/>
  <c r="H1729" i="15"/>
  <c r="D1737" i="15"/>
  <c r="H1747" i="15"/>
  <c r="E1737" i="15"/>
  <c r="B1737" i="15" s="1"/>
  <c r="D1728" i="15"/>
  <c r="E1728" i="15"/>
  <c r="B1728" i="15" s="1"/>
  <c r="H1738" i="15"/>
  <c r="E1810" i="15"/>
  <c r="B1810" i="15" s="1"/>
  <c r="H1820" i="15"/>
  <c r="D1764" i="15"/>
  <c r="H1774" i="15"/>
  <c r="E1764" i="15"/>
  <c r="B1764" i="15" s="1"/>
  <c r="G1795" i="15"/>
  <c r="I1795" i="15" s="1"/>
  <c r="C1805" i="15"/>
  <c r="G1791" i="15"/>
  <c r="I1791" i="15" s="1"/>
  <c r="D1791" i="15" s="1"/>
  <c r="C1801" i="15"/>
  <c r="G1804" i="15"/>
  <c r="I1804" i="15" s="1"/>
  <c r="C1814" i="15"/>
  <c r="G1807" i="15"/>
  <c r="I1807" i="15" s="1"/>
  <c r="C1817" i="15"/>
  <c r="C1809" i="15"/>
  <c r="G1799" i="15"/>
  <c r="I1799" i="15" s="1"/>
  <c r="C1802" i="15"/>
  <c r="G1792" i="15"/>
  <c r="I1792" i="15" s="1"/>
  <c r="D1773" i="15"/>
  <c r="H1783" i="15"/>
  <c r="E1773" i="15"/>
  <c r="B1773" i="15" s="1"/>
  <c r="G1826" i="15"/>
  <c r="I1826" i="15" s="1"/>
  <c r="C1836" i="15"/>
  <c r="G1798" i="15"/>
  <c r="I1798" i="15" s="1"/>
  <c r="C1808" i="15"/>
  <c r="H1756" i="15"/>
  <c r="D1746" i="15"/>
  <c r="E1746" i="15"/>
  <c r="B1746" i="15" s="1"/>
  <c r="H1811" i="15"/>
  <c r="E1801" i="15"/>
  <c r="B1801" i="15" s="1"/>
  <c r="D1755" i="15"/>
  <c r="H1765" i="15"/>
  <c r="E1755" i="15"/>
  <c r="B1755" i="15" s="1"/>
  <c r="H1821" i="15" l="1"/>
  <c r="E1811" i="15"/>
  <c r="B1811" i="15" s="1"/>
  <c r="C1820" i="15"/>
  <c r="G1810" i="15"/>
  <c r="I1810" i="15" s="1"/>
  <c r="D1810" i="15" s="1"/>
  <c r="D1783" i="15"/>
  <c r="H1793" i="15"/>
  <c r="E1783" i="15"/>
  <c r="B1783" i="15" s="1"/>
  <c r="G1814" i="15"/>
  <c r="I1814" i="15" s="1"/>
  <c r="C1824" i="15"/>
  <c r="D1747" i="15"/>
  <c r="H1757" i="15"/>
  <c r="E1747" i="15"/>
  <c r="B1747" i="15" s="1"/>
  <c r="C1846" i="15"/>
  <c r="G1836" i="15"/>
  <c r="I1836" i="15" s="1"/>
  <c r="C1819" i="15"/>
  <c r="G1809" i="15"/>
  <c r="I1809" i="15" s="1"/>
  <c r="G1817" i="15"/>
  <c r="I1817" i="15" s="1"/>
  <c r="C1827" i="15"/>
  <c r="E1820" i="15"/>
  <c r="B1820" i="15" s="1"/>
  <c r="H1830" i="15"/>
  <c r="D1782" i="15"/>
  <c r="E1782" i="15"/>
  <c r="B1782" i="15" s="1"/>
  <c r="H1792" i="15"/>
  <c r="D1729" i="15"/>
  <c r="H1739" i="15"/>
  <c r="E1729" i="15"/>
  <c r="B1729" i="15" s="1"/>
  <c r="C1815" i="15"/>
  <c r="G1805" i="15"/>
  <c r="I1805" i="15" s="1"/>
  <c r="D1738" i="15"/>
  <c r="H1748" i="15"/>
  <c r="E1738" i="15"/>
  <c r="B1738" i="15" s="1"/>
  <c r="C1823" i="15"/>
  <c r="G1813" i="15"/>
  <c r="I1813" i="15" s="1"/>
  <c r="D1774" i="15"/>
  <c r="H1784" i="15"/>
  <c r="E1774" i="15"/>
  <c r="B1774" i="15" s="1"/>
  <c r="H1766" i="15"/>
  <c r="D1756" i="15"/>
  <c r="E1756" i="15"/>
  <c r="B1756" i="15" s="1"/>
  <c r="C1811" i="15"/>
  <c r="G1801" i="15"/>
  <c r="I1801" i="15" s="1"/>
  <c r="D1801" i="15" s="1"/>
  <c r="D1765" i="15"/>
  <c r="H1775" i="15"/>
  <c r="E1765" i="15"/>
  <c r="B1765" i="15" s="1"/>
  <c r="C1818" i="15"/>
  <c r="G1808" i="15"/>
  <c r="I1808" i="15" s="1"/>
  <c r="C1812" i="15"/>
  <c r="G1802" i="15"/>
  <c r="I1802" i="15" s="1"/>
  <c r="C1828" i="15" l="1"/>
  <c r="G1818" i="15"/>
  <c r="I1818" i="15" s="1"/>
  <c r="D1766" i="15"/>
  <c r="H1776" i="15"/>
  <c r="E1766" i="15"/>
  <c r="B1766" i="15" s="1"/>
  <c r="D1793" i="15"/>
  <c r="H1803" i="15"/>
  <c r="E1793" i="15"/>
  <c r="B1793" i="15" s="1"/>
  <c r="D1757" i="15"/>
  <c r="E1757" i="15"/>
  <c r="B1757" i="15" s="1"/>
  <c r="H1767" i="15"/>
  <c r="D1748" i="15"/>
  <c r="H1758" i="15"/>
  <c r="E1748" i="15"/>
  <c r="B1748" i="15" s="1"/>
  <c r="G1819" i="15"/>
  <c r="I1819" i="15" s="1"/>
  <c r="C1829" i="15"/>
  <c r="H1840" i="15"/>
  <c r="E1830" i="15"/>
  <c r="B1830" i="15" s="1"/>
  <c r="C1856" i="15"/>
  <c r="G1846" i="15"/>
  <c r="I1846" i="15" s="1"/>
  <c r="D1775" i="15"/>
  <c r="E1775" i="15"/>
  <c r="B1775" i="15" s="1"/>
  <c r="H1785" i="15"/>
  <c r="D1784" i="15"/>
  <c r="E1784" i="15"/>
  <c r="B1784" i="15" s="1"/>
  <c r="H1794" i="15"/>
  <c r="C1825" i="15"/>
  <c r="G1815" i="15"/>
  <c r="I1815" i="15" s="1"/>
  <c r="G1820" i="15"/>
  <c r="I1820" i="15" s="1"/>
  <c r="D1820" i="15" s="1"/>
  <c r="C1830" i="15"/>
  <c r="D1739" i="15"/>
  <c r="H1749" i="15"/>
  <c r="E1739" i="15"/>
  <c r="B1739" i="15" s="1"/>
  <c r="C1837" i="15"/>
  <c r="G1827" i="15"/>
  <c r="I1827" i="15" s="1"/>
  <c r="C1821" i="15"/>
  <c r="G1811" i="15"/>
  <c r="I1811" i="15" s="1"/>
  <c r="D1811" i="15" s="1"/>
  <c r="G1823" i="15"/>
  <c r="I1823" i="15" s="1"/>
  <c r="C1833" i="15"/>
  <c r="C1834" i="15"/>
  <c r="G1824" i="15"/>
  <c r="I1824" i="15" s="1"/>
  <c r="E1821" i="15"/>
  <c r="B1821" i="15" s="1"/>
  <c r="H1831" i="15"/>
  <c r="G1812" i="15"/>
  <c r="I1812" i="15" s="1"/>
  <c r="C1822" i="15"/>
  <c r="D1792" i="15"/>
  <c r="H1802" i="15"/>
  <c r="E1792" i="15"/>
  <c r="B1792" i="15" s="1"/>
  <c r="G1833" i="15" l="1"/>
  <c r="I1833" i="15" s="1"/>
  <c r="C1843" i="15"/>
  <c r="D1785" i="15"/>
  <c r="E1785" i="15"/>
  <c r="B1785" i="15" s="1"/>
  <c r="H1795" i="15"/>
  <c r="G1830" i="15"/>
  <c r="I1830" i="15" s="1"/>
  <c r="D1830" i="15" s="1"/>
  <c r="C1840" i="15"/>
  <c r="D1803" i="15"/>
  <c r="E1803" i="15"/>
  <c r="B1803" i="15" s="1"/>
  <c r="H1813" i="15"/>
  <c r="C1832" i="15"/>
  <c r="G1822" i="15"/>
  <c r="I1822" i="15" s="1"/>
  <c r="E1831" i="15"/>
  <c r="B1831" i="15" s="1"/>
  <c r="H1841" i="15"/>
  <c r="C1831" i="15"/>
  <c r="G1821" i="15"/>
  <c r="I1821" i="15" s="1"/>
  <c r="D1821" i="15" s="1"/>
  <c r="D1758" i="15"/>
  <c r="H1768" i="15"/>
  <c r="E1758" i="15"/>
  <c r="B1758" i="15" s="1"/>
  <c r="G1825" i="15"/>
  <c r="I1825" i="15" s="1"/>
  <c r="C1835" i="15"/>
  <c r="G1856" i="15"/>
  <c r="I1856" i="15" s="1"/>
  <c r="C1866" i="15"/>
  <c r="D1776" i="15"/>
  <c r="H1786" i="15"/>
  <c r="E1776" i="15"/>
  <c r="B1776" i="15" s="1"/>
  <c r="C1847" i="15"/>
  <c r="G1837" i="15"/>
  <c r="I1837" i="15" s="1"/>
  <c r="D1794" i="15"/>
  <c r="E1794" i="15"/>
  <c r="B1794" i="15" s="1"/>
  <c r="H1804" i="15"/>
  <c r="D1767" i="15"/>
  <c r="E1767" i="15"/>
  <c r="B1767" i="15" s="1"/>
  <c r="H1777" i="15"/>
  <c r="C1839" i="15"/>
  <c r="G1829" i="15"/>
  <c r="I1829" i="15" s="1"/>
  <c r="H1850" i="15"/>
  <c r="E1840" i="15"/>
  <c r="B1840" i="15" s="1"/>
  <c r="D1802" i="15"/>
  <c r="H1812" i="15"/>
  <c r="E1802" i="15"/>
  <c r="B1802" i="15" s="1"/>
  <c r="C1844" i="15"/>
  <c r="G1834" i="15"/>
  <c r="I1834" i="15" s="1"/>
  <c r="D1749" i="15"/>
  <c r="H1759" i="15"/>
  <c r="E1749" i="15"/>
  <c r="B1749" i="15" s="1"/>
  <c r="C1838" i="15"/>
  <c r="G1828" i="15"/>
  <c r="I1828" i="15" s="1"/>
  <c r="D1804" i="15" l="1"/>
  <c r="H1814" i="15"/>
  <c r="E1804" i="15"/>
  <c r="B1804" i="15" s="1"/>
  <c r="G1866" i="15"/>
  <c r="I1866" i="15" s="1"/>
  <c r="C1876" i="15"/>
  <c r="G1831" i="15"/>
  <c r="I1831" i="15" s="1"/>
  <c r="D1831" i="15" s="1"/>
  <c r="C1841" i="15"/>
  <c r="D1759" i="15"/>
  <c r="H1769" i="15"/>
  <c r="E1759" i="15"/>
  <c r="B1759" i="15" s="1"/>
  <c r="E1850" i="15"/>
  <c r="B1850" i="15" s="1"/>
  <c r="H1860" i="15"/>
  <c r="H1851" i="15"/>
  <c r="E1841" i="15"/>
  <c r="B1841" i="15" s="1"/>
  <c r="G1840" i="15"/>
  <c r="I1840" i="15" s="1"/>
  <c r="D1840" i="15" s="1"/>
  <c r="C1850" i="15"/>
  <c r="C1845" i="15"/>
  <c r="G1835" i="15"/>
  <c r="I1835" i="15" s="1"/>
  <c r="D1795" i="15"/>
  <c r="H1805" i="15"/>
  <c r="E1795" i="15"/>
  <c r="B1795" i="15" s="1"/>
  <c r="G1844" i="15"/>
  <c r="I1844" i="15" s="1"/>
  <c r="C1854" i="15"/>
  <c r="G1839" i="15"/>
  <c r="I1839" i="15" s="1"/>
  <c r="C1849" i="15"/>
  <c r="C1857" i="15"/>
  <c r="G1847" i="15"/>
  <c r="I1847" i="15" s="1"/>
  <c r="D1768" i="15"/>
  <c r="H1778" i="15"/>
  <c r="E1768" i="15"/>
  <c r="B1768" i="15" s="1"/>
  <c r="G1832" i="15"/>
  <c r="I1832" i="15" s="1"/>
  <c r="C1842" i="15"/>
  <c r="D1777" i="15"/>
  <c r="H1787" i="15"/>
  <c r="E1777" i="15"/>
  <c r="B1777" i="15" s="1"/>
  <c r="D1812" i="15"/>
  <c r="H1822" i="15"/>
  <c r="E1812" i="15"/>
  <c r="B1812" i="15" s="1"/>
  <c r="D1786" i="15"/>
  <c r="H1796" i="15"/>
  <c r="E1786" i="15"/>
  <c r="B1786" i="15" s="1"/>
  <c r="D1813" i="15"/>
  <c r="H1823" i="15"/>
  <c r="E1813" i="15"/>
  <c r="B1813" i="15" s="1"/>
  <c r="C1853" i="15"/>
  <c r="G1843" i="15"/>
  <c r="I1843" i="15" s="1"/>
  <c r="G1838" i="15"/>
  <c r="I1838" i="15" s="1"/>
  <c r="C1848" i="15"/>
  <c r="D1823" i="15" l="1"/>
  <c r="H1833" i="15"/>
  <c r="E1823" i="15"/>
  <c r="B1823" i="15" s="1"/>
  <c r="G1853" i="15"/>
  <c r="I1853" i="15" s="1"/>
  <c r="C1863" i="15"/>
  <c r="D1822" i="15"/>
  <c r="H1832" i="15"/>
  <c r="E1822" i="15"/>
  <c r="B1822" i="15" s="1"/>
  <c r="D1778" i="15"/>
  <c r="E1778" i="15"/>
  <c r="B1778" i="15" s="1"/>
  <c r="H1788" i="15"/>
  <c r="C1859" i="15"/>
  <c r="G1849" i="15"/>
  <c r="I1849" i="15" s="1"/>
  <c r="H1870" i="15"/>
  <c r="E1860" i="15"/>
  <c r="B1860" i="15" s="1"/>
  <c r="C1886" i="15"/>
  <c r="G1876" i="15"/>
  <c r="I1876" i="15" s="1"/>
  <c r="C1855" i="15"/>
  <c r="G1845" i="15"/>
  <c r="I1845" i="15" s="1"/>
  <c r="G1848" i="15"/>
  <c r="I1848" i="15" s="1"/>
  <c r="C1858" i="15"/>
  <c r="D1796" i="15"/>
  <c r="E1796" i="15"/>
  <c r="B1796" i="15" s="1"/>
  <c r="H1806" i="15"/>
  <c r="C1852" i="15"/>
  <c r="G1842" i="15"/>
  <c r="I1842" i="15" s="1"/>
  <c r="G1850" i="15"/>
  <c r="I1850" i="15" s="1"/>
  <c r="D1850" i="15" s="1"/>
  <c r="C1860" i="15"/>
  <c r="D1814" i="15"/>
  <c r="H1824" i="15"/>
  <c r="E1814" i="15"/>
  <c r="B1814" i="15" s="1"/>
  <c r="E1851" i="15"/>
  <c r="B1851" i="15" s="1"/>
  <c r="H1861" i="15"/>
  <c r="C1851" i="15"/>
  <c r="G1841" i="15"/>
  <c r="I1841" i="15" s="1"/>
  <c r="D1841" i="15" s="1"/>
  <c r="D1805" i="15"/>
  <c r="H1815" i="15"/>
  <c r="E1805" i="15"/>
  <c r="B1805" i="15" s="1"/>
  <c r="D1787" i="15"/>
  <c r="H1797" i="15"/>
  <c r="E1787" i="15"/>
  <c r="B1787" i="15" s="1"/>
  <c r="C1867" i="15"/>
  <c r="G1857" i="15"/>
  <c r="I1857" i="15" s="1"/>
  <c r="G1854" i="15"/>
  <c r="I1854" i="15" s="1"/>
  <c r="C1864" i="15"/>
  <c r="D1769" i="15"/>
  <c r="H1779" i="15"/>
  <c r="E1769" i="15"/>
  <c r="B1769" i="15" s="1"/>
  <c r="D1815" i="15" l="1"/>
  <c r="H1825" i="15"/>
  <c r="E1815" i="15"/>
  <c r="B1815" i="15" s="1"/>
  <c r="D1824" i="15"/>
  <c r="H1834" i="15"/>
  <c r="E1824" i="15"/>
  <c r="B1824" i="15" s="1"/>
  <c r="G1860" i="15"/>
  <c r="I1860" i="15" s="1"/>
  <c r="D1860" i="15" s="1"/>
  <c r="C1870" i="15"/>
  <c r="G1863" i="15"/>
  <c r="I1863" i="15" s="1"/>
  <c r="C1873" i="15"/>
  <c r="G1867" i="15"/>
  <c r="I1867" i="15" s="1"/>
  <c r="C1877" i="15"/>
  <c r="C1861" i="15"/>
  <c r="G1851" i="15"/>
  <c r="I1851" i="15" s="1"/>
  <c r="D1851" i="15" s="1"/>
  <c r="C1869" i="15"/>
  <c r="G1859" i="15"/>
  <c r="I1859" i="15" s="1"/>
  <c r="H1871" i="15"/>
  <c r="E1861" i="15"/>
  <c r="B1861" i="15" s="1"/>
  <c r="G1855" i="15"/>
  <c r="I1855" i="15" s="1"/>
  <c r="C1865" i="15"/>
  <c r="D1788" i="15"/>
  <c r="E1788" i="15"/>
  <c r="B1788" i="15" s="1"/>
  <c r="H1798" i="15"/>
  <c r="D1797" i="15"/>
  <c r="H1807" i="15"/>
  <c r="E1797" i="15"/>
  <c r="B1797" i="15" s="1"/>
  <c r="D1833" i="15"/>
  <c r="E1833" i="15"/>
  <c r="B1833" i="15" s="1"/>
  <c r="H1843" i="15"/>
  <c r="G1864" i="15"/>
  <c r="I1864" i="15" s="1"/>
  <c r="C1874" i="15"/>
  <c r="E1870" i="15"/>
  <c r="B1870" i="15" s="1"/>
  <c r="H1880" i="15"/>
  <c r="D1832" i="15"/>
  <c r="E1832" i="15"/>
  <c r="B1832" i="15" s="1"/>
  <c r="H1842" i="15"/>
  <c r="C1868" i="15"/>
  <c r="G1858" i="15"/>
  <c r="I1858" i="15" s="1"/>
  <c r="C1862" i="15"/>
  <c r="G1852" i="15"/>
  <c r="I1852" i="15" s="1"/>
  <c r="D1779" i="15"/>
  <c r="E1779" i="15"/>
  <c r="B1779" i="15" s="1"/>
  <c r="H1789" i="15"/>
  <c r="D1806" i="15"/>
  <c r="H1816" i="15"/>
  <c r="E1806" i="15"/>
  <c r="B1806" i="15" s="1"/>
  <c r="C1896" i="15"/>
  <c r="G1886" i="15"/>
  <c r="I1886" i="15" s="1"/>
  <c r="C1879" i="15" l="1"/>
  <c r="G1869" i="15"/>
  <c r="I1869" i="15" s="1"/>
  <c r="D1789" i="15"/>
  <c r="H1799" i="15"/>
  <c r="E1789" i="15"/>
  <c r="B1789" i="15" s="1"/>
  <c r="G1865" i="15"/>
  <c r="I1865" i="15" s="1"/>
  <c r="C1875" i="15"/>
  <c r="G1861" i="15"/>
  <c r="I1861" i="15" s="1"/>
  <c r="D1861" i="15" s="1"/>
  <c r="C1871" i="15"/>
  <c r="D1834" i="15"/>
  <c r="E1834" i="15"/>
  <c r="B1834" i="15" s="1"/>
  <c r="H1844" i="15"/>
  <c r="C1880" i="15"/>
  <c r="G1870" i="15"/>
  <c r="I1870" i="15" s="1"/>
  <c r="D1870" i="15" s="1"/>
  <c r="D1816" i="15"/>
  <c r="E1816" i="15"/>
  <c r="B1816" i="15" s="1"/>
  <c r="H1826" i="15"/>
  <c r="C1878" i="15"/>
  <c r="G1868" i="15"/>
  <c r="I1868" i="15" s="1"/>
  <c r="D1842" i="15"/>
  <c r="E1842" i="15"/>
  <c r="B1842" i="15" s="1"/>
  <c r="H1852" i="15"/>
  <c r="D1843" i="15"/>
  <c r="H1853" i="15"/>
  <c r="E1843" i="15"/>
  <c r="B1843" i="15" s="1"/>
  <c r="G1877" i="15"/>
  <c r="I1877" i="15" s="1"/>
  <c r="C1887" i="15"/>
  <c r="H1890" i="15"/>
  <c r="E1880" i="15"/>
  <c r="B1880" i="15" s="1"/>
  <c r="D1807" i="15"/>
  <c r="H1817" i="15"/>
  <c r="E1807" i="15"/>
  <c r="B1807" i="15" s="1"/>
  <c r="E1871" i="15"/>
  <c r="B1871" i="15" s="1"/>
  <c r="H1881" i="15"/>
  <c r="G1873" i="15"/>
  <c r="I1873" i="15" s="1"/>
  <c r="C1883" i="15"/>
  <c r="D1825" i="15"/>
  <c r="H1835" i="15"/>
  <c r="E1825" i="15"/>
  <c r="B1825" i="15" s="1"/>
  <c r="G1874" i="15"/>
  <c r="I1874" i="15" s="1"/>
  <c r="C1884" i="15"/>
  <c r="D1798" i="15"/>
  <c r="H1808" i="15"/>
  <c r="E1798" i="15"/>
  <c r="B1798" i="15" s="1"/>
  <c r="C1906" i="15"/>
  <c r="G1896" i="15"/>
  <c r="I1896" i="15" s="1"/>
  <c r="C1872" i="15"/>
  <c r="G1862" i="15"/>
  <c r="I1862" i="15" s="1"/>
  <c r="G1906" i="15" l="1"/>
  <c r="I1906" i="15" s="1"/>
  <c r="C1916" i="15"/>
  <c r="C1885" i="15"/>
  <c r="G1875" i="15"/>
  <c r="I1875" i="15" s="1"/>
  <c r="G1883" i="15"/>
  <c r="I1883" i="15" s="1"/>
  <c r="C1893" i="15"/>
  <c r="D1852" i="15"/>
  <c r="E1852" i="15"/>
  <c r="B1852" i="15" s="1"/>
  <c r="H1862" i="15"/>
  <c r="D1808" i="15"/>
  <c r="H1818" i="15"/>
  <c r="E1808" i="15"/>
  <c r="B1808" i="15" s="1"/>
  <c r="H1900" i="15"/>
  <c r="E1890" i="15"/>
  <c r="B1890" i="15" s="1"/>
  <c r="H1891" i="15"/>
  <c r="E1881" i="15"/>
  <c r="B1881" i="15" s="1"/>
  <c r="D1844" i="15"/>
  <c r="E1844" i="15"/>
  <c r="B1844" i="15" s="1"/>
  <c r="H1854" i="15"/>
  <c r="D1799" i="15"/>
  <c r="H1809" i="15"/>
  <c r="E1799" i="15"/>
  <c r="B1799" i="15" s="1"/>
  <c r="C1894" i="15"/>
  <c r="G1884" i="15"/>
  <c r="I1884" i="15" s="1"/>
  <c r="C1890" i="15"/>
  <c r="G1880" i="15"/>
  <c r="I1880" i="15" s="1"/>
  <c r="D1880" i="15" s="1"/>
  <c r="G1887" i="15"/>
  <c r="I1887" i="15" s="1"/>
  <c r="C1897" i="15"/>
  <c r="C1888" i="15"/>
  <c r="G1878" i="15"/>
  <c r="I1878" i="15" s="1"/>
  <c r="D1835" i="15"/>
  <c r="H1845" i="15"/>
  <c r="E1835" i="15"/>
  <c r="B1835" i="15" s="1"/>
  <c r="D1817" i="15"/>
  <c r="H1827" i="15"/>
  <c r="E1817" i="15"/>
  <c r="B1817" i="15" s="1"/>
  <c r="D1853" i="15"/>
  <c r="E1853" i="15"/>
  <c r="B1853" i="15" s="1"/>
  <c r="H1863" i="15"/>
  <c r="G1872" i="15"/>
  <c r="I1872" i="15" s="1"/>
  <c r="C1882" i="15"/>
  <c r="D1826" i="15"/>
  <c r="H1836" i="15"/>
  <c r="E1826" i="15"/>
  <c r="B1826" i="15" s="1"/>
  <c r="G1871" i="15"/>
  <c r="I1871" i="15" s="1"/>
  <c r="D1871" i="15" s="1"/>
  <c r="C1881" i="15"/>
  <c r="C1889" i="15"/>
  <c r="G1879" i="15"/>
  <c r="I1879" i="15" s="1"/>
  <c r="E1900" i="15" l="1"/>
  <c r="B1900" i="15" s="1"/>
  <c r="H1910" i="15"/>
  <c r="G1893" i="15"/>
  <c r="I1893" i="15" s="1"/>
  <c r="C1903" i="15"/>
  <c r="D1836" i="15"/>
  <c r="E1836" i="15"/>
  <c r="B1836" i="15" s="1"/>
  <c r="H1846" i="15"/>
  <c r="D1827" i="15"/>
  <c r="E1827" i="15"/>
  <c r="B1827" i="15" s="1"/>
  <c r="H1837" i="15"/>
  <c r="D1854" i="15"/>
  <c r="H1864" i="15"/>
  <c r="E1854" i="15"/>
  <c r="B1854" i="15" s="1"/>
  <c r="G1881" i="15"/>
  <c r="I1881" i="15" s="1"/>
  <c r="D1881" i="15" s="1"/>
  <c r="C1891" i="15"/>
  <c r="C1900" i="15"/>
  <c r="G1890" i="15"/>
  <c r="I1890" i="15" s="1"/>
  <c r="D1890" i="15" s="1"/>
  <c r="D1818" i="15"/>
  <c r="H1828" i="15"/>
  <c r="E1818" i="15"/>
  <c r="B1818" i="15" s="1"/>
  <c r="G1885" i="15"/>
  <c r="I1885" i="15" s="1"/>
  <c r="C1895" i="15"/>
  <c r="G1897" i="15"/>
  <c r="I1897" i="15" s="1"/>
  <c r="C1907" i="15"/>
  <c r="G1916" i="15"/>
  <c r="I1916" i="15" s="1"/>
  <c r="C1926" i="15"/>
  <c r="C1898" i="15"/>
  <c r="G1888" i="15"/>
  <c r="I1888" i="15" s="1"/>
  <c r="D1809" i="15"/>
  <c r="E1809" i="15"/>
  <c r="B1809" i="15" s="1"/>
  <c r="H1819" i="15"/>
  <c r="G1882" i="15"/>
  <c r="I1882" i="15" s="1"/>
  <c r="C1892" i="15"/>
  <c r="D1845" i="15"/>
  <c r="H1855" i="15"/>
  <c r="E1845" i="15"/>
  <c r="B1845" i="15" s="1"/>
  <c r="G1889" i="15"/>
  <c r="I1889" i="15" s="1"/>
  <c r="C1899" i="15"/>
  <c r="D1863" i="15"/>
  <c r="H1873" i="15"/>
  <c r="E1863" i="15"/>
  <c r="B1863" i="15" s="1"/>
  <c r="G1894" i="15"/>
  <c r="I1894" i="15" s="1"/>
  <c r="C1904" i="15"/>
  <c r="E1891" i="15"/>
  <c r="B1891" i="15" s="1"/>
  <c r="H1901" i="15"/>
  <c r="D1862" i="15"/>
  <c r="H1872" i="15"/>
  <c r="E1862" i="15"/>
  <c r="B1862" i="15" s="1"/>
  <c r="D1864" i="15" l="1"/>
  <c r="H1874" i="15"/>
  <c r="E1864" i="15"/>
  <c r="B1864" i="15" s="1"/>
  <c r="G1903" i="15"/>
  <c r="I1903" i="15" s="1"/>
  <c r="C1913" i="15"/>
  <c r="C1914" i="15"/>
  <c r="G1904" i="15"/>
  <c r="I1904" i="15" s="1"/>
  <c r="D1855" i="15"/>
  <c r="H1865" i="15"/>
  <c r="E1855" i="15"/>
  <c r="B1855" i="15" s="1"/>
  <c r="C1908" i="15"/>
  <c r="G1898" i="15"/>
  <c r="I1898" i="15" s="1"/>
  <c r="D1828" i="15"/>
  <c r="H1838" i="15"/>
  <c r="E1828" i="15"/>
  <c r="B1828" i="15" s="1"/>
  <c r="C1936" i="15"/>
  <c r="G1926" i="15"/>
  <c r="I1926" i="15" s="1"/>
  <c r="D1837" i="15"/>
  <c r="H1847" i="15"/>
  <c r="E1837" i="15"/>
  <c r="B1837" i="15" s="1"/>
  <c r="E1910" i="15"/>
  <c r="B1910" i="15" s="1"/>
  <c r="H1920" i="15"/>
  <c r="G1895" i="15"/>
  <c r="I1895" i="15" s="1"/>
  <c r="C1905" i="15"/>
  <c r="D1819" i="15"/>
  <c r="E1819" i="15"/>
  <c r="B1819" i="15" s="1"/>
  <c r="H1829" i="15"/>
  <c r="C1901" i="15"/>
  <c r="G1891" i="15"/>
  <c r="I1891" i="15" s="1"/>
  <c r="D1891" i="15" s="1"/>
  <c r="D1846" i="15"/>
  <c r="H1856" i="15"/>
  <c r="E1846" i="15"/>
  <c r="B1846" i="15" s="1"/>
  <c r="H1911" i="15"/>
  <c r="E1901" i="15"/>
  <c r="B1901" i="15" s="1"/>
  <c r="C1909" i="15"/>
  <c r="G1899" i="15"/>
  <c r="I1899" i="15" s="1"/>
  <c r="C1902" i="15"/>
  <c r="G1892" i="15"/>
  <c r="I1892" i="15" s="1"/>
  <c r="D1872" i="15"/>
  <c r="H1882" i="15"/>
  <c r="E1872" i="15"/>
  <c r="B1872" i="15" s="1"/>
  <c r="D1873" i="15"/>
  <c r="E1873" i="15"/>
  <c r="B1873" i="15" s="1"/>
  <c r="H1883" i="15"/>
  <c r="G1907" i="15"/>
  <c r="I1907" i="15" s="1"/>
  <c r="C1917" i="15"/>
  <c r="C1910" i="15"/>
  <c r="G1900" i="15"/>
  <c r="I1900" i="15" s="1"/>
  <c r="D1900" i="15" s="1"/>
  <c r="D1883" i="15" l="1"/>
  <c r="H1893" i="15"/>
  <c r="E1883" i="15"/>
  <c r="B1883" i="15" s="1"/>
  <c r="D1838" i="15"/>
  <c r="H1848" i="15"/>
  <c r="E1838" i="15"/>
  <c r="B1838" i="15" s="1"/>
  <c r="C1924" i="15"/>
  <c r="G1914" i="15"/>
  <c r="I1914" i="15" s="1"/>
  <c r="D1847" i="15"/>
  <c r="H1857" i="15"/>
  <c r="E1847" i="15"/>
  <c r="B1847" i="15" s="1"/>
  <c r="C1918" i="15"/>
  <c r="G1908" i="15"/>
  <c r="I1908" i="15" s="1"/>
  <c r="D1856" i="15"/>
  <c r="H1866" i="15"/>
  <c r="E1856" i="15"/>
  <c r="B1856" i="15" s="1"/>
  <c r="C1912" i="15"/>
  <c r="G1902" i="15"/>
  <c r="I1902" i="15" s="1"/>
  <c r="H1930" i="15"/>
  <c r="E1920" i="15"/>
  <c r="B1920" i="15" s="1"/>
  <c r="D1882" i="15"/>
  <c r="E1882" i="15"/>
  <c r="B1882" i="15" s="1"/>
  <c r="H1892" i="15"/>
  <c r="D1874" i="15"/>
  <c r="H1884" i="15"/>
  <c r="E1874" i="15"/>
  <c r="B1874" i="15" s="1"/>
  <c r="C1927" i="15"/>
  <c r="G1917" i="15"/>
  <c r="I1917" i="15" s="1"/>
  <c r="C1946" i="15"/>
  <c r="G1936" i="15"/>
  <c r="I1936" i="15" s="1"/>
  <c r="C1919" i="15"/>
  <c r="G1909" i="15"/>
  <c r="I1909" i="15" s="1"/>
  <c r="C1911" i="15"/>
  <c r="G1901" i="15"/>
  <c r="I1901" i="15" s="1"/>
  <c r="D1901" i="15" s="1"/>
  <c r="G1913" i="15"/>
  <c r="I1913" i="15" s="1"/>
  <c r="C1923" i="15"/>
  <c r="D1829" i="15"/>
  <c r="H1839" i="15"/>
  <c r="E1829" i="15"/>
  <c r="B1829" i="15" s="1"/>
  <c r="H1921" i="15"/>
  <c r="E1911" i="15"/>
  <c r="B1911" i="15" s="1"/>
  <c r="G1910" i="15"/>
  <c r="I1910" i="15" s="1"/>
  <c r="D1910" i="15" s="1"/>
  <c r="C1920" i="15"/>
  <c r="C1915" i="15"/>
  <c r="G1905" i="15"/>
  <c r="I1905" i="15" s="1"/>
  <c r="D1865" i="15"/>
  <c r="E1865" i="15"/>
  <c r="B1865" i="15" s="1"/>
  <c r="H1875" i="15"/>
  <c r="G1919" i="15" l="1"/>
  <c r="I1919" i="15" s="1"/>
  <c r="C1929" i="15"/>
  <c r="D1892" i="15"/>
  <c r="H1902" i="15"/>
  <c r="E1892" i="15"/>
  <c r="B1892" i="15" s="1"/>
  <c r="C1930" i="15"/>
  <c r="G1920" i="15"/>
  <c r="I1920" i="15" s="1"/>
  <c r="D1920" i="15" s="1"/>
  <c r="C1933" i="15"/>
  <c r="G1923" i="15"/>
  <c r="I1923" i="15" s="1"/>
  <c r="D1839" i="15"/>
  <c r="H1849" i="15"/>
  <c r="E1839" i="15"/>
  <c r="B1839" i="15" s="1"/>
  <c r="D1848" i="15"/>
  <c r="E1848" i="15"/>
  <c r="B1848" i="15" s="1"/>
  <c r="H1858" i="15"/>
  <c r="C1937" i="15"/>
  <c r="G1927" i="15"/>
  <c r="I1927" i="15" s="1"/>
  <c r="H1940" i="15"/>
  <c r="E1930" i="15"/>
  <c r="B1930" i="15" s="1"/>
  <c r="C1928" i="15"/>
  <c r="G1918" i="15"/>
  <c r="I1918" i="15" s="1"/>
  <c r="D1875" i="15"/>
  <c r="E1875" i="15"/>
  <c r="B1875" i="15" s="1"/>
  <c r="H1885" i="15"/>
  <c r="E1921" i="15"/>
  <c r="B1921" i="15" s="1"/>
  <c r="H1931" i="15"/>
  <c r="G1911" i="15"/>
  <c r="I1911" i="15" s="1"/>
  <c r="D1911" i="15" s="1"/>
  <c r="C1921" i="15"/>
  <c r="D1884" i="15"/>
  <c r="H1894" i="15"/>
  <c r="E1884" i="15"/>
  <c r="B1884" i="15" s="1"/>
  <c r="D1857" i="15"/>
  <c r="H1867" i="15"/>
  <c r="E1857" i="15"/>
  <c r="B1857" i="15" s="1"/>
  <c r="D1893" i="15"/>
  <c r="E1893" i="15"/>
  <c r="B1893" i="15" s="1"/>
  <c r="H1903" i="15"/>
  <c r="D1866" i="15"/>
  <c r="H1876" i="15"/>
  <c r="E1866" i="15"/>
  <c r="B1866" i="15" s="1"/>
  <c r="G1924" i="15"/>
  <c r="I1924" i="15" s="1"/>
  <c r="C1934" i="15"/>
  <c r="G1915" i="15"/>
  <c r="I1915" i="15" s="1"/>
  <c r="C1925" i="15"/>
  <c r="G1946" i="15"/>
  <c r="I1946" i="15" s="1"/>
  <c r="C1956" i="15"/>
  <c r="G1912" i="15"/>
  <c r="I1912" i="15" s="1"/>
  <c r="C1922" i="15"/>
  <c r="G1933" i="15" l="1"/>
  <c r="I1933" i="15" s="1"/>
  <c r="C1943" i="15"/>
  <c r="D1903" i="15"/>
  <c r="H1913" i="15"/>
  <c r="E1903" i="15"/>
  <c r="B1903" i="15" s="1"/>
  <c r="D1858" i="15"/>
  <c r="E1858" i="15"/>
  <c r="B1858" i="15" s="1"/>
  <c r="H1868" i="15"/>
  <c r="G1925" i="15"/>
  <c r="I1925" i="15" s="1"/>
  <c r="C1935" i="15"/>
  <c r="C1944" i="15"/>
  <c r="G1934" i="15"/>
  <c r="I1934" i="15" s="1"/>
  <c r="D1902" i="15"/>
  <c r="E1902" i="15"/>
  <c r="B1902" i="15" s="1"/>
  <c r="H1912" i="15"/>
  <c r="D1867" i="15"/>
  <c r="E1867" i="15"/>
  <c r="B1867" i="15" s="1"/>
  <c r="H1877" i="15"/>
  <c r="E1940" i="15"/>
  <c r="B1940" i="15" s="1"/>
  <c r="H1950" i="15"/>
  <c r="D1849" i="15"/>
  <c r="H1859" i="15"/>
  <c r="E1849" i="15"/>
  <c r="B1849" i="15" s="1"/>
  <c r="D1894" i="15"/>
  <c r="H1904" i="15"/>
  <c r="E1894" i="15"/>
  <c r="B1894" i="15" s="1"/>
  <c r="G1937" i="15"/>
  <c r="I1937" i="15" s="1"/>
  <c r="C1947" i="15"/>
  <c r="G1930" i="15"/>
  <c r="I1930" i="15" s="1"/>
  <c r="D1930" i="15" s="1"/>
  <c r="C1940" i="15"/>
  <c r="C1938" i="15"/>
  <c r="G1928" i="15"/>
  <c r="I1928" i="15" s="1"/>
  <c r="G1922" i="15"/>
  <c r="I1922" i="15" s="1"/>
  <c r="C1932" i="15"/>
  <c r="G1929" i="15"/>
  <c r="I1929" i="15" s="1"/>
  <c r="C1939" i="15"/>
  <c r="G1956" i="15"/>
  <c r="I1956" i="15" s="1"/>
  <c r="C1966" i="15"/>
  <c r="C1931" i="15"/>
  <c r="G1921" i="15"/>
  <c r="I1921" i="15" s="1"/>
  <c r="D1921" i="15" s="1"/>
  <c r="E1931" i="15"/>
  <c r="B1931" i="15" s="1"/>
  <c r="H1941" i="15"/>
  <c r="D1876" i="15"/>
  <c r="H1886" i="15"/>
  <c r="E1876" i="15"/>
  <c r="B1876" i="15" s="1"/>
  <c r="D1885" i="15"/>
  <c r="E1885" i="15"/>
  <c r="B1885" i="15" s="1"/>
  <c r="H1895" i="15"/>
  <c r="C1941" i="15" l="1"/>
  <c r="G1931" i="15"/>
  <c r="I1931" i="15" s="1"/>
  <c r="D1931" i="15" s="1"/>
  <c r="C1948" i="15"/>
  <c r="G1938" i="15"/>
  <c r="I1938" i="15" s="1"/>
  <c r="D1886" i="15"/>
  <c r="H1896" i="15"/>
  <c r="E1886" i="15"/>
  <c r="B1886" i="15" s="1"/>
  <c r="G1939" i="15"/>
  <c r="I1939" i="15" s="1"/>
  <c r="C1949" i="15"/>
  <c r="G1947" i="15"/>
  <c r="I1947" i="15" s="1"/>
  <c r="C1957" i="15"/>
  <c r="H1960" i="15"/>
  <c r="E1950" i="15"/>
  <c r="B1950" i="15" s="1"/>
  <c r="D1868" i="15"/>
  <c r="H1878" i="15"/>
  <c r="E1868" i="15"/>
  <c r="B1868" i="15" s="1"/>
  <c r="D1913" i="15"/>
  <c r="E1913" i="15"/>
  <c r="B1913" i="15" s="1"/>
  <c r="H1923" i="15"/>
  <c r="C1942" i="15"/>
  <c r="G1932" i="15"/>
  <c r="I1932" i="15" s="1"/>
  <c r="G1944" i="15"/>
  <c r="I1944" i="15" s="1"/>
  <c r="C1954" i="15"/>
  <c r="D1895" i="15"/>
  <c r="H1905" i="15"/>
  <c r="E1895" i="15"/>
  <c r="B1895" i="15" s="1"/>
  <c r="D1904" i="15"/>
  <c r="E1904" i="15"/>
  <c r="B1904" i="15" s="1"/>
  <c r="H1914" i="15"/>
  <c r="D1877" i="15"/>
  <c r="E1877" i="15"/>
  <c r="B1877" i="15" s="1"/>
  <c r="H1887" i="15"/>
  <c r="C1945" i="15"/>
  <c r="G1935" i="15"/>
  <c r="I1935" i="15" s="1"/>
  <c r="G1943" i="15"/>
  <c r="I1943" i="15" s="1"/>
  <c r="C1953" i="15"/>
  <c r="C1976" i="15"/>
  <c r="G1966" i="15"/>
  <c r="I1966" i="15" s="1"/>
  <c r="C1950" i="15"/>
  <c r="G1940" i="15"/>
  <c r="I1940" i="15" s="1"/>
  <c r="D1940" i="15" s="1"/>
  <c r="D1859" i="15"/>
  <c r="H1869" i="15"/>
  <c r="E1859" i="15"/>
  <c r="B1859" i="15" s="1"/>
  <c r="D1912" i="15"/>
  <c r="H1922" i="15"/>
  <c r="E1912" i="15"/>
  <c r="B1912" i="15" s="1"/>
  <c r="H1951" i="15"/>
  <c r="E1941" i="15"/>
  <c r="B1941" i="15" s="1"/>
  <c r="C1964" i="15" l="1"/>
  <c r="G1954" i="15"/>
  <c r="I1954" i="15" s="1"/>
  <c r="D1878" i="15"/>
  <c r="H1888" i="15"/>
  <c r="E1878" i="15"/>
  <c r="B1878" i="15" s="1"/>
  <c r="D1896" i="15"/>
  <c r="H1906" i="15"/>
  <c r="E1896" i="15"/>
  <c r="B1896" i="15" s="1"/>
  <c r="C1963" i="15"/>
  <c r="G1953" i="15"/>
  <c r="I1953" i="15" s="1"/>
  <c r="G1957" i="15"/>
  <c r="I1957" i="15" s="1"/>
  <c r="C1967" i="15"/>
  <c r="C1958" i="15"/>
  <c r="G1948" i="15"/>
  <c r="I1948" i="15" s="1"/>
  <c r="C1952" i="15"/>
  <c r="G1942" i="15"/>
  <c r="I1942" i="15" s="1"/>
  <c r="E1960" i="15"/>
  <c r="B1960" i="15" s="1"/>
  <c r="H1970" i="15"/>
  <c r="D1869" i="15"/>
  <c r="E1869" i="15"/>
  <c r="B1869" i="15" s="1"/>
  <c r="H1879" i="15"/>
  <c r="C1955" i="15"/>
  <c r="G1945" i="15"/>
  <c r="I1945" i="15" s="1"/>
  <c r="D1905" i="15"/>
  <c r="E1905" i="15"/>
  <c r="B1905" i="15" s="1"/>
  <c r="H1915" i="15"/>
  <c r="G1950" i="15"/>
  <c r="I1950" i="15" s="1"/>
  <c r="D1950" i="15" s="1"/>
  <c r="C1960" i="15"/>
  <c r="D1922" i="15"/>
  <c r="H1932" i="15"/>
  <c r="E1922" i="15"/>
  <c r="B1922" i="15" s="1"/>
  <c r="C1986" i="15"/>
  <c r="G1976" i="15"/>
  <c r="I1976" i="15" s="1"/>
  <c r="D1914" i="15"/>
  <c r="E1914" i="15"/>
  <c r="B1914" i="15" s="1"/>
  <c r="H1924" i="15"/>
  <c r="D1923" i="15"/>
  <c r="H1933" i="15"/>
  <c r="E1923" i="15"/>
  <c r="B1923" i="15" s="1"/>
  <c r="H1961" i="15"/>
  <c r="E1951" i="15"/>
  <c r="B1951" i="15" s="1"/>
  <c r="D1887" i="15"/>
  <c r="E1887" i="15"/>
  <c r="B1887" i="15" s="1"/>
  <c r="H1897" i="15"/>
  <c r="C1959" i="15"/>
  <c r="G1949" i="15"/>
  <c r="I1949" i="15" s="1"/>
  <c r="G1941" i="15"/>
  <c r="I1941" i="15" s="1"/>
  <c r="D1941" i="15" s="1"/>
  <c r="C1951" i="15"/>
  <c r="D1924" i="15" l="1"/>
  <c r="E1924" i="15"/>
  <c r="B1924" i="15" s="1"/>
  <c r="H1934" i="15"/>
  <c r="C1970" i="15"/>
  <c r="G1960" i="15"/>
  <c r="I1960" i="15" s="1"/>
  <c r="D1960" i="15" s="1"/>
  <c r="D1933" i="15"/>
  <c r="E1933" i="15"/>
  <c r="B1933" i="15" s="1"/>
  <c r="H1943" i="15"/>
  <c r="D1879" i="15"/>
  <c r="E1879" i="15"/>
  <c r="B1879" i="15" s="1"/>
  <c r="H1889" i="15"/>
  <c r="C1961" i="15"/>
  <c r="G1951" i="15"/>
  <c r="I1951" i="15" s="1"/>
  <c r="D1951" i="15" s="1"/>
  <c r="H1971" i="15"/>
  <c r="E1961" i="15"/>
  <c r="B1961" i="15" s="1"/>
  <c r="C1969" i="15"/>
  <c r="G1959" i="15"/>
  <c r="I1959" i="15" s="1"/>
  <c r="D1932" i="15"/>
  <c r="E1932" i="15"/>
  <c r="B1932" i="15" s="1"/>
  <c r="H1942" i="15"/>
  <c r="G1955" i="15"/>
  <c r="I1955" i="15" s="1"/>
  <c r="C1965" i="15"/>
  <c r="G1952" i="15"/>
  <c r="I1952" i="15" s="1"/>
  <c r="C1962" i="15"/>
  <c r="D1906" i="15"/>
  <c r="E1906" i="15"/>
  <c r="B1906" i="15" s="1"/>
  <c r="H1916" i="15"/>
  <c r="D1897" i="15"/>
  <c r="H1907" i="15"/>
  <c r="E1897" i="15"/>
  <c r="B1897" i="15" s="1"/>
  <c r="C1968" i="15"/>
  <c r="G1958" i="15"/>
  <c r="I1958" i="15" s="1"/>
  <c r="G1967" i="15"/>
  <c r="I1967" i="15" s="1"/>
  <c r="C1977" i="15"/>
  <c r="D1888" i="15"/>
  <c r="H1898" i="15"/>
  <c r="E1888" i="15"/>
  <c r="B1888" i="15" s="1"/>
  <c r="D1915" i="15"/>
  <c r="H1925" i="15"/>
  <c r="E1915" i="15"/>
  <c r="B1915" i="15" s="1"/>
  <c r="E1970" i="15"/>
  <c r="B1970" i="15" s="1"/>
  <c r="H1980" i="15"/>
  <c r="G1986" i="15"/>
  <c r="I1986" i="15" s="1"/>
  <c r="C1996" i="15"/>
  <c r="G1963" i="15"/>
  <c r="I1963" i="15" s="1"/>
  <c r="C1973" i="15"/>
  <c r="G1964" i="15"/>
  <c r="I1964" i="15" s="1"/>
  <c r="C1974" i="15"/>
  <c r="C1971" i="15" l="1"/>
  <c r="G1961" i="15"/>
  <c r="I1961" i="15" s="1"/>
  <c r="D1961" i="15" s="1"/>
  <c r="G1970" i="15"/>
  <c r="I1970" i="15" s="1"/>
  <c r="D1970" i="15" s="1"/>
  <c r="C1980" i="15"/>
  <c r="C1987" i="15"/>
  <c r="G1977" i="15"/>
  <c r="I1977" i="15" s="1"/>
  <c r="D1889" i="15"/>
  <c r="E1889" i="15"/>
  <c r="B1889" i="15" s="1"/>
  <c r="H1899" i="15"/>
  <c r="D1934" i="15"/>
  <c r="H1944" i="15"/>
  <c r="E1934" i="15"/>
  <c r="B1934" i="15" s="1"/>
  <c r="D1943" i="15"/>
  <c r="H1953" i="15"/>
  <c r="E1943" i="15"/>
  <c r="B1943" i="15" s="1"/>
  <c r="G1965" i="15"/>
  <c r="I1965" i="15" s="1"/>
  <c r="C1975" i="15"/>
  <c r="H1981" i="15"/>
  <c r="E1971" i="15"/>
  <c r="B1971" i="15" s="1"/>
  <c r="C2006" i="15"/>
  <c r="G1996" i="15"/>
  <c r="I1996" i="15" s="1"/>
  <c r="D1916" i="15"/>
  <c r="H1926" i="15"/>
  <c r="E1916" i="15"/>
  <c r="B1916" i="15" s="1"/>
  <c r="C1984" i="15"/>
  <c r="G1974" i="15"/>
  <c r="I1974" i="15" s="1"/>
  <c r="C1983" i="15"/>
  <c r="G1973" i="15"/>
  <c r="I1973" i="15" s="1"/>
  <c r="D1925" i="15"/>
  <c r="E1925" i="15"/>
  <c r="B1925" i="15" s="1"/>
  <c r="H1935" i="15"/>
  <c r="G1968" i="15"/>
  <c r="I1968" i="15" s="1"/>
  <c r="C1978" i="15"/>
  <c r="D1907" i="15"/>
  <c r="H1917" i="15"/>
  <c r="E1907" i="15"/>
  <c r="B1907" i="15" s="1"/>
  <c r="D1898" i="15"/>
  <c r="H1908" i="15"/>
  <c r="E1898" i="15"/>
  <c r="B1898" i="15" s="1"/>
  <c r="D1942" i="15"/>
  <c r="H1952" i="15"/>
  <c r="E1942" i="15"/>
  <c r="B1942" i="15" s="1"/>
  <c r="H1990" i="15"/>
  <c r="E1980" i="15"/>
  <c r="B1980" i="15" s="1"/>
  <c r="C1972" i="15"/>
  <c r="G1962" i="15"/>
  <c r="I1962" i="15" s="1"/>
  <c r="G1969" i="15"/>
  <c r="I1969" i="15" s="1"/>
  <c r="C1979" i="15"/>
  <c r="G1972" i="15" l="1"/>
  <c r="I1972" i="15" s="1"/>
  <c r="C1982" i="15"/>
  <c r="D1908" i="15"/>
  <c r="E1908" i="15"/>
  <c r="B1908" i="15" s="1"/>
  <c r="H1918" i="15"/>
  <c r="G2006" i="15"/>
  <c r="I2006" i="15" s="1"/>
  <c r="C2016" i="15"/>
  <c r="D1935" i="15"/>
  <c r="E1935" i="15"/>
  <c r="B1935" i="15" s="1"/>
  <c r="H1945" i="15"/>
  <c r="D1926" i="15"/>
  <c r="E1926" i="15"/>
  <c r="B1926" i="15" s="1"/>
  <c r="H1936" i="15"/>
  <c r="D1953" i="15"/>
  <c r="E1953" i="15"/>
  <c r="B1953" i="15" s="1"/>
  <c r="H1963" i="15"/>
  <c r="G1987" i="15"/>
  <c r="I1987" i="15" s="1"/>
  <c r="C1997" i="15"/>
  <c r="D1917" i="15"/>
  <c r="E1917" i="15"/>
  <c r="B1917" i="15" s="1"/>
  <c r="H1927" i="15"/>
  <c r="C1993" i="15"/>
  <c r="G1983" i="15"/>
  <c r="I1983" i="15" s="1"/>
  <c r="H1991" i="15"/>
  <c r="E1981" i="15"/>
  <c r="B1981" i="15" s="1"/>
  <c r="D1944" i="15"/>
  <c r="H1954" i="15"/>
  <c r="E1944" i="15"/>
  <c r="B1944" i="15" s="1"/>
  <c r="G1979" i="15"/>
  <c r="I1979" i="15" s="1"/>
  <c r="C1989" i="15"/>
  <c r="D1952" i="15"/>
  <c r="E1952" i="15"/>
  <c r="B1952" i="15" s="1"/>
  <c r="H1962" i="15"/>
  <c r="G1978" i="15"/>
  <c r="I1978" i="15" s="1"/>
  <c r="C1988" i="15"/>
  <c r="G1984" i="15"/>
  <c r="I1984" i="15" s="1"/>
  <c r="C1994" i="15"/>
  <c r="E1990" i="15"/>
  <c r="B1990" i="15" s="1"/>
  <c r="H2000" i="15"/>
  <c r="G1980" i="15"/>
  <c r="I1980" i="15" s="1"/>
  <c r="D1980" i="15" s="1"/>
  <c r="C1990" i="15"/>
  <c r="C1985" i="15"/>
  <c r="G1975" i="15"/>
  <c r="I1975" i="15" s="1"/>
  <c r="D1899" i="15"/>
  <c r="H1909" i="15"/>
  <c r="E1899" i="15"/>
  <c r="B1899" i="15" s="1"/>
  <c r="C1981" i="15"/>
  <c r="G1971" i="15"/>
  <c r="I1971" i="15" s="1"/>
  <c r="D1971" i="15" s="1"/>
  <c r="C2003" i="15" l="1"/>
  <c r="G1993" i="15"/>
  <c r="I1993" i="15" s="1"/>
  <c r="C1991" i="15"/>
  <c r="G1981" i="15"/>
  <c r="I1981" i="15" s="1"/>
  <c r="D1981" i="15" s="1"/>
  <c r="H2010" i="15"/>
  <c r="E2000" i="15"/>
  <c r="B2000" i="15" s="1"/>
  <c r="D1963" i="15"/>
  <c r="E1963" i="15"/>
  <c r="B1963" i="15" s="1"/>
  <c r="H1973" i="15"/>
  <c r="D1927" i="15"/>
  <c r="E1927" i="15"/>
  <c r="B1927" i="15" s="1"/>
  <c r="H1937" i="15"/>
  <c r="D1936" i="15"/>
  <c r="H1946" i="15"/>
  <c r="E1936" i="15"/>
  <c r="B1936" i="15" s="1"/>
  <c r="D1918" i="15"/>
  <c r="H1928" i="15"/>
  <c r="E1918" i="15"/>
  <c r="B1918" i="15" s="1"/>
  <c r="G1985" i="15"/>
  <c r="I1985" i="15" s="1"/>
  <c r="C1995" i="15"/>
  <c r="G1988" i="15"/>
  <c r="I1988" i="15" s="1"/>
  <c r="C1998" i="15"/>
  <c r="D1954" i="15"/>
  <c r="E1954" i="15"/>
  <c r="B1954" i="15" s="1"/>
  <c r="H1964" i="15"/>
  <c r="C2026" i="15"/>
  <c r="G2016" i="15"/>
  <c r="I2016" i="15" s="1"/>
  <c r="C2004" i="15"/>
  <c r="G1994" i="15"/>
  <c r="I1994" i="15" s="1"/>
  <c r="C2000" i="15"/>
  <c r="G1990" i="15"/>
  <c r="I1990" i="15" s="1"/>
  <c r="D1990" i="15" s="1"/>
  <c r="D1962" i="15"/>
  <c r="H1972" i="15"/>
  <c r="E1962" i="15"/>
  <c r="B1962" i="15" s="1"/>
  <c r="C2007" i="15"/>
  <c r="G1997" i="15"/>
  <c r="I1997" i="15" s="1"/>
  <c r="D1945" i="15"/>
  <c r="H1955" i="15"/>
  <c r="E1945" i="15"/>
  <c r="B1945" i="15" s="1"/>
  <c r="C1992" i="15"/>
  <c r="G1982" i="15"/>
  <c r="I1982" i="15" s="1"/>
  <c r="D1909" i="15"/>
  <c r="H1919" i="15"/>
  <c r="E1909" i="15"/>
  <c r="B1909" i="15" s="1"/>
  <c r="G1989" i="15"/>
  <c r="I1989" i="15" s="1"/>
  <c r="C1999" i="15"/>
  <c r="H2001" i="15"/>
  <c r="E1991" i="15"/>
  <c r="B1991" i="15" s="1"/>
  <c r="D1955" i="15" l="1"/>
  <c r="H1965" i="15"/>
  <c r="E1955" i="15"/>
  <c r="B1955" i="15" s="1"/>
  <c r="C2008" i="15"/>
  <c r="G1998" i="15"/>
  <c r="I1998" i="15" s="1"/>
  <c r="E2010" i="15"/>
  <c r="B2010" i="15" s="1"/>
  <c r="H2020" i="15"/>
  <c r="D1919" i="15"/>
  <c r="H1929" i="15"/>
  <c r="E1919" i="15"/>
  <c r="B1919" i="15" s="1"/>
  <c r="G2007" i="15"/>
  <c r="I2007" i="15" s="1"/>
  <c r="C2017" i="15"/>
  <c r="G2004" i="15"/>
  <c r="I2004" i="15" s="1"/>
  <c r="C2014" i="15"/>
  <c r="G1995" i="15"/>
  <c r="I1995" i="15" s="1"/>
  <c r="C2005" i="15"/>
  <c r="D1937" i="15"/>
  <c r="E1937" i="15"/>
  <c r="B1937" i="15" s="1"/>
  <c r="H1947" i="15"/>
  <c r="C2001" i="15"/>
  <c r="G1991" i="15"/>
  <c r="I1991" i="15" s="1"/>
  <c r="D1991" i="15" s="1"/>
  <c r="G2026" i="15"/>
  <c r="I2026" i="15" s="1"/>
  <c r="C2036" i="15"/>
  <c r="D1972" i="15"/>
  <c r="E1972" i="15"/>
  <c r="B1972" i="15" s="1"/>
  <c r="H1982" i="15"/>
  <c r="D1964" i="15"/>
  <c r="H1974" i="15"/>
  <c r="E1964" i="15"/>
  <c r="B1964" i="15" s="1"/>
  <c r="D1928" i="15"/>
  <c r="E1928" i="15"/>
  <c r="B1928" i="15" s="1"/>
  <c r="H1938" i="15"/>
  <c r="D1973" i="15"/>
  <c r="E1973" i="15"/>
  <c r="B1973" i="15" s="1"/>
  <c r="H1983" i="15"/>
  <c r="G1999" i="15"/>
  <c r="I1999" i="15" s="1"/>
  <c r="C2009" i="15"/>
  <c r="G2000" i="15"/>
  <c r="I2000" i="15" s="1"/>
  <c r="D2000" i="15" s="1"/>
  <c r="C2010" i="15"/>
  <c r="D1946" i="15"/>
  <c r="E1946" i="15"/>
  <c r="B1946" i="15" s="1"/>
  <c r="H1956" i="15"/>
  <c r="H2011" i="15"/>
  <c r="E2001" i="15"/>
  <c r="B2001" i="15" s="1"/>
  <c r="G1992" i="15"/>
  <c r="I1992" i="15" s="1"/>
  <c r="C2002" i="15"/>
  <c r="G2003" i="15"/>
  <c r="I2003" i="15" s="1"/>
  <c r="C2013" i="15"/>
  <c r="C2024" i="15" l="1"/>
  <c r="G2014" i="15"/>
  <c r="I2014" i="15" s="1"/>
  <c r="E2011" i="15"/>
  <c r="B2011" i="15" s="1"/>
  <c r="H2021" i="15"/>
  <c r="D1974" i="15"/>
  <c r="H1984" i="15"/>
  <c r="E1974" i="15"/>
  <c r="B1974" i="15" s="1"/>
  <c r="C2011" i="15"/>
  <c r="G2001" i="15"/>
  <c r="I2001" i="15" s="1"/>
  <c r="D2001" i="15" s="1"/>
  <c r="G2017" i="15"/>
  <c r="I2017" i="15" s="1"/>
  <c r="C2027" i="15"/>
  <c r="D1983" i="15"/>
  <c r="H1993" i="15"/>
  <c r="E1983" i="15"/>
  <c r="B1983" i="15" s="1"/>
  <c r="D1947" i="15"/>
  <c r="E1947" i="15"/>
  <c r="B1947" i="15" s="1"/>
  <c r="H1957" i="15"/>
  <c r="G2008" i="15"/>
  <c r="I2008" i="15" s="1"/>
  <c r="C2018" i="15"/>
  <c r="C2046" i="15"/>
  <c r="G2036" i="15"/>
  <c r="I2036" i="15" s="1"/>
  <c r="H2030" i="15"/>
  <c r="E2020" i="15"/>
  <c r="B2020" i="15" s="1"/>
  <c r="C2012" i="15"/>
  <c r="G2002" i="15"/>
  <c r="I2002" i="15" s="1"/>
  <c r="G2010" i="15"/>
  <c r="I2010" i="15" s="1"/>
  <c r="D2010" i="15" s="1"/>
  <c r="C2020" i="15"/>
  <c r="C2019" i="15"/>
  <c r="G2009" i="15"/>
  <c r="I2009" i="15" s="1"/>
  <c r="D1956" i="15"/>
  <c r="H1966" i="15"/>
  <c r="E1956" i="15"/>
  <c r="B1956" i="15" s="1"/>
  <c r="G2013" i="15"/>
  <c r="I2013" i="15" s="1"/>
  <c r="C2023" i="15"/>
  <c r="D1929" i="15"/>
  <c r="H1939" i="15"/>
  <c r="E1929" i="15"/>
  <c r="B1929" i="15" s="1"/>
  <c r="D1965" i="15"/>
  <c r="H1975" i="15"/>
  <c r="E1965" i="15"/>
  <c r="B1965" i="15" s="1"/>
  <c r="D1982" i="15"/>
  <c r="E1982" i="15"/>
  <c r="B1982" i="15" s="1"/>
  <c r="H1992" i="15"/>
  <c r="D1938" i="15"/>
  <c r="E1938" i="15"/>
  <c r="B1938" i="15" s="1"/>
  <c r="H1948" i="15"/>
  <c r="C2015" i="15"/>
  <c r="G2005" i="15"/>
  <c r="I2005" i="15" s="1"/>
  <c r="D1939" i="15" l="1"/>
  <c r="H1949" i="15"/>
  <c r="E1939" i="15"/>
  <c r="B1939" i="15" s="1"/>
  <c r="G2019" i="15"/>
  <c r="I2019" i="15" s="1"/>
  <c r="C2029" i="15"/>
  <c r="D1993" i="15"/>
  <c r="H2003" i="15"/>
  <c r="E1993" i="15"/>
  <c r="B1993" i="15" s="1"/>
  <c r="D1992" i="15"/>
  <c r="E1992" i="15"/>
  <c r="B1992" i="15" s="1"/>
  <c r="H2002" i="15"/>
  <c r="C2030" i="15"/>
  <c r="G2020" i="15"/>
  <c r="I2020" i="15" s="1"/>
  <c r="D2020" i="15" s="1"/>
  <c r="C2056" i="15"/>
  <c r="G2046" i="15"/>
  <c r="I2046" i="15" s="1"/>
  <c r="E2021" i="15"/>
  <c r="B2021" i="15" s="1"/>
  <c r="H2031" i="15"/>
  <c r="G2018" i="15"/>
  <c r="I2018" i="15" s="1"/>
  <c r="C2028" i="15"/>
  <c r="C2037" i="15"/>
  <c r="G2027" i="15"/>
  <c r="I2027" i="15" s="1"/>
  <c r="E2030" i="15"/>
  <c r="B2030" i="15" s="1"/>
  <c r="H2040" i="15"/>
  <c r="D1984" i="15"/>
  <c r="E1984" i="15"/>
  <c r="B1984" i="15" s="1"/>
  <c r="H1994" i="15"/>
  <c r="C2033" i="15"/>
  <c r="G2023" i="15"/>
  <c r="I2023" i="15" s="1"/>
  <c r="D1948" i="15"/>
  <c r="H1958" i="15"/>
  <c r="E1948" i="15"/>
  <c r="B1948" i="15" s="1"/>
  <c r="G2012" i="15"/>
  <c r="I2012" i="15" s="1"/>
  <c r="C2022" i="15"/>
  <c r="D1957" i="15"/>
  <c r="E1957" i="15"/>
  <c r="B1957" i="15" s="1"/>
  <c r="H1967" i="15"/>
  <c r="G2015" i="15"/>
  <c r="I2015" i="15" s="1"/>
  <c r="C2025" i="15"/>
  <c r="D1975" i="15"/>
  <c r="H1985" i="15"/>
  <c r="E1975" i="15"/>
  <c r="B1975" i="15" s="1"/>
  <c r="D1966" i="15"/>
  <c r="H1976" i="15"/>
  <c r="E1966" i="15"/>
  <c r="B1966" i="15" s="1"/>
  <c r="C2021" i="15"/>
  <c r="G2011" i="15"/>
  <c r="I2011" i="15" s="1"/>
  <c r="D2011" i="15" s="1"/>
  <c r="G2024" i="15"/>
  <c r="I2024" i="15" s="1"/>
  <c r="C2034" i="15"/>
  <c r="C2035" i="15" l="1"/>
  <c r="G2025" i="15"/>
  <c r="I2025" i="15" s="1"/>
  <c r="D1958" i="15"/>
  <c r="H1968" i="15"/>
  <c r="E1958" i="15"/>
  <c r="B1958" i="15" s="1"/>
  <c r="D1967" i="15"/>
  <c r="H1977" i="15"/>
  <c r="E1967" i="15"/>
  <c r="B1967" i="15" s="1"/>
  <c r="G2056" i="15"/>
  <c r="I2056" i="15" s="1"/>
  <c r="C2066" i="15"/>
  <c r="D1976" i="15"/>
  <c r="E1976" i="15"/>
  <c r="B1976" i="15" s="1"/>
  <c r="H1986" i="15"/>
  <c r="C2043" i="15"/>
  <c r="G2033" i="15"/>
  <c r="I2033" i="15" s="1"/>
  <c r="C2047" i="15"/>
  <c r="G2037" i="15"/>
  <c r="I2037" i="15" s="1"/>
  <c r="C2039" i="15"/>
  <c r="G2029" i="15"/>
  <c r="I2029" i="15" s="1"/>
  <c r="C2031" i="15"/>
  <c r="G2021" i="15"/>
  <c r="I2021" i="15" s="1"/>
  <c r="D2021" i="15" s="1"/>
  <c r="C2032" i="15"/>
  <c r="G2022" i="15"/>
  <c r="I2022" i="15" s="1"/>
  <c r="D2002" i="15"/>
  <c r="E2002" i="15"/>
  <c r="B2002" i="15" s="1"/>
  <c r="H2012" i="15"/>
  <c r="G2034" i="15"/>
  <c r="I2034" i="15" s="1"/>
  <c r="C2044" i="15"/>
  <c r="D1985" i="15"/>
  <c r="E1985" i="15"/>
  <c r="B1985" i="15" s="1"/>
  <c r="H1995" i="15"/>
  <c r="H2041" i="15"/>
  <c r="E2031" i="15"/>
  <c r="B2031" i="15" s="1"/>
  <c r="D1949" i="15"/>
  <c r="E1949" i="15"/>
  <c r="B1949" i="15" s="1"/>
  <c r="H1959" i="15"/>
  <c r="D2003" i="15"/>
  <c r="E2003" i="15"/>
  <c r="B2003" i="15" s="1"/>
  <c r="H2013" i="15"/>
  <c r="D1994" i="15"/>
  <c r="H2004" i="15"/>
  <c r="E1994" i="15"/>
  <c r="B1994" i="15" s="1"/>
  <c r="G2028" i="15"/>
  <c r="I2028" i="15" s="1"/>
  <c r="C2038" i="15"/>
  <c r="C2040" i="15"/>
  <c r="G2030" i="15"/>
  <c r="I2030" i="15" s="1"/>
  <c r="D2030" i="15" s="1"/>
  <c r="H2050" i="15"/>
  <c r="E2040" i="15"/>
  <c r="B2040" i="15" s="1"/>
  <c r="D1995" i="15" l="1"/>
  <c r="H2005" i="15"/>
  <c r="E1995" i="15"/>
  <c r="B1995" i="15" s="1"/>
  <c r="G2043" i="15"/>
  <c r="I2043" i="15" s="1"/>
  <c r="C2053" i="15"/>
  <c r="D1986" i="15"/>
  <c r="H1996" i="15"/>
  <c r="E1986" i="15"/>
  <c r="B1986" i="15" s="1"/>
  <c r="G2044" i="15"/>
  <c r="I2044" i="15" s="1"/>
  <c r="C2054" i="15"/>
  <c r="C2041" i="15"/>
  <c r="G2031" i="15"/>
  <c r="I2031" i="15" s="1"/>
  <c r="D2031" i="15" s="1"/>
  <c r="D1968" i="15"/>
  <c r="E1968" i="15"/>
  <c r="B1968" i="15" s="1"/>
  <c r="H1978" i="15"/>
  <c r="G2047" i="15"/>
  <c r="I2047" i="15" s="1"/>
  <c r="C2057" i="15"/>
  <c r="C2042" i="15"/>
  <c r="G2032" i="15"/>
  <c r="I2032" i="15" s="1"/>
  <c r="G2038" i="15"/>
  <c r="I2038" i="15" s="1"/>
  <c r="C2048" i="15"/>
  <c r="D1959" i="15"/>
  <c r="H1969" i="15"/>
  <c r="E1959" i="15"/>
  <c r="B1959" i="15" s="1"/>
  <c r="D1977" i="15"/>
  <c r="H1987" i="15"/>
  <c r="E1977" i="15"/>
  <c r="B1977" i="15" s="1"/>
  <c r="G2040" i="15"/>
  <c r="I2040" i="15" s="1"/>
  <c r="D2040" i="15" s="1"/>
  <c r="C2050" i="15"/>
  <c r="D2004" i="15"/>
  <c r="E2004" i="15"/>
  <c r="B2004" i="15" s="1"/>
  <c r="H2014" i="15"/>
  <c r="D2012" i="15"/>
  <c r="E2012" i="15"/>
  <c r="B2012" i="15" s="1"/>
  <c r="H2022" i="15"/>
  <c r="G2039" i="15"/>
  <c r="I2039" i="15" s="1"/>
  <c r="C2049" i="15"/>
  <c r="G2066" i="15"/>
  <c r="I2066" i="15" s="1"/>
  <c r="C2076" i="15"/>
  <c r="D2013" i="15"/>
  <c r="H2023" i="15"/>
  <c r="E2013" i="15"/>
  <c r="B2013" i="15" s="1"/>
  <c r="H2060" i="15"/>
  <c r="E2050" i="15"/>
  <c r="B2050" i="15" s="1"/>
  <c r="H2051" i="15"/>
  <c r="E2041" i="15"/>
  <c r="B2041" i="15" s="1"/>
  <c r="C2045" i="15"/>
  <c r="G2035" i="15"/>
  <c r="I2035" i="15" s="1"/>
  <c r="D2014" i="15" l="1"/>
  <c r="E2014" i="15"/>
  <c r="B2014" i="15" s="1"/>
  <c r="H2024" i="15"/>
  <c r="D1969" i="15"/>
  <c r="H1979" i="15"/>
  <c r="E1969" i="15"/>
  <c r="B1969" i="15" s="1"/>
  <c r="D1978" i="15"/>
  <c r="H1988" i="15"/>
  <c r="E1978" i="15"/>
  <c r="B1978" i="15" s="1"/>
  <c r="D1996" i="15"/>
  <c r="E1996" i="15"/>
  <c r="B1996" i="15" s="1"/>
  <c r="H2006" i="15"/>
  <c r="D2022" i="15"/>
  <c r="H2032" i="15"/>
  <c r="E2022" i="15"/>
  <c r="B2022" i="15" s="1"/>
  <c r="C2051" i="15"/>
  <c r="G2041" i="15"/>
  <c r="I2041" i="15" s="1"/>
  <c r="D2041" i="15" s="1"/>
  <c r="H2061" i="15"/>
  <c r="E2051" i="15"/>
  <c r="B2051" i="15" s="1"/>
  <c r="C2086" i="15"/>
  <c r="G2076" i="15"/>
  <c r="I2076" i="15" s="1"/>
  <c r="C2059" i="15"/>
  <c r="G2049" i="15"/>
  <c r="I2049" i="15" s="1"/>
  <c r="G2048" i="15"/>
  <c r="I2048" i="15" s="1"/>
  <c r="C2058" i="15"/>
  <c r="G2053" i="15"/>
  <c r="I2053" i="15" s="1"/>
  <c r="C2063" i="15"/>
  <c r="E2060" i="15"/>
  <c r="B2060" i="15" s="1"/>
  <c r="H2070" i="15"/>
  <c r="D1987" i="15"/>
  <c r="H1997" i="15"/>
  <c r="E1987" i="15"/>
  <c r="B1987" i="15" s="1"/>
  <c r="C2052" i="15"/>
  <c r="G2042" i="15"/>
  <c r="I2042" i="15" s="1"/>
  <c r="C2064" i="15"/>
  <c r="G2054" i="15"/>
  <c r="I2054" i="15" s="1"/>
  <c r="D2005" i="15"/>
  <c r="E2005" i="15"/>
  <c r="B2005" i="15" s="1"/>
  <c r="H2015" i="15"/>
  <c r="G2050" i="15"/>
  <c r="I2050" i="15" s="1"/>
  <c r="D2050" i="15" s="1"/>
  <c r="C2060" i="15"/>
  <c r="G2045" i="15"/>
  <c r="I2045" i="15" s="1"/>
  <c r="C2055" i="15"/>
  <c r="D2023" i="15"/>
  <c r="E2023" i="15"/>
  <c r="B2023" i="15" s="1"/>
  <c r="H2033" i="15"/>
  <c r="C2067" i="15"/>
  <c r="G2057" i="15"/>
  <c r="I2057" i="15" s="1"/>
  <c r="D2033" i="15" l="1"/>
  <c r="E2033" i="15"/>
  <c r="B2033" i="15" s="1"/>
  <c r="H2043" i="15"/>
  <c r="C2061" i="15"/>
  <c r="G2051" i="15"/>
  <c r="I2051" i="15" s="1"/>
  <c r="D2051" i="15" s="1"/>
  <c r="D1988" i="15"/>
  <c r="H1998" i="15"/>
  <c r="E1988" i="15"/>
  <c r="B1988" i="15" s="1"/>
  <c r="D2032" i="15"/>
  <c r="E2032" i="15"/>
  <c r="B2032" i="15" s="1"/>
  <c r="H2042" i="15"/>
  <c r="C2065" i="15"/>
  <c r="G2055" i="15"/>
  <c r="I2055" i="15" s="1"/>
  <c r="G2064" i="15"/>
  <c r="I2064" i="15" s="1"/>
  <c r="C2074" i="15"/>
  <c r="C2096" i="15"/>
  <c r="G2086" i="15"/>
  <c r="I2086" i="15" s="1"/>
  <c r="D1979" i="15"/>
  <c r="H1989" i="15"/>
  <c r="E1979" i="15"/>
  <c r="B1979" i="15" s="1"/>
  <c r="D2006" i="15"/>
  <c r="E2006" i="15"/>
  <c r="B2006" i="15" s="1"/>
  <c r="H2016" i="15"/>
  <c r="G2060" i="15"/>
  <c r="I2060" i="15" s="1"/>
  <c r="D2060" i="15" s="1"/>
  <c r="C2070" i="15"/>
  <c r="C2062" i="15"/>
  <c r="G2052" i="15"/>
  <c r="I2052" i="15" s="1"/>
  <c r="H2071" i="15"/>
  <c r="E2061" i="15"/>
  <c r="B2061" i="15" s="1"/>
  <c r="D2024" i="15"/>
  <c r="E2024" i="15"/>
  <c r="B2024" i="15" s="1"/>
  <c r="H2034" i="15"/>
  <c r="E2070" i="15"/>
  <c r="B2070" i="15" s="1"/>
  <c r="H2080" i="15"/>
  <c r="G2059" i="15"/>
  <c r="I2059" i="15" s="1"/>
  <c r="C2069" i="15"/>
  <c r="C2073" i="15"/>
  <c r="G2063" i="15"/>
  <c r="I2063" i="15" s="1"/>
  <c r="G2058" i="15"/>
  <c r="I2058" i="15" s="1"/>
  <c r="C2068" i="15"/>
  <c r="C2077" i="15"/>
  <c r="G2067" i="15"/>
  <c r="I2067" i="15" s="1"/>
  <c r="D2015" i="15"/>
  <c r="H2025" i="15"/>
  <c r="E2015" i="15"/>
  <c r="B2015" i="15" s="1"/>
  <c r="D1997" i="15"/>
  <c r="E1997" i="15"/>
  <c r="B1997" i="15" s="1"/>
  <c r="H2007" i="15"/>
  <c r="H2081" i="15" l="1"/>
  <c r="E2071" i="15"/>
  <c r="B2071" i="15" s="1"/>
  <c r="G2096" i="15"/>
  <c r="I2096" i="15" s="1"/>
  <c r="C2106" i="15"/>
  <c r="C2075" i="15"/>
  <c r="G2065" i="15"/>
  <c r="I2065" i="15" s="1"/>
  <c r="C2071" i="15"/>
  <c r="G2061" i="15"/>
  <c r="I2061" i="15" s="1"/>
  <c r="D2061" i="15" s="1"/>
  <c r="C2087" i="15"/>
  <c r="G2077" i="15"/>
  <c r="I2077" i="15" s="1"/>
  <c r="D1989" i="15"/>
  <c r="H1999" i="15"/>
  <c r="E1989" i="15"/>
  <c r="B1989" i="15" s="1"/>
  <c r="D2042" i="15"/>
  <c r="E2042" i="15"/>
  <c r="B2042" i="15" s="1"/>
  <c r="H2052" i="15"/>
  <c r="D2043" i="15"/>
  <c r="H2053" i="15"/>
  <c r="E2043" i="15"/>
  <c r="B2043" i="15" s="1"/>
  <c r="C2078" i="15"/>
  <c r="G2068" i="15"/>
  <c r="I2068" i="15" s="1"/>
  <c r="C2072" i="15"/>
  <c r="G2062" i="15"/>
  <c r="I2062" i="15" s="1"/>
  <c r="C2083" i="15"/>
  <c r="G2073" i="15"/>
  <c r="I2073" i="15" s="1"/>
  <c r="D2016" i="15"/>
  <c r="E2016" i="15"/>
  <c r="B2016" i="15" s="1"/>
  <c r="H2026" i="15"/>
  <c r="G2074" i="15"/>
  <c r="I2074" i="15" s="1"/>
  <c r="C2084" i="15"/>
  <c r="D1998" i="15"/>
  <c r="H2008" i="15"/>
  <c r="E1998" i="15"/>
  <c r="B1998" i="15" s="1"/>
  <c r="D2025" i="15"/>
  <c r="H2035" i="15"/>
  <c r="E2025" i="15"/>
  <c r="B2025" i="15" s="1"/>
  <c r="C2079" i="15"/>
  <c r="G2069" i="15"/>
  <c r="I2069" i="15" s="1"/>
  <c r="E2080" i="15"/>
  <c r="B2080" i="15" s="1"/>
  <c r="H2090" i="15"/>
  <c r="D2007" i="15"/>
  <c r="E2007" i="15"/>
  <c r="B2007" i="15" s="1"/>
  <c r="H2017" i="15"/>
  <c r="D2034" i="15"/>
  <c r="E2034" i="15"/>
  <c r="B2034" i="15" s="1"/>
  <c r="H2044" i="15"/>
  <c r="G2070" i="15"/>
  <c r="I2070" i="15" s="1"/>
  <c r="D2070" i="15" s="1"/>
  <c r="C2080" i="15"/>
  <c r="D2044" i="15" l="1"/>
  <c r="E2044" i="15"/>
  <c r="B2044" i="15" s="1"/>
  <c r="H2054" i="15"/>
  <c r="C2094" i="15"/>
  <c r="G2084" i="15"/>
  <c r="I2084" i="15" s="1"/>
  <c r="G2072" i="15"/>
  <c r="I2072" i="15" s="1"/>
  <c r="C2082" i="15"/>
  <c r="G2079" i="15"/>
  <c r="I2079" i="15" s="1"/>
  <c r="C2089" i="15"/>
  <c r="C2085" i="15"/>
  <c r="G2075" i="15"/>
  <c r="I2075" i="15" s="1"/>
  <c r="D2026" i="15"/>
  <c r="H2036" i="15"/>
  <c r="E2026" i="15"/>
  <c r="B2026" i="15" s="1"/>
  <c r="C2088" i="15"/>
  <c r="G2078" i="15"/>
  <c r="I2078" i="15" s="1"/>
  <c r="D1999" i="15"/>
  <c r="H2009" i="15"/>
  <c r="E1999" i="15"/>
  <c r="B1999" i="15" s="1"/>
  <c r="C2116" i="15"/>
  <c r="G2106" i="15"/>
  <c r="I2106" i="15" s="1"/>
  <c r="D2053" i="15"/>
  <c r="H2063" i="15"/>
  <c r="E2053" i="15"/>
  <c r="B2053" i="15" s="1"/>
  <c r="G2071" i="15"/>
  <c r="I2071" i="15" s="1"/>
  <c r="D2071" i="15" s="1"/>
  <c r="C2081" i="15"/>
  <c r="D2017" i="15"/>
  <c r="E2017" i="15"/>
  <c r="B2017" i="15" s="1"/>
  <c r="H2027" i="15"/>
  <c r="D2035" i="15"/>
  <c r="H2045" i="15"/>
  <c r="E2035" i="15"/>
  <c r="B2035" i="15" s="1"/>
  <c r="C2090" i="15"/>
  <c r="G2080" i="15"/>
  <c r="I2080" i="15" s="1"/>
  <c r="D2080" i="15" s="1"/>
  <c r="H2100" i="15"/>
  <c r="E2090" i="15"/>
  <c r="B2090" i="15" s="1"/>
  <c r="C2097" i="15"/>
  <c r="G2087" i="15"/>
  <c r="I2087" i="15" s="1"/>
  <c r="H2091" i="15"/>
  <c r="E2081" i="15"/>
  <c r="B2081" i="15" s="1"/>
  <c r="D2008" i="15"/>
  <c r="H2018" i="15"/>
  <c r="E2008" i="15"/>
  <c r="B2008" i="15" s="1"/>
  <c r="G2083" i="15"/>
  <c r="I2083" i="15" s="1"/>
  <c r="C2093" i="15"/>
  <c r="D2052" i="15"/>
  <c r="H2062" i="15"/>
  <c r="E2052" i="15"/>
  <c r="B2052" i="15" s="1"/>
  <c r="G2093" i="15" l="1"/>
  <c r="I2093" i="15" s="1"/>
  <c r="C2103" i="15"/>
  <c r="D2045" i="15"/>
  <c r="H2055" i="15"/>
  <c r="E2045" i="15"/>
  <c r="B2045" i="15" s="1"/>
  <c r="D2063" i="15"/>
  <c r="E2063" i="15"/>
  <c r="B2063" i="15" s="1"/>
  <c r="H2073" i="15"/>
  <c r="C2098" i="15"/>
  <c r="G2088" i="15"/>
  <c r="I2088" i="15" s="1"/>
  <c r="G2082" i="15"/>
  <c r="I2082" i="15" s="1"/>
  <c r="C2092" i="15"/>
  <c r="G2097" i="15"/>
  <c r="I2097" i="15" s="1"/>
  <c r="C2107" i="15"/>
  <c r="D2027" i="15"/>
  <c r="E2027" i="15"/>
  <c r="B2027" i="15" s="1"/>
  <c r="H2037" i="15"/>
  <c r="D2018" i="15"/>
  <c r="E2018" i="15"/>
  <c r="B2018" i="15" s="1"/>
  <c r="H2028" i="15"/>
  <c r="H2110" i="15"/>
  <c r="E2100" i="15"/>
  <c r="B2100" i="15" s="1"/>
  <c r="C2126" i="15"/>
  <c r="G2116" i="15"/>
  <c r="I2116" i="15" s="1"/>
  <c r="G2094" i="15"/>
  <c r="I2094" i="15" s="1"/>
  <c r="C2104" i="15"/>
  <c r="D2054" i="15"/>
  <c r="E2054" i="15"/>
  <c r="B2054" i="15" s="1"/>
  <c r="H2064" i="15"/>
  <c r="D2036" i="15"/>
  <c r="E2036" i="15"/>
  <c r="B2036" i="15" s="1"/>
  <c r="H2046" i="15"/>
  <c r="G2081" i="15"/>
  <c r="I2081" i="15" s="1"/>
  <c r="D2081" i="15" s="1"/>
  <c r="C2091" i="15"/>
  <c r="D2009" i="15"/>
  <c r="H2019" i="15"/>
  <c r="E2009" i="15"/>
  <c r="B2009" i="15" s="1"/>
  <c r="C2095" i="15"/>
  <c r="G2085" i="15"/>
  <c r="I2085" i="15" s="1"/>
  <c r="D2062" i="15"/>
  <c r="E2062" i="15"/>
  <c r="B2062" i="15" s="1"/>
  <c r="H2072" i="15"/>
  <c r="H2101" i="15"/>
  <c r="E2091" i="15"/>
  <c r="B2091" i="15" s="1"/>
  <c r="G2090" i="15"/>
  <c r="I2090" i="15" s="1"/>
  <c r="D2090" i="15" s="1"/>
  <c r="C2100" i="15"/>
  <c r="C2099" i="15"/>
  <c r="G2089" i="15"/>
  <c r="I2089" i="15" s="1"/>
  <c r="D2064" i="15" l="1"/>
  <c r="E2064" i="15"/>
  <c r="B2064" i="15" s="1"/>
  <c r="H2074" i="15"/>
  <c r="E2110" i="15"/>
  <c r="B2110" i="15" s="1"/>
  <c r="H2120" i="15"/>
  <c r="G2107" i="15"/>
  <c r="I2107" i="15" s="1"/>
  <c r="C2117" i="15"/>
  <c r="G2100" i="15"/>
  <c r="I2100" i="15" s="1"/>
  <c r="D2100" i="15" s="1"/>
  <c r="C2110" i="15"/>
  <c r="E2101" i="15"/>
  <c r="B2101" i="15" s="1"/>
  <c r="H2111" i="15"/>
  <c r="D2019" i="15"/>
  <c r="H2029" i="15"/>
  <c r="E2019" i="15"/>
  <c r="B2019" i="15" s="1"/>
  <c r="G2092" i="15"/>
  <c r="I2092" i="15" s="1"/>
  <c r="C2102" i="15"/>
  <c r="G2126" i="15"/>
  <c r="I2126" i="15" s="1"/>
  <c r="C2136" i="15"/>
  <c r="G2095" i="15"/>
  <c r="I2095" i="15" s="1"/>
  <c r="C2105" i="15"/>
  <c r="C2113" i="15"/>
  <c r="G2103" i="15"/>
  <c r="I2103" i="15" s="1"/>
  <c r="D2073" i="15"/>
  <c r="E2073" i="15"/>
  <c r="B2073" i="15" s="1"/>
  <c r="H2083" i="15"/>
  <c r="D2028" i="15"/>
  <c r="H2038" i="15"/>
  <c r="E2028" i="15"/>
  <c r="B2028" i="15" s="1"/>
  <c r="D2055" i="15"/>
  <c r="H2065" i="15"/>
  <c r="E2055" i="15"/>
  <c r="B2055" i="15" s="1"/>
  <c r="D2072" i="15"/>
  <c r="H2082" i="15"/>
  <c r="E2072" i="15"/>
  <c r="B2072" i="15" s="1"/>
  <c r="G2091" i="15"/>
  <c r="I2091" i="15" s="1"/>
  <c r="D2091" i="15" s="1"/>
  <c r="C2101" i="15"/>
  <c r="C2114" i="15"/>
  <c r="G2104" i="15"/>
  <c r="I2104" i="15" s="1"/>
  <c r="G2099" i="15"/>
  <c r="I2099" i="15" s="1"/>
  <c r="C2109" i="15"/>
  <c r="D2046" i="15"/>
  <c r="E2046" i="15"/>
  <c r="B2046" i="15" s="1"/>
  <c r="H2056" i="15"/>
  <c r="D2037" i="15"/>
  <c r="H2047" i="15"/>
  <c r="E2037" i="15"/>
  <c r="B2037" i="15" s="1"/>
  <c r="G2098" i="15"/>
  <c r="I2098" i="15" s="1"/>
  <c r="C2108" i="15"/>
  <c r="D2065" i="15" l="1"/>
  <c r="H2075" i="15"/>
  <c r="E2065" i="15"/>
  <c r="B2065" i="15" s="1"/>
  <c r="C2127" i="15"/>
  <c r="G2117" i="15"/>
  <c r="I2117" i="15" s="1"/>
  <c r="D2047" i="15"/>
  <c r="E2047" i="15"/>
  <c r="B2047" i="15" s="1"/>
  <c r="H2057" i="15"/>
  <c r="G2114" i="15"/>
  <c r="I2114" i="15" s="1"/>
  <c r="C2124" i="15"/>
  <c r="C2123" i="15"/>
  <c r="G2113" i="15"/>
  <c r="I2113" i="15" s="1"/>
  <c r="D2029" i="15"/>
  <c r="H2039" i="15"/>
  <c r="E2029" i="15"/>
  <c r="B2029" i="15" s="1"/>
  <c r="C2111" i="15"/>
  <c r="G2101" i="15"/>
  <c r="I2101" i="15" s="1"/>
  <c r="D2101" i="15" s="1"/>
  <c r="C2115" i="15"/>
  <c r="G2105" i="15"/>
  <c r="I2105" i="15" s="1"/>
  <c r="E2120" i="15"/>
  <c r="B2120" i="15" s="1"/>
  <c r="H2130" i="15"/>
  <c r="C2146" i="15"/>
  <c r="G2136" i="15"/>
  <c r="I2136" i="15" s="1"/>
  <c r="D2082" i="15"/>
  <c r="E2082" i="15"/>
  <c r="B2082" i="15" s="1"/>
  <c r="H2092" i="15"/>
  <c r="D2083" i="15"/>
  <c r="H2093" i="15"/>
  <c r="E2083" i="15"/>
  <c r="B2083" i="15" s="1"/>
  <c r="D2074" i="15"/>
  <c r="H2084" i="15"/>
  <c r="E2074" i="15"/>
  <c r="B2074" i="15" s="1"/>
  <c r="D2056" i="15"/>
  <c r="H2066" i="15"/>
  <c r="E2056" i="15"/>
  <c r="B2056" i="15" s="1"/>
  <c r="C2118" i="15"/>
  <c r="G2108" i="15"/>
  <c r="I2108" i="15" s="1"/>
  <c r="C2112" i="15"/>
  <c r="G2102" i="15"/>
  <c r="I2102" i="15" s="1"/>
  <c r="C2120" i="15"/>
  <c r="G2110" i="15"/>
  <c r="I2110" i="15" s="1"/>
  <c r="D2110" i="15" s="1"/>
  <c r="D2038" i="15"/>
  <c r="H2048" i="15"/>
  <c r="E2038" i="15"/>
  <c r="B2038" i="15" s="1"/>
  <c r="E2111" i="15"/>
  <c r="B2111" i="15" s="1"/>
  <c r="H2121" i="15"/>
  <c r="G2109" i="15"/>
  <c r="I2109" i="15" s="1"/>
  <c r="C2119" i="15"/>
  <c r="G2118" i="15" l="1"/>
  <c r="I2118" i="15" s="1"/>
  <c r="C2128" i="15"/>
  <c r="D2093" i="15"/>
  <c r="H2103" i="15"/>
  <c r="E2093" i="15"/>
  <c r="B2093" i="15" s="1"/>
  <c r="H2131" i="15"/>
  <c r="E2121" i="15"/>
  <c r="B2121" i="15" s="1"/>
  <c r="D2084" i="15"/>
  <c r="H2094" i="15"/>
  <c r="E2084" i="15"/>
  <c r="B2084" i="15" s="1"/>
  <c r="C2137" i="15"/>
  <c r="G2127" i="15"/>
  <c r="I2127" i="15" s="1"/>
  <c r="D2066" i="15"/>
  <c r="H2076" i="15"/>
  <c r="E2066" i="15"/>
  <c r="B2066" i="15" s="1"/>
  <c r="D2092" i="15"/>
  <c r="H2102" i="15"/>
  <c r="E2092" i="15"/>
  <c r="B2092" i="15" s="1"/>
  <c r="G2123" i="15"/>
  <c r="I2123" i="15" s="1"/>
  <c r="C2133" i="15"/>
  <c r="C2121" i="15"/>
  <c r="G2111" i="15"/>
  <c r="I2111" i="15" s="1"/>
  <c r="D2111" i="15" s="1"/>
  <c r="D2057" i="15"/>
  <c r="H2067" i="15"/>
  <c r="E2057" i="15"/>
  <c r="B2057" i="15" s="1"/>
  <c r="H2140" i="15"/>
  <c r="E2130" i="15"/>
  <c r="B2130" i="15" s="1"/>
  <c r="D2039" i="15"/>
  <c r="E2039" i="15"/>
  <c r="B2039" i="15" s="1"/>
  <c r="H2049" i="15"/>
  <c r="D2048" i="15"/>
  <c r="H2058" i="15"/>
  <c r="E2048" i="15"/>
  <c r="B2048" i="15" s="1"/>
  <c r="C2129" i="15"/>
  <c r="G2119" i="15"/>
  <c r="I2119" i="15" s="1"/>
  <c r="C2125" i="15"/>
  <c r="G2115" i="15"/>
  <c r="I2115" i="15" s="1"/>
  <c r="C2134" i="15"/>
  <c r="G2124" i="15"/>
  <c r="I2124" i="15" s="1"/>
  <c r="D2075" i="15"/>
  <c r="E2075" i="15"/>
  <c r="B2075" i="15" s="1"/>
  <c r="H2085" i="15"/>
  <c r="C2122" i="15"/>
  <c r="G2112" i="15"/>
  <c r="I2112" i="15" s="1"/>
  <c r="G2146" i="15"/>
  <c r="I2146" i="15" s="1"/>
  <c r="C2156" i="15"/>
  <c r="C2130" i="15"/>
  <c r="G2120" i="15"/>
  <c r="I2120" i="15" s="1"/>
  <c r="D2120" i="15" s="1"/>
  <c r="E2131" i="15" l="1"/>
  <c r="B2131" i="15" s="1"/>
  <c r="H2141" i="15"/>
  <c r="C2135" i="15"/>
  <c r="G2125" i="15"/>
  <c r="I2125" i="15" s="1"/>
  <c r="C2143" i="15"/>
  <c r="G2133" i="15"/>
  <c r="I2133" i="15" s="1"/>
  <c r="G2156" i="15"/>
  <c r="I2156" i="15" s="1"/>
  <c r="C2166" i="15"/>
  <c r="C2144" i="15"/>
  <c r="G2134" i="15"/>
  <c r="I2134" i="15" s="1"/>
  <c r="D2049" i="15"/>
  <c r="H2059" i="15"/>
  <c r="E2049" i="15"/>
  <c r="B2049" i="15" s="1"/>
  <c r="G2121" i="15"/>
  <c r="I2121" i="15" s="1"/>
  <c r="D2121" i="15" s="1"/>
  <c r="C2131" i="15"/>
  <c r="C2139" i="15"/>
  <c r="G2129" i="15"/>
  <c r="I2129" i="15" s="1"/>
  <c r="D2076" i="15"/>
  <c r="E2076" i="15"/>
  <c r="B2076" i="15" s="1"/>
  <c r="H2086" i="15"/>
  <c r="G2122" i="15"/>
  <c r="I2122" i="15" s="1"/>
  <c r="C2132" i="15"/>
  <c r="D2085" i="15"/>
  <c r="H2095" i="15"/>
  <c r="E2085" i="15"/>
  <c r="B2085" i="15" s="1"/>
  <c r="E2140" i="15"/>
  <c r="B2140" i="15" s="1"/>
  <c r="H2150" i="15"/>
  <c r="D2102" i="15"/>
  <c r="E2102" i="15"/>
  <c r="B2102" i="15" s="1"/>
  <c r="H2112" i="15"/>
  <c r="D2094" i="15"/>
  <c r="H2104" i="15"/>
  <c r="E2094" i="15"/>
  <c r="B2094" i="15" s="1"/>
  <c r="G2128" i="15"/>
  <c r="I2128" i="15" s="1"/>
  <c r="C2138" i="15"/>
  <c r="G2137" i="15"/>
  <c r="I2137" i="15" s="1"/>
  <c r="C2147" i="15"/>
  <c r="D2103" i="15"/>
  <c r="H2113" i="15"/>
  <c r="E2103" i="15"/>
  <c r="B2103" i="15" s="1"/>
  <c r="D2058" i="15"/>
  <c r="H2068" i="15"/>
  <c r="E2058" i="15"/>
  <c r="B2058" i="15" s="1"/>
  <c r="G2130" i="15"/>
  <c r="I2130" i="15" s="1"/>
  <c r="D2130" i="15" s="1"/>
  <c r="C2140" i="15"/>
  <c r="D2067" i="15"/>
  <c r="E2067" i="15"/>
  <c r="B2067" i="15" s="1"/>
  <c r="H2077" i="15"/>
  <c r="E2150" i="15" l="1"/>
  <c r="B2150" i="15" s="1"/>
  <c r="H2160" i="15"/>
  <c r="D2086" i="15"/>
  <c r="H2096" i="15"/>
  <c r="E2086" i="15"/>
  <c r="B2086" i="15" s="1"/>
  <c r="D2059" i="15"/>
  <c r="E2059" i="15"/>
  <c r="B2059" i="15" s="1"/>
  <c r="H2069" i="15"/>
  <c r="G2135" i="15"/>
  <c r="I2135" i="15" s="1"/>
  <c r="C2145" i="15"/>
  <c r="G2131" i="15"/>
  <c r="I2131" i="15" s="1"/>
  <c r="D2131" i="15" s="1"/>
  <c r="C2141" i="15"/>
  <c r="D2068" i="15"/>
  <c r="E2068" i="15"/>
  <c r="B2068" i="15" s="1"/>
  <c r="H2078" i="15"/>
  <c r="E2141" i="15"/>
  <c r="B2141" i="15" s="1"/>
  <c r="H2151" i="15"/>
  <c r="D2112" i="15"/>
  <c r="E2112" i="15"/>
  <c r="B2112" i="15" s="1"/>
  <c r="H2122" i="15"/>
  <c r="D2104" i="15"/>
  <c r="H2114" i="15"/>
  <c r="E2104" i="15"/>
  <c r="B2104" i="15" s="1"/>
  <c r="C2154" i="15"/>
  <c r="G2144" i="15"/>
  <c r="I2144" i="15" s="1"/>
  <c r="C2150" i="15"/>
  <c r="G2140" i="15"/>
  <c r="I2140" i="15" s="1"/>
  <c r="D2140" i="15" s="1"/>
  <c r="G2147" i="15"/>
  <c r="I2147" i="15" s="1"/>
  <c r="C2157" i="15"/>
  <c r="C2142" i="15"/>
  <c r="G2132" i="15"/>
  <c r="I2132" i="15" s="1"/>
  <c r="C2153" i="15"/>
  <c r="G2143" i="15"/>
  <c r="I2143" i="15" s="1"/>
  <c r="G2138" i="15"/>
  <c r="I2138" i="15" s="1"/>
  <c r="C2148" i="15"/>
  <c r="D2077" i="15"/>
  <c r="H2087" i="15"/>
  <c r="E2077" i="15"/>
  <c r="B2077" i="15" s="1"/>
  <c r="D2113" i="15"/>
  <c r="H2123" i="15"/>
  <c r="E2113" i="15"/>
  <c r="B2113" i="15" s="1"/>
  <c r="D2095" i="15"/>
  <c r="H2105" i="15"/>
  <c r="E2095" i="15"/>
  <c r="B2095" i="15" s="1"/>
  <c r="G2139" i="15"/>
  <c r="I2139" i="15" s="1"/>
  <c r="C2149" i="15"/>
  <c r="G2166" i="15"/>
  <c r="I2166" i="15" s="1"/>
  <c r="C2176" i="15"/>
  <c r="D2122" i="15" l="1"/>
  <c r="H2132" i="15"/>
  <c r="E2122" i="15"/>
  <c r="B2122" i="15" s="1"/>
  <c r="C2151" i="15"/>
  <c r="G2141" i="15"/>
  <c r="I2141" i="15" s="1"/>
  <c r="D2141" i="15" s="1"/>
  <c r="D2096" i="15"/>
  <c r="H2106" i="15"/>
  <c r="E2096" i="15"/>
  <c r="B2096" i="15" s="1"/>
  <c r="C2160" i="15"/>
  <c r="G2150" i="15"/>
  <c r="I2150" i="15" s="1"/>
  <c r="D2150" i="15" s="1"/>
  <c r="G2149" i="15"/>
  <c r="I2149" i="15" s="1"/>
  <c r="C2159" i="15"/>
  <c r="H2161" i="15"/>
  <c r="E2151" i="15"/>
  <c r="B2151" i="15" s="1"/>
  <c r="C2155" i="15"/>
  <c r="G2145" i="15"/>
  <c r="I2145" i="15" s="1"/>
  <c r="E2160" i="15"/>
  <c r="B2160" i="15" s="1"/>
  <c r="H2170" i="15"/>
  <c r="D2087" i="15"/>
  <c r="E2087" i="15"/>
  <c r="B2087" i="15" s="1"/>
  <c r="H2097" i="15"/>
  <c r="G2157" i="15"/>
  <c r="I2157" i="15" s="1"/>
  <c r="C2167" i="15"/>
  <c r="C2152" i="15"/>
  <c r="G2142" i="15"/>
  <c r="I2142" i="15" s="1"/>
  <c r="D2114" i="15"/>
  <c r="H2124" i="15"/>
  <c r="E2114" i="15"/>
  <c r="B2114" i="15" s="1"/>
  <c r="D2078" i="15"/>
  <c r="E2078" i="15"/>
  <c r="B2078" i="15" s="1"/>
  <c r="H2088" i="15"/>
  <c r="D2105" i="15"/>
  <c r="H2115" i="15"/>
  <c r="E2105" i="15"/>
  <c r="B2105" i="15" s="1"/>
  <c r="C2158" i="15"/>
  <c r="G2148" i="15"/>
  <c r="I2148" i="15" s="1"/>
  <c r="C2186" i="15"/>
  <c r="G2176" i="15"/>
  <c r="I2176" i="15" s="1"/>
  <c r="D2123" i="15"/>
  <c r="H2133" i="15"/>
  <c r="E2123" i="15"/>
  <c r="B2123" i="15" s="1"/>
  <c r="C2163" i="15"/>
  <c r="G2153" i="15"/>
  <c r="I2153" i="15" s="1"/>
  <c r="C2164" i="15"/>
  <c r="G2154" i="15"/>
  <c r="I2154" i="15" s="1"/>
  <c r="D2069" i="15"/>
  <c r="E2069" i="15"/>
  <c r="B2069" i="15" s="1"/>
  <c r="H2079" i="15"/>
  <c r="C2165" i="15" l="1"/>
  <c r="G2155" i="15"/>
  <c r="I2155" i="15" s="1"/>
  <c r="G2163" i="15"/>
  <c r="I2163" i="15" s="1"/>
  <c r="C2173" i="15"/>
  <c r="H2180" i="15"/>
  <c r="E2170" i="15"/>
  <c r="B2170" i="15" s="1"/>
  <c r="C2169" i="15"/>
  <c r="G2159" i="15"/>
  <c r="I2159" i="15" s="1"/>
  <c r="G2151" i="15"/>
  <c r="I2151" i="15" s="1"/>
  <c r="D2151" i="15" s="1"/>
  <c r="C2161" i="15"/>
  <c r="D2097" i="15"/>
  <c r="H2107" i="15"/>
  <c r="E2097" i="15"/>
  <c r="B2097" i="15" s="1"/>
  <c r="D2106" i="15"/>
  <c r="E2106" i="15"/>
  <c r="B2106" i="15" s="1"/>
  <c r="H2116" i="15"/>
  <c r="G2164" i="15"/>
  <c r="I2164" i="15" s="1"/>
  <c r="C2174" i="15"/>
  <c r="D2115" i="15"/>
  <c r="E2115" i="15"/>
  <c r="B2115" i="15" s="1"/>
  <c r="H2125" i="15"/>
  <c r="D2079" i="15"/>
  <c r="H2089" i="15"/>
  <c r="E2079" i="15"/>
  <c r="B2079" i="15" s="1"/>
  <c r="D2133" i="15"/>
  <c r="E2133" i="15"/>
  <c r="B2133" i="15" s="1"/>
  <c r="H2143" i="15"/>
  <c r="C2162" i="15"/>
  <c r="G2152" i="15"/>
  <c r="I2152" i="15" s="1"/>
  <c r="D2132" i="15"/>
  <c r="H2142" i="15"/>
  <c r="E2132" i="15"/>
  <c r="B2132" i="15" s="1"/>
  <c r="C2196" i="15"/>
  <c r="G2186" i="15"/>
  <c r="I2186" i="15" s="1"/>
  <c r="H2171" i="15"/>
  <c r="E2161" i="15"/>
  <c r="B2161" i="15" s="1"/>
  <c r="C2168" i="15"/>
  <c r="G2158" i="15"/>
  <c r="I2158" i="15" s="1"/>
  <c r="D2124" i="15"/>
  <c r="H2134" i="15"/>
  <c r="E2124" i="15"/>
  <c r="B2124" i="15" s="1"/>
  <c r="D2088" i="15"/>
  <c r="H2098" i="15"/>
  <c r="E2088" i="15"/>
  <c r="B2088" i="15" s="1"/>
  <c r="G2167" i="15"/>
  <c r="I2167" i="15" s="1"/>
  <c r="C2177" i="15"/>
  <c r="G2160" i="15"/>
  <c r="I2160" i="15" s="1"/>
  <c r="D2160" i="15" s="1"/>
  <c r="C2170" i="15"/>
  <c r="D2125" i="15" l="1"/>
  <c r="E2125" i="15"/>
  <c r="B2125" i="15" s="1"/>
  <c r="H2135" i="15"/>
  <c r="D2098" i="15"/>
  <c r="H2108" i="15"/>
  <c r="E2098" i="15"/>
  <c r="B2098" i="15" s="1"/>
  <c r="G2177" i="15"/>
  <c r="I2177" i="15" s="1"/>
  <c r="C2187" i="15"/>
  <c r="D2142" i="15"/>
  <c r="E2142" i="15"/>
  <c r="B2142" i="15" s="1"/>
  <c r="H2152" i="15"/>
  <c r="D2089" i="15"/>
  <c r="H2099" i="15"/>
  <c r="E2089" i="15"/>
  <c r="B2089" i="15" s="1"/>
  <c r="G2169" i="15"/>
  <c r="I2169" i="15" s="1"/>
  <c r="C2179" i="15"/>
  <c r="H2181" i="15"/>
  <c r="E2171" i="15"/>
  <c r="B2171" i="15" s="1"/>
  <c r="G2162" i="15"/>
  <c r="I2162" i="15" s="1"/>
  <c r="C2172" i="15"/>
  <c r="D2107" i="15"/>
  <c r="H2117" i="15"/>
  <c r="E2107" i="15"/>
  <c r="B2107" i="15" s="1"/>
  <c r="D2143" i="15"/>
  <c r="E2143" i="15"/>
  <c r="B2143" i="15" s="1"/>
  <c r="H2153" i="15"/>
  <c r="G2173" i="15"/>
  <c r="I2173" i="15" s="1"/>
  <c r="C2183" i="15"/>
  <c r="C2184" i="15"/>
  <c r="G2174" i="15"/>
  <c r="I2174" i="15" s="1"/>
  <c r="C2171" i="15"/>
  <c r="G2161" i="15"/>
  <c r="I2161" i="15" s="1"/>
  <c r="D2161" i="15" s="1"/>
  <c r="C2180" i="15"/>
  <c r="G2170" i="15"/>
  <c r="I2170" i="15" s="1"/>
  <c r="D2170" i="15" s="1"/>
  <c r="D2134" i="15"/>
  <c r="H2144" i="15"/>
  <c r="E2134" i="15"/>
  <c r="B2134" i="15" s="1"/>
  <c r="G2196" i="15"/>
  <c r="I2196" i="15" s="1"/>
  <c r="C2206" i="15"/>
  <c r="C2178" i="15"/>
  <c r="G2168" i="15"/>
  <c r="I2168" i="15" s="1"/>
  <c r="E2180" i="15"/>
  <c r="B2180" i="15" s="1"/>
  <c r="H2190" i="15"/>
  <c r="D2116" i="15"/>
  <c r="H2126" i="15"/>
  <c r="E2116" i="15"/>
  <c r="B2116" i="15" s="1"/>
  <c r="G2165" i="15"/>
  <c r="I2165" i="15" s="1"/>
  <c r="C2175" i="15"/>
  <c r="C2181" i="15" l="1"/>
  <c r="G2171" i="15"/>
  <c r="I2171" i="15" s="1"/>
  <c r="D2171" i="15" s="1"/>
  <c r="G2179" i="15"/>
  <c r="I2179" i="15" s="1"/>
  <c r="C2189" i="15"/>
  <c r="G2187" i="15"/>
  <c r="I2187" i="15" s="1"/>
  <c r="C2197" i="15"/>
  <c r="D2126" i="15"/>
  <c r="H2136" i="15"/>
  <c r="E2126" i="15"/>
  <c r="B2126" i="15" s="1"/>
  <c r="H2200" i="15"/>
  <c r="E2190" i="15"/>
  <c r="B2190" i="15" s="1"/>
  <c r="D2144" i="15"/>
  <c r="E2144" i="15"/>
  <c r="B2144" i="15" s="1"/>
  <c r="H2154" i="15"/>
  <c r="C2193" i="15"/>
  <c r="G2183" i="15"/>
  <c r="I2183" i="15" s="1"/>
  <c r="G2172" i="15"/>
  <c r="I2172" i="15" s="1"/>
  <c r="C2182" i="15"/>
  <c r="D2099" i="15"/>
  <c r="H2109" i="15"/>
  <c r="E2099" i="15"/>
  <c r="B2099" i="15" s="1"/>
  <c r="H2118" i="15"/>
  <c r="D2108" i="15"/>
  <c r="E2108" i="15"/>
  <c r="B2108" i="15" s="1"/>
  <c r="D2153" i="15"/>
  <c r="H2163" i="15"/>
  <c r="E2153" i="15"/>
  <c r="B2153" i="15" s="1"/>
  <c r="D2152" i="15"/>
  <c r="E2152" i="15"/>
  <c r="B2152" i="15" s="1"/>
  <c r="H2162" i="15"/>
  <c r="D2135" i="15"/>
  <c r="E2135" i="15"/>
  <c r="B2135" i="15" s="1"/>
  <c r="H2145" i="15"/>
  <c r="G2206" i="15"/>
  <c r="I2206" i="15" s="1"/>
  <c r="C2216" i="15"/>
  <c r="G2216" i="15" s="1"/>
  <c r="I2216" i="15" s="1"/>
  <c r="E2117" i="15"/>
  <c r="B2117" i="15" s="1"/>
  <c r="D2117" i="15"/>
  <c r="H2127" i="15"/>
  <c r="C2185" i="15"/>
  <c r="G2175" i="15"/>
  <c r="I2175" i="15" s="1"/>
  <c r="H2191" i="15"/>
  <c r="E2181" i="15"/>
  <c r="B2181" i="15" s="1"/>
  <c r="C2194" i="15"/>
  <c r="G2184" i="15"/>
  <c r="I2184" i="15" s="1"/>
  <c r="G2180" i="15"/>
  <c r="I2180" i="15" s="1"/>
  <c r="D2180" i="15" s="1"/>
  <c r="C2190" i="15"/>
  <c r="G2178" i="15"/>
  <c r="I2178" i="15" s="1"/>
  <c r="C2188" i="15"/>
  <c r="G2185" i="15" l="1"/>
  <c r="I2185" i="15" s="1"/>
  <c r="C2195" i="15"/>
  <c r="C2207" i="15"/>
  <c r="G2197" i="15"/>
  <c r="I2197" i="15" s="1"/>
  <c r="C2204" i="15"/>
  <c r="G2194" i="15"/>
  <c r="I2194" i="15" s="1"/>
  <c r="D2109" i="15"/>
  <c r="E2109" i="15"/>
  <c r="B2109" i="15" s="1"/>
  <c r="H2119" i="15"/>
  <c r="C2200" i="15"/>
  <c r="G2190" i="15"/>
  <c r="I2190" i="15" s="1"/>
  <c r="D2190" i="15" s="1"/>
  <c r="G2193" i="15"/>
  <c r="I2193" i="15" s="1"/>
  <c r="C2203" i="15"/>
  <c r="D2136" i="15"/>
  <c r="H2146" i="15"/>
  <c r="E2136" i="15"/>
  <c r="B2136" i="15" s="1"/>
  <c r="H2137" i="15"/>
  <c r="D2127" i="15"/>
  <c r="E2127" i="15"/>
  <c r="B2127" i="15" s="1"/>
  <c r="D2154" i="15"/>
  <c r="H2164" i="15"/>
  <c r="E2154" i="15"/>
  <c r="B2154" i="15" s="1"/>
  <c r="C2199" i="15"/>
  <c r="G2189" i="15"/>
  <c r="I2189" i="15" s="1"/>
  <c r="H2201" i="15"/>
  <c r="E2191" i="15"/>
  <c r="B2191" i="15" s="1"/>
  <c r="D2163" i="15"/>
  <c r="E2163" i="15"/>
  <c r="B2163" i="15" s="1"/>
  <c r="H2173" i="15"/>
  <c r="C2192" i="15"/>
  <c r="G2182" i="15"/>
  <c r="I2182" i="15" s="1"/>
  <c r="H2210" i="15"/>
  <c r="E2200" i="15"/>
  <c r="B2200" i="15" s="1"/>
  <c r="D2162" i="15"/>
  <c r="H2172" i="15"/>
  <c r="E2162" i="15"/>
  <c r="B2162" i="15" s="1"/>
  <c r="H2128" i="15"/>
  <c r="D2118" i="15"/>
  <c r="E2118" i="15"/>
  <c r="B2118" i="15" s="1"/>
  <c r="C2198" i="15"/>
  <c r="G2188" i="15"/>
  <c r="I2188" i="15" s="1"/>
  <c r="D2145" i="15"/>
  <c r="E2145" i="15"/>
  <c r="B2145" i="15" s="1"/>
  <c r="H2155" i="15"/>
  <c r="C2191" i="15"/>
  <c r="G2181" i="15"/>
  <c r="I2181" i="15" s="1"/>
  <c r="D2181" i="15" s="1"/>
  <c r="D2172" i="15" l="1"/>
  <c r="H2182" i="15"/>
  <c r="E2172" i="15"/>
  <c r="B2172" i="15" s="1"/>
  <c r="D2164" i="15"/>
  <c r="H2174" i="15"/>
  <c r="E2164" i="15"/>
  <c r="B2164" i="15" s="1"/>
  <c r="G2203" i="15"/>
  <c r="I2203" i="15" s="1"/>
  <c r="C2213" i="15"/>
  <c r="G2213" i="15" s="1"/>
  <c r="I2213" i="15" s="1"/>
  <c r="C2214" i="15"/>
  <c r="G2214" i="15" s="1"/>
  <c r="I2214" i="15" s="1"/>
  <c r="G2204" i="15"/>
  <c r="I2204" i="15" s="1"/>
  <c r="D2173" i="15"/>
  <c r="H2183" i="15"/>
  <c r="E2173" i="15"/>
  <c r="B2173" i="15" s="1"/>
  <c r="G2207" i="15"/>
  <c r="I2207" i="15" s="1"/>
  <c r="C2217" i="15"/>
  <c r="G2217" i="15" s="1"/>
  <c r="I2217" i="15" s="1"/>
  <c r="C2201" i="15"/>
  <c r="G2191" i="15"/>
  <c r="I2191" i="15" s="1"/>
  <c r="D2191" i="15" s="1"/>
  <c r="D2128" i="15"/>
  <c r="E2128" i="15"/>
  <c r="B2128" i="15" s="1"/>
  <c r="H2138" i="15"/>
  <c r="C2202" i="15"/>
  <c r="G2192" i="15"/>
  <c r="I2192" i="15" s="1"/>
  <c r="C2209" i="15"/>
  <c r="G2199" i="15"/>
  <c r="I2199" i="15" s="1"/>
  <c r="D2146" i="15"/>
  <c r="E2146" i="15"/>
  <c r="B2146" i="15" s="1"/>
  <c r="H2156" i="15"/>
  <c r="G2198" i="15"/>
  <c r="I2198" i="15" s="1"/>
  <c r="C2208" i="15"/>
  <c r="D2210" i="15"/>
  <c r="E2210" i="15"/>
  <c r="B2210" i="15" s="1"/>
  <c r="H2211" i="15"/>
  <c r="E2201" i="15"/>
  <c r="B2201" i="15" s="1"/>
  <c r="G2200" i="15"/>
  <c r="I2200" i="15" s="1"/>
  <c r="D2200" i="15" s="1"/>
  <c r="C2210" i="15"/>
  <c r="G2210" i="15" s="1"/>
  <c r="I2210" i="15" s="1"/>
  <c r="G2195" i="15"/>
  <c r="I2195" i="15" s="1"/>
  <c r="C2205" i="15"/>
  <c r="D2155" i="15"/>
  <c r="H2165" i="15"/>
  <c r="E2155" i="15"/>
  <c r="B2155" i="15" s="1"/>
  <c r="D2137" i="15"/>
  <c r="H2147" i="15"/>
  <c r="E2137" i="15"/>
  <c r="B2137" i="15" s="1"/>
  <c r="D2119" i="15"/>
  <c r="E2119" i="15"/>
  <c r="B2119" i="15" s="1"/>
  <c r="H2129" i="15"/>
  <c r="D2165" i="15" l="1"/>
  <c r="H2175" i="15"/>
  <c r="E2165" i="15"/>
  <c r="B2165" i="15" s="1"/>
  <c r="D2129" i="15"/>
  <c r="E2129" i="15"/>
  <c r="B2129" i="15" s="1"/>
  <c r="H2139" i="15"/>
  <c r="G2205" i="15"/>
  <c r="I2205" i="15" s="1"/>
  <c r="C2215" i="15"/>
  <c r="G2215" i="15" s="1"/>
  <c r="I2215" i="15" s="1"/>
  <c r="G2208" i="15"/>
  <c r="I2208" i="15" s="1"/>
  <c r="C2218" i="15"/>
  <c r="G2218" i="15" s="1"/>
  <c r="I2218" i="15" s="1"/>
  <c r="G2202" i="15"/>
  <c r="I2202" i="15" s="1"/>
  <c r="C2212" i="15"/>
  <c r="G2212" i="15" s="1"/>
  <c r="I2212" i="15" s="1"/>
  <c r="D2174" i="15"/>
  <c r="E2174" i="15"/>
  <c r="B2174" i="15" s="1"/>
  <c r="H2184" i="15"/>
  <c r="D2138" i="15"/>
  <c r="H2148" i="15"/>
  <c r="E2138" i="15"/>
  <c r="B2138" i="15" s="1"/>
  <c r="D2183" i="15"/>
  <c r="H2193" i="15"/>
  <c r="E2183" i="15"/>
  <c r="B2183" i="15" s="1"/>
  <c r="D2147" i="15"/>
  <c r="H2157" i="15"/>
  <c r="E2147" i="15"/>
  <c r="B2147" i="15" s="1"/>
  <c r="G2201" i="15"/>
  <c r="I2201" i="15" s="1"/>
  <c r="D2201" i="15" s="1"/>
  <c r="C2211" i="15"/>
  <c r="G2211" i="15" s="1"/>
  <c r="I2211" i="15" s="1"/>
  <c r="D2182" i="15"/>
  <c r="E2182" i="15"/>
  <c r="B2182" i="15" s="1"/>
  <c r="H2192" i="15"/>
  <c r="C2219" i="15"/>
  <c r="G2219" i="15" s="1"/>
  <c r="I2219" i="15" s="1"/>
  <c r="G2209" i="15"/>
  <c r="I2209" i="15" s="1"/>
  <c r="D2156" i="15"/>
  <c r="H2166" i="15"/>
  <c r="E2156" i="15"/>
  <c r="B2156" i="15" s="1"/>
  <c r="D2211" i="15"/>
  <c r="E2211" i="15"/>
  <c r="B2211" i="15" s="1"/>
  <c r="D2157" i="15" l="1"/>
  <c r="E2157" i="15"/>
  <c r="B2157" i="15" s="1"/>
  <c r="H2167" i="15"/>
  <c r="D2184" i="15"/>
  <c r="E2184" i="15"/>
  <c r="B2184" i="15" s="1"/>
  <c r="H2194" i="15"/>
  <c r="D2193" i="15"/>
  <c r="E2193" i="15"/>
  <c r="B2193" i="15" s="1"/>
  <c r="H2203" i="15"/>
  <c r="D2175" i="15"/>
  <c r="H2185" i="15"/>
  <c r="E2175" i="15"/>
  <c r="B2175" i="15" s="1"/>
  <c r="D2139" i="15"/>
  <c r="E2139" i="15"/>
  <c r="B2139" i="15" s="1"/>
  <c r="H2149" i="15"/>
  <c r="D2192" i="15"/>
  <c r="E2192" i="15"/>
  <c r="B2192" i="15" s="1"/>
  <c r="H2202" i="15"/>
  <c r="D2166" i="15"/>
  <c r="E2166" i="15"/>
  <c r="B2166" i="15" s="1"/>
  <c r="H2176" i="15"/>
  <c r="D2148" i="15"/>
  <c r="H2158" i="15"/>
  <c r="E2148" i="15"/>
  <c r="B2148" i="15" s="1"/>
  <c r="D2158" i="15" l="1"/>
  <c r="H2168" i="15"/>
  <c r="E2158" i="15"/>
  <c r="B2158" i="15" s="1"/>
  <c r="D2176" i="15"/>
  <c r="E2176" i="15"/>
  <c r="B2176" i="15" s="1"/>
  <c r="H2186" i="15"/>
  <c r="D2185" i="15"/>
  <c r="H2195" i="15"/>
  <c r="E2185" i="15"/>
  <c r="B2185" i="15" s="1"/>
  <c r="D2167" i="15"/>
  <c r="E2167" i="15"/>
  <c r="B2167" i="15" s="1"/>
  <c r="H2177" i="15"/>
  <c r="D2149" i="15"/>
  <c r="H2159" i="15"/>
  <c r="E2149" i="15"/>
  <c r="B2149" i="15" s="1"/>
  <c r="D2194" i="15"/>
  <c r="H2204" i="15"/>
  <c r="E2194" i="15"/>
  <c r="B2194" i="15" s="1"/>
  <c r="D2202" i="15"/>
  <c r="H2212" i="15"/>
  <c r="E2202" i="15"/>
  <c r="B2202" i="15" s="1"/>
  <c r="D2203" i="15"/>
  <c r="H2213" i="15"/>
  <c r="E2203" i="15"/>
  <c r="B2203" i="15" s="1"/>
  <c r="D2159" i="15" l="1"/>
  <c r="H2169" i="15"/>
  <c r="E2159" i="15"/>
  <c r="B2159" i="15" s="1"/>
  <c r="D2186" i="15"/>
  <c r="H2196" i="15"/>
  <c r="E2186" i="15"/>
  <c r="B2186" i="15" s="1"/>
  <c r="D2195" i="15"/>
  <c r="H2205" i="15"/>
  <c r="E2195" i="15"/>
  <c r="B2195" i="15" s="1"/>
  <c r="D2213" i="15"/>
  <c r="E2213" i="15"/>
  <c r="B2213" i="15" s="1"/>
  <c r="D2177" i="15"/>
  <c r="E2177" i="15"/>
  <c r="B2177" i="15" s="1"/>
  <c r="H2187" i="15"/>
  <c r="D2168" i="15"/>
  <c r="H2178" i="15"/>
  <c r="E2168" i="15"/>
  <c r="B2168" i="15" s="1"/>
  <c r="D2212" i="15"/>
  <c r="E2212" i="15"/>
  <c r="B2212" i="15" s="1"/>
  <c r="D2204" i="15"/>
  <c r="E2204" i="15"/>
  <c r="B2204" i="15" s="1"/>
  <c r="H2214" i="15"/>
  <c r="D2178" i="15" l="1"/>
  <c r="H2188" i="15"/>
  <c r="E2178" i="15"/>
  <c r="B2178" i="15" s="1"/>
  <c r="D2205" i="15"/>
  <c r="E2205" i="15"/>
  <c r="B2205" i="15" s="1"/>
  <c r="H2215" i="15"/>
  <c r="D2196" i="15"/>
  <c r="E2196" i="15"/>
  <c r="B2196" i="15" s="1"/>
  <c r="H2206" i="15"/>
  <c r="D2214" i="15"/>
  <c r="E2214" i="15"/>
  <c r="B2214" i="15" s="1"/>
  <c r="D2187" i="15"/>
  <c r="H2197" i="15"/>
  <c r="E2187" i="15"/>
  <c r="B2187" i="15" s="1"/>
  <c r="D2169" i="15"/>
  <c r="E2169" i="15"/>
  <c r="B2169" i="15" s="1"/>
  <c r="H2179" i="15"/>
  <c r="D2215" i="15" l="1"/>
  <c r="E2215" i="15"/>
  <c r="B2215" i="15" s="1"/>
  <c r="D2197" i="15"/>
  <c r="H2207" i="15"/>
  <c r="E2197" i="15"/>
  <c r="B2197" i="15" s="1"/>
  <c r="D2188" i="15"/>
  <c r="H2198" i="15"/>
  <c r="E2188" i="15"/>
  <c r="B2188" i="15" s="1"/>
  <c r="D2179" i="15"/>
  <c r="E2179" i="15"/>
  <c r="B2179" i="15" s="1"/>
  <c r="H2189" i="15"/>
  <c r="D2206" i="15"/>
  <c r="H2216" i="15"/>
  <c r="E2206" i="15"/>
  <c r="B2206" i="15" s="1"/>
  <c r="D2198" i="15" l="1"/>
  <c r="E2198" i="15"/>
  <c r="B2198" i="15" s="1"/>
  <c r="H2208" i="15"/>
  <c r="D2216" i="15"/>
  <c r="E2216" i="15"/>
  <c r="B2216" i="15" s="1"/>
  <c r="D2207" i="15"/>
  <c r="E2207" i="15"/>
  <c r="B2207" i="15" s="1"/>
  <c r="H2217" i="15"/>
  <c r="D2189" i="15"/>
  <c r="E2189" i="15"/>
  <c r="B2189" i="15" s="1"/>
  <c r="H2199" i="15"/>
  <c r="D2199" i="15" l="1"/>
  <c r="E2199" i="15"/>
  <c r="B2199" i="15" s="1"/>
  <c r="H2209" i="15"/>
  <c r="D2208" i="15"/>
  <c r="E2208" i="15"/>
  <c r="B2208" i="15" s="1"/>
  <c r="H2218" i="15"/>
  <c r="D2217" i="15"/>
  <c r="E2217" i="15"/>
  <c r="B2217" i="15" s="1"/>
  <c r="D2218" i="15" l="1"/>
  <c r="E2218" i="15"/>
  <c r="B2218" i="15" s="1"/>
  <c r="D2209" i="15"/>
  <c r="E2209" i="15"/>
  <c r="B2209" i="15" s="1"/>
  <c r="H2219" i="15"/>
  <c r="D2219" i="15" l="1"/>
  <c r="E2219" i="15"/>
  <c r="B2219" i="15" s="1"/>
</calcChain>
</file>

<file path=xl/sharedStrings.xml><?xml version="1.0" encoding="utf-8"?>
<sst xmlns="http://schemas.openxmlformats.org/spreadsheetml/2006/main" count="6895" uniqueCount="697">
  <si>
    <t>Product class</t>
  </si>
  <si>
    <t>1. Refrigerator-freezers and refrigerators other than all-refrigerators with manual defrost</t>
  </si>
  <si>
    <t>1A. All-refrigerators—manual defrost</t>
  </si>
  <si>
    <t>2. Refrigerator-freezers—partial automatic defrost</t>
  </si>
  <si>
    <t>3. Refrigerator-freezers—automatic defrost with top-mounted freezer without an automatic icemaker</t>
  </si>
  <si>
    <t>3-BI. Built-in refrigerator-freezer—automatic defrost with top-mounted freezer without an automatic icemaker</t>
  </si>
  <si>
    <t>3I. Refrigerator-freezers—automatic defrost with top-mounted freezer with an automatic icemaker without through-the-door ice service</t>
  </si>
  <si>
    <t>3I-BI. Built-in refrigerator-freezers—automatic defrost with top-mounted freezer with an automatic icemaker without through-the-door ice service</t>
  </si>
  <si>
    <t>3A. All-refrigerators—automatic defrost</t>
  </si>
  <si>
    <t>3A-BI. Built-in All-refrigerators—automatic defrost</t>
  </si>
  <si>
    <t>4. Refrigerator-freezers—automatic defrost with side-mounted freezer without an automatic icemaker</t>
  </si>
  <si>
    <t>4-BI. Built-In Refrigerator-freezers—automatic defrost with side-mounted freezer without an automatic icemaker</t>
  </si>
  <si>
    <t>4I. Refrigerator-freezers—automatic defrost with side-mounted freezer with an automatic icemaker without through-the-door ice service</t>
  </si>
  <si>
    <t>4I-BI. Built-In Refrigerator-freezers—automatic defrost with side-mounted freezer with an automatic icemaker without through-the-door ice service</t>
  </si>
  <si>
    <t>5. Refrigerator-freezers—automatic defrost with bottom-mounted freezer without an automatic icemaker</t>
  </si>
  <si>
    <t>5-BI. Built-In Refrigerator-freezers—automatic defrost with bottom-mounted freezer without an automatic icemaker</t>
  </si>
  <si>
    <t>5I. Refrigerator-freezers—automatic defrost with bottom-mounted freezer with an automatic icemaker without through-the-door ice service</t>
  </si>
  <si>
    <t>5I-BI. Built-In Refrigerator-freezers—automatic defrost with bottom-mounted freezer with an automatic icemaker without through-the-door ice service</t>
  </si>
  <si>
    <t>5A. Refrigerator-freezer—automatic defrost with bottom-mounted freezer with through-the-door ice service</t>
  </si>
  <si>
    <t>5A-BI. Built-in refrigerator-freezer—automatic defrost with bottom-mounted freezer with through-the-door ice service</t>
  </si>
  <si>
    <t>6. Refrigerator-freezers—automatic defrost with top-mounted freezer with through-the-door ice service</t>
  </si>
  <si>
    <t>7. Refrigerator-freezers—automatic defrost with side-mounted freezer with through-the-door ice service</t>
  </si>
  <si>
    <t>7-BI. Built-In Refrigerator-freezers—automatic defrost with side-mounted freezer with through-the-door ice service</t>
  </si>
  <si>
    <t>8. Upright freezers with manual defrost</t>
  </si>
  <si>
    <t>9. Upright freezers with automatic defrost without an automatic icemaker</t>
  </si>
  <si>
    <t>9I. Upright freezers with automatic defrost with an automatic icemaker</t>
  </si>
  <si>
    <t>9-BI. Built-In Upright freezers with automatic defrost without an automatic icemaker</t>
  </si>
  <si>
    <t>9I-BI. Built-in upright freezers with automatic defrost with an automatic icemaker</t>
  </si>
  <si>
    <t>10. Chest freezers and all other freezers except compact freezers</t>
  </si>
  <si>
    <t>10A. Chest freezers with automatic defrost</t>
  </si>
  <si>
    <t>11. Compact refrigerator-freezers and refrigerators other than all-refrigerators with manual defrost</t>
  </si>
  <si>
    <t>11A.Compact all-refrigerators—manual defrost</t>
  </si>
  <si>
    <t>12. Compact refrigerator-freezers—partial automatic defrost</t>
  </si>
  <si>
    <t>13. Compact refrigerator-freezers—automatic defrost with top-mounted freezer</t>
  </si>
  <si>
    <t>13I. Compact refrigerator-freezers—automatic defrost with top-mounted freezer with an automatic icemaker</t>
  </si>
  <si>
    <t>13A. Compact all-refrigerators—automatic defrost</t>
  </si>
  <si>
    <t>14. Compact refrigerator-freezers—automatic defrost with side-mounted freezer</t>
  </si>
  <si>
    <t>14I. Compact refrigerator-freezers—automatic defrost with side-mounted freezer with an automatic icemaker</t>
  </si>
  <si>
    <t>15. Compact refrigerator-freezers—automatic defrost with bottom-mounted freezer</t>
  </si>
  <si>
    <t>15I. Compact refrigerator-freezers—automatic defrost with bottom-mounted freezer with an automatic icemaker</t>
  </si>
  <si>
    <t>16. Compact upright freezers with manual defrost</t>
  </si>
  <si>
    <t>17. Compact upright freezers with automatic defrost</t>
  </si>
  <si>
    <t>18. Compact chest freezers</t>
  </si>
  <si>
    <t>430.32   Energy and water conservation standards and their compliance dates.</t>
  </si>
  <si>
    <t>Index</t>
  </si>
  <si>
    <t>MeasureID</t>
  </si>
  <si>
    <t>Description</t>
  </si>
  <si>
    <t>Version</t>
  </si>
  <si>
    <t>VersionSource</t>
  </si>
  <si>
    <t>LastMod</t>
  </si>
  <si>
    <t>SourceDesc</t>
  </si>
  <si>
    <t>SupportedAppType</t>
  </si>
  <si>
    <t>EnergyImpactID</t>
  </si>
  <si>
    <t>MeasImpactType</t>
  </si>
  <si>
    <t>EnImpCalcType</t>
  </si>
  <si>
    <t>ImpScaleBasis</t>
  </si>
  <si>
    <t>StdScaleVal</t>
  </si>
  <si>
    <t>PreScaleVal</t>
  </si>
  <si>
    <t>ImpWeighting</t>
  </si>
  <si>
    <t>WeightGroupID</t>
  </si>
  <si>
    <t>ApplyIE</t>
  </si>
  <si>
    <t>IETableName</t>
  </si>
  <si>
    <t>TechBased</t>
  </si>
  <si>
    <t>Sector</t>
  </si>
  <si>
    <t>PA</t>
  </si>
  <si>
    <t>UseCategory</t>
  </si>
  <si>
    <t>UseSubCategory</t>
  </si>
  <si>
    <t>TechGroup</t>
  </si>
  <si>
    <t>TechType</t>
  </si>
  <si>
    <t>MeasCostID</t>
  </si>
  <si>
    <t>StdCostID</t>
  </si>
  <si>
    <t>EUL_ID</t>
  </si>
  <si>
    <t>RUL_ID</t>
  </si>
  <si>
    <t>PreDesc</t>
  </si>
  <si>
    <t>StdDesc</t>
  </si>
  <si>
    <t>MeasDesc</t>
  </si>
  <si>
    <t>PreTechID</t>
  </si>
  <si>
    <t>StdTechID</t>
  </si>
  <si>
    <t>MeasTechID</t>
  </si>
  <si>
    <t>Status</t>
  </si>
  <si>
    <t>LegacyID</t>
  </si>
  <si>
    <t>Comment</t>
  </si>
  <si>
    <t>RobNc</t>
  </si>
  <si>
    <t>DEER</t>
  </si>
  <si>
    <t>None</t>
  </si>
  <si>
    <t>Any</t>
  </si>
  <si>
    <t>Res</t>
  </si>
  <si>
    <t>Large</t>
  </si>
  <si>
    <t>Measure</t>
  </si>
  <si>
    <t>DEER2015</t>
  </si>
  <si>
    <t>Code/Standard</t>
  </si>
  <si>
    <t xml:space="preserve"> * AV + </t>
  </si>
  <si>
    <t>7.99</t>
  </si>
  <si>
    <t>225.0</t>
  </si>
  <si>
    <t>8.82</t>
  </si>
  <si>
    <t>248.4</t>
  </si>
  <si>
    <t>6.79</t>
  </si>
  <si>
    <t>193.6</t>
  </si>
  <si>
    <t>8.07</t>
  </si>
  <si>
    <t>233.7</t>
  </si>
  <si>
    <t>9.80</t>
  </si>
  <si>
    <t>276.0</t>
  </si>
  <si>
    <t>9.15</t>
  </si>
  <si>
    <t>264.9</t>
  </si>
  <si>
    <t>317.7</t>
  </si>
  <si>
    <t>348.9</t>
  </si>
  <si>
    <t>7.07</t>
  </si>
  <si>
    <t>201.6</t>
  </si>
  <si>
    <t>8.02</t>
  </si>
  <si>
    <t>228.5</t>
  </si>
  <si>
    <t>8.51</t>
  </si>
  <si>
    <t>297.8</t>
  </si>
  <si>
    <t>4.91</t>
  </si>
  <si>
    <t>507.5</t>
  </si>
  <si>
    <t>10.22</t>
  </si>
  <si>
    <t>357.4</t>
  </si>
  <si>
    <t>381.8</t>
  </si>
  <si>
    <t>441.4</t>
  </si>
  <si>
    <t>4.60</t>
  </si>
  <si>
    <t>459.0</t>
  </si>
  <si>
    <t>9.40</t>
  </si>
  <si>
    <t>336.9</t>
  </si>
  <si>
    <t>8.85</t>
  </si>
  <si>
    <t>401.0</t>
  </si>
  <si>
    <t>420.9</t>
  </si>
  <si>
    <t>9.25</t>
  </si>
  <si>
    <t>475.4</t>
  </si>
  <si>
    <t>9.83</t>
  </si>
  <si>
    <t>499.9</t>
  </si>
  <si>
    <t>8.40</t>
  </si>
  <si>
    <t>385.4</t>
  </si>
  <si>
    <t>10.20</t>
  </si>
  <si>
    <t>356.0</t>
  </si>
  <si>
    <t>8.54</t>
  </si>
  <si>
    <t>432.8</t>
  </si>
  <si>
    <t>10.10</t>
  </si>
  <si>
    <t>406.0</t>
  </si>
  <si>
    <t>10.25</t>
  </si>
  <si>
    <t>502.6</t>
  </si>
  <si>
    <t>5.57</t>
  </si>
  <si>
    <t>193.7</t>
  </si>
  <si>
    <t>7.55</t>
  </si>
  <si>
    <t>258.3</t>
  </si>
  <si>
    <t>8.62</t>
  </si>
  <si>
    <t>228.3</t>
  </si>
  <si>
    <t>12.43</t>
  </si>
  <si>
    <t>326.1</t>
  </si>
  <si>
    <t>312.3</t>
  </si>
  <si>
    <t>9.86</t>
  </si>
  <si>
    <t>260.9</t>
  </si>
  <si>
    <t>344.9</t>
  </si>
  <si>
    <t>7.29</t>
  </si>
  <si>
    <t>107.8</t>
  </si>
  <si>
    <t>9.88</t>
  </si>
  <si>
    <t>143.7</t>
  </si>
  <si>
    <t>10.24</t>
  </si>
  <si>
    <t>148.1</t>
  </si>
  <si>
    <t>9.03</t>
  </si>
  <si>
    <t>252.3</t>
  </si>
  <si>
    <t>10.70</t>
  </si>
  <si>
    <t>299.0</t>
  </si>
  <si>
    <t>7.84</t>
  </si>
  <si>
    <t>219.1</t>
  </si>
  <si>
    <t>5.91</t>
  </si>
  <si>
    <t>335.8</t>
  </si>
  <si>
    <t>7.00</t>
  </si>
  <si>
    <t>398.0</t>
  </si>
  <si>
    <t>11.80</t>
  </si>
  <si>
    <t>339.2</t>
  </si>
  <si>
    <t>12.70</t>
  </si>
  <si>
    <t>355.0</t>
  </si>
  <si>
    <t>423.2</t>
  </si>
  <si>
    <t>9.17</t>
  </si>
  <si>
    <t>259.3</t>
  </si>
  <si>
    <t>6.82</t>
  </si>
  <si>
    <t>456.9</t>
  </si>
  <si>
    <t>7.60</t>
  </si>
  <si>
    <t>501.0</t>
  </si>
  <si>
    <t>540.9</t>
  </si>
  <si>
    <t>13.10</t>
  </si>
  <si>
    <t>367.0</t>
  </si>
  <si>
    <t>8.65</t>
  </si>
  <si>
    <t>225.7</t>
  </si>
  <si>
    <t>9.78</t>
  </si>
  <si>
    <t>250.8</t>
  </si>
  <si>
    <t>10.17</t>
  </si>
  <si>
    <t>351.9</t>
  </si>
  <si>
    <t>11.40</t>
  </si>
  <si>
    <t>391.0</t>
  </si>
  <si>
    <t>136.8</t>
  </si>
  <si>
    <t>10.45</t>
  </si>
  <si>
    <t>152.0</t>
  </si>
  <si>
    <t>July 1, 2001 until Sept 15, 2014</t>
  </si>
  <si>
    <t>starting Sept 15, 2014</t>
  </si>
  <si>
    <t>Equations for maximum energy use (kWh/yr)</t>
  </si>
  <si>
    <t>RefrigFrz-573kWhyr-16.5to25ft3</t>
  </si>
  <si>
    <t>RefrigFrz-518kWhyr-8to16.5ft3</t>
  </si>
  <si>
    <t>RefrigFrz-665kWhyr-23to31ft3</t>
  </si>
  <si>
    <t>RefrigFrz-730kWhyr-23to31ft3</t>
  </si>
  <si>
    <t>RefrigFrz-620kWhyr-15to23ft3</t>
  </si>
  <si>
    <t>RefrigFrz-639kWhyr-15to23ft3</t>
  </si>
  <si>
    <t>RefrigFrz-532kWhyr-20to25ft3</t>
  </si>
  <si>
    <t>Small</t>
  </si>
  <si>
    <t>C0</t>
  </si>
  <si>
    <t>C1</t>
  </si>
  <si>
    <t>E-Star (10% less than Code)</t>
  </si>
  <si>
    <t>30% less than Code</t>
  </si>
  <si>
    <t>Rated annual energy use (kWh/yr)</t>
  </si>
  <si>
    <t>Size</t>
  </si>
  <si>
    <t>Weighted Size</t>
  </si>
  <si>
    <t>Weighted Refrigerator Type</t>
  </si>
  <si>
    <t>Weighted Freezer Type</t>
  </si>
  <si>
    <t>Mini</t>
  </si>
  <si>
    <t>Weight</t>
  </si>
  <si>
    <t>f</t>
  </si>
  <si>
    <t>Adjusted Volume</t>
  </si>
  <si>
    <t>Configuration</t>
  </si>
  <si>
    <t>430.32 Refrigerator/Freezer Category for
products manufactured starting Sept 15, 2014</t>
  </si>
  <si>
    <t>PreMultiTech</t>
  </si>
  <si>
    <t>StdMultiTech</t>
  </si>
  <si>
    <t>Qualifier</t>
  </si>
  <si>
    <t>AppPlug</t>
  </si>
  <si>
    <t>Scaled</t>
  </si>
  <si>
    <t>Delta</t>
  </si>
  <si>
    <t>Refrig</t>
  </si>
  <si>
    <t>Ref_Storage</t>
  </si>
  <si>
    <t>Freezer</t>
  </si>
  <si>
    <t>Appl-ESFrzr</t>
  </si>
  <si>
    <t>Res-Refg-dKWH-Cond</t>
  </si>
  <si>
    <t>RefrigFrz</t>
  </si>
  <si>
    <t>Appl-ESRefg</t>
  </si>
  <si>
    <t>RE-RefgFrz-TM-Ice</t>
  </si>
  <si>
    <t>RE-RefgFrz-TM</t>
  </si>
  <si>
    <t>RE-RefgFrz-SM-Ice</t>
  </si>
  <si>
    <t>RE-RefgFrz-SM</t>
  </si>
  <si>
    <t>RE-RefgFrz-BM</t>
  </si>
  <si>
    <t>RE-RefgFrz-Wtd</t>
  </si>
  <si>
    <t>RE-Frzr-Wtd</t>
  </si>
  <si>
    <t>RE-Frzr-Up-AutoDef</t>
  </si>
  <si>
    <t>RE-Frzr-Up-ManDef</t>
  </si>
  <si>
    <t>RE-Frzr-Chest-ManDef</t>
  </si>
  <si>
    <t>RE-Frzr-Chest-AutoDef</t>
  </si>
  <si>
    <t>VLarge</t>
  </si>
  <si>
    <t>Med</t>
  </si>
  <si>
    <t>Size Code</t>
  </si>
  <si>
    <t>WtdSize</t>
  </si>
  <si>
    <t>RE-RefgFrz-BM-Ice</t>
  </si>
  <si>
    <t>DEER Measure code</t>
  </si>
  <si>
    <t>Lookup</t>
  </si>
  <si>
    <t>Tier</t>
  </si>
  <si>
    <t>Tier1</t>
  </si>
  <si>
    <t>Tier2</t>
  </si>
  <si>
    <t>Match</t>
  </si>
  <si>
    <t>30% less than Code Maximum</t>
  </si>
  <si>
    <t>D15 v1</t>
  </si>
  <si>
    <t>Percent of Total Population =&gt;</t>
  </si>
  <si>
    <t>Weights used for DEER Measure Definition</t>
  </si>
  <si>
    <t>DEER2015 Measures</t>
  </si>
  <si>
    <t>CLASS Refrigerator Categories</t>
  </si>
  <si>
    <t>Class Population Weights</t>
  </si>
  <si>
    <t>Category Code</t>
  </si>
  <si>
    <t>RF_2 (config)</t>
  </si>
  <si>
    <t>RF_11 (options)</t>
  </si>
  <si>
    <t>RF_8 (size)</t>
  </si>
  <si>
    <t>Count</t>
  </si>
  <si>
    <t>Used Wts</t>
  </si>
  <si>
    <t>01 - Standard Top Freezer</t>
  </si>
  <si>
    <t>01 - None</t>
  </si>
  <si>
    <t>01- very small (&lt;13 cu ft.)</t>
  </si>
  <si>
    <t>02 - small (13-16 cu ft)</t>
  </si>
  <si>
    <t>03 - medium (17-20 cu ft)</t>
  </si>
  <si>
    <t>04 - large (21-23 cu ft)</t>
  </si>
  <si>
    <t>05 - Extra Large (&gt;23 cu ft)</t>
  </si>
  <si>
    <t>02 - Icemaker</t>
  </si>
  <si>
    <t>02 - Side-by-Side</t>
  </si>
  <si>
    <t>04 - Water &amp; Ice in-door</t>
  </si>
  <si>
    <t>04 - Bottom Freezer</t>
  </si>
  <si>
    <t>see "DEER2015-Refrig-Weights-from-CLASS.xlsx" for complete source data</t>
  </si>
  <si>
    <t>Weights for the DEER2015 Refrigerator Measures from 2014 CLASS data.</t>
  </si>
  <si>
    <t>Measure Specifications</t>
  </si>
  <si>
    <t>DEER Measure Definition</t>
  </si>
  <si>
    <t>DEER2015 Measure Summary</t>
  </si>
  <si>
    <t>Max kWh/yr Coefficients (from Code 430.32)</t>
  </si>
  <si>
    <t>This table summarizes the source for the DEER2015 Refrigerator/Freezer and Freezer measures.</t>
  </si>
  <si>
    <t>Refrigerator/Freezer and Freezer Code Update in Federal Code 430.32</t>
  </si>
  <si>
    <t>Tier Label</t>
  </si>
  <si>
    <t>CLASS
Size Ranges</t>
  </si>
  <si>
    <t>CLASS
Size Weight</t>
  </si>
  <si>
    <t>CLASS 
Category
&amp; Size Weight</t>
  </si>
  <si>
    <t>01 - small (&lt;13 cu ft.)</t>
  </si>
  <si>
    <t>02 - medium (13-16 cu ft)</t>
  </si>
  <si>
    <t>03 - large (&gt;16 cu ft)</t>
  </si>
  <si>
    <t>Small (&lt;13 cu ft.)</t>
  </si>
  <si>
    <t>Medium (13-16 cu ft)</t>
  </si>
  <si>
    <t>Large (&gt;16 cu ft)</t>
  </si>
  <si>
    <t>01 - Upright</t>
  </si>
  <si>
    <t>02 - Chest</t>
  </si>
  <si>
    <t>02 - Frost Free</t>
  </si>
  <si>
    <t>01 - Manual</t>
  </si>
  <si>
    <t>This table formats the DEER2015 measures in the ex ante format.</t>
  </si>
  <si>
    <t>Energy Star (10% less than Code Maximum)</t>
  </si>
  <si>
    <t>Refrigerator with Top-mount Freezer without automatic icemaker</t>
  </si>
  <si>
    <t>Refrigerator with Top-mount Freezer with automatic icemaker</t>
  </si>
  <si>
    <t>Refrigerator with Side-mount Freezer without automatic icemaker</t>
  </si>
  <si>
    <t>Refrigerator with Side-mount Freezer with automatic icemaker</t>
  </si>
  <si>
    <t>Refrigerator with Side-mount Freezer with automatic icemaker and through-door ice service</t>
  </si>
  <si>
    <t>Refrigerator with Bottom-mount Freezer without automatic icemaker</t>
  </si>
  <si>
    <t>Refrigerator with Bottom-mount Freezer with automatic icemaker</t>
  </si>
  <si>
    <t>Upright Freezer with manual defrost</t>
  </si>
  <si>
    <t>Upright Freezer with automatic defrost</t>
  </si>
  <si>
    <t>Chest Freezer with manual defrost</t>
  </si>
  <si>
    <t>Chest Freezer with automatic defrost</t>
  </si>
  <si>
    <t>DEER2015 Refrigerator/Freezer Categories</t>
  </si>
  <si>
    <t>Rated energy use is calculated based on the Code (430.32) definitions.  Size ranges and weights are based on 2014 CLASS data (see "CLASS Weights" tab for details)</t>
  </si>
  <si>
    <t xml:space="preserve">The rated maximum energy use for refrigerator/freezers and freezers is updated by the Federal energy code (CR 430.32) for appliances manufactured after September 14th, 2014. The updated code includes additional categories of refrigerator/freezer appliances that account for the presence of ice-makers and through-the-door ice.  </t>
  </si>
  <si>
    <t>Note: The Refrigerator Small and Very Small size ranges are not included in the final measure table based on the population weights (less than 4% of total population).</t>
  </si>
  <si>
    <t>The DEER2015 refrigerator and freezer measures utilize the same scaled energy impact values that are the basis for the DEER2014 measures.  The above-code scale values are calculated based on the new Code specification and two tier level definitions.  The measure definitions support replace-on-burnout and new construction measure application types.</t>
  </si>
  <si>
    <t>The new DEER2015 measures can be reviewed by using the latest version of READI.</t>
  </si>
  <si>
    <t>For more information on READI and viewing the DEER2015 measures visit DEEResources.com.</t>
  </si>
  <si>
    <t>DEER2015 Refrigerator and Freezer Code Update</t>
  </si>
  <si>
    <t>Measure Summary</t>
  </si>
  <si>
    <t>This worksheet shows how the new measures were developed based on the Federal code and CLASS data</t>
  </si>
  <si>
    <t>Measure Definitions</t>
  </si>
  <si>
    <t>CLASS Weights</t>
  </si>
  <si>
    <t>Workbook Contents:</t>
  </si>
  <si>
    <t>430.32 Code Update</t>
  </si>
  <si>
    <t>The worksheet formats the new measure data into the ex ante "Measure" table format.  These data are imported in the DEER database.</t>
  </si>
  <si>
    <t>"DEER2015-Refrig-Weights-from-CLASS.xlsx" workbook.</t>
  </si>
  <si>
    <t>This worksheet lists the governing table from the Federal code that specifies the new maximum rated energy use for the appliances.</t>
  </si>
  <si>
    <t>Tier Levels</t>
  </si>
  <si>
    <t>Two tier levels are defined for each appliance category</t>
  </si>
  <si>
    <t>Tier 1:</t>
  </si>
  <si>
    <t>Rated annual energy use is 10% less than the maximum code allowance.  This matches the Energy Star efficiency level.</t>
  </si>
  <si>
    <t xml:space="preserve">Rated annual energy use is 30% less than the maximum code allowance. </t>
  </si>
  <si>
    <t>Tier 2:</t>
  </si>
  <si>
    <t>Each category has three size ranges and a weighted size (based on CLASS data).   In addition, there is a weighted category defined for the Refrigerator and for the Freezer appliance types.</t>
  </si>
  <si>
    <t xml:space="preserve">The following table summarizes the code update for units manufactured starting on September 15, 2014. </t>
  </si>
  <si>
    <t xml:space="preserve">The worksheet documents how CLASS data was used to develop the measure weights.  The original CLASS data is available in the </t>
  </si>
  <si>
    <t>StartDate</t>
  </si>
  <si>
    <t>ExpiryDate</t>
  </si>
  <si>
    <t>TechnologyID</t>
  </si>
  <si>
    <t>ThruDoorIce</t>
  </si>
  <si>
    <t>Weighted</t>
  </si>
  <si>
    <t>SizeRange</t>
  </si>
  <si>
    <t>Upright</t>
  </si>
  <si>
    <t>Chest</t>
  </si>
  <si>
    <t>Freezer_Location</t>
  </si>
  <si>
    <t>Top</t>
  </si>
  <si>
    <t>Side</t>
  </si>
  <si>
    <t>Bottom</t>
  </si>
  <si>
    <t>Very large (over 23 cu. Ft.)</t>
  </si>
  <si>
    <t/>
  </si>
  <si>
    <t>Param Index</t>
  </si>
  <si>
    <t>Param Name</t>
  </si>
  <si>
    <t>TechID</t>
  </si>
  <si>
    <t>ParamID</t>
  </si>
  <si>
    <t>ParamVal</t>
  </si>
  <si>
    <t>TechName</t>
  </si>
  <si>
    <t>ParamName</t>
  </si>
  <si>
    <t>row</t>
  </si>
  <si>
    <t>column</t>
  </si>
  <si>
    <t>TechSource</t>
  </si>
  <si>
    <t>IceMaker</t>
  </si>
  <si>
    <t>Rated_kWhyr</t>
  </si>
  <si>
    <t>Scale_Basis_Type</t>
  </si>
  <si>
    <t>Scale_Basis_Value</t>
  </si>
  <si>
    <t>Defrost</t>
  </si>
  <si>
    <t>Automatic</t>
  </si>
  <si>
    <t>Manual</t>
  </si>
  <si>
    <t>RefrigFrz-357kWhyr-10to15ft3-ES</t>
  </si>
  <si>
    <t>DEER 2012</t>
  </si>
  <si>
    <t>10to15ft3</t>
  </si>
  <si>
    <t>RatedkWh</t>
  </si>
  <si>
    <t>Energy Star(R) Refrigerator: Top Mount Freezer without through-the-door ice - small (10-15 ft3 TV) - 357 kWh/yr</t>
  </si>
  <si>
    <t>RefrigFrz-399kWhyr-15to20ft3-ES</t>
  </si>
  <si>
    <t>15to20ft3</t>
  </si>
  <si>
    <t>Energy Star(R) Refrigerator: Top Mount Freezer without through-the-door ice - medium (15-20 ft3 TV) - 399 kWh/yr</t>
  </si>
  <si>
    <t>RefrigFrz-420kWhyr-10to15ft3</t>
  </si>
  <si>
    <t>RefrigFrz-447kWhyr-8to16.5ft3-ES</t>
  </si>
  <si>
    <t>8to16.5ft3</t>
  </si>
  <si>
    <t>Energy Star(R) Refrigerator: Bottom Mount Freezer without through-the-door ice - small (8-16.5 ft3 TV) - 447 kWh/yr</t>
  </si>
  <si>
    <t>RefrigFrz-452kWhyr-20to25ft3-ES</t>
  </si>
  <si>
    <t>20to25ft3</t>
  </si>
  <si>
    <t>Energy Star(R) Refrigerator: Top Mount Freezer without through-the-door ice - large (20-25 ft3 TV) - 452 kWh/yr</t>
  </si>
  <si>
    <t>RefrigFrz-469kWhyr-15to20ft3</t>
  </si>
  <si>
    <t>RefrigFrz-487kWhyr-16.5to25ft3-ES</t>
  </si>
  <si>
    <t>16.5to25ft3</t>
  </si>
  <si>
    <t>Energy Star(R) Refrigerator: Bottom Mount Freezer without through-the-door ice - large (16.5-25 ft3 TV) - 487 kWh/yr</t>
  </si>
  <si>
    <t>RefrigFrz-528kWhyr-15to23ft3-ES</t>
  </si>
  <si>
    <t>15to23ft3</t>
  </si>
  <si>
    <t>Energy Star(R) Refrigerator: Side Mount Freezer without through-the-door ice - medium (15-23 ft3 TV) - 528 kWh/yr</t>
  </si>
  <si>
    <t>RefrigFrz-543kWhyr-15to23ft3-ES</t>
  </si>
  <si>
    <t>Energy Star(R) Refrigerator: Side Mount Freezer with through-the-door ice - medium (15-23 ft3 TV) - 543 kWh/yr</t>
  </si>
  <si>
    <t>RefrigFrz-565kWhyr-23to31ft3-ES</t>
  </si>
  <si>
    <t>23to31ft3</t>
  </si>
  <si>
    <t>Energy Star(R) Refrigerator: Side Mount Freezer without through-the-door ice - large (23-31ft3 TV) - 565 kWh/yr</t>
  </si>
  <si>
    <t>RefrigFrz-620kWhyr-23to31ft3-ES</t>
  </si>
  <si>
    <t>Energy Star(R) Refrigerator: Side Mount Freezer with through-the-door ice - large (23-31 ft3 TV) - 620 kWh/yr</t>
  </si>
  <si>
    <t>RefrigFrz-621kWhyr-10to15ft3</t>
  </si>
  <si>
    <t>RefrigFrz-652kWhyr-15to20ft3</t>
  </si>
  <si>
    <t>RefrigFrz-697kWhyr-20to25ft3</t>
  </si>
  <si>
    <t>RefrigFrz-703kWhyr-15to23ft3</t>
  </si>
  <si>
    <t>RefrigFrz-821kWhyr-23to31ft3</t>
  </si>
  <si>
    <t>RefrigFrz-835kWhyr-15to23ft3</t>
  </si>
  <si>
    <t>RefrigFrz-921kWhyr-23to31ft3</t>
  </si>
  <si>
    <t>EffLevel</t>
  </si>
  <si>
    <t>Code</t>
  </si>
  <si>
    <t>EStar</t>
  </si>
  <si>
    <t>DEER2015 Refrigerator &amp; Freezer Technologies</t>
  </si>
  <si>
    <t>This table lists all of the technologies included in the updated measures. The technology specifications are referenced by the measure definitions to establish scale factors and technology descriptions.</t>
  </si>
  <si>
    <t>Freezers</t>
  </si>
  <si>
    <t>FreezerType</t>
  </si>
  <si>
    <t>TypeID</t>
  </si>
  <si>
    <t>Name</t>
  </si>
  <si>
    <t>SrcCode</t>
  </si>
  <si>
    <t>ClassCode</t>
  </si>
  <si>
    <t>State</t>
  </si>
  <si>
    <t>Standard</t>
  </si>
  <si>
    <t>2015 code technology</t>
  </si>
  <si>
    <t>2015 measure technology</t>
  </si>
  <si>
    <t>DEER2014 technologies with updated parameter definitions are also included.</t>
  </si>
  <si>
    <t>Freezer-368kWhyr-Manual-ES</t>
  </si>
  <si>
    <t>Energy Star(R) Freezer: Chest - manual defrost - 368 kWh/yr</t>
  </si>
  <si>
    <t>Freezer-409kWhyr-Manual</t>
  </si>
  <si>
    <t>Freezer-409kWhyr-Manual-ES</t>
  </si>
  <si>
    <t>Energy Star(R) Freezer: Upright - manual defrost - 409 kWh/yr</t>
  </si>
  <si>
    <t>Freezer-454kWhyr-Manual</t>
  </si>
  <si>
    <t>Freezer-642kWhyr-Automatic-ES</t>
  </si>
  <si>
    <t>Energy Star(R) Freezer: Upright - automatic defrost - 642 kWh/yr</t>
  </si>
  <si>
    <t>Freezer-700kWhyr-Manual</t>
  </si>
  <si>
    <t>Freezer-708kWhyr-Manual</t>
  </si>
  <si>
    <t>Freezer-713kWhyr-Automatic</t>
  </si>
  <si>
    <t>Freezer-849kWhyr-Automatic</t>
  </si>
  <si>
    <t>Frzr-Up-ManDef_Small-Code</t>
  </si>
  <si>
    <t>Frzr-Up-ManDef_Med-Code</t>
  </si>
  <si>
    <t>Frzr-Up-ManDef_Large-Code</t>
  </si>
  <si>
    <t>Frzr-Up-ManDef_WtdSize-Code</t>
  </si>
  <si>
    <t>Frzr-Up-AutoDef_Small-Code</t>
  </si>
  <si>
    <t>Frzr-Up-AutoDef_Med-Code</t>
  </si>
  <si>
    <t>Frzr-Up-AutoDef_Large-Code</t>
  </si>
  <si>
    <t>Frzr-Up-AutoDef_WtdSize-Code</t>
  </si>
  <si>
    <t>Frzr-Chest-ManDef_Small-Code</t>
  </si>
  <si>
    <t>Frzr-Chest-ManDef_Med-Code</t>
  </si>
  <si>
    <t>Frzr-Chest-ManDef_Large-Code</t>
  </si>
  <si>
    <t>Frzr-Chest-ManDef_WtdSize-Code</t>
  </si>
  <si>
    <t>Frzr-Chest-AutoDef_Small-Code</t>
  </si>
  <si>
    <t>Frzr-Chest-AutoDef_Med-Code</t>
  </si>
  <si>
    <t>Frzr-Chest-AutoDef_Large-Code</t>
  </si>
  <si>
    <t>Frzr-Chest-AutoDef_WtdSize-Code</t>
  </si>
  <si>
    <t>Frzr-Up-ManDef_Small-Tier1</t>
  </si>
  <si>
    <t>Frzr-Up-ManDef_Med-Tier1</t>
  </si>
  <si>
    <t>Frzr-Up-ManDef_Large-Tier1</t>
  </si>
  <si>
    <t>Frzr-Up-ManDef_WtdSize-Tier1</t>
  </si>
  <si>
    <t>Frzr-Up-AutoDef_Small-Tier1</t>
  </si>
  <si>
    <t>Frzr-Up-AutoDef_Med-Tier1</t>
  </si>
  <si>
    <t>Frzr-Up-AutoDef_Large-Tier1</t>
  </si>
  <si>
    <t>Frzr-Up-AutoDef_WtdSize-Tier1</t>
  </si>
  <si>
    <t>Frzr-Chest-ManDef_Small-Tier1</t>
  </si>
  <si>
    <t>Frzr-Chest-ManDef_Med-Tier1</t>
  </si>
  <si>
    <t>Frzr-Chest-ManDef_Large-Tier1</t>
  </si>
  <si>
    <t>Frzr-Chest-ManDef_WtdSize-Tier1</t>
  </si>
  <si>
    <t>Frzr-Chest-AutoDef_Small-Tier1</t>
  </si>
  <si>
    <t>Frzr-Chest-AutoDef_Med-Tier1</t>
  </si>
  <si>
    <t>Frzr-Chest-AutoDef_Large-Tier1</t>
  </si>
  <si>
    <t>Frzr-Chest-AutoDef_WtdSize-Tier1</t>
  </si>
  <si>
    <t>Frzr-Up-ManDef_Small-Tier2</t>
  </si>
  <si>
    <t>Frzr-Up-ManDef_Med-Tier2</t>
  </si>
  <si>
    <t>Frzr-Up-ManDef_Large-Tier2</t>
  </si>
  <si>
    <t>Frzr-Up-ManDef_WtdSize-Tier2</t>
  </si>
  <si>
    <t>Frzr-Up-AutoDef_Small-Tier2</t>
  </si>
  <si>
    <t>Frzr-Up-AutoDef_Med-Tier2</t>
  </si>
  <si>
    <t>Frzr-Up-AutoDef_Large-Tier2</t>
  </si>
  <si>
    <t>Frzr-Up-AutoDef_WtdSize-Tier2</t>
  </si>
  <si>
    <t>Frzr-Chest-ManDef_Small-Tier2</t>
  </si>
  <si>
    <t>Frzr-Chest-ManDef_Med-Tier2</t>
  </si>
  <si>
    <t>Frzr-Chest-ManDef_Large-Tier2</t>
  </si>
  <si>
    <t>Frzr-Chest-ManDef_WtdSize-Tier2</t>
  </si>
  <si>
    <t>Frzr-Chest-AutoDef_Small-Tier2</t>
  </si>
  <si>
    <t>Frzr-Chest-AutoDef_Med-Tier2</t>
  </si>
  <si>
    <t>Frzr-Chest-AutoDef_Large-Tier2</t>
  </si>
  <si>
    <t>Frzr-Chest-AutoDef_WtdSize-Tier2</t>
  </si>
  <si>
    <t>Refrigerators</t>
  </si>
  <si>
    <t>t</t>
  </si>
  <si>
    <t>RefgFrz-TM</t>
  </si>
  <si>
    <t>RefgFrz-TM-Ice</t>
  </si>
  <si>
    <t>RefgFrz-SM</t>
  </si>
  <si>
    <t>RefgFrz-SM-Ice</t>
  </si>
  <si>
    <t>RefgFrz-BM</t>
  </si>
  <si>
    <t>RefgFrz-BM-Ice</t>
  </si>
  <si>
    <t>RefgFrz-Wtd</t>
  </si>
  <si>
    <t>Frzr-Up-ManDef</t>
  </si>
  <si>
    <t>Frzr-Up-AutoDef</t>
  </si>
  <si>
    <t>Frzr-Chest-ManDef</t>
  </si>
  <si>
    <t>Frzr-Chest-AutoDef</t>
  </si>
  <si>
    <t>Frzr-Wtd</t>
  </si>
  <si>
    <t>RefgFrz-Wtd-Code</t>
  </si>
  <si>
    <t>RefgFrz-Wtd-Tier1</t>
  </si>
  <si>
    <t>RefgFrz-Wtd-Tier2</t>
  </si>
  <si>
    <t>Frzr-Wtd-Code</t>
  </si>
  <si>
    <t>Frzr-Wtd-Tier1</t>
  </si>
  <si>
    <t>Frzr-Wtd-Tier2</t>
  </si>
  <si>
    <t>-Tier1</t>
  </si>
  <si>
    <t>-Tier2</t>
  </si>
  <si>
    <t>Technology Match</t>
  </si>
  <si>
    <t>Minimum code compiant</t>
  </si>
  <si>
    <t>Energy Star qualified</t>
  </si>
  <si>
    <t>30% lower than Code</t>
  </si>
  <si>
    <t>Res-Frzr-dKWH-Cond</t>
  </si>
  <si>
    <t>DEER2014</t>
  </si>
  <si>
    <t>Technologies</t>
  </si>
  <si>
    <t>A listing of all the technologies defined for the new refrigerator and freezer measures. Technologies used in earlier versions of DEER but not used for DEER2015 are listed as well, as the technology definition has changed. The exante.Technology and exante.TechParams are the same data formatted for the ex ante database.</t>
  </si>
  <si>
    <t>This worksheet formats the technology specifications into the ex ante "tech.TechID2Param" table format, based on the technology type definition for each new technology.</t>
  </si>
  <si>
    <t>This worksheet formats the technology specifications into the ex ante "tech.Technology" table format, based on the technology type definition for each new technology.</t>
  </si>
  <si>
    <t>The Technology table provides high-level information such as a description for each technology name.</t>
  </si>
  <si>
    <t>The TechID2Param table associates all of the technology-type parameter values with a specific Technology Name</t>
  </si>
  <si>
    <t>RE-Appl-ESFrzr-ChstManDef-700kWh-368kWh</t>
  </si>
  <si>
    <t>RE-Appl-ESFrzr-UpAutoDef-849kWh-642kWh</t>
  </si>
  <si>
    <t>RE-Appl-ESFrzr-UpManDef-708kWh-409kWh</t>
  </si>
  <si>
    <t>RE-Appl-ESRefg-BMLrg-573kWh-487kWh</t>
  </si>
  <si>
    <t>RE-Appl-ESRefg-BMSml-518kWh-447kWh</t>
  </si>
  <si>
    <t>RE-Appl-ESRefg-SMLrg-921kWh-565kWh</t>
  </si>
  <si>
    <t>RE-Appl-ESRefg-SMLrgIce-821kWh-620kWh</t>
  </si>
  <si>
    <t>RE-Appl-ESRefg-SMMed-703kWh-528kWh</t>
  </si>
  <si>
    <t>RE-Appl-ESRefg-SMMedIce-835kWh-543kWh</t>
  </si>
  <si>
    <t>RE-Appl-ESRefg-TMLrg-697kWh-452kWh</t>
  </si>
  <si>
    <t>RE-Appl-ESRefg-TMMed-652kWh-399kWh</t>
  </si>
  <si>
    <t>RE-Appl-ESRefg-TMSml-621kWh-357kWh</t>
  </si>
  <si>
    <t>DEER2014 MeasureID</t>
  </si>
  <si>
    <t>DEER2014 Measure Description</t>
  </si>
  <si>
    <t>Side mount (large) with thru-door ice</t>
  </si>
  <si>
    <t>Top mount refrig (large) w/ice</t>
  </si>
  <si>
    <t>Bottom mount refrig (large) w/o ice</t>
  </si>
  <si>
    <t>Bottom mount refrig (large) w/ice</t>
  </si>
  <si>
    <t>rated kWh/yr</t>
  </si>
  <si>
    <t>change</t>
  </si>
  <si>
    <t>Chest freezer w/auto defrost</t>
  </si>
  <si>
    <t>Upright freezer w/manual defost</t>
  </si>
  <si>
    <t>Upright freezer w/auto defost</t>
  </si>
  <si>
    <t>Chest freezer w/manual defrost</t>
  </si>
  <si>
    <t>Side mount (large) w/ice</t>
  </si>
  <si>
    <t>Side mount (large) w/o ice</t>
  </si>
  <si>
    <t>Total Volume</t>
  </si>
  <si>
    <t>AdjVol</t>
  </si>
  <si>
    <t>fraction</t>
  </si>
  <si>
    <t>Medium (17 – 20 cu. ft.)</t>
  </si>
  <si>
    <t>Large (21 – 23 cu. ft.)</t>
  </si>
  <si>
    <t>Measure Code</t>
  </si>
  <si>
    <t>AdjVolume</t>
  </si>
  <si>
    <t>TotVolume</t>
  </si>
  <si>
    <t>compact (5-7 cu. ft.)</t>
  </si>
  <si>
    <t>Additional Refrigerator/Freezer Categories</t>
  </si>
  <si>
    <t>07 - Refrigerator Only</t>
  </si>
  <si>
    <t>Very Small (&lt;13 cu. ft.)</t>
  </si>
  <si>
    <t>Very large (over 23 cu. ft.)</t>
  </si>
  <si>
    <t>RE-Refg-All</t>
  </si>
  <si>
    <t>XLarge</t>
  </si>
  <si>
    <t>extra large (&gt; 28 cu. ft.)</t>
  </si>
  <si>
    <t>Compact Refrigerators</t>
  </si>
  <si>
    <t>RE-RefgFrz-TM_Small</t>
  </si>
  <si>
    <t>RE-RefgFrz-TM_Med</t>
  </si>
  <si>
    <t>RE-RefgFrz-TM_Large</t>
  </si>
  <si>
    <t>RE-RefgFrz-TM_VLarge</t>
  </si>
  <si>
    <t>RE-RefgFrz-TM_WtdSize</t>
  </si>
  <si>
    <t>RE-Refg-All_Mini</t>
  </si>
  <si>
    <t>RE-Refg-All_Small</t>
  </si>
  <si>
    <t>RE-Refg-All_Med</t>
  </si>
  <si>
    <t>RE-Refg-All_Large</t>
  </si>
  <si>
    <t>RE-Refg-All_VLarge</t>
  </si>
  <si>
    <t>RE-Refg-All_WtdSize</t>
  </si>
  <si>
    <t>RE-RefgFrz-TM-Ice_Mini</t>
  </si>
  <si>
    <t>RE-RefgFrz-TM-Ice_Small</t>
  </si>
  <si>
    <t>RE-RefgFrz-TM-Ice_Med</t>
  </si>
  <si>
    <t>RE-RefgFrz-TM-Ice_Large</t>
  </si>
  <si>
    <t>RE-RefgFrz-TM-Ice_VLarge</t>
  </si>
  <si>
    <t>RE-RefgFrz-TM-Ice_WtdSize</t>
  </si>
  <si>
    <t>RE-RefgFrz-SM_Mini</t>
  </si>
  <si>
    <t>RE-RefgFrz-SM_Small</t>
  </si>
  <si>
    <t>RE-RefgFrz-SM_Med</t>
  </si>
  <si>
    <t>RE-RefgFrz-SM_Large</t>
  </si>
  <si>
    <t>RE-RefgFrz-SM_VLarge</t>
  </si>
  <si>
    <t>RE-RefgFrz-SM_WtdSize</t>
  </si>
  <si>
    <t>RE-RefgFrz-SM-Ice_Mini</t>
  </si>
  <si>
    <t>RE-RefgFrz-SM-Ice_Small</t>
  </si>
  <si>
    <t>RE-RefgFrz-SM-Ice_Med</t>
  </si>
  <si>
    <t>RE-RefgFrz-SM-Ice_Large</t>
  </si>
  <si>
    <t>RE-RefgFrz-SM-Ice_VLarge</t>
  </si>
  <si>
    <t>RE-RefgFrz-SM-Ice_WtdSize</t>
  </si>
  <si>
    <t>RE-RefgFrz-BM_Mini</t>
  </si>
  <si>
    <t>RE-RefgFrz-BM_Small</t>
  </si>
  <si>
    <t>RE-RefgFrz-BM_Med</t>
  </si>
  <si>
    <t>RE-RefgFrz-BM_Large</t>
  </si>
  <si>
    <t>RE-RefgFrz-BM_VLarge</t>
  </si>
  <si>
    <t>RE-RefgFrz-BM_WtdSize</t>
  </si>
  <si>
    <t>RE-RefgFrz-BM-Ice_Mini</t>
  </si>
  <si>
    <t>RE-RefgFrz-BM-Ice_Small</t>
  </si>
  <si>
    <t>RE-RefgFrz-BM-Ice_Med</t>
  </si>
  <si>
    <t>RE-RefgFrz-BM-Ice_Large</t>
  </si>
  <si>
    <t>RE-RefgFrz-BM-Ice_VLarge</t>
  </si>
  <si>
    <t>RE-RefgFrz-BM-Ice_WtdSize</t>
  </si>
  <si>
    <t>RE-RefgFrz-TM_Mini</t>
  </si>
  <si>
    <t>All</t>
  </si>
  <si>
    <t>legacy techs</t>
  </si>
  <si>
    <t>tier1</t>
  </si>
  <si>
    <t>code</t>
  </si>
  <si>
    <t>Compact All-refrigerator, manual defrost</t>
  </si>
  <si>
    <t>Compact refrigerator with freezer, manual defrost</t>
  </si>
  <si>
    <t>Compact refrigerator with Top-mount freezer, automatic defrost</t>
  </si>
  <si>
    <t>Compact refrigerator with Bottom-mount freezer, automatic defrost</t>
  </si>
  <si>
    <t>* All-refrigerators are defined as “an electric refrigerator which does not include a compartment for the freezing and long time storage of food at temperatures below 32 °F.</t>
  </si>
  <si>
    <t>All-refrigerator (no freezer) *</t>
  </si>
  <si>
    <t>tier2</t>
  </si>
  <si>
    <t>RE-RefgFrz-SM-TTD</t>
  </si>
  <si>
    <t>RE-RefgFrz-BM-TTD</t>
  </si>
  <si>
    <t>http://www.regulations.gov/#!documentDetail;D=EERE-2008-BT-STD-0012-0128</t>
  </si>
  <si>
    <r>
      <t>Factor</t>
    </r>
    <r>
      <rPr>
        <vertAlign val="superscript"/>
        <sz val="11"/>
        <color theme="1"/>
        <rFont val="Calibri"/>
        <family val="2"/>
        <scheme val="minor"/>
      </rPr>
      <t>1</t>
    </r>
  </si>
  <si>
    <r>
      <t>Total Vol</t>
    </r>
    <r>
      <rPr>
        <vertAlign val="superscript"/>
        <sz val="11"/>
        <color theme="1"/>
        <rFont val="Calibri"/>
        <family val="2"/>
        <scheme val="minor"/>
      </rPr>
      <t>2</t>
    </r>
  </si>
  <si>
    <t>2. The Freezer fraction of Total Volume is representative of units described in the same document.</t>
  </si>
  <si>
    <t>These DEER2015 measures update the following DEER2014 Measures:</t>
  </si>
  <si>
    <t>1. The Ajusted Volume factor is based on Table 5.4.3 of a DOE Technical Support Document:</t>
  </si>
  <si>
    <t>RE-RefgFrz-SM-TTD_Mini</t>
  </si>
  <si>
    <t>RE-RefgFrz-SM-TTD_Small</t>
  </si>
  <si>
    <t>RE-RefgFrz-SM-TTD_Med</t>
  </si>
  <si>
    <t>RE-RefgFrz-SM-TTD_Large</t>
  </si>
  <si>
    <t>RE-RefgFrz-SM-TTD_VLarge</t>
  </si>
  <si>
    <t>RE-RefgFrz-SM-TTD_WtdSize</t>
  </si>
  <si>
    <t>RE-RefgFrz-BM-TTD_Mini</t>
  </si>
  <si>
    <t>RE-RefgFrz-BM-TTD_Small</t>
  </si>
  <si>
    <t>RE-RefgFrz-BM-TTD_Med</t>
  </si>
  <si>
    <t>RE-RefgFrz-BM-TTD_Large</t>
  </si>
  <si>
    <t>RE-RefgFrz-BM-TTD_VLarge</t>
  </si>
  <si>
    <t>RE-RefgFrz-BM-TTD_WtdSize</t>
  </si>
  <si>
    <t xml:space="preserve">with Top mount freezer, </t>
  </si>
  <si>
    <t xml:space="preserve">without Freezer, </t>
  </si>
  <si>
    <t xml:space="preserve">with Side mount freezer, </t>
  </si>
  <si>
    <t xml:space="preserve">with Bottom mount freezer, </t>
  </si>
  <si>
    <t>5. Extra-large Bottom-mounted freezer w/o an icemaker</t>
  </si>
  <si>
    <t>5. Extra-large: Bottom-mounted freezer with an automatic icemaker</t>
  </si>
  <si>
    <t>Compact</t>
  </si>
  <si>
    <t>CmpMini</t>
  </si>
  <si>
    <t>CmpSml</t>
  </si>
  <si>
    <t>compact mini (&lt;5 cu. ft.)</t>
  </si>
  <si>
    <t>RE-RefgFrz</t>
  </si>
  <si>
    <t>RE-Refg</t>
  </si>
  <si>
    <t>RE-RefgFrz_CmpMini</t>
  </si>
  <si>
    <t>RE-RefgFrz_CmpSml</t>
  </si>
  <si>
    <t>RE-Refg-All_CmpMini</t>
  </si>
  <si>
    <t>RE-Refg-All_CmpSml</t>
  </si>
  <si>
    <t>RE-RefgFrz-TM_CmpMini</t>
  </si>
  <si>
    <t>RE-RefgFrz-TM_CmpSml</t>
  </si>
  <si>
    <t>RE-RefgFrz-BM_CmpMini</t>
  </si>
  <si>
    <t>RE-RefgFrz-BM_CmpSml</t>
  </si>
  <si>
    <t>Int</t>
  </si>
  <si>
    <t xml:space="preserve">with interior freezer, </t>
  </si>
  <si>
    <t>special</t>
  </si>
  <si>
    <t>TIer2</t>
  </si>
  <si>
    <t>RE-RefgFrz-BM_XLarge</t>
  </si>
  <si>
    <t>RE-RefgFrz-BM-Ice_XLarge</t>
  </si>
  <si>
    <t>RE-Frzr-Up-ManDef_Small</t>
  </si>
  <si>
    <t>RE-Frzr-Up-ManDef_Med</t>
  </si>
  <si>
    <t>RE-Frzr-Up-ManDef_Large</t>
  </si>
  <si>
    <t>RE-Frzr-Up-ManDef_WtdSize</t>
  </si>
  <si>
    <t>RE-Frzr-Up-AutoDef_Small</t>
  </si>
  <si>
    <t>RE-Frzr-Up-AutoDef_Med</t>
  </si>
  <si>
    <t>RE-Frzr-Up-AutoDef_Large</t>
  </si>
  <si>
    <t>RE-Frzr-Up-AutoDef_WtdSize</t>
  </si>
  <si>
    <t>RE-Frzr-Chest-ManDef_Small</t>
  </si>
  <si>
    <t>RE-Frzr-Chest-ManDef_Med</t>
  </si>
  <si>
    <t>RE-Frzr-Chest-ManDef_Large</t>
  </si>
  <si>
    <t>RE-Frzr-Chest-ManDef_WtdSize</t>
  </si>
  <si>
    <t>RE-Frzr-Chest-AutoDef_Small</t>
  </si>
  <si>
    <t>RE-Frzr-Chest-AutoDef_Med</t>
  </si>
  <si>
    <t>RE-Frzr-Chest-AutoDef_Large</t>
  </si>
  <si>
    <t>RE-Frzr-Chest-AutoDef_WtdSize</t>
  </si>
  <si>
    <t xml:space="preserve">Code </t>
  </si>
  <si>
    <t>Refg-All</t>
  </si>
  <si>
    <t>RefgFrz-SM-TTD</t>
  </si>
  <si>
    <t>RefgFrz-BM-TTD</t>
  </si>
  <si>
    <t>RefgFrz</t>
  </si>
  <si>
    <t>RE-Frzr</t>
  </si>
  <si>
    <t>EUL ID</t>
  </si>
  <si>
    <t>3. Refrigerator-freezers - automatic defrost with top-mounted freezer without an automatic icemaker</t>
  </si>
  <si>
    <t>3A. All-refrigerators - automatic defrost
(Refrigerator with no separate freezer storage)</t>
  </si>
  <si>
    <t>3I. Refrigerator-freezers - automatic defrost with top-mounted freezer with an automatic icemaker without through-the-door ice service</t>
  </si>
  <si>
    <t>4. Refrigerator-freezers - automatic defrost with side-mounted freezer without an automatic icemaker</t>
  </si>
  <si>
    <t>4I. Refrigerator-freezers - automatic defrost with side-mounted freezer with an automatic icemaker without through-the-door ice service</t>
  </si>
  <si>
    <t>7. Refrigerator-freezers - automatic defrost with side-mounted freezer with through-the-door ice service</t>
  </si>
  <si>
    <t>5. Refrigerator-freezers - automatic defrost with bottom-mounted freezer without an automatic icemaker</t>
  </si>
  <si>
    <t>5A. Refrigerator-freezer - automatic defrost with bottom-mounted freezer with through-the-door ice service</t>
  </si>
  <si>
    <t>5I. Refrigerator-freezers - automatic defrost with bottom-mounted freezer with an automatic icemaker without through-the-door ice service</t>
  </si>
  <si>
    <t>11A.Compact all-refrigerators - manual defrost</t>
  </si>
  <si>
    <t>13. Compact refrigerator-freezers - automatic defrost with top-mounted freezer</t>
  </si>
  <si>
    <t>15. Compact refrigerator-freezers - automatic defrost with bottom-mounted freezer</t>
  </si>
  <si>
    <t>2012 measure technology</t>
  </si>
  <si>
    <t>The  DEER2014 efficient refrigerator and freezer efficiency measures are updated with 164 measure definitions that cover a wider range of appliance configurations, sizes and efficiency levels.</t>
  </si>
  <si>
    <t xml:space="preserve">Two examples of specialty categories: extra-large bottom-mount refrigerators </t>
  </si>
  <si>
    <t>FREEZER</t>
  </si>
  <si>
    <t>Small (13 – 16 cu. ft.)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</si>
</sst>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0000"/>
    <numFmt numFmtId="166" formatCode="0.0"/>
  </numFmts>
  <fonts count="34"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i/>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i/>
      <sz val="11"/>
      <color rgb="FF7F7F7F"/>
      <name val="Calibri"/>
      <family val="2"/>
      <scheme val="minor"/>
    </font>
    <font>
      <sz val="11"/>
      <color rgb="FF333333"/>
      <name val="Verdana"/>
      <family val="2"/>
    </font>
    <font>
      <sz val="11"/>
      <name val="Calibri"/>
      <family val="2"/>
      <scheme val="minor"/>
    </font>
    <font>
      <sz val="10"/>
      <color rgb="FF000000"/>
      <name val="Calibri"/>
      <family val="2"/>
      <scheme val="minor"/>
    </font>
    <font>
      <sz val="11"/>
      <color rgb="FF000000"/>
      <name val="Calibri"/>
      <family val="2"/>
      <scheme val="minor"/>
    </font>
    <font>
      <sz val="12"/>
      <color theme="1"/>
      <name val="Calibri"/>
      <family val="2"/>
      <scheme val="minor"/>
    </font>
    <font>
      <b/>
      <sz val="12"/>
      <color theme="1"/>
      <name val="Calibri"/>
      <family val="2"/>
      <scheme val="minor"/>
    </font>
    <font>
      <sz val="10"/>
      <name val="Calibri"/>
      <family val="2"/>
      <scheme val="minor"/>
    </font>
    <font>
      <b/>
      <sz val="10"/>
      <color rgb="FF000000"/>
      <name val="Arial"/>
      <family val="2"/>
    </font>
    <font>
      <sz val="11"/>
      <color rgb="FF000000"/>
      <name val="Arial"/>
      <family val="2"/>
    </font>
    <font>
      <sz val="11"/>
      <color theme="0" tint="-0.249977111117893"/>
      <name val="Calibri"/>
      <family val="2"/>
      <scheme val="minor"/>
    </font>
    <font>
      <sz val="10"/>
      <color rgb="FF000000"/>
      <name val="Arial"/>
      <family val="2"/>
    </font>
    <font>
      <sz val="10"/>
      <name val="Arial"/>
      <family val="2"/>
    </font>
    <font>
      <b/>
      <sz val="11"/>
      <color indexed="8"/>
      <name val="Calibri"/>
      <family val="2"/>
    </font>
    <font>
      <i/>
      <sz val="11"/>
      <name val="Calibri"/>
      <family val="2"/>
      <scheme val="minor"/>
    </font>
    <font>
      <b/>
      <sz val="14"/>
      <color theme="3"/>
      <name val="Calibri"/>
      <family val="2"/>
      <scheme val="minor"/>
    </font>
    <font>
      <sz val="11"/>
      <color theme="0" tint="-0.34998626667073579"/>
      <name val="Calibri"/>
      <family val="2"/>
      <scheme val="minor"/>
    </font>
    <font>
      <sz val="11"/>
      <color rgb="FF0070C0"/>
      <name val="Calibri"/>
      <family val="2"/>
      <scheme val="minor"/>
    </font>
    <font>
      <sz val="11"/>
      <color rgb="FF006100"/>
      <name val="Calibri"/>
      <family val="2"/>
      <scheme val="minor"/>
    </font>
    <font>
      <b/>
      <sz val="11"/>
      <color rgb="FFFA7D00"/>
      <name val="Calibri"/>
      <family val="2"/>
      <scheme val="minor"/>
    </font>
    <font>
      <b/>
      <sz val="11"/>
      <color rgb="FF0070C0"/>
      <name val="Calibri"/>
      <family val="2"/>
      <scheme val="minor"/>
    </font>
    <font>
      <sz val="10"/>
      <color theme="0" tint="-0.249977111117893"/>
      <name val="Calibri"/>
      <family val="2"/>
      <scheme val="minor"/>
    </font>
    <font>
      <b/>
      <sz val="11"/>
      <name val="Calibri"/>
      <family val="2"/>
      <scheme val="minor"/>
    </font>
    <font>
      <sz val="11"/>
      <name val="Calibri"/>
      <family val="2"/>
    </font>
    <font>
      <u/>
      <sz val="11"/>
      <color theme="10"/>
      <name val="Calibri"/>
      <family val="2"/>
      <scheme val="minor"/>
    </font>
    <font>
      <vertAlign val="superscript"/>
      <sz val="11"/>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C6EFCE"/>
      </patternFill>
    </fill>
    <fill>
      <patternFill patternType="solid">
        <fgColor rgb="FFF2F2F2"/>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thick">
        <color theme="4"/>
      </bottom>
      <diagonal/>
    </border>
    <border>
      <left/>
      <right/>
      <top/>
      <bottom style="thick">
        <color theme="4" tint="0.499984740745262"/>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8">
    <xf numFmtId="0" fontId="0" fillId="0" borderId="0"/>
    <xf numFmtId="9" fontId="5" fillId="0" borderId="0" applyFont="0" applyFill="0" applyBorder="0" applyAlignment="0" applyProtection="0"/>
    <xf numFmtId="0" fontId="6" fillId="0" borderId="20" applyNumberFormat="0" applyFill="0" applyAlignment="0" applyProtection="0"/>
    <xf numFmtId="0" fontId="7" fillId="0" borderId="21" applyNumberFormat="0" applyFill="0" applyAlignment="0" applyProtection="0"/>
    <xf numFmtId="0" fontId="8" fillId="0" borderId="0" applyNumberFormat="0" applyFill="0" applyBorder="0" applyAlignment="0" applyProtection="0"/>
    <xf numFmtId="0" fontId="26" fillId="5" borderId="0" applyNumberFormat="0" applyBorder="0" applyAlignment="0" applyProtection="0"/>
    <xf numFmtId="0" fontId="27" fillId="6" borderId="59" applyNumberFormat="0" applyAlignment="0" applyProtection="0"/>
    <xf numFmtId="0" fontId="32" fillId="0" borderId="0" applyNumberFormat="0" applyFill="0" applyBorder="0" applyAlignment="0" applyProtection="0"/>
  </cellStyleXfs>
  <cellXfs count="371">
    <xf numFmtId="0" fontId="0" fillId="0" borderId="0" xfId="0"/>
    <xf numFmtId="0" fontId="0" fillId="0" borderId="0" xfId="0" applyAlignment="1">
      <alignment horizontal="center"/>
    </xf>
    <xf numFmtId="0" fontId="3" fillId="0" borderId="0" xfId="0" applyFont="1"/>
    <xf numFmtId="0" fontId="0" fillId="0" borderId="0" xfId="0" applyAlignment="1">
      <alignment horizontal="left" vertical="center" wrapText="1"/>
    </xf>
    <xf numFmtId="0" fontId="4" fillId="0" borderId="0" xfId="0" applyFont="1"/>
    <xf numFmtId="14" fontId="0" fillId="0" borderId="0" xfId="0" applyNumberFormat="1"/>
    <xf numFmtId="0" fontId="0" fillId="0" borderId="0" xfId="0" applyAlignment="1">
      <alignment horizontal="right"/>
    </xf>
    <xf numFmtId="0" fontId="0" fillId="0" borderId="10" xfId="0" applyBorder="1" applyAlignment="1">
      <alignment horizontal="center"/>
    </xf>
    <xf numFmtId="0" fontId="9" fillId="0" borderId="0" xfId="0" applyFont="1"/>
    <xf numFmtId="166" fontId="0" fillId="0" borderId="0" xfId="0" applyNumberFormat="1" applyAlignment="1">
      <alignment horizontal="center"/>
    </xf>
    <xf numFmtId="0" fontId="0" fillId="0" borderId="10" xfId="0" applyBorder="1"/>
    <xf numFmtId="0" fontId="0" fillId="0" borderId="0" xfId="0" applyBorder="1" applyAlignment="1">
      <alignment horizontal="center" vertical="center"/>
    </xf>
    <xf numFmtId="1" fontId="0" fillId="0" borderId="0" xfId="0" applyNumberFormat="1" applyBorder="1" applyAlignment="1">
      <alignment horizontal="center"/>
    </xf>
    <xf numFmtId="1" fontId="0" fillId="0" borderId="10" xfId="0" applyNumberFormat="1" applyBorder="1" applyAlignment="1">
      <alignment horizontal="center"/>
    </xf>
    <xf numFmtId="0" fontId="12" fillId="0" borderId="0" xfId="0" applyFont="1" applyFill="1" applyBorder="1" applyAlignment="1">
      <alignment horizontal="center" vertical="center" wrapText="1"/>
    </xf>
    <xf numFmtId="0" fontId="0" fillId="0" borderId="0" xfId="0" applyFill="1"/>
    <xf numFmtId="1" fontId="0" fillId="0" borderId="22" xfId="0" applyNumberFormat="1" applyBorder="1" applyAlignment="1">
      <alignment horizontal="center"/>
    </xf>
    <xf numFmtId="1" fontId="0" fillId="0" borderId="11" xfId="0" applyNumberFormat="1" applyBorder="1" applyAlignment="1">
      <alignment horizontal="center"/>
    </xf>
    <xf numFmtId="1" fontId="0" fillId="0" borderId="25" xfId="0" applyNumberFormat="1" applyBorder="1" applyAlignment="1">
      <alignment horizontal="center"/>
    </xf>
    <xf numFmtId="0" fontId="12" fillId="3" borderId="16" xfId="0" applyFont="1" applyFill="1" applyBorder="1" applyAlignment="1">
      <alignment horizontal="center" vertical="center" wrapText="1"/>
    </xf>
    <xf numFmtId="1" fontId="0" fillId="0" borderId="15" xfId="0" applyNumberFormat="1" applyBorder="1" applyAlignment="1">
      <alignment horizontal="center"/>
    </xf>
    <xf numFmtId="1" fontId="0" fillId="0" borderId="52" xfId="0" applyNumberFormat="1" applyBorder="1" applyAlignment="1">
      <alignment horizontal="center"/>
    </xf>
    <xf numFmtId="0" fontId="0" fillId="0" borderId="22" xfId="0" applyBorder="1" applyAlignment="1">
      <alignment horizontal="center" vertical="center"/>
    </xf>
    <xf numFmtId="0" fontId="12" fillId="3" borderId="33" xfId="0" applyFont="1" applyFill="1" applyBorder="1" applyAlignment="1">
      <alignment horizontal="center" vertical="center" wrapText="1"/>
    </xf>
    <xf numFmtId="1" fontId="0" fillId="0" borderId="35" xfId="0" applyNumberFormat="1" applyBorder="1" applyAlignment="1">
      <alignment horizontal="center"/>
    </xf>
    <xf numFmtId="1" fontId="0" fillId="0" borderId="36" xfId="0" applyNumberFormat="1" applyBorder="1" applyAlignment="1">
      <alignment horizontal="center"/>
    </xf>
    <xf numFmtId="0" fontId="12" fillId="3" borderId="35" xfId="0" applyFont="1" applyFill="1" applyBorder="1" applyAlignment="1">
      <alignment horizontal="center" vertical="center" wrapText="1"/>
    </xf>
    <xf numFmtId="1" fontId="0" fillId="0" borderId="12" xfId="0" applyNumberFormat="1" applyBorder="1" applyAlignment="1">
      <alignment horizontal="center"/>
    </xf>
    <xf numFmtId="1" fontId="0" fillId="0" borderId="27" xfId="0" applyNumberFormat="1" applyBorder="1" applyAlignment="1">
      <alignment horizontal="center"/>
    </xf>
    <xf numFmtId="1" fontId="0" fillId="0" borderId="28" xfId="0" applyNumberFormat="1" applyBorder="1" applyAlignment="1">
      <alignment horizontal="center"/>
    </xf>
    <xf numFmtId="0" fontId="0" fillId="0" borderId="0" xfId="0" applyAlignment="1">
      <alignment horizontal="left"/>
    </xf>
    <xf numFmtId="0" fontId="0" fillId="0" borderId="54" xfId="0" applyFont="1" applyFill="1" applyBorder="1" applyAlignment="1">
      <alignment horizontal="center"/>
    </xf>
    <xf numFmtId="0" fontId="0" fillId="0" borderId="0" xfId="0" applyAlignment="1"/>
    <xf numFmtId="0" fontId="10" fillId="0" borderId="37"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42"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41" xfId="0" applyFont="1" applyFill="1" applyBorder="1" applyAlignment="1">
      <alignment horizontal="center" vertical="center"/>
    </xf>
    <xf numFmtId="0" fontId="0" fillId="0" borderId="37" xfId="0" applyFont="1" applyBorder="1" applyAlignment="1">
      <alignment horizontal="center" vertical="center"/>
    </xf>
    <xf numFmtId="0" fontId="0" fillId="0" borderId="43" xfId="0" applyFont="1" applyBorder="1" applyAlignment="1">
      <alignment horizontal="center" vertical="center"/>
    </xf>
    <xf numFmtId="0" fontId="0" fillId="0" borderId="39" xfId="0" applyFont="1" applyBorder="1" applyAlignment="1">
      <alignment horizontal="center" vertical="center"/>
    </xf>
    <xf numFmtId="0" fontId="0" fillId="0" borderId="42" xfId="0" applyFont="1" applyBorder="1" applyAlignment="1">
      <alignment horizontal="center" vertical="center"/>
    </xf>
    <xf numFmtId="0" fontId="0" fillId="0" borderId="33" xfId="0" applyFont="1" applyBorder="1" applyAlignment="1">
      <alignment horizontal="center" vertical="center"/>
    </xf>
    <xf numFmtId="0" fontId="0" fillId="0" borderId="46"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12" fillId="2" borderId="37"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39" xfId="0" applyFont="1" applyFill="1" applyBorder="1" applyAlignment="1">
      <alignment horizontal="center"/>
    </xf>
    <xf numFmtId="0" fontId="10" fillId="0" borderId="33" xfId="0" applyFont="1" applyFill="1" applyBorder="1" applyAlignment="1">
      <alignment horizontal="center"/>
    </xf>
    <xf numFmtId="0" fontId="17" fillId="0" borderId="0" xfId="0" applyFont="1" applyAlignment="1">
      <alignment horizontal="left" vertical="center"/>
    </xf>
    <xf numFmtId="0" fontId="12" fillId="0" borderId="27" xfId="0" applyFont="1" applyFill="1" applyBorder="1" applyAlignment="1">
      <alignment horizontal="center" vertical="center" wrapText="1"/>
    </xf>
    <xf numFmtId="0" fontId="0" fillId="3" borderId="56" xfId="0" applyFill="1" applyBorder="1" applyAlignment="1">
      <alignment horizontal="center"/>
    </xf>
    <xf numFmtId="0" fontId="0" fillId="3" borderId="55" xfId="0" applyFill="1" applyBorder="1" applyAlignment="1">
      <alignment horizontal="center"/>
    </xf>
    <xf numFmtId="0" fontId="18" fillId="0" borderId="0" xfId="0" applyFont="1"/>
    <xf numFmtId="0" fontId="10" fillId="0" borderId="0" xfId="0" applyFont="1" applyFill="1" applyBorder="1" applyAlignment="1">
      <alignment horizontal="left" vertical="center"/>
    </xf>
    <xf numFmtId="0" fontId="18" fillId="0" borderId="0" xfId="0" applyFont="1" applyAlignment="1">
      <alignment horizontal="center"/>
    </xf>
    <xf numFmtId="0" fontId="10" fillId="0" borderId="10" xfId="0" applyFont="1" applyFill="1" applyBorder="1" applyAlignment="1"/>
    <xf numFmtId="0" fontId="0" fillId="0" borderId="10" xfId="0" applyBorder="1" applyAlignment="1"/>
    <xf numFmtId="0" fontId="18" fillId="0" borderId="10" xfId="0" applyFont="1" applyBorder="1" applyAlignment="1">
      <alignment horizontal="center"/>
    </xf>
    <xf numFmtId="14" fontId="0" fillId="0" borderId="0" xfId="0" applyNumberFormat="1" applyAlignment="1"/>
    <xf numFmtId="0" fontId="19" fillId="0" borderId="29" xfId="0" applyFont="1" applyFill="1" applyBorder="1" applyAlignment="1">
      <alignment horizontal="left" vertical="top" wrapText="1"/>
    </xf>
    <xf numFmtId="0" fontId="19" fillId="0" borderId="44" xfId="0" applyFont="1" applyFill="1" applyBorder="1" applyAlignment="1">
      <alignment horizontal="left" vertical="top" wrapText="1"/>
    </xf>
    <xf numFmtId="0" fontId="19" fillId="0" borderId="45" xfId="0" applyFont="1" applyFill="1" applyBorder="1" applyAlignment="1">
      <alignment horizontal="left" vertical="top" wrapText="1"/>
    </xf>
    <xf numFmtId="0" fontId="20" fillId="0" borderId="29" xfId="0" applyFont="1" applyFill="1" applyBorder="1" applyAlignment="1">
      <alignment horizontal="left" vertical="top" wrapText="1"/>
    </xf>
    <xf numFmtId="0" fontId="20" fillId="0" borderId="44" xfId="0" applyFont="1" applyFill="1" applyBorder="1" applyAlignment="1">
      <alignment horizontal="left" vertical="top" wrapText="1"/>
    </xf>
    <xf numFmtId="0" fontId="20" fillId="0" borderId="45" xfId="0" applyFont="1" applyFill="1" applyBorder="1" applyAlignment="1">
      <alignment horizontal="left" vertical="top" wrapText="1"/>
    </xf>
    <xf numFmtId="1" fontId="0" fillId="0" borderId="0" xfId="1" applyNumberFormat="1" applyFont="1" applyAlignment="1"/>
    <xf numFmtId="9" fontId="21" fillId="0" borderId="0" xfId="1" applyFont="1" applyAlignment="1"/>
    <xf numFmtId="0" fontId="0" fillId="3" borderId="13" xfId="0" applyFill="1" applyBorder="1" applyAlignment="1">
      <alignment horizontal="center"/>
    </xf>
    <xf numFmtId="0" fontId="13" fillId="3" borderId="56" xfId="0" applyFont="1" applyFill="1" applyBorder="1" applyAlignment="1">
      <alignment horizontal="center"/>
    </xf>
    <xf numFmtId="0" fontId="0" fillId="3" borderId="18" xfId="0" applyFill="1" applyBorder="1" applyAlignment="1">
      <alignment horizontal="center"/>
    </xf>
    <xf numFmtId="0" fontId="0" fillId="4" borderId="27" xfId="0" applyFill="1" applyBorder="1" applyAlignment="1">
      <alignment horizontal="center"/>
    </xf>
    <xf numFmtId="0" fontId="0" fillId="4" borderId="55" xfId="0" applyFill="1" applyBorder="1" applyAlignment="1">
      <alignment horizontal="center"/>
    </xf>
    <xf numFmtId="0" fontId="0" fillId="4" borderId="56" xfId="0" applyFill="1" applyBorder="1" applyAlignment="1">
      <alignment horizontal="right"/>
    </xf>
    <xf numFmtId="0" fontId="0" fillId="4" borderId="27" xfId="0" applyFill="1" applyBorder="1" applyAlignment="1">
      <alignment horizontal="right"/>
    </xf>
    <xf numFmtId="0" fontId="0" fillId="4" borderId="55" xfId="0" applyFill="1" applyBorder="1" applyAlignment="1">
      <alignment horizontal="right"/>
    </xf>
    <xf numFmtId="0" fontId="0" fillId="3" borderId="6" xfId="0" applyFill="1" applyBorder="1" applyAlignment="1">
      <alignment horizontal="right"/>
    </xf>
    <xf numFmtId="0" fontId="0" fillId="3" borderId="7" xfId="0" applyFill="1" applyBorder="1" applyAlignment="1">
      <alignment horizontal="right"/>
    </xf>
    <xf numFmtId="0" fontId="0" fillId="0" borderId="22" xfId="0" applyBorder="1" applyAlignment="1">
      <alignment horizontal="left"/>
    </xf>
    <xf numFmtId="0" fontId="12" fillId="0" borderId="0" xfId="0" applyFont="1" applyFill="1" applyBorder="1" applyAlignment="1">
      <alignment horizontal="right" vertical="center"/>
    </xf>
    <xf numFmtId="1" fontId="12" fillId="0" borderId="0" xfId="0" applyNumberFormat="1" applyFont="1" applyFill="1" applyBorder="1" applyAlignment="1">
      <alignment horizontal="right" vertical="center"/>
    </xf>
    <xf numFmtId="164" fontId="12" fillId="0" borderId="0" xfId="0" applyNumberFormat="1" applyFont="1" applyFill="1" applyBorder="1" applyAlignment="1">
      <alignment horizontal="right" vertical="center"/>
    </xf>
    <xf numFmtId="0" fontId="8" fillId="0" borderId="0" xfId="4" applyAlignment="1"/>
    <xf numFmtId="0" fontId="7" fillId="0" borderId="21" xfId="3" applyAlignment="1"/>
    <xf numFmtId="164" fontId="12" fillId="0" borderId="4" xfId="0" applyNumberFormat="1" applyFont="1" applyFill="1" applyBorder="1" applyAlignment="1">
      <alignment horizontal="center" vertical="center" wrapText="1"/>
    </xf>
    <xf numFmtId="0" fontId="1" fillId="0" borderId="0" xfId="0" applyFont="1" applyAlignment="1"/>
    <xf numFmtId="166" fontId="0" fillId="0" borderId="0" xfId="0" applyNumberFormat="1" applyAlignment="1"/>
    <xf numFmtId="0" fontId="20" fillId="0" borderId="32" xfId="0" applyFont="1" applyFill="1" applyBorder="1" applyAlignment="1">
      <alignment horizontal="left" vertical="top" wrapText="1"/>
    </xf>
    <xf numFmtId="0" fontId="12" fillId="3" borderId="15"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4" fillId="0" borderId="0" xfId="0" applyFont="1" applyAlignment="1">
      <alignment wrapText="1"/>
    </xf>
    <xf numFmtId="0" fontId="22" fillId="0" borderId="0" xfId="4" applyFont="1"/>
    <xf numFmtId="0" fontId="10" fillId="0" borderId="0" xfId="4" applyFont="1" applyAlignment="1"/>
    <xf numFmtId="0" fontId="10" fillId="0" borderId="0" xfId="0" applyFont="1" applyBorder="1"/>
    <xf numFmtId="0" fontId="0" fillId="0" borderId="0" xfId="0" applyBorder="1" applyAlignment="1">
      <alignment horizontal="left"/>
    </xf>
    <xf numFmtId="0" fontId="10" fillId="0" borderId="50" xfId="0" applyFont="1" applyBorder="1" applyAlignment="1">
      <alignment horizontal="center"/>
    </xf>
    <xf numFmtId="0" fontId="10" fillId="0" borderId="49" xfId="0" applyFont="1" applyBorder="1" applyAlignment="1">
      <alignment horizontal="center"/>
    </xf>
    <xf numFmtId="0" fontId="10" fillId="0" borderId="5" xfId="0" applyFont="1" applyBorder="1" applyAlignment="1">
      <alignment horizontal="center"/>
    </xf>
    <xf numFmtId="0" fontId="12" fillId="0" borderId="47" xfId="0" applyFont="1" applyFill="1" applyBorder="1" applyAlignment="1">
      <alignment horizontal="center" vertical="center" wrapText="1"/>
    </xf>
    <xf numFmtId="0" fontId="10" fillId="0" borderId="22" xfId="0" applyFont="1" applyBorder="1"/>
    <xf numFmtId="0" fontId="12" fillId="0" borderId="22" xfId="0" applyFont="1" applyFill="1" applyBorder="1" applyAlignment="1">
      <alignment horizontal="right" vertical="center"/>
    </xf>
    <xf numFmtId="1" fontId="12" fillId="0" borderId="22" xfId="0" applyNumberFormat="1" applyFont="1" applyFill="1" applyBorder="1" applyAlignment="1">
      <alignment horizontal="right" vertical="center"/>
    </xf>
    <xf numFmtId="164" fontId="12" fillId="0" borderId="22" xfId="0" applyNumberFormat="1" applyFont="1" applyFill="1" applyBorder="1" applyAlignment="1">
      <alignment horizontal="right" vertical="center"/>
    </xf>
    <xf numFmtId="164" fontId="12" fillId="0" borderId="11" xfId="0" applyNumberFormat="1" applyFont="1" applyFill="1" applyBorder="1" applyAlignment="1">
      <alignment horizontal="right" vertical="center"/>
    </xf>
    <xf numFmtId="0" fontId="12" fillId="0" borderId="50" xfId="0" applyFont="1" applyFill="1" applyBorder="1" applyAlignment="1">
      <alignment horizontal="center" vertical="center" wrapText="1"/>
    </xf>
    <xf numFmtId="164" fontId="12" fillId="0" borderId="25" xfId="0" applyNumberFormat="1" applyFont="1" applyFill="1" applyBorder="1" applyAlignment="1">
      <alignment horizontal="right" vertical="center"/>
    </xf>
    <xf numFmtId="0" fontId="12" fillId="0" borderId="51" xfId="0" applyFont="1" applyFill="1" applyBorder="1" applyAlignment="1">
      <alignment horizontal="center" vertical="center" wrapText="1"/>
    </xf>
    <xf numFmtId="0" fontId="0" fillId="0" borderId="27" xfId="0" applyBorder="1" applyAlignment="1">
      <alignment horizontal="center" vertical="center"/>
    </xf>
    <xf numFmtId="0" fontId="0" fillId="0" borderId="27" xfId="0" applyBorder="1" applyAlignment="1">
      <alignment horizontal="left"/>
    </xf>
    <xf numFmtId="0" fontId="10" fillId="0" borderId="27" xfId="0" applyFont="1" applyBorder="1"/>
    <xf numFmtId="0" fontId="12" fillId="0" borderId="27" xfId="0" applyFont="1" applyFill="1" applyBorder="1" applyAlignment="1">
      <alignment horizontal="right" vertical="center"/>
    </xf>
    <xf numFmtId="1" fontId="12" fillId="0" borderId="27" xfId="0" applyNumberFormat="1" applyFont="1" applyFill="1" applyBorder="1" applyAlignment="1">
      <alignment horizontal="right" vertical="center"/>
    </xf>
    <xf numFmtId="164" fontId="12" fillId="0" borderId="27" xfId="0" applyNumberFormat="1" applyFont="1" applyFill="1" applyBorder="1" applyAlignment="1">
      <alignment horizontal="right" vertical="center"/>
    </xf>
    <xf numFmtId="164" fontId="12" fillId="0" borderId="28" xfId="0" applyNumberFormat="1" applyFont="1" applyFill="1" applyBorder="1" applyAlignment="1">
      <alignment horizontal="right" vertical="center"/>
    </xf>
    <xf numFmtId="164" fontId="12" fillId="0" borderId="48" xfId="0" applyNumberFormat="1" applyFont="1" applyFill="1" applyBorder="1" applyAlignment="1">
      <alignment horizontal="center" vertical="center" wrapText="1"/>
    </xf>
    <xf numFmtId="0" fontId="1" fillId="0" borderId="0" xfId="0" applyFont="1"/>
    <xf numFmtId="0" fontId="0" fillId="0" borderId="0" xfId="0" applyFont="1" applyBorder="1" applyAlignment="1">
      <alignment horizontal="center"/>
    </xf>
    <xf numFmtId="0" fontId="0" fillId="0" borderId="0" xfId="0" applyFont="1" applyBorder="1" applyAlignment="1">
      <alignment horizontal="center" vertical="center"/>
    </xf>
    <xf numFmtId="165" fontId="5" fillId="0" borderId="4" xfId="1" applyNumberFormat="1" applyFont="1" applyBorder="1" applyAlignment="1">
      <alignment horizontal="center" vertical="center"/>
    </xf>
    <xf numFmtId="0" fontId="0" fillId="3" borderId="15" xfId="0" applyFont="1" applyFill="1" applyBorder="1" applyAlignment="1">
      <alignment horizontal="center"/>
    </xf>
    <xf numFmtId="0" fontId="0" fillId="3" borderId="17" xfId="0" applyFont="1" applyFill="1" applyBorder="1" applyAlignment="1">
      <alignment horizontal="center"/>
    </xf>
    <xf numFmtId="0" fontId="0" fillId="3" borderId="17" xfId="0" applyFont="1" applyFill="1" applyBorder="1" applyAlignment="1">
      <alignment horizontal="center" vertical="center"/>
    </xf>
    <xf numFmtId="165" fontId="5" fillId="3" borderId="16" xfId="1" applyNumberFormat="1" applyFont="1" applyFill="1" applyBorder="1" applyAlignment="1">
      <alignment horizontal="center" vertical="center"/>
    </xf>
    <xf numFmtId="0" fontId="0" fillId="0" borderId="22" xfId="0" applyFont="1" applyBorder="1" applyAlignment="1">
      <alignment horizontal="center"/>
    </xf>
    <xf numFmtId="0" fontId="0" fillId="3" borderId="15" xfId="0" applyFont="1" applyFill="1" applyBorder="1" applyAlignment="1">
      <alignment horizontal="center" vertical="center"/>
    </xf>
    <xf numFmtId="0" fontId="0" fillId="3" borderId="35" xfId="0" applyFont="1" applyFill="1" applyBorder="1" applyAlignment="1">
      <alignment horizontal="center"/>
    </xf>
    <xf numFmtId="166" fontId="0" fillId="3" borderId="35" xfId="0" applyNumberFormat="1" applyFont="1" applyFill="1" applyBorder="1" applyAlignment="1">
      <alignment horizontal="center"/>
    </xf>
    <xf numFmtId="0" fontId="0" fillId="3" borderId="53" xfId="0" applyFont="1" applyFill="1" applyBorder="1" applyAlignment="1">
      <alignment horizontal="center" vertical="center"/>
    </xf>
    <xf numFmtId="0" fontId="0" fillId="0" borderId="0" xfId="0" applyFont="1"/>
    <xf numFmtId="0" fontId="0" fillId="0" borderId="0" xfId="0" applyFont="1" applyFill="1"/>
    <xf numFmtId="0" fontId="0" fillId="0" borderId="0" xfId="0" applyFont="1" applyAlignment="1">
      <alignment horizontal="center"/>
    </xf>
    <xf numFmtId="0" fontId="0" fillId="0" borderId="22" xfId="0" applyFont="1" applyBorder="1" applyAlignment="1">
      <alignment horizontal="center" vertical="center"/>
    </xf>
    <xf numFmtId="165" fontId="5" fillId="0" borderId="57" xfId="1" applyNumberFormat="1" applyFont="1" applyBorder="1" applyAlignment="1">
      <alignment horizontal="center" vertical="center"/>
    </xf>
    <xf numFmtId="165" fontId="5" fillId="0" borderId="58" xfId="1" applyNumberFormat="1" applyFont="1" applyBorder="1" applyAlignment="1">
      <alignment horizontal="center" vertical="center"/>
    </xf>
    <xf numFmtId="0" fontId="0" fillId="3" borderId="42" xfId="0" applyFont="1" applyFill="1" applyBorder="1" applyAlignment="1">
      <alignment horizontal="center" vertical="center"/>
    </xf>
    <xf numFmtId="0" fontId="10" fillId="0" borderId="17" xfId="0" applyFont="1" applyFill="1" applyBorder="1" applyAlignment="1">
      <alignment horizontal="center"/>
    </xf>
    <xf numFmtId="0" fontId="0" fillId="0" borderId="55" xfId="0" applyFont="1" applyFill="1" applyBorder="1" applyAlignment="1">
      <alignment horizontal="center"/>
    </xf>
    <xf numFmtId="0" fontId="0" fillId="3" borderId="35" xfId="0" applyFont="1" applyFill="1" applyBorder="1"/>
    <xf numFmtId="0" fontId="0" fillId="3" borderId="46" xfId="0" applyFont="1" applyFill="1" applyBorder="1"/>
    <xf numFmtId="1" fontId="0" fillId="0" borderId="0" xfId="0" applyNumberFormat="1"/>
    <xf numFmtId="0" fontId="23" fillId="0" borderId="21" xfId="3" applyFont="1"/>
    <xf numFmtId="0" fontId="6" fillId="0" borderId="20" xfId="2"/>
    <xf numFmtId="0" fontId="24" fillId="0" borderId="0" xfId="0" applyFont="1" applyAlignment="1">
      <alignment horizontal="center"/>
    </xf>
    <xf numFmtId="1" fontId="24" fillId="0" borderId="0" xfId="0" applyNumberFormat="1" applyFont="1" applyAlignment="1">
      <alignment horizontal="center"/>
    </xf>
    <xf numFmtId="9" fontId="21" fillId="0" borderId="0" xfId="1" applyNumberFormat="1" applyFont="1" applyAlignment="1"/>
    <xf numFmtId="0" fontId="24" fillId="0" borderId="10" xfId="0" applyFont="1" applyBorder="1" applyAlignment="1">
      <alignment horizontal="center"/>
    </xf>
    <xf numFmtId="0" fontId="25" fillId="0" borderId="0" xfId="0" applyFont="1"/>
    <xf numFmtId="166" fontId="0" fillId="0" borderId="22" xfId="0" applyNumberFormat="1" applyFont="1" applyBorder="1" applyAlignment="1">
      <alignment horizontal="center"/>
    </xf>
    <xf numFmtId="166" fontId="0" fillId="0" borderId="0" xfId="0" applyNumberFormat="1" applyFont="1" applyBorder="1" applyAlignment="1">
      <alignment horizontal="center"/>
    </xf>
    <xf numFmtId="166" fontId="0" fillId="3" borderId="15" xfId="0" applyNumberFormat="1" applyFont="1" applyFill="1" applyBorder="1" applyAlignment="1">
      <alignment horizontal="center"/>
    </xf>
    <xf numFmtId="0" fontId="0" fillId="0" borderId="10" xfId="0" applyBorder="1" applyAlignment="1">
      <alignment horizontal="right"/>
    </xf>
    <xf numFmtId="0" fontId="24" fillId="0" borderId="0" xfId="0" applyFont="1"/>
    <xf numFmtId="0" fontId="28" fillId="0" borderId="0" xfId="0" applyFont="1"/>
    <xf numFmtId="0" fontId="26" fillId="5" borderId="0" xfId="5"/>
    <xf numFmtId="0" fontId="7" fillId="0" borderId="21" xfId="3"/>
    <xf numFmtId="0" fontId="0" fillId="0" borderId="10" xfId="0" applyBorder="1" applyAlignment="1">
      <alignment horizontal="left"/>
    </xf>
    <xf numFmtId="0" fontId="0" fillId="0" borderId="0" xfId="0" applyBorder="1"/>
    <xf numFmtId="0" fontId="0" fillId="0" borderId="0" xfId="0" applyBorder="1" applyAlignment="1">
      <alignment horizontal="right"/>
    </xf>
    <xf numFmtId="0" fontId="0" fillId="0" borderId="0" xfId="0" quotePrefix="1" applyAlignment="1"/>
    <xf numFmtId="0" fontId="0" fillId="0" borderId="0" xfId="0" quotePrefix="1"/>
    <xf numFmtId="0" fontId="27" fillId="6" borderId="59" xfId="6"/>
    <xf numFmtId="0" fontId="25" fillId="0" borderId="10" xfId="0" applyFont="1" applyBorder="1"/>
    <xf numFmtId="0" fontId="0" fillId="3" borderId="55" xfId="0" applyFill="1" applyBorder="1" applyAlignment="1">
      <alignment horizontal="center"/>
    </xf>
    <xf numFmtId="1" fontId="0" fillId="0" borderId="0" xfId="0" applyNumberFormat="1" applyAlignment="1">
      <alignment horizontal="center"/>
    </xf>
    <xf numFmtId="0" fontId="18" fillId="0" borderId="40" xfId="0" applyFont="1" applyBorder="1" applyAlignment="1">
      <alignment horizontal="center" vertical="center"/>
    </xf>
    <xf numFmtId="0" fontId="29" fillId="2" borderId="1" xfId="0" applyFont="1" applyFill="1" applyBorder="1" applyAlignment="1">
      <alignment horizontal="center" vertical="center" wrapText="1"/>
    </xf>
    <xf numFmtId="0" fontId="18" fillId="0" borderId="41" xfId="0" applyFont="1" applyBorder="1" applyAlignment="1">
      <alignment horizontal="center" vertical="center"/>
    </xf>
    <xf numFmtId="0" fontId="0" fillId="3" borderId="27" xfId="0" applyFill="1" applyBorder="1" applyAlignment="1">
      <alignment horizontal="center"/>
    </xf>
    <xf numFmtId="1" fontId="0" fillId="0" borderId="0" xfId="0" applyNumberFormat="1" applyBorder="1" applyAlignment="1">
      <alignment horizontal="center" vertical="center"/>
    </xf>
    <xf numFmtId="0" fontId="0" fillId="3" borderId="2" xfId="0" applyFill="1" applyBorder="1"/>
    <xf numFmtId="0" fontId="0" fillId="3" borderId="3" xfId="0" applyFill="1" applyBorder="1"/>
    <xf numFmtId="0" fontId="0" fillId="3" borderId="56" xfId="0" applyFill="1" applyBorder="1"/>
    <xf numFmtId="0" fontId="0" fillId="0" borderId="4" xfId="0" applyBorder="1" applyAlignment="1">
      <alignment horizontal="left" vertical="center"/>
    </xf>
    <xf numFmtId="9" fontId="0" fillId="0" borderId="5" xfId="1" applyFont="1" applyBorder="1" applyAlignment="1">
      <alignment horizontal="center" vertical="center"/>
    </xf>
    <xf numFmtId="0" fontId="0" fillId="0" borderId="4" xfId="0" applyBorder="1" applyAlignment="1">
      <alignment vertical="center"/>
    </xf>
    <xf numFmtId="9" fontId="0" fillId="0" borderId="7" xfId="1" applyFont="1" applyBorder="1" applyAlignment="1">
      <alignment horizontal="center" vertical="center"/>
    </xf>
    <xf numFmtId="0" fontId="0" fillId="0" borderId="2" xfId="0" applyBorder="1"/>
    <xf numFmtId="1" fontId="0" fillId="0" borderId="9" xfId="0" applyNumberFormat="1" applyBorder="1" applyAlignment="1">
      <alignment horizontal="center"/>
    </xf>
    <xf numFmtId="9" fontId="0" fillId="0" borderId="3" xfId="1" applyFont="1" applyBorder="1" applyAlignment="1">
      <alignment horizontal="center" vertical="center"/>
    </xf>
    <xf numFmtId="0" fontId="0" fillId="0" borderId="4" xfId="0" applyBorder="1"/>
    <xf numFmtId="0" fontId="0" fillId="0" borderId="6" xfId="0" applyBorder="1"/>
    <xf numFmtId="0" fontId="18" fillId="0" borderId="60" xfId="0" applyFont="1" applyBorder="1" applyAlignment="1">
      <alignment horizontal="center" vertical="center"/>
    </xf>
    <xf numFmtId="0" fontId="29" fillId="2" borderId="61" xfId="0" applyFont="1" applyFill="1" applyBorder="1" applyAlignment="1">
      <alignment horizontal="center" vertical="center" wrapText="1"/>
    </xf>
    <xf numFmtId="0" fontId="18" fillId="0" borderId="62" xfId="0" applyFont="1" applyBorder="1" applyAlignment="1">
      <alignment horizontal="center" vertical="center"/>
    </xf>
    <xf numFmtId="0" fontId="0" fillId="3" borderId="22" xfId="0" applyFill="1" applyBorder="1" applyAlignment="1">
      <alignment horizontal="center" wrapText="1"/>
    </xf>
    <xf numFmtId="0" fontId="0" fillId="3" borderId="0" xfId="0" applyFill="1" applyBorder="1" applyAlignment="1">
      <alignment horizontal="center" wrapText="1"/>
    </xf>
    <xf numFmtId="166" fontId="0" fillId="3" borderId="27" xfId="0" applyNumberFormat="1" applyFont="1" applyFill="1" applyBorder="1" applyAlignment="1">
      <alignment horizontal="center"/>
    </xf>
    <xf numFmtId="0" fontId="0" fillId="0" borderId="22" xfId="0" applyFill="1" applyBorder="1"/>
    <xf numFmtId="0" fontId="0" fillId="0" borderId="22" xfId="0" applyBorder="1" applyAlignment="1">
      <alignment horizontal="center"/>
    </xf>
    <xf numFmtId="0" fontId="0" fillId="0" borderId="0" xfId="0" applyFill="1" applyBorder="1"/>
    <xf numFmtId="0" fontId="0" fillId="0" borderId="0" xfId="0" applyBorder="1" applyAlignment="1">
      <alignment horizontal="center"/>
    </xf>
    <xf numFmtId="0" fontId="0" fillId="0" borderId="27" xfId="0" applyFill="1" applyBorder="1"/>
    <xf numFmtId="0" fontId="0" fillId="0" borderId="27" xfId="0" applyFont="1" applyBorder="1" applyAlignment="1">
      <alignment horizontal="center"/>
    </xf>
    <xf numFmtId="0" fontId="0" fillId="0" borderId="11" xfId="0" applyBorder="1"/>
    <xf numFmtId="0" fontId="0" fillId="0" borderId="25" xfId="0" applyBorder="1"/>
    <xf numFmtId="0" fontId="0" fillId="0" borderId="28" xfId="0" applyBorder="1"/>
    <xf numFmtId="0" fontId="0" fillId="0" borderId="0" xfId="0" applyFont="1" applyFill="1" applyBorder="1" applyAlignment="1">
      <alignment horizontal="center"/>
    </xf>
    <xf numFmtId="0" fontId="10" fillId="0" borderId="0" xfId="0" applyFont="1" applyFill="1" applyBorder="1" applyAlignment="1">
      <alignment horizontal="center" vertical="center" wrapText="1"/>
    </xf>
    <xf numFmtId="0" fontId="0" fillId="0" borderId="22" xfId="0" applyFont="1" applyFill="1" applyBorder="1" applyAlignment="1">
      <alignment horizontal="center"/>
    </xf>
    <xf numFmtId="0" fontId="0" fillId="0" borderId="11" xfId="0" applyBorder="1" applyAlignment="1">
      <alignment horizontal="center"/>
    </xf>
    <xf numFmtId="0" fontId="0" fillId="0" borderId="25" xfId="0" applyBorder="1" applyAlignment="1">
      <alignment horizontal="center"/>
    </xf>
    <xf numFmtId="0" fontId="10" fillId="0" borderId="27" xfId="0" applyFont="1" applyFill="1" applyBorder="1" applyAlignment="1">
      <alignment horizontal="center" vertical="center" wrapText="1"/>
    </xf>
    <xf numFmtId="0" fontId="0" fillId="0" borderId="27" xfId="0" applyFont="1" applyFill="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15" fillId="0" borderId="0"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0" fillId="0" borderId="10" xfId="0" applyFill="1" applyBorder="1"/>
    <xf numFmtId="0" fontId="10" fillId="0"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0" fillId="0" borderId="10" xfId="0" applyFont="1" applyFill="1" applyBorder="1" applyAlignment="1">
      <alignment horizontal="center"/>
    </xf>
    <xf numFmtId="0" fontId="0" fillId="0" borderId="12" xfId="0" applyBorder="1" applyAlignment="1">
      <alignment horizontal="center"/>
    </xf>
    <xf numFmtId="0" fontId="0" fillId="0" borderId="22" xfId="0" applyFill="1" applyBorder="1" applyAlignment="1">
      <alignment horizontal="center"/>
    </xf>
    <xf numFmtId="0" fontId="0" fillId="0" borderId="10" xfId="0" applyFill="1" applyBorder="1" applyAlignment="1">
      <alignment horizontal="center"/>
    </xf>
    <xf numFmtId="0" fontId="0" fillId="0" borderId="0" xfId="0" applyFill="1" applyBorder="1" applyAlignment="1">
      <alignment horizontal="center"/>
    </xf>
    <xf numFmtId="0" fontId="0" fillId="0" borderId="27" xfId="0" applyFill="1" applyBorder="1" applyAlignment="1">
      <alignment horizontal="center"/>
    </xf>
    <xf numFmtId="0" fontId="0" fillId="0" borderId="12" xfId="0" applyBorder="1"/>
    <xf numFmtId="0" fontId="0" fillId="0" borderId="47" xfId="0" applyBorder="1" applyAlignment="1">
      <alignment horizontal="center"/>
    </xf>
    <xf numFmtId="0" fontId="0" fillId="0" borderId="60"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20" fillId="3" borderId="47" xfId="0" applyFont="1" applyFill="1" applyBorder="1" applyAlignment="1">
      <alignment horizontal="center" vertical="center" wrapText="1"/>
    </xf>
    <xf numFmtId="0" fontId="20" fillId="3" borderId="51" xfId="0" applyFont="1" applyFill="1" applyBorder="1" applyAlignment="1">
      <alignment horizontal="center" vertical="center" wrapText="1"/>
    </xf>
    <xf numFmtId="164" fontId="10" fillId="0" borderId="0" xfId="0" applyNumberFormat="1" applyFont="1" applyFill="1" applyBorder="1" applyAlignment="1">
      <alignment horizontal="right" vertical="center"/>
    </xf>
    <xf numFmtId="0" fontId="10" fillId="0" borderId="4" xfId="0" applyFont="1" applyFill="1" applyBorder="1" applyAlignment="1">
      <alignment horizontal="center" vertical="center"/>
    </xf>
    <xf numFmtId="0" fontId="10" fillId="0" borderId="4" xfId="0" applyFont="1" applyFill="1" applyBorder="1" applyAlignment="1">
      <alignment horizontal="left" vertical="center"/>
    </xf>
    <xf numFmtId="0" fontId="10" fillId="0" borderId="0" xfId="0" applyFont="1" applyFill="1" applyBorder="1" applyAlignment="1">
      <alignment horizontal="right" vertical="center"/>
    </xf>
    <xf numFmtId="1" fontId="10" fillId="0" borderId="0" xfId="0" applyNumberFormat="1" applyFont="1" applyFill="1" applyBorder="1" applyAlignment="1">
      <alignment horizontal="right" vertical="center"/>
    </xf>
    <xf numFmtId="1" fontId="10" fillId="0" borderId="5" xfId="0" applyNumberFormat="1" applyFont="1" applyFill="1" applyBorder="1" applyAlignment="1">
      <alignment horizontal="right" vertical="center"/>
    </xf>
    <xf numFmtId="164" fontId="10" fillId="0" borderId="5" xfId="0" applyNumberFormat="1" applyFont="1" applyFill="1" applyBorder="1" applyAlignment="1">
      <alignment horizontal="right" vertical="center"/>
    </xf>
    <xf numFmtId="0" fontId="10" fillId="0" borderId="5" xfId="0" applyFont="1" applyFill="1" applyBorder="1" applyAlignment="1">
      <alignment horizontal="left" vertical="center"/>
    </xf>
    <xf numFmtId="0" fontId="10" fillId="0" borderId="48" xfId="0" applyFont="1" applyFill="1" applyBorder="1" applyAlignment="1">
      <alignment horizontal="center" vertical="center"/>
    </xf>
    <xf numFmtId="0" fontId="10" fillId="0" borderId="48" xfId="0" applyFont="1" applyFill="1" applyBorder="1" applyAlignment="1">
      <alignment horizontal="left" vertical="center"/>
    </xf>
    <xf numFmtId="0" fontId="10" fillId="0" borderId="22" xfId="0" applyFont="1" applyFill="1" applyBorder="1" applyAlignment="1">
      <alignment horizontal="left" vertical="center"/>
    </xf>
    <xf numFmtId="0" fontId="10" fillId="0" borderId="49" xfId="0" applyFont="1" applyFill="1" applyBorder="1" applyAlignment="1">
      <alignment horizontal="left" vertical="center"/>
    </xf>
    <xf numFmtId="0" fontId="10" fillId="0" borderId="22" xfId="0" applyFont="1" applyFill="1" applyBorder="1" applyAlignment="1">
      <alignment horizontal="right" vertical="center"/>
    </xf>
    <xf numFmtId="1" fontId="10" fillId="0" borderId="22" xfId="0" applyNumberFormat="1" applyFont="1" applyFill="1" applyBorder="1" applyAlignment="1">
      <alignment horizontal="right" vertical="center"/>
    </xf>
    <xf numFmtId="1" fontId="10" fillId="0" borderId="49" xfId="0" applyNumberFormat="1" applyFont="1" applyFill="1" applyBorder="1" applyAlignment="1">
      <alignment horizontal="right" vertical="center"/>
    </xf>
    <xf numFmtId="164" fontId="10" fillId="0" borderId="22" xfId="0" applyNumberFormat="1" applyFont="1" applyFill="1" applyBorder="1" applyAlignment="1">
      <alignment horizontal="right" vertical="center"/>
    </xf>
    <xf numFmtId="164" fontId="10" fillId="0" borderId="49" xfId="0" applyNumberFormat="1" applyFont="1" applyFill="1" applyBorder="1" applyAlignment="1">
      <alignment horizontal="right" vertical="center"/>
    </xf>
    <xf numFmtId="0" fontId="10" fillId="0" borderId="6" xfId="0" applyFont="1" applyFill="1" applyBorder="1" applyAlignment="1">
      <alignment horizontal="center" vertical="center"/>
    </xf>
    <xf numFmtId="0" fontId="10" fillId="0" borderId="6"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7" xfId="0" applyFont="1" applyFill="1" applyBorder="1" applyAlignment="1">
      <alignment horizontal="left" vertical="center"/>
    </xf>
    <xf numFmtId="0" fontId="10" fillId="0" borderId="10" xfId="0" applyFont="1" applyFill="1" applyBorder="1" applyAlignment="1">
      <alignment horizontal="right" vertical="center"/>
    </xf>
    <xf numFmtId="1" fontId="10" fillId="0" borderId="10" xfId="0" applyNumberFormat="1" applyFont="1" applyFill="1" applyBorder="1" applyAlignment="1">
      <alignment horizontal="right" vertical="center"/>
    </xf>
    <xf numFmtId="1" fontId="10" fillId="0" borderId="7" xfId="0" applyNumberFormat="1" applyFont="1" applyFill="1" applyBorder="1" applyAlignment="1">
      <alignment horizontal="right" vertical="center"/>
    </xf>
    <xf numFmtId="164" fontId="10" fillId="0" borderId="10" xfId="0" applyNumberFormat="1" applyFont="1" applyFill="1" applyBorder="1" applyAlignment="1">
      <alignment horizontal="right" vertical="center"/>
    </xf>
    <xf numFmtId="164" fontId="10" fillId="0" borderId="7" xfId="0" applyNumberFormat="1" applyFont="1" applyFill="1" applyBorder="1" applyAlignment="1">
      <alignment horizontal="right" vertical="center"/>
    </xf>
    <xf numFmtId="0" fontId="10" fillId="0" borderId="4" xfId="0" applyFont="1" applyFill="1" applyBorder="1" applyAlignment="1">
      <alignment horizontal="center"/>
    </xf>
    <xf numFmtId="0" fontId="10" fillId="0" borderId="0" xfId="0" applyFont="1" applyFill="1" applyBorder="1" applyAlignment="1">
      <alignment horizontal="center" vertical="center"/>
    </xf>
    <xf numFmtId="0" fontId="10" fillId="0" borderId="48" xfId="0" applyFont="1" applyFill="1" applyBorder="1" applyAlignment="1">
      <alignment horizontal="left"/>
    </xf>
    <xf numFmtId="0" fontId="10" fillId="0" borderId="22" xfId="0" applyFont="1" applyFill="1" applyBorder="1" applyAlignment="1">
      <alignment horizontal="left"/>
    </xf>
    <xf numFmtId="0" fontId="10" fillId="0" borderId="49" xfId="0" applyFont="1" applyFill="1" applyBorder="1" applyAlignment="1">
      <alignment horizontal="left"/>
    </xf>
    <xf numFmtId="0" fontId="10" fillId="0" borderId="22" xfId="0" applyFont="1" applyFill="1" applyBorder="1" applyAlignment="1">
      <alignment horizontal="right"/>
    </xf>
    <xf numFmtId="1" fontId="10" fillId="0" borderId="22" xfId="0" applyNumberFormat="1" applyFont="1" applyFill="1" applyBorder="1" applyAlignment="1">
      <alignment horizontal="right"/>
    </xf>
    <xf numFmtId="1" fontId="10" fillId="0" borderId="49" xfId="0" applyNumberFormat="1" applyFont="1" applyFill="1" applyBorder="1" applyAlignment="1">
      <alignment horizontal="right"/>
    </xf>
    <xf numFmtId="164" fontId="10" fillId="0" borderId="5" xfId="0" applyNumberFormat="1" applyFont="1" applyFill="1" applyBorder="1" applyAlignment="1">
      <alignment horizontal="right"/>
    </xf>
    <xf numFmtId="0" fontId="31" fillId="0" borderId="22" xfId="0" applyFont="1" applyFill="1" applyBorder="1" applyAlignment="1">
      <alignment horizontal="center" vertical="center"/>
    </xf>
    <xf numFmtId="0" fontId="31" fillId="0" borderId="0"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50" xfId="0" applyFont="1" applyFill="1" applyBorder="1" applyAlignment="1">
      <alignment horizontal="center"/>
    </xf>
    <xf numFmtId="0" fontId="0" fillId="0" borderId="0" xfId="0" applyFill="1" applyBorder="1" applyAlignment="1">
      <alignment horizontal="center" wrapText="1"/>
    </xf>
    <xf numFmtId="0" fontId="18" fillId="0" borderId="0" xfId="0" applyFont="1" applyBorder="1" applyAlignment="1">
      <alignment horizontal="center"/>
    </xf>
    <xf numFmtId="0" fontId="12" fillId="0" borderId="22" xfId="0" applyFont="1" applyFill="1" applyBorder="1" applyAlignment="1">
      <alignment horizontal="center" vertical="center" wrapText="1"/>
    </xf>
    <xf numFmtId="0" fontId="14" fillId="0" borderId="0" xfId="0" applyFont="1"/>
    <xf numFmtId="0" fontId="0" fillId="0" borderId="27" xfId="0" applyFont="1" applyBorder="1" applyAlignment="1">
      <alignment horizontal="center" vertical="center"/>
    </xf>
    <xf numFmtId="0" fontId="30" fillId="0" borderId="47" xfId="0" applyFont="1" applyBorder="1" applyAlignment="1">
      <alignment horizontal="center"/>
    </xf>
    <xf numFmtId="0" fontId="30" fillId="0" borderId="51" xfId="0" applyFont="1" applyBorder="1" applyAlignment="1">
      <alignment horizontal="center"/>
    </xf>
    <xf numFmtId="0" fontId="4" fillId="0" borderId="0" xfId="0" applyFont="1" applyAlignment="1"/>
    <xf numFmtId="164" fontId="0" fillId="0" borderId="0" xfId="0" applyNumberFormat="1" applyFont="1" applyFill="1"/>
    <xf numFmtId="0" fontId="32" fillId="0" borderId="0" xfId="7"/>
    <xf numFmtId="0" fontId="10" fillId="0" borderId="0" xfId="0" applyFont="1"/>
    <xf numFmtId="0" fontId="0" fillId="0" borderId="0" xfId="0" quotePrefix="1" applyAlignment="1">
      <alignment horizontal="center"/>
    </xf>
    <xf numFmtId="0" fontId="27" fillId="6" borderId="59" xfId="6" applyAlignment="1"/>
    <xf numFmtId="0" fontId="0" fillId="0" borderId="0" xfId="0" applyFill="1" applyAlignment="1"/>
    <xf numFmtId="0" fontId="0" fillId="0" borderId="10" xfId="0" applyFill="1" applyBorder="1" applyAlignment="1"/>
    <xf numFmtId="0" fontId="0" fillId="0" borderId="0" xfId="0" applyAlignment="1">
      <alignment horizontal="left" vertical="center" wrapText="1"/>
    </xf>
    <xf numFmtId="0" fontId="1" fillId="3" borderId="0" xfId="0" applyFont="1" applyFill="1" applyBorder="1" applyAlignment="1">
      <alignment horizontal="center"/>
    </xf>
    <xf numFmtId="0" fontId="1" fillId="3" borderId="27" xfId="0" applyFont="1" applyFill="1" applyBorder="1" applyAlignment="1">
      <alignment horizontal="center"/>
    </xf>
    <xf numFmtId="0" fontId="1" fillId="3" borderId="0" xfId="0" applyFont="1" applyFill="1" applyBorder="1" applyAlignment="1">
      <alignment horizontal="center" wrapText="1"/>
    </xf>
    <xf numFmtId="0" fontId="1" fillId="3" borderId="27" xfId="0" applyFont="1" applyFill="1" applyBorder="1" applyAlignment="1">
      <alignment horizontal="center" wrapText="1"/>
    </xf>
    <xf numFmtId="0" fontId="1" fillId="3" borderId="25" xfId="0" applyFont="1" applyFill="1" applyBorder="1" applyAlignment="1">
      <alignment horizontal="center" wrapText="1"/>
    </xf>
    <xf numFmtId="0" fontId="1" fillId="3" borderId="28" xfId="0" applyFont="1" applyFill="1" applyBorder="1" applyAlignment="1">
      <alignment horizontal="center" wrapText="1"/>
    </xf>
    <xf numFmtId="0" fontId="0" fillId="3" borderId="48" xfId="0" applyFill="1" applyBorder="1" applyAlignment="1">
      <alignment horizontal="center" wrapText="1"/>
    </xf>
    <xf numFmtId="0" fontId="0" fillId="3" borderId="49" xfId="0" applyFill="1" applyBorder="1" applyAlignment="1">
      <alignment horizontal="center" wrapText="1"/>
    </xf>
    <xf numFmtId="0" fontId="0" fillId="3" borderId="4" xfId="0" applyFill="1" applyBorder="1" applyAlignment="1">
      <alignment horizontal="center" wrapText="1"/>
    </xf>
    <xf numFmtId="0" fontId="0" fillId="3" borderId="5" xfId="0" applyFill="1" applyBorder="1" applyAlignment="1">
      <alignment horizontal="center" wrapText="1"/>
    </xf>
    <xf numFmtId="0" fontId="13" fillId="3" borderId="19" xfId="0" applyFont="1" applyFill="1" applyBorder="1" applyAlignment="1">
      <alignment horizontal="center" wrapText="1"/>
    </xf>
    <xf numFmtId="0" fontId="13" fillId="3" borderId="8" xfId="0" applyFont="1" applyFill="1" applyBorder="1" applyAlignment="1">
      <alignment horizontal="center" wrapText="1"/>
    </xf>
    <xf numFmtId="0" fontId="13" fillId="3" borderId="18" xfId="0" applyFont="1" applyFill="1" applyBorder="1" applyAlignment="1">
      <alignment horizontal="center" wrapText="1"/>
    </xf>
    <xf numFmtId="0" fontId="0" fillId="3" borderId="56" xfId="0" applyFill="1" applyBorder="1" applyAlignment="1">
      <alignment horizontal="center" wrapText="1"/>
    </xf>
    <xf numFmtId="0" fontId="0" fillId="3" borderId="30" xfId="0" applyFill="1" applyBorder="1" applyAlignment="1">
      <alignment horizontal="center"/>
    </xf>
    <xf numFmtId="0" fontId="0" fillId="3" borderId="31" xfId="0" applyFill="1" applyBorder="1" applyAlignment="1">
      <alignment horizontal="center"/>
    </xf>
    <xf numFmtId="0" fontId="0" fillId="3" borderId="49" xfId="0" applyFill="1" applyBorder="1" applyAlignment="1">
      <alignment horizontal="center"/>
    </xf>
    <xf numFmtId="0" fontId="0" fillId="3" borderId="5" xfId="0" applyFill="1" applyBorder="1" applyAlignment="1">
      <alignment horizontal="center"/>
    </xf>
    <xf numFmtId="0" fontId="0" fillId="3" borderId="55" xfId="0" applyFill="1" applyBorder="1" applyAlignment="1">
      <alignment horizontal="center"/>
    </xf>
    <xf numFmtId="0" fontId="13" fillId="3" borderId="48" xfId="0" applyFont="1" applyFill="1" applyBorder="1" applyAlignment="1">
      <alignment horizontal="center" wrapText="1"/>
    </xf>
    <xf numFmtId="0" fontId="13" fillId="3" borderId="4" xfId="0" applyFont="1" applyFill="1" applyBorder="1" applyAlignment="1">
      <alignment horizontal="center" wrapText="1"/>
    </xf>
    <xf numFmtId="0" fontId="13" fillId="3" borderId="56" xfId="0" applyFont="1" applyFill="1" applyBorder="1" applyAlignment="1">
      <alignment horizontal="center" wrapText="1"/>
    </xf>
    <xf numFmtId="0" fontId="10" fillId="3" borderId="47" xfId="0" applyFont="1" applyFill="1" applyBorder="1" applyAlignment="1">
      <alignment horizontal="center" wrapText="1"/>
    </xf>
    <xf numFmtId="0" fontId="10" fillId="3" borderId="50" xfId="0" applyFont="1" applyFill="1" applyBorder="1" applyAlignment="1">
      <alignment horizontal="center"/>
    </xf>
    <xf numFmtId="0" fontId="10" fillId="3" borderId="51" xfId="0" applyFont="1" applyFill="1" applyBorder="1" applyAlignment="1">
      <alignment horizontal="center"/>
    </xf>
    <xf numFmtId="0" fontId="12" fillId="3" borderId="47" xfId="0" applyFont="1" applyFill="1" applyBorder="1" applyAlignment="1">
      <alignment horizontal="center" vertical="center" wrapText="1"/>
    </xf>
    <xf numFmtId="0" fontId="12" fillId="3" borderId="50" xfId="0" applyFont="1" applyFill="1" applyBorder="1" applyAlignment="1">
      <alignment horizontal="center" vertical="center" wrapText="1"/>
    </xf>
    <xf numFmtId="0" fontId="12" fillId="3" borderId="51" xfId="0" applyFont="1" applyFill="1" applyBorder="1" applyAlignment="1">
      <alignment horizontal="center" vertical="center" wrapText="1"/>
    </xf>
    <xf numFmtId="0" fontId="0" fillId="3" borderId="55" xfId="0" applyFill="1" applyBorder="1" applyAlignment="1">
      <alignment horizontal="center" wrapText="1"/>
    </xf>
    <xf numFmtId="0" fontId="14" fillId="3" borderId="47"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14" fillId="3" borderId="51" xfId="0" applyFont="1" applyFill="1" applyBorder="1" applyAlignment="1">
      <alignment horizontal="center" vertical="center" wrapText="1"/>
    </xf>
    <xf numFmtId="0" fontId="20" fillId="3" borderId="50"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20" fillId="3" borderId="60" xfId="0" applyFont="1" applyFill="1" applyBorder="1" applyAlignment="1">
      <alignment horizontal="center" vertical="center" wrapText="1"/>
    </xf>
    <xf numFmtId="1" fontId="0" fillId="3" borderId="2" xfId="1" applyNumberFormat="1" applyFont="1" applyFill="1" applyBorder="1" applyAlignment="1">
      <alignment horizontal="center" vertical="center" wrapText="1"/>
    </xf>
    <xf numFmtId="1" fontId="0" fillId="3" borderId="3" xfId="1" applyNumberFormat="1" applyFont="1" applyFill="1" applyBorder="1" applyAlignment="1">
      <alignment horizontal="center" vertical="center" wrapText="1"/>
    </xf>
    <xf numFmtId="1" fontId="0" fillId="3" borderId="6" xfId="1" applyNumberFormat="1" applyFont="1" applyFill="1" applyBorder="1" applyAlignment="1">
      <alignment horizontal="center" vertical="center" wrapText="1"/>
    </xf>
    <xf numFmtId="1" fontId="0" fillId="3" borderId="7" xfId="1" applyNumberFormat="1" applyFont="1" applyFill="1" applyBorder="1" applyAlignment="1">
      <alignment horizontal="center" vertical="center" wrapText="1"/>
    </xf>
    <xf numFmtId="0" fontId="0" fillId="3" borderId="2" xfId="0" applyFill="1" applyBorder="1" applyAlignment="1">
      <alignment horizontal="center"/>
    </xf>
    <xf numFmtId="0" fontId="0" fillId="3" borderId="3" xfId="0" applyFill="1" applyBorder="1" applyAlignment="1">
      <alignment horizontal="center"/>
    </xf>
    <xf numFmtId="0" fontId="0" fillId="4" borderId="9" xfId="0" applyFill="1" applyBorder="1" applyAlignment="1">
      <alignment horizontal="center"/>
    </xf>
    <xf numFmtId="0" fontId="0" fillId="4" borderId="3" xfId="0" applyFill="1" applyBorder="1" applyAlignment="1">
      <alignment horizontal="center"/>
    </xf>
    <xf numFmtId="9" fontId="0" fillId="4" borderId="2" xfId="1" applyFont="1" applyFill="1" applyBorder="1" applyAlignment="1">
      <alignment horizontal="center"/>
    </xf>
    <xf numFmtId="9" fontId="0" fillId="4" borderId="9" xfId="1" applyFont="1" applyFill="1" applyBorder="1" applyAlignment="1">
      <alignment horizontal="center"/>
    </xf>
    <xf numFmtId="9" fontId="0" fillId="4" borderId="3" xfId="1" applyFont="1" applyFill="1" applyBorder="1" applyAlignment="1">
      <alignment horizontal="center"/>
    </xf>
    <xf numFmtId="0" fontId="16" fillId="3" borderId="24" xfId="0" applyFont="1" applyFill="1" applyBorder="1" applyAlignment="1">
      <alignment horizontal="center" wrapText="1"/>
    </xf>
    <xf numFmtId="0" fontId="16" fillId="3" borderId="23" xfId="0" applyFont="1" applyFill="1" applyBorder="1" applyAlignment="1">
      <alignment horizontal="center" wrapText="1"/>
    </xf>
    <xf numFmtId="1" fontId="0" fillId="0" borderId="0" xfId="0" applyNumberFormat="1" applyBorder="1" applyAlignment="1">
      <alignment horizontal="center" vertical="center"/>
    </xf>
    <xf numFmtId="0" fontId="0" fillId="3" borderId="9" xfId="0" applyFill="1" applyBorder="1" applyAlignment="1">
      <alignment horizontal="center"/>
    </xf>
    <xf numFmtId="1" fontId="0" fillId="0" borderId="9" xfId="0" applyNumberFormat="1" applyBorder="1" applyAlignment="1">
      <alignment horizontal="center" vertical="center"/>
    </xf>
    <xf numFmtId="1" fontId="0" fillId="0" borderId="0" xfId="0" applyNumberFormat="1" applyAlignment="1">
      <alignment horizontal="center" vertical="center"/>
    </xf>
    <xf numFmtId="0" fontId="2" fillId="3" borderId="24" xfId="0" applyFont="1" applyFill="1" applyBorder="1" applyAlignment="1">
      <alignment horizontal="center" wrapText="1"/>
    </xf>
    <xf numFmtId="0" fontId="2" fillId="3" borderId="22" xfId="0" applyFont="1" applyFill="1" applyBorder="1" applyAlignment="1">
      <alignment horizontal="center" wrapText="1"/>
    </xf>
    <xf numFmtId="0" fontId="2" fillId="3" borderId="11" xfId="0" applyFont="1" applyFill="1" applyBorder="1" applyAlignment="1">
      <alignment horizontal="center" wrapText="1"/>
    </xf>
    <xf numFmtId="0" fontId="2" fillId="3" borderId="24"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cellXfs>
  <cellStyles count="8">
    <cellStyle name="Calculation" xfId="6" builtinId="22"/>
    <cellStyle name="Explanatory Text" xfId="4" builtinId="53"/>
    <cellStyle name="Good" xfId="5" builtinId="26"/>
    <cellStyle name="Heading 1" xfId="2" builtinId="16"/>
    <cellStyle name="Heading 2" xfId="3" builtinId="17"/>
    <cellStyle name="Hyperlink" xfId="7"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M52"/>
  <sheetViews>
    <sheetView tabSelected="1" zoomScaleNormal="100" workbookViewId="0">
      <selection activeCell="B4" sqref="B4"/>
    </sheetView>
  </sheetViews>
  <sheetFormatPr defaultRowHeight="15" x14ac:dyDescent="0.25"/>
  <cols>
    <col min="2" max="2" width="12.28515625" customWidth="1"/>
  </cols>
  <sheetData>
    <row r="2" spans="2:13" ht="20.25" thickBot="1" x14ac:dyDescent="0.35">
      <c r="B2" s="170" t="s">
        <v>319</v>
      </c>
      <c r="C2" s="170"/>
      <c r="D2" s="170"/>
      <c r="E2" s="170"/>
      <c r="F2" s="170"/>
      <c r="G2" s="170"/>
      <c r="H2" s="170"/>
      <c r="I2" s="170"/>
    </row>
    <row r="3" spans="2:13" ht="15.75" thickTop="1" x14ac:dyDescent="0.25">
      <c r="B3" s="5">
        <v>41967</v>
      </c>
    </row>
    <row r="5" spans="2:13" ht="51.75" customHeight="1" x14ac:dyDescent="0.25">
      <c r="B5" s="308" t="s">
        <v>314</v>
      </c>
      <c r="C5" s="308"/>
      <c r="D5" s="308"/>
      <c r="E5" s="308"/>
      <c r="F5" s="308"/>
      <c r="G5" s="308"/>
      <c r="H5" s="308"/>
      <c r="I5" s="308"/>
      <c r="J5" s="308"/>
      <c r="K5" s="308"/>
      <c r="L5" s="308"/>
      <c r="M5" s="308"/>
    </row>
    <row r="6" spans="2:13" x14ac:dyDescent="0.25">
      <c r="B6" s="3"/>
      <c r="C6" s="3"/>
      <c r="D6" s="3"/>
      <c r="E6" s="3"/>
      <c r="F6" s="3"/>
      <c r="G6" s="3"/>
      <c r="H6" s="3"/>
      <c r="I6" s="3"/>
      <c r="J6" s="3"/>
      <c r="K6" s="3"/>
      <c r="L6" s="3"/>
      <c r="M6" s="3"/>
    </row>
    <row r="7" spans="2:13" ht="42.75" customHeight="1" x14ac:dyDescent="0.25">
      <c r="B7" s="308" t="s">
        <v>693</v>
      </c>
      <c r="C7" s="308"/>
      <c r="D7" s="308"/>
      <c r="E7" s="308"/>
      <c r="F7" s="308"/>
      <c r="G7" s="308"/>
      <c r="H7" s="308"/>
      <c r="I7" s="308"/>
      <c r="J7" s="308"/>
      <c r="K7" s="308"/>
      <c r="L7" s="308"/>
      <c r="M7" s="308"/>
    </row>
    <row r="9" spans="2:13" x14ac:dyDescent="0.25">
      <c r="B9" s="144" t="s">
        <v>312</v>
      </c>
    </row>
    <row r="10" spans="2:13" x14ac:dyDescent="0.25">
      <c r="B10" s="172">
        <v>1</v>
      </c>
      <c r="C10" t="s">
        <v>301</v>
      </c>
    </row>
    <row r="11" spans="2:13" x14ac:dyDescent="0.25">
      <c r="B11" s="172">
        <f>+B10+1</f>
        <v>2</v>
      </c>
      <c r="C11" t="s">
        <v>609</v>
      </c>
    </row>
    <row r="12" spans="2:13" x14ac:dyDescent="0.25">
      <c r="B12" s="172">
        <f t="shared" ref="B12:B26" si="0">+B11+1</f>
        <v>3</v>
      </c>
      <c r="C12" t="s">
        <v>302</v>
      </c>
    </row>
    <row r="13" spans="2:13" x14ac:dyDescent="0.25">
      <c r="B13" s="172">
        <f t="shared" si="0"/>
        <v>4</v>
      </c>
      <c r="C13" t="s">
        <v>303</v>
      </c>
    </row>
    <row r="14" spans="2:13" x14ac:dyDescent="0.25">
      <c r="B14" s="172">
        <f t="shared" si="0"/>
        <v>5</v>
      </c>
      <c r="C14" t="s">
        <v>304</v>
      </c>
    </row>
    <row r="15" spans="2:13" x14ac:dyDescent="0.25">
      <c r="B15" s="172">
        <f t="shared" si="0"/>
        <v>6</v>
      </c>
      <c r="C15" t="s">
        <v>305</v>
      </c>
    </row>
    <row r="16" spans="2:13" x14ac:dyDescent="0.25">
      <c r="B16" s="172">
        <f t="shared" si="0"/>
        <v>7</v>
      </c>
      <c r="C16" t="s">
        <v>306</v>
      </c>
    </row>
    <row r="17" spans="2:13" x14ac:dyDescent="0.25">
      <c r="B17" s="172">
        <f t="shared" si="0"/>
        <v>8</v>
      </c>
      <c r="C17" t="s">
        <v>307</v>
      </c>
    </row>
    <row r="18" spans="2:13" x14ac:dyDescent="0.25">
      <c r="B18" s="172">
        <f t="shared" si="0"/>
        <v>9</v>
      </c>
      <c r="C18" t="s">
        <v>308</v>
      </c>
    </row>
    <row r="19" spans="2:13" x14ac:dyDescent="0.25">
      <c r="B19" s="172">
        <f t="shared" si="0"/>
        <v>10</v>
      </c>
      <c r="C19" t="s">
        <v>309</v>
      </c>
    </row>
    <row r="20" spans="2:13" x14ac:dyDescent="0.25">
      <c r="B20" s="172">
        <f t="shared" si="0"/>
        <v>11</v>
      </c>
      <c r="C20" t="s">
        <v>310</v>
      </c>
    </row>
    <row r="21" spans="2:13" x14ac:dyDescent="0.25">
      <c r="B21" s="172">
        <f t="shared" si="0"/>
        <v>12</v>
      </c>
      <c r="C21" t="s">
        <v>311</v>
      </c>
    </row>
    <row r="22" spans="2:13" x14ac:dyDescent="0.25">
      <c r="B22" s="172">
        <f t="shared" si="0"/>
        <v>13</v>
      </c>
      <c r="C22" t="s">
        <v>605</v>
      </c>
    </row>
    <row r="23" spans="2:13" x14ac:dyDescent="0.25">
      <c r="B23" s="172">
        <f t="shared" si="0"/>
        <v>14</v>
      </c>
      <c r="C23" t="s">
        <v>604</v>
      </c>
    </row>
    <row r="24" spans="2:13" x14ac:dyDescent="0.25">
      <c r="B24" s="172">
        <f t="shared" si="0"/>
        <v>15</v>
      </c>
      <c r="C24" t="s">
        <v>606</v>
      </c>
    </row>
    <row r="25" spans="2:13" x14ac:dyDescent="0.25">
      <c r="B25" s="172">
        <f t="shared" si="0"/>
        <v>16</v>
      </c>
      <c r="C25" t="s">
        <v>607</v>
      </c>
    </row>
    <row r="26" spans="2:13" x14ac:dyDescent="0.25">
      <c r="B26" s="172">
        <f t="shared" si="0"/>
        <v>17</v>
      </c>
      <c r="C26" t="s">
        <v>694</v>
      </c>
    </row>
    <row r="27" spans="2:13" x14ac:dyDescent="0.25">
      <c r="B27" s="172"/>
    </row>
    <row r="28" spans="2:13" x14ac:dyDescent="0.25">
      <c r="B28" s="300" t="s">
        <v>608</v>
      </c>
    </row>
    <row r="29" spans="2:13" ht="33" customHeight="1" x14ac:dyDescent="0.25">
      <c r="B29" s="308" t="s">
        <v>335</v>
      </c>
      <c r="C29" s="308"/>
      <c r="D29" s="308"/>
      <c r="E29" s="308"/>
      <c r="F29" s="308"/>
      <c r="G29" s="308"/>
      <c r="H29" s="308"/>
      <c r="I29" s="308"/>
      <c r="J29" s="308"/>
      <c r="K29" s="308"/>
      <c r="L29" s="308"/>
      <c r="M29" s="308"/>
    </row>
    <row r="31" spans="2:13" x14ac:dyDescent="0.25">
      <c r="B31" s="144" t="s">
        <v>329</v>
      </c>
    </row>
    <row r="32" spans="2:13" x14ac:dyDescent="0.25">
      <c r="B32" t="s">
        <v>330</v>
      </c>
    </row>
    <row r="33" spans="2:13" x14ac:dyDescent="0.25">
      <c r="C33" t="s">
        <v>331</v>
      </c>
      <c r="D33" t="s">
        <v>332</v>
      </c>
    </row>
    <row r="34" spans="2:13" x14ac:dyDescent="0.25">
      <c r="C34" t="s">
        <v>334</v>
      </c>
      <c r="D34" t="s">
        <v>333</v>
      </c>
    </row>
    <row r="36" spans="2:13" ht="52.5" customHeight="1" x14ac:dyDescent="0.25">
      <c r="B36" s="308" t="s">
        <v>316</v>
      </c>
      <c r="C36" s="308"/>
      <c r="D36" s="308"/>
      <c r="E36" s="308"/>
      <c r="F36" s="308"/>
      <c r="G36" s="308"/>
      <c r="H36" s="308"/>
      <c r="I36" s="308"/>
      <c r="J36" s="308"/>
      <c r="K36" s="308"/>
      <c r="L36" s="308"/>
      <c r="M36" s="308"/>
    </row>
    <row r="38" spans="2:13" x14ac:dyDescent="0.25">
      <c r="B38" s="144" t="s">
        <v>324</v>
      </c>
    </row>
    <row r="39" spans="2:13" x14ac:dyDescent="0.25">
      <c r="B39" s="175" t="s">
        <v>320</v>
      </c>
    </row>
    <row r="40" spans="2:13" x14ac:dyDescent="0.25">
      <c r="C40" t="s">
        <v>321</v>
      </c>
    </row>
    <row r="41" spans="2:13" x14ac:dyDescent="0.25">
      <c r="B41" s="175" t="s">
        <v>322</v>
      </c>
    </row>
    <row r="42" spans="2:13" x14ac:dyDescent="0.25">
      <c r="C42" t="s">
        <v>326</v>
      </c>
    </row>
    <row r="43" spans="2:13" x14ac:dyDescent="0.25">
      <c r="B43" s="175" t="s">
        <v>509</v>
      </c>
    </row>
    <row r="44" spans="2:13" ht="47.25" customHeight="1" x14ac:dyDescent="0.25">
      <c r="B44" s="175"/>
      <c r="C44" s="308" t="s">
        <v>510</v>
      </c>
      <c r="D44" s="308"/>
      <c r="E44" s="308"/>
      <c r="F44" s="308"/>
      <c r="G44" s="308"/>
      <c r="H44" s="308"/>
      <c r="I44" s="308"/>
      <c r="J44" s="308"/>
      <c r="K44" s="308"/>
      <c r="L44" s="308"/>
      <c r="M44" s="308"/>
    </row>
    <row r="45" spans="2:13" x14ac:dyDescent="0.25">
      <c r="B45" s="175" t="s">
        <v>323</v>
      </c>
    </row>
    <row r="46" spans="2:13" x14ac:dyDescent="0.25">
      <c r="C46" t="s">
        <v>337</v>
      </c>
    </row>
    <row r="47" spans="2:13" x14ac:dyDescent="0.25">
      <c r="C47" t="s">
        <v>327</v>
      </c>
    </row>
    <row r="48" spans="2:13" x14ac:dyDescent="0.25">
      <c r="B48" s="175" t="s">
        <v>325</v>
      </c>
    </row>
    <row r="49" spans="2:3" x14ac:dyDescent="0.25">
      <c r="C49" t="s">
        <v>328</v>
      </c>
    </row>
    <row r="51" spans="2:3" x14ac:dyDescent="0.25">
      <c r="B51" t="s">
        <v>317</v>
      </c>
    </row>
    <row r="52" spans="2:3" x14ac:dyDescent="0.25">
      <c r="B52" t="s">
        <v>318</v>
      </c>
    </row>
  </sheetData>
  <sortState ref="T9:T90">
    <sortCondition ref="T9:T90"/>
  </sortState>
  <mergeCells count="5">
    <mergeCell ref="B5:M5"/>
    <mergeCell ref="B7:M7"/>
    <mergeCell ref="B36:M36"/>
    <mergeCell ref="B29:M29"/>
    <mergeCell ref="C44:M4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C119"/>
  <sheetViews>
    <sheetView workbookViewId="0">
      <pane ySplit="9" topLeftCell="A10" activePane="bottomLeft" state="frozen"/>
      <selection pane="bottomLeft" activeCell="M10" sqref="M10"/>
    </sheetView>
  </sheetViews>
  <sheetFormatPr defaultRowHeight="15" outlineLevelCol="1" x14ac:dyDescent="0.25"/>
  <cols>
    <col min="2" max="2" width="47.7109375" customWidth="1"/>
    <col min="3" max="3" width="23.28515625" customWidth="1" outlineLevel="1"/>
    <col min="4" max="4" width="15.42578125" style="15" customWidth="1" outlineLevel="1"/>
    <col min="5" max="8" width="11.42578125" customWidth="1" outlineLevel="1"/>
    <col min="9" max="10" width="11.85546875" customWidth="1" outlineLevel="1"/>
    <col min="11" max="11" width="13" customWidth="1" outlineLevel="1"/>
    <col min="12" max="12" width="14.140625" customWidth="1" outlineLevel="1"/>
    <col min="13" max="13" width="24.85546875" style="1" bestFit="1" customWidth="1"/>
    <col min="14" max="16" width="15.42578125" style="1" customWidth="1"/>
    <col min="18" max="18" width="30.85546875" bestFit="1" customWidth="1"/>
    <col min="19" max="19" width="8.85546875" customWidth="1"/>
    <col min="20" max="20" width="37.28515625" bestFit="1" customWidth="1"/>
    <col min="21" max="21" width="20.28515625" customWidth="1"/>
    <col min="24" max="24" width="14.85546875" customWidth="1"/>
    <col min="25" max="25" width="13.28515625" style="1" bestFit="1" customWidth="1"/>
    <col min="26" max="26" width="24.85546875" bestFit="1" customWidth="1"/>
    <col min="27" max="27" width="13" customWidth="1"/>
    <col min="28" max="28" width="10.7109375" style="1" bestFit="1" customWidth="1"/>
    <col min="29" max="29" width="17.42578125" style="1" customWidth="1"/>
    <col min="30" max="30" width="45.42578125" customWidth="1"/>
  </cols>
  <sheetData>
    <row r="1" spans="2:29" x14ac:dyDescent="0.25">
      <c r="D1"/>
    </row>
    <row r="2" spans="2:29" ht="20.25" thickBot="1" x14ac:dyDescent="0.35">
      <c r="B2" s="170" t="s">
        <v>281</v>
      </c>
      <c r="D2"/>
    </row>
    <row r="3" spans="2:29" ht="15.75" thickTop="1" x14ac:dyDescent="0.25">
      <c r="D3"/>
    </row>
    <row r="4" spans="2:29" x14ac:dyDescent="0.25">
      <c r="B4" t="s">
        <v>283</v>
      </c>
      <c r="D4"/>
    </row>
    <row r="5" spans="2:29" x14ac:dyDescent="0.25">
      <c r="B5" t="s">
        <v>313</v>
      </c>
      <c r="D5"/>
    </row>
    <row r="6" spans="2:29" ht="15.75" thickBot="1" x14ac:dyDescent="0.3">
      <c r="B6" s="4"/>
      <c r="C6" s="4"/>
      <c r="D6" s="4"/>
      <c r="K6" s="4"/>
      <c r="L6" s="4"/>
    </row>
    <row r="7" spans="2:29" ht="15" customHeight="1" x14ac:dyDescent="0.25">
      <c r="B7" s="338" t="s">
        <v>217</v>
      </c>
      <c r="C7" s="319" t="s">
        <v>247</v>
      </c>
      <c r="D7" s="319" t="s">
        <v>288</v>
      </c>
      <c r="E7" s="315" t="s">
        <v>282</v>
      </c>
      <c r="F7" s="316"/>
      <c r="G7" s="213" t="s">
        <v>226</v>
      </c>
      <c r="H7" s="213"/>
      <c r="I7" s="315" t="s">
        <v>541</v>
      </c>
      <c r="J7" s="316" t="s">
        <v>215</v>
      </c>
      <c r="K7" s="325" t="s">
        <v>244</v>
      </c>
      <c r="L7" s="328" t="s">
        <v>287</v>
      </c>
      <c r="M7" s="331" t="s">
        <v>286</v>
      </c>
      <c r="N7" s="323" t="s">
        <v>207</v>
      </c>
      <c r="O7" s="323"/>
      <c r="P7" s="324"/>
    </row>
    <row r="8" spans="2:29" ht="15" customHeight="1" x14ac:dyDescent="0.25">
      <c r="B8" s="339"/>
      <c r="C8" s="320"/>
      <c r="D8" s="320"/>
      <c r="E8" s="317"/>
      <c r="F8" s="318"/>
      <c r="G8" s="214" t="s">
        <v>543</v>
      </c>
      <c r="H8" s="214" t="s">
        <v>542</v>
      </c>
      <c r="I8" s="317"/>
      <c r="J8" s="318"/>
      <c r="K8" s="326"/>
      <c r="L8" s="329"/>
      <c r="M8" s="332"/>
      <c r="N8" s="309" t="s">
        <v>90</v>
      </c>
      <c r="O8" s="311" t="s">
        <v>205</v>
      </c>
      <c r="P8" s="313" t="s">
        <v>206</v>
      </c>
    </row>
    <row r="9" spans="2:29" ht="15.75" customHeight="1" thickBot="1" x14ac:dyDescent="0.3">
      <c r="B9" s="340"/>
      <c r="C9" s="321"/>
      <c r="D9" s="321"/>
      <c r="E9" s="77" t="s">
        <v>203</v>
      </c>
      <c r="F9" s="78" t="s">
        <v>204</v>
      </c>
      <c r="G9" s="196" t="s">
        <v>615</v>
      </c>
      <c r="H9" s="196" t="s">
        <v>614</v>
      </c>
      <c r="I9" s="322"/>
      <c r="J9" s="337"/>
      <c r="K9" s="327"/>
      <c r="L9" s="330"/>
      <c r="M9" s="333"/>
      <c r="N9" s="310"/>
      <c r="O9" s="312"/>
      <c r="P9" s="314"/>
      <c r="R9" s="79" t="s">
        <v>248</v>
      </c>
      <c r="Y9"/>
      <c r="AB9"/>
      <c r="AC9"/>
    </row>
    <row r="10" spans="2:29" ht="15.75" customHeight="1" x14ac:dyDescent="0.25">
      <c r="B10" s="334" t="s">
        <v>680</v>
      </c>
      <c r="C10" s="14" t="s">
        <v>232</v>
      </c>
      <c r="D10" s="110">
        <f>VLOOKUP(C10&amp;K10,'CLASS Weights'!$D$10:$L$54,8,FALSE)</f>
        <v>3.3725246659216156E-3</v>
      </c>
      <c r="E10" s="145" t="s">
        <v>99</v>
      </c>
      <c r="F10" s="145" t="s">
        <v>98</v>
      </c>
      <c r="G10" s="145">
        <v>0.25</v>
      </c>
      <c r="H10" s="145">
        <v>1.76</v>
      </c>
      <c r="I10" s="293">
        <v>11</v>
      </c>
      <c r="J10" s="145">
        <f>ROUND(I10*(1-G10)+I10*G10*H10,1)</f>
        <v>13.1</v>
      </c>
      <c r="K10" s="245" t="s">
        <v>212</v>
      </c>
      <c r="L10" s="147">
        <f>VLOOKUP(C10&amp;K10,'CLASS Weights'!$D$10:$L$54,9,FALSE)</f>
        <v>8.7121673012272322E-3</v>
      </c>
      <c r="M10" s="292" t="s">
        <v>552</v>
      </c>
      <c r="N10" s="12">
        <f>ROUND(E10+F10*J10,0)</f>
        <v>339</v>
      </c>
      <c r="O10" s="12">
        <f>ROUND(N10*0.9,0)</f>
        <v>305</v>
      </c>
      <c r="P10" s="18">
        <f>ROUND(N10*0.7,0)</f>
        <v>237</v>
      </c>
      <c r="R10" s="79" t="str">
        <f>C10&amp;"_"&amp;K10</f>
        <v>RE-RefgFrz-TM_Mini</v>
      </c>
      <c r="Y10"/>
      <c r="AB10"/>
      <c r="AC10"/>
    </row>
    <row r="11" spans="2:29" ht="15.75" customHeight="1" x14ac:dyDescent="0.25">
      <c r="B11" s="335"/>
      <c r="C11" s="14" t="s">
        <v>232</v>
      </c>
      <c r="D11" s="110">
        <f>VLOOKUP(C11&amp;K11,'CLASS Weights'!$D$10:$L$54,8,FALSE)</f>
        <v>3.5314572165350416E-2</v>
      </c>
      <c r="E11" s="294" t="s">
        <v>99</v>
      </c>
      <c r="F11" s="294" t="s">
        <v>98</v>
      </c>
      <c r="G11" s="294">
        <f>+G10</f>
        <v>0.25</v>
      </c>
      <c r="H11" s="294">
        <v>1.76</v>
      </c>
      <c r="I11" s="145">
        <v>15</v>
      </c>
      <c r="J11" s="145">
        <f>ROUND(I11*(1-G11)+I11*G11*H11,1)</f>
        <v>17.899999999999999</v>
      </c>
      <c r="K11" s="146" t="s">
        <v>202</v>
      </c>
      <c r="L11" s="147">
        <f>VLOOKUP(C11&amp;K11,'CLASS Weights'!$D$10:$L$54,9,FALSE)</f>
        <v>9.1227341933085224E-2</v>
      </c>
      <c r="M11" s="124" t="s">
        <v>696</v>
      </c>
      <c r="N11" s="12">
        <f>ROUND(E11+F11*J11,0)</f>
        <v>378</v>
      </c>
      <c r="O11" s="12">
        <f>ROUND(N11*0.9,0)</f>
        <v>340</v>
      </c>
      <c r="P11" s="18">
        <f>ROUND(N11*0.7,0)</f>
        <v>265</v>
      </c>
      <c r="R11" s="79" t="str">
        <f t="shared" ref="R11:R63" si="0">C11&amp;"_"&amp;K11</f>
        <v>RE-RefgFrz-TM_Small</v>
      </c>
      <c r="Y11"/>
      <c r="AB11"/>
      <c r="AC11"/>
    </row>
    <row r="12" spans="2:29" ht="15.75" customHeight="1" x14ac:dyDescent="0.25">
      <c r="B12" s="335"/>
      <c r="C12" s="14" t="s">
        <v>232</v>
      </c>
      <c r="D12" s="110">
        <f>VLOOKUP(C12&amp;K12,'CLASS Weights'!$D$10:$L$54,8,FALSE)</f>
        <v>0.23920159107236139</v>
      </c>
      <c r="E12" s="294" t="s">
        <v>99</v>
      </c>
      <c r="F12" s="294" t="s">
        <v>98</v>
      </c>
      <c r="G12" s="294">
        <f>+G10</f>
        <v>0.25</v>
      </c>
      <c r="H12" s="294">
        <v>1.76</v>
      </c>
      <c r="I12" s="145">
        <f>(17+21)/2</f>
        <v>19</v>
      </c>
      <c r="J12" s="145">
        <f t="shared" ref="J12:J14" si="1">ROUND(I12*(1-G12)+I12*G12*H12,1)</f>
        <v>22.6</v>
      </c>
      <c r="K12" s="146" t="s">
        <v>243</v>
      </c>
      <c r="L12" s="147">
        <f>VLOOKUP(C12&amp;K12,'CLASS Weights'!$D$10:$L$54,9,FALSE)</f>
        <v>0.61792410332828984</v>
      </c>
      <c r="M12" s="124" t="s">
        <v>544</v>
      </c>
      <c r="N12" s="12">
        <f>ROUND(E12+F12*J12,0)</f>
        <v>416</v>
      </c>
      <c r="O12" s="12">
        <f>ROUND(N12*0.9,0)</f>
        <v>374</v>
      </c>
      <c r="P12" s="18">
        <f>ROUND(N12*0.7,0)</f>
        <v>291</v>
      </c>
      <c r="R12" s="79" t="str">
        <f t="shared" si="0"/>
        <v>RE-RefgFrz-TM_Med</v>
      </c>
      <c r="Y12"/>
      <c r="AB12"/>
      <c r="AC12"/>
    </row>
    <row r="13" spans="2:29" ht="15.75" customHeight="1" x14ac:dyDescent="0.25">
      <c r="B13" s="335"/>
      <c r="C13" s="14" t="s">
        <v>232</v>
      </c>
      <c r="D13" s="110">
        <f>VLOOKUP(C13&amp;K13,'CLASS Weights'!$D$10:$L$54,8,FALSE)</f>
        <v>9.92766764674817E-2</v>
      </c>
      <c r="E13" s="294" t="s">
        <v>99</v>
      </c>
      <c r="F13" s="294" t="s">
        <v>98</v>
      </c>
      <c r="G13" s="294">
        <f>+G10</f>
        <v>0.25</v>
      </c>
      <c r="H13" s="294">
        <v>1.76</v>
      </c>
      <c r="I13" s="145">
        <f>(21+23)/2</f>
        <v>22</v>
      </c>
      <c r="J13" s="145">
        <f t="shared" si="1"/>
        <v>26.2</v>
      </c>
      <c r="K13" s="146" t="s">
        <v>87</v>
      </c>
      <c r="L13" s="147">
        <f>VLOOKUP(C13&amp;K13,'CLASS Weights'!$D$10:$L$54,9,FALSE)</f>
        <v>0.25645921087967855</v>
      </c>
      <c r="M13" s="124" t="s">
        <v>545</v>
      </c>
      <c r="N13" s="12">
        <f>ROUND(E12+F12*J13,0)</f>
        <v>445</v>
      </c>
      <c r="O13" s="12">
        <f t="shared" ref="O13:O83" si="2">ROUND(N13*0.9,0)</f>
        <v>401</v>
      </c>
      <c r="P13" s="18">
        <f t="shared" ref="P13:P64" si="3">ROUND(N13*0.7,0)</f>
        <v>312</v>
      </c>
      <c r="R13" s="79" t="str">
        <f t="shared" si="0"/>
        <v>RE-RefgFrz-TM_Large</v>
      </c>
      <c r="Y13"/>
      <c r="AB13"/>
      <c r="AC13"/>
    </row>
    <row r="14" spans="2:29" ht="15.75" customHeight="1" x14ac:dyDescent="0.25">
      <c r="B14" s="335"/>
      <c r="C14" s="14" t="s">
        <v>232</v>
      </c>
      <c r="D14" s="110">
        <f>VLOOKUP(C14&amp;K14,'CLASS Weights'!$D$10:$L$54,8,FALSE)</f>
        <v>9.9397667994659579E-3</v>
      </c>
      <c r="E14" s="294" t="s">
        <v>99</v>
      </c>
      <c r="F14" s="294" t="s">
        <v>98</v>
      </c>
      <c r="G14" s="294">
        <f>+G10</f>
        <v>0.25</v>
      </c>
      <c r="H14" s="294">
        <v>1.76</v>
      </c>
      <c r="I14" s="145">
        <v>26</v>
      </c>
      <c r="J14" s="145">
        <f t="shared" si="1"/>
        <v>30.9</v>
      </c>
      <c r="K14" s="146" t="s">
        <v>242</v>
      </c>
      <c r="L14" s="147">
        <f>VLOOKUP(C14&amp;K14,'CLASS Weights'!$D$10:$L$54,9,FALSE)</f>
        <v>2.567717655771893E-2</v>
      </c>
      <c r="M14" s="124" t="s">
        <v>553</v>
      </c>
      <c r="N14" s="12">
        <f>ROUND(E12+F12*J14,0)</f>
        <v>483</v>
      </c>
      <c r="O14" s="12">
        <f t="shared" si="2"/>
        <v>435</v>
      </c>
      <c r="P14" s="18">
        <f t="shared" si="3"/>
        <v>338</v>
      </c>
      <c r="R14" s="79" t="str">
        <f t="shared" si="0"/>
        <v>RE-RefgFrz-TM_VLarge</v>
      </c>
      <c r="Y14"/>
      <c r="AB14"/>
      <c r="AC14"/>
    </row>
    <row r="15" spans="2:29" ht="15.75" customHeight="1" thickBot="1" x14ac:dyDescent="0.3">
      <c r="B15" s="336"/>
      <c r="C15" s="76" t="s">
        <v>232</v>
      </c>
      <c r="D15" s="19"/>
      <c r="E15" s="148"/>
      <c r="F15" s="149"/>
      <c r="G15" s="148"/>
      <c r="H15" s="148"/>
      <c r="I15" s="148">
        <f>ROUND(SUMPRODUCT(I10:I14,$L10:$L14),1)</f>
        <v>19.5</v>
      </c>
      <c r="J15" s="148">
        <f>ROUND(SUMPRODUCT(J10:J14,$L10:$L14),1)</f>
        <v>23.2</v>
      </c>
      <c r="K15" s="150" t="s">
        <v>245</v>
      </c>
      <c r="L15" s="151"/>
      <c r="M15" s="73" t="s">
        <v>209</v>
      </c>
      <c r="N15" s="20">
        <f>ROUND(SUMPRODUCT(N10:N14,L10:L14),0)</f>
        <v>421</v>
      </c>
      <c r="O15" s="20">
        <f t="shared" si="2"/>
        <v>379</v>
      </c>
      <c r="P15" s="21">
        <f t="shared" si="3"/>
        <v>295</v>
      </c>
      <c r="R15" s="79" t="str">
        <f t="shared" si="0"/>
        <v>RE-RefgFrz-TM_WtdSize</v>
      </c>
      <c r="Y15"/>
      <c r="AB15"/>
      <c r="AC15"/>
    </row>
    <row r="16" spans="2:29" ht="15.75" customHeight="1" x14ac:dyDescent="0.25">
      <c r="B16" s="334" t="s">
        <v>681</v>
      </c>
      <c r="C16" s="14" t="s">
        <v>554</v>
      </c>
      <c r="D16" s="110">
        <f>VLOOKUP(C16&amp;K16,'CLASS Weights'!$D$10:$L$54,8,FALSE)</f>
        <v>8.3141470603516465E-3</v>
      </c>
      <c r="E16" s="145" t="s">
        <v>107</v>
      </c>
      <c r="F16" s="145" t="s">
        <v>106</v>
      </c>
      <c r="G16" s="145">
        <v>0</v>
      </c>
      <c r="H16" s="145">
        <v>1</v>
      </c>
      <c r="I16" s="293">
        <v>11</v>
      </c>
      <c r="J16" s="145">
        <f>ROUND(I16*(1-G16)+I16*G16*H16,1)</f>
        <v>11</v>
      </c>
      <c r="K16" s="245" t="s">
        <v>212</v>
      </c>
      <c r="L16" s="147">
        <f>VLOOKUP(C16&amp;K16,'CLASS Weights'!$D$10:$L$54,9,FALSE)</f>
        <v>0.68170786819611773</v>
      </c>
      <c r="M16" s="292" t="s">
        <v>552</v>
      </c>
      <c r="N16" s="12">
        <f>ROUND(E16+F16*J16,0)</f>
        <v>279</v>
      </c>
      <c r="O16" s="12">
        <f>ROUND(N16*0.9,0)</f>
        <v>251</v>
      </c>
      <c r="P16" s="18">
        <f>ROUND(N16*0.7,0)</f>
        <v>195</v>
      </c>
      <c r="R16" s="79" t="str">
        <f t="shared" si="0"/>
        <v>RE-Refg-All_Mini</v>
      </c>
      <c r="T16" s="80"/>
      <c r="Y16"/>
      <c r="AB16"/>
      <c r="AC16"/>
    </row>
    <row r="17" spans="2:29" ht="15.75" customHeight="1" x14ac:dyDescent="0.25">
      <c r="B17" s="335"/>
      <c r="C17" s="14" t="s">
        <v>554</v>
      </c>
      <c r="D17" s="110">
        <f>VLOOKUP(C17&amp;K17,'CLASS Weights'!$D$10:$L$54,8,FALSE)</f>
        <v>1.0201061851979518E-3</v>
      </c>
      <c r="E17" s="294" t="s">
        <v>107</v>
      </c>
      <c r="F17" s="294" t="s">
        <v>106</v>
      </c>
      <c r="G17" s="294">
        <v>0</v>
      </c>
      <c r="H17" s="294">
        <v>1</v>
      </c>
      <c r="I17" s="145">
        <v>15</v>
      </c>
      <c r="J17" s="145">
        <f>ROUND(I17*(1-G17)+I17*G17*H17,1)</f>
        <v>15</v>
      </c>
      <c r="K17" s="146" t="s">
        <v>202</v>
      </c>
      <c r="L17" s="147">
        <f>VLOOKUP(C17&amp;K17,'CLASS Weights'!$D$10:$L$54,9,FALSE)</f>
        <v>8.3642303629827469E-2</v>
      </c>
      <c r="M17" s="124" t="s">
        <v>696</v>
      </c>
      <c r="N17" s="12">
        <f>ROUND(E17+F17*J17,0)</f>
        <v>308</v>
      </c>
      <c r="O17" s="12">
        <f>ROUND(N17*0.9,0)</f>
        <v>277</v>
      </c>
      <c r="P17" s="18">
        <f>ROUND(N17*0.7,0)</f>
        <v>216</v>
      </c>
      <c r="R17" s="79" t="str">
        <f t="shared" si="0"/>
        <v>RE-Refg-All_Small</v>
      </c>
      <c r="T17" s="80"/>
      <c r="Y17"/>
      <c r="AB17"/>
      <c r="AC17"/>
    </row>
    <row r="18" spans="2:29" ht="15.75" customHeight="1" x14ac:dyDescent="0.25">
      <c r="B18" s="335"/>
      <c r="C18" s="14" t="s">
        <v>554</v>
      </c>
      <c r="D18" s="110">
        <f>VLOOKUP(C18&amp;K18,'CLASS Weights'!$D$10:$L$54,8,FALSE)</f>
        <v>4.4455533985898412E-4</v>
      </c>
      <c r="E18" s="294" t="s">
        <v>107</v>
      </c>
      <c r="F18" s="294" t="s">
        <v>106</v>
      </c>
      <c r="G18" s="294">
        <v>0</v>
      </c>
      <c r="H18" s="294">
        <v>1</v>
      </c>
      <c r="I18" s="145">
        <f>(17+21)/2</f>
        <v>19</v>
      </c>
      <c r="J18" s="145">
        <f t="shared" ref="J18:J20" si="4">ROUND(I18*(1-G18)+I18*G18*H18,1)</f>
        <v>19</v>
      </c>
      <c r="K18" s="146" t="s">
        <v>243</v>
      </c>
      <c r="L18" s="147">
        <f>VLOOKUP(C18&amp;K18,'CLASS Weights'!$D$10:$L$54,9,FALSE)</f>
        <v>3.6450747242093032E-2</v>
      </c>
      <c r="M18" s="124" t="s">
        <v>544</v>
      </c>
      <c r="N18" s="12">
        <f>ROUND(E18+F18*J18,0)</f>
        <v>336</v>
      </c>
      <c r="O18" s="12">
        <f>ROUND(N18*0.9,0)</f>
        <v>302</v>
      </c>
      <c r="P18" s="18">
        <f>ROUND(N18*0.7,0)</f>
        <v>235</v>
      </c>
      <c r="R18" s="79" t="str">
        <f t="shared" si="0"/>
        <v>RE-Refg-All_Med</v>
      </c>
      <c r="T18" s="80"/>
      <c r="Y18"/>
      <c r="AB18"/>
      <c r="AC18"/>
    </row>
    <row r="19" spans="2:29" ht="15.75" customHeight="1" x14ac:dyDescent="0.25">
      <c r="B19" s="335"/>
      <c r="C19" s="14" t="s">
        <v>554</v>
      </c>
      <c r="D19" s="110">
        <f>VLOOKUP(C19&amp;K19,'CLASS Weights'!$D$10:$L$54,8,FALSE)</f>
        <v>1.2559894183897678E-3</v>
      </c>
      <c r="E19" s="294" t="s">
        <v>107</v>
      </c>
      <c r="F19" s="294" t="s">
        <v>106</v>
      </c>
      <c r="G19" s="294">
        <v>0</v>
      </c>
      <c r="H19" s="294">
        <v>1</v>
      </c>
      <c r="I19" s="145">
        <f>(21+23)/2</f>
        <v>22</v>
      </c>
      <c r="J19" s="145">
        <f t="shared" si="4"/>
        <v>22</v>
      </c>
      <c r="K19" s="146" t="s">
        <v>87</v>
      </c>
      <c r="L19" s="147">
        <f>VLOOKUP(C19&amp;K19,'CLASS Weights'!$D$10:$L$54,9,FALSE)</f>
        <v>0.10298324803159746</v>
      </c>
      <c r="M19" s="124" t="s">
        <v>545</v>
      </c>
      <c r="N19" s="12">
        <f>ROUND(E18+F18*J19,0)</f>
        <v>357</v>
      </c>
      <c r="O19" s="12">
        <f t="shared" ref="O19:O21" si="5">ROUND(N19*0.9,0)</f>
        <v>321</v>
      </c>
      <c r="P19" s="18">
        <f t="shared" ref="P19:P21" si="6">ROUND(N19*0.7,0)</f>
        <v>250</v>
      </c>
      <c r="R19" s="79" t="str">
        <f t="shared" si="0"/>
        <v>RE-Refg-All_Large</v>
      </c>
      <c r="T19" s="80"/>
      <c r="Y19"/>
      <c r="AB19"/>
      <c r="AC19"/>
    </row>
    <row r="20" spans="2:29" ht="15.75" customHeight="1" x14ac:dyDescent="0.25">
      <c r="B20" s="335"/>
      <c r="C20" s="14" t="s">
        <v>554</v>
      </c>
      <c r="D20" s="110">
        <f>VLOOKUP(C20&amp;K20,'CLASS Weights'!$D$10:$L$54,8,FALSE)</f>
        <v>1.1612575916165819E-3</v>
      </c>
      <c r="E20" s="294" t="s">
        <v>107</v>
      </c>
      <c r="F20" s="294" t="s">
        <v>106</v>
      </c>
      <c r="G20" s="294">
        <v>0</v>
      </c>
      <c r="H20" s="294">
        <v>1</v>
      </c>
      <c r="I20" s="145">
        <v>26</v>
      </c>
      <c r="J20" s="145">
        <f t="shared" si="4"/>
        <v>26</v>
      </c>
      <c r="K20" s="146" t="s">
        <v>242</v>
      </c>
      <c r="L20" s="147">
        <f>VLOOKUP(C20&amp;K20,'CLASS Weights'!$D$10:$L$54,9,FALSE)</f>
        <v>9.5215832900364367E-2</v>
      </c>
      <c r="M20" s="124" t="s">
        <v>553</v>
      </c>
      <c r="N20" s="12">
        <f>ROUND(E18+F18*J20,0)</f>
        <v>385</v>
      </c>
      <c r="O20" s="12">
        <f t="shared" si="5"/>
        <v>347</v>
      </c>
      <c r="P20" s="18">
        <f t="shared" si="6"/>
        <v>270</v>
      </c>
      <c r="R20" s="79" t="str">
        <f t="shared" si="0"/>
        <v>RE-Refg-All_VLarge</v>
      </c>
      <c r="T20" s="80"/>
      <c r="Y20"/>
      <c r="AB20"/>
      <c r="AC20"/>
    </row>
    <row r="21" spans="2:29" ht="15.75" customHeight="1" thickBot="1" x14ac:dyDescent="0.3">
      <c r="B21" s="336"/>
      <c r="C21" s="117" t="s">
        <v>554</v>
      </c>
      <c r="D21" s="19"/>
      <c r="E21" s="148"/>
      <c r="F21" s="149"/>
      <c r="G21" s="148"/>
      <c r="H21" s="148"/>
      <c r="I21" s="148">
        <f>ROUND(SUMPRODUCT(I16:I20,$L16:$L20),1)</f>
        <v>14.2</v>
      </c>
      <c r="J21" s="148">
        <f>ROUND(SUMPRODUCT(J16:J20,$L16:$L20),1)</f>
        <v>14.2</v>
      </c>
      <c r="K21" s="150" t="s">
        <v>245</v>
      </c>
      <c r="L21" s="151"/>
      <c r="M21" s="73" t="s">
        <v>209</v>
      </c>
      <c r="N21" s="20">
        <f>ROUND(SUMPRODUCT(N16:N20,L16:L20),0)</f>
        <v>302</v>
      </c>
      <c r="O21" s="20">
        <f t="shared" si="5"/>
        <v>272</v>
      </c>
      <c r="P21" s="21">
        <f t="shared" si="6"/>
        <v>211</v>
      </c>
      <c r="R21" s="79" t="str">
        <f t="shared" si="0"/>
        <v>RE-Refg-All_WtdSize</v>
      </c>
      <c r="T21" s="80"/>
      <c r="Y21"/>
      <c r="AB21"/>
      <c r="AC21"/>
    </row>
    <row r="22" spans="2:29" ht="15.75" customHeight="1" x14ac:dyDescent="0.25">
      <c r="B22" s="334" t="s">
        <v>682</v>
      </c>
      <c r="C22" s="14" t="s">
        <v>231</v>
      </c>
      <c r="D22" s="110">
        <f>VLOOKUP(C22&amp;K22,'CLASS Weights'!$D$10:$L$54,8,FALSE)</f>
        <v>0</v>
      </c>
      <c r="E22" s="145" t="s">
        <v>104</v>
      </c>
      <c r="F22" s="145" t="s">
        <v>98</v>
      </c>
      <c r="G22" s="145">
        <v>0.25</v>
      </c>
      <c r="H22" s="145">
        <v>1.76</v>
      </c>
      <c r="I22" s="293">
        <v>11</v>
      </c>
      <c r="J22" s="145">
        <f>ROUND(I22*(1-G22)+I22*G22*H22,1)</f>
        <v>13.1</v>
      </c>
      <c r="K22" s="245" t="s">
        <v>212</v>
      </c>
      <c r="L22" s="147">
        <f>VLOOKUP(C22&amp;K22,'CLASS Weights'!$D$10:$L$54,9,FALSE)</f>
        <v>0</v>
      </c>
      <c r="M22" s="292" t="s">
        <v>552</v>
      </c>
      <c r="N22" s="12">
        <f>ROUND(E22+F22*J22,0)</f>
        <v>423</v>
      </c>
      <c r="O22" s="12">
        <f>ROUND(N22*0.9,0)</f>
        <v>381</v>
      </c>
      <c r="P22" s="18">
        <f>ROUND(N22*0.7,0)</f>
        <v>296</v>
      </c>
      <c r="R22" s="79" t="str">
        <f t="shared" si="0"/>
        <v>RE-RefgFrz-TM-Ice_Mini</v>
      </c>
      <c r="T22" s="80"/>
      <c r="Y22"/>
      <c r="AB22"/>
      <c r="AC22"/>
    </row>
    <row r="23" spans="2:29" ht="15.75" customHeight="1" x14ac:dyDescent="0.25">
      <c r="B23" s="335"/>
      <c r="C23" s="14" t="s">
        <v>231</v>
      </c>
      <c r="D23" s="110">
        <f>VLOOKUP(C23&amp;K23,'CLASS Weights'!$D$10:$L$54,8,FALSE)</f>
        <v>8.8429074311170274E-4</v>
      </c>
      <c r="E23" s="294" t="s">
        <v>104</v>
      </c>
      <c r="F23" s="294" t="s">
        <v>98</v>
      </c>
      <c r="G23" s="294">
        <f>+G22</f>
        <v>0.25</v>
      </c>
      <c r="H23" s="294">
        <v>1.76</v>
      </c>
      <c r="I23" s="145">
        <v>15</v>
      </c>
      <c r="J23" s="145">
        <f>ROUND(I23*(1-G23)+I23*G23*H23,1)</f>
        <v>17.899999999999999</v>
      </c>
      <c r="K23" s="146" t="s">
        <v>202</v>
      </c>
      <c r="L23" s="147">
        <f>VLOOKUP(C23&amp;K23,'CLASS Weights'!$D$10:$L$54,9,FALSE)</f>
        <v>8.7439061675498014E-3</v>
      </c>
      <c r="M23" s="124" t="s">
        <v>696</v>
      </c>
      <c r="N23" s="12">
        <f>ROUND(E23+F23*J23,0)</f>
        <v>462</v>
      </c>
      <c r="O23" s="12">
        <f>ROUND(N23*0.9,0)</f>
        <v>416</v>
      </c>
      <c r="P23" s="18">
        <f>ROUND(N23*0.7,0)</f>
        <v>323</v>
      </c>
      <c r="R23" s="79" t="str">
        <f t="shared" si="0"/>
        <v>RE-RefgFrz-TM-Ice_Small</v>
      </c>
      <c r="T23" s="80"/>
      <c r="Y23"/>
      <c r="AB23"/>
      <c r="AC23"/>
    </row>
    <row r="24" spans="2:29" ht="15.75" customHeight="1" x14ac:dyDescent="0.25">
      <c r="B24" s="335"/>
      <c r="C24" s="14" t="s">
        <v>231</v>
      </c>
      <c r="D24" s="110">
        <f>VLOOKUP(C24&amp;K24,'CLASS Weights'!$D$10:$L$54,8,FALSE)</f>
        <v>4.4681711144952306E-2</v>
      </c>
      <c r="E24" s="294" t="s">
        <v>104</v>
      </c>
      <c r="F24" s="294" t="s">
        <v>98</v>
      </c>
      <c r="G24" s="294">
        <f>+G22</f>
        <v>0.25</v>
      </c>
      <c r="H24" s="294">
        <v>1.76</v>
      </c>
      <c r="I24" s="145">
        <f>(17+21)/2</f>
        <v>19</v>
      </c>
      <c r="J24" s="145">
        <f t="shared" ref="J24:J26" si="7">ROUND(I24*(1-G24)+I24*G24*H24,1)</f>
        <v>22.6</v>
      </c>
      <c r="K24" s="146" t="s">
        <v>243</v>
      </c>
      <c r="L24" s="147">
        <f>VLOOKUP(C24&amp;K24,'CLASS Weights'!$D$10:$L$54,9,FALSE)</f>
        <v>0.44181474554650541</v>
      </c>
      <c r="M24" s="124" t="s">
        <v>544</v>
      </c>
      <c r="N24" s="12">
        <f>ROUND(E24+F24*J24,0)</f>
        <v>500</v>
      </c>
      <c r="O24" s="12">
        <f>ROUND(N24*0.9,0)</f>
        <v>450</v>
      </c>
      <c r="P24" s="18">
        <f>ROUND(N24*0.7,0)</f>
        <v>350</v>
      </c>
      <c r="R24" s="79" t="str">
        <f t="shared" si="0"/>
        <v>RE-RefgFrz-TM-Ice_Med</v>
      </c>
      <c r="Y24"/>
      <c r="AB24"/>
      <c r="AC24"/>
    </row>
    <row r="25" spans="2:29" ht="15.75" customHeight="1" x14ac:dyDescent="0.25">
      <c r="B25" s="335"/>
      <c r="C25" s="14" t="s">
        <v>231</v>
      </c>
      <c r="D25" s="110">
        <f>VLOOKUP(C25&amp;K25,'CLASS Weights'!$D$10:$L$54,8,FALSE)</f>
        <v>4.8599872325234814E-2</v>
      </c>
      <c r="E25" s="294" t="s">
        <v>104</v>
      </c>
      <c r="F25" s="294" t="s">
        <v>98</v>
      </c>
      <c r="G25" s="294">
        <f>+G22</f>
        <v>0.25</v>
      </c>
      <c r="H25" s="294">
        <v>1.76</v>
      </c>
      <c r="I25" s="145">
        <f>(21+23)/2</f>
        <v>22</v>
      </c>
      <c r="J25" s="145">
        <f t="shared" si="7"/>
        <v>26.2</v>
      </c>
      <c r="K25" s="146" t="s">
        <v>87</v>
      </c>
      <c r="L25" s="147">
        <f>VLOOKUP(C25&amp;K25,'CLASS Weights'!$D$10:$L$54,9,FALSE)</f>
        <v>0.48055769742811155</v>
      </c>
      <c r="M25" s="124" t="s">
        <v>545</v>
      </c>
      <c r="N25" s="12">
        <f>ROUND(E24+F24*J25,0)</f>
        <v>529</v>
      </c>
      <c r="O25" s="12">
        <f t="shared" ref="O25:O27" si="8">ROUND(N25*0.9,0)</f>
        <v>476</v>
      </c>
      <c r="P25" s="18">
        <f t="shared" ref="P25:P27" si="9">ROUND(N25*0.7,0)</f>
        <v>370</v>
      </c>
      <c r="R25" s="79" t="str">
        <f t="shared" si="0"/>
        <v>RE-RefgFrz-TM-Ice_Large</v>
      </c>
      <c r="Y25"/>
      <c r="AB25"/>
      <c r="AC25"/>
    </row>
    <row r="26" spans="2:29" ht="15.75" customHeight="1" x14ac:dyDescent="0.25">
      <c r="B26" s="335"/>
      <c r="C26" s="14" t="s">
        <v>231</v>
      </c>
      <c r="D26" s="110">
        <f>VLOOKUP(C26&amp;K26,'CLASS Weights'!$D$10:$L$54,8,FALSE)</f>
        <v>6.966357327961724E-3</v>
      </c>
      <c r="E26" s="294" t="s">
        <v>104</v>
      </c>
      <c r="F26" s="294" t="s">
        <v>98</v>
      </c>
      <c r="G26" s="294">
        <f>+G22</f>
        <v>0.25</v>
      </c>
      <c r="H26" s="294">
        <v>1.76</v>
      </c>
      <c r="I26" s="145">
        <v>26</v>
      </c>
      <c r="J26" s="145">
        <f t="shared" si="7"/>
        <v>30.9</v>
      </c>
      <c r="K26" s="146" t="s">
        <v>242</v>
      </c>
      <c r="L26" s="147">
        <f>VLOOKUP(C26&amp;K26,'CLASS Weights'!$D$10:$L$54,9,FALSE)</f>
        <v>6.8883650857833059E-2</v>
      </c>
      <c r="M26" s="124" t="s">
        <v>553</v>
      </c>
      <c r="N26" s="12">
        <f>ROUND(E24+F24*J26,0)</f>
        <v>567</v>
      </c>
      <c r="O26" s="12">
        <f t="shared" si="8"/>
        <v>510</v>
      </c>
      <c r="P26" s="18">
        <f t="shared" si="9"/>
        <v>397</v>
      </c>
      <c r="R26" s="79" t="str">
        <f t="shared" si="0"/>
        <v>RE-RefgFrz-TM-Ice_VLarge</v>
      </c>
      <c r="Y26"/>
      <c r="AB26"/>
      <c r="AC26"/>
    </row>
    <row r="27" spans="2:29" ht="15.75" customHeight="1" thickBot="1" x14ac:dyDescent="0.3">
      <c r="B27" s="336"/>
      <c r="C27" s="76" t="s">
        <v>231</v>
      </c>
      <c r="D27" s="19"/>
      <c r="E27" s="148"/>
      <c r="F27" s="149"/>
      <c r="G27" s="148"/>
      <c r="H27" s="148"/>
      <c r="I27" s="148">
        <f>ROUND(SUMPRODUCT(I24:I26,$L24:$L26),1)</f>
        <v>20.8</v>
      </c>
      <c r="J27" s="148">
        <f>ROUND(SUMPRODUCT(J24:J26,$L24:$L26),1)</f>
        <v>24.7</v>
      </c>
      <c r="K27" s="150" t="s">
        <v>245</v>
      </c>
      <c r="L27" s="151"/>
      <c r="M27" s="73" t="s">
        <v>209</v>
      </c>
      <c r="N27" s="20">
        <f>ROUND(SUMPRODUCT(N22:N26,L22:L26),0)</f>
        <v>518</v>
      </c>
      <c r="O27" s="20">
        <f t="shared" si="8"/>
        <v>466</v>
      </c>
      <c r="P27" s="21">
        <f t="shared" si="9"/>
        <v>363</v>
      </c>
      <c r="R27" s="79" t="str">
        <f t="shared" si="0"/>
        <v>RE-RefgFrz-TM-Ice_WtdSize</v>
      </c>
      <c r="Y27"/>
      <c r="AB27"/>
      <c r="AC27"/>
    </row>
    <row r="28" spans="2:29" ht="15.75" customHeight="1" x14ac:dyDescent="0.25">
      <c r="B28" s="334" t="s">
        <v>683</v>
      </c>
      <c r="C28" s="14" t="s">
        <v>234</v>
      </c>
      <c r="D28" s="110">
        <f>VLOOKUP(C28&amp;K28,'CLASS Weights'!$D$10:$L$54,8,FALSE)</f>
        <v>1.4234480540825311E-3</v>
      </c>
      <c r="E28" s="145" t="s">
        <v>111</v>
      </c>
      <c r="F28" s="145" t="s">
        <v>110</v>
      </c>
      <c r="G28" s="145">
        <v>0.37</v>
      </c>
      <c r="H28" s="145">
        <v>1.76</v>
      </c>
      <c r="I28" s="293">
        <v>11</v>
      </c>
      <c r="J28" s="145">
        <f>ROUND(I28*(1-G28)+I28*G28*H28,1)</f>
        <v>14.1</v>
      </c>
      <c r="K28" s="245" t="s">
        <v>212</v>
      </c>
      <c r="L28" s="147">
        <f>VLOOKUP(C28&amp;K28,'CLASS Weights'!$D$10:$L$54,9,FALSE)</f>
        <v>7.0674995423605572E-2</v>
      </c>
      <c r="M28" s="292" t="s">
        <v>552</v>
      </c>
      <c r="N28" s="12">
        <f>ROUND(E28+F28*J28,0)</f>
        <v>418</v>
      </c>
      <c r="O28" s="12">
        <f>ROUND(N28*0.9,0)</f>
        <v>376</v>
      </c>
      <c r="P28" s="18">
        <f>ROUND(N28*0.7,0)</f>
        <v>293</v>
      </c>
      <c r="R28" s="79" t="str">
        <f t="shared" si="0"/>
        <v>RE-RefgFrz-SM_Mini</v>
      </c>
      <c r="Y28"/>
      <c r="AB28"/>
      <c r="AC28"/>
    </row>
    <row r="29" spans="2:29" ht="15.75" customHeight="1" x14ac:dyDescent="0.25">
      <c r="B29" s="335"/>
      <c r="C29" s="14" t="s">
        <v>234</v>
      </c>
      <c r="D29" s="110">
        <f>VLOOKUP(C29&amp;K29,'CLASS Weights'!$D$10:$L$54,8,FALSE)</f>
        <v>0</v>
      </c>
      <c r="E29" s="294" t="s">
        <v>111</v>
      </c>
      <c r="F29" s="294" t="s">
        <v>110</v>
      </c>
      <c r="G29" s="294">
        <f>+G28</f>
        <v>0.37</v>
      </c>
      <c r="H29" s="294">
        <v>1.76</v>
      </c>
      <c r="I29" s="145">
        <v>15</v>
      </c>
      <c r="J29" s="145">
        <f>ROUND(I29*(1-G29)+I29*G29*H29,1)</f>
        <v>19.2</v>
      </c>
      <c r="K29" s="146" t="s">
        <v>202</v>
      </c>
      <c r="L29" s="147">
        <f>VLOOKUP(C29&amp;K29,'CLASS Weights'!$D$10:$L$54,9,FALSE)</f>
        <v>0</v>
      </c>
      <c r="M29" s="124" t="s">
        <v>696</v>
      </c>
      <c r="N29" s="12">
        <f>ROUND(E29+F29*J29,0)</f>
        <v>461</v>
      </c>
      <c r="O29" s="12">
        <f>ROUND(N29*0.9,0)</f>
        <v>415</v>
      </c>
      <c r="P29" s="18">
        <f>ROUND(N29*0.7,0)</f>
        <v>323</v>
      </c>
      <c r="R29" s="79" t="str">
        <f t="shared" si="0"/>
        <v>RE-RefgFrz-SM_Small</v>
      </c>
      <c r="Y29"/>
      <c r="AB29"/>
      <c r="AC29"/>
    </row>
    <row r="30" spans="2:29" ht="15.75" customHeight="1" x14ac:dyDescent="0.25">
      <c r="B30" s="335"/>
      <c r="C30" s="14" t="s">
        <v>234</v>
      </c>
      <c r="D30" s="110">
        <f>VLOOKUP(C30&amp;K30,'CLASS Weights'!$D$10:$L$54,8,FALSE)</f>
        <v>4.179870412944672E-3</v>
      </c>
      <c r="E30" s="294" t="s">
        <v>111</v>
      </c>
      <c r="F30" s="294" t="s">
        <v>110</v>
      </c>
      <c r="G30" s="294">
        <f>+G28</f>
        <v>0.37</v>
      </c>
      <c r="H30" s="294">
        <v>1.76</v>
      </c>
      <c r="I30" s="145">
        <f>(17+21)/2</f>
        <v>19</v>
      </c>
      <c r="J30" s="145">
        <f t="shared" ref="J30" si="10">ROUND(I30*(1-G30)+I30*G30*H30,1)</f>
        <v>24.3</v>
      </c>
      <c r="K30" s="146" t="s">
        <v>243</v>
      </c>
      <c r="L30" s="147">
        <f>VLOOKUP(C30&amp;K30,'CLASS Weights'!$D$10:$L$54,9,FALSE)</f>
        <v>0.20753291379960753</v>
      </c>
      <c r="M30" s="124" t="s">
        <v>544</v>
      </c>
      <c r="N30" s="12">
        <f>ROUND(E30+F30*J30,0)</f>
        <v>505</v>
      </c>
      <c r="O30" s="12">
        <f>ROUND(N30*0.9,0)</f>
        <v>455</v>
      </c>
      <c r="P30" s="18">
        <f>ROUND(N30*0.7,0)</f>
        <v>354</v>
      </c>
      <c r="R30" s="79" t="str">
        <f t="shared" si="0"/>
        <v>RE-RefgFrz-SM_Med</v>
      </c>
      <c r="Y30"/>
      <c r="AB30"/>
      <c r="AC30"/>
    </row>
    <row r="31" spans="2:29" ht="15.75" customHeight="1" x14ac:dyDescent="0.25">
      <c r="B31" s="335"/>
      <c r="C31" s="14" t="s">
        <v>234</v>
      </c>
      <c r="D31" s="110">
        <f>VLOOKUP(C31&amp;K31,'CLASS Weights'!$D$10:$L$54,8,FALSE)</f>
        <v>8.4533998581792901E-3</v>
      </c>
      <c r="E31" s="294" t="s">
        <v>111</v>
      </c>
      <c r="F31" s="294" t="s">
        <v>110</v>
      </c>
      <c r="G31" s="294">
        <f>+G28</f>
        <v>0.37</v>
      </c>
      <c r="H31" s="294">
        <v>1.76</v>
      </c>
      <c r="I31" s="145">
        <f>(21+23)/2</f>
        <v>22</v>
      </c>
      <c r="J31" s="145">
        <f>ROUND(I31*(1-G30)+I31*G30*H30,1)</f>
        <v>28.2</v>
      </c>
      <c r="K31" s="146" t="s">
        <v>87</v>
      </c>
      <c r="L31" s="147">
        <f>VLOOKUP(C31&amp;K31,'CLASS Weights'!$D$10:$L$54,9,FALSE)</f>
        <v>0.41971605115987576</v>
      </c>
      <c r="M31" s="124" t="s">
        <v>545</v>
      </c>
      <c r="N31" s="12">
        <f>ROUND(E30+F30*J31,0)</f>
        <v>538</v>
      </c>
      <c r="O31" s="12">
        <f t="shared" ref="O31:O33" si="11">ROUND(N31*0.9,0)</f>
        <v>484</v>
      </c>
      <c r="P31" s="18">
        <f t="shared" ref="P31:P33" si="12">ROUND(N31*0.7,0)</f>
        <v>377</v>
      </c>
      <c r="R31" s="79" t="str">
        <f t="shared" si="0"/>
        <v>RE-RefgFrz-SM_Large</v>
      </c>
      <c r="Y31"/>
      <c r="AB31"/>
      <c r="AC31"/>
    </row>
    <row r="32" spans="2:29" ht="15.75" customHeight="1" x14ac:dyDescent="0.25">
      <c r="B32" s="335"/>
      <c r="C32" s="14" t="s">
        <v>234</v>
      </c>
      <c r="D32" s="110">
        <f>VLOOKUP(C32&amp;K32,'CLASS Weights'!$D$10:$L$54,8,FALSE)</f>
        <v>6.0840407303943394E-3</v>
      </c>
      <c r="E32" s="294" t="s">
        <v>111</v>
      </c>
      <c r="F32" s="294" t="s">
        <v>110</v>
      </c>
      <c r="G32" s="294">
        <f>+G28</f>
        <v>0.37</v>
      </c>
      <c r="H32" s="294">
        <v>1.76</v>
      </c>
      <c r="I32" s="145">
        <v>26</v>
      </c>
      <c r="J32" s="145">
        <f>ROUND(I32*(1-G30)+I32*G30*H30,1)</f>
        <v>33.299999999999997</v>
      </c>
      <c r="K32" s="146" t="s">
        <v>242</v>
      </c>
      <c r="L32" s="147">
        <f>VLOOKUP(C32&amp;K32,'CLASS Weights'!$D$10:$L$54,9,FALSE)</f>
        <v>0.30207603961691121</v>
      </c>
      <c r="M32" s="124" t="s">
        <v>350</v>
      </c>
      <c r="N32" s="12">
        <f>ROUND(E30+F30*J32,0)</f>
        <v>581</v>
      </c>
      <c r="O32" s="12">
        <f t="shared" si="11"/>
        <v>523</v>
      </c>
      <c r="P32" s="18">
        <f t="shared" si="12"/>
        <v>407</v>
      </c>
      <c r="R32" s="79" t="str">
        <f t="shared" si="0"/>
        <v>RE-RefgFrz-SM_VLarge</v>
      </c>
      <c r="Y32"/>
      <c r="AB32"/>
      <c r="AC32"/>
    </row>
    <row r="33" spans="2:29" ht="15.75" customHeight="1" thickBot="1" x14ac:dyDescent="0.3">
      <c r="B33" s="336"/>
      <c r="C33" s="76" t="s">
        <v>234</v>
      </c>
      <c r="D33" s="19"/>
      <c r="E33" s="148"/>
      <c r="F33" s="149"/>
      <c r="G33" s="148"/>
      <c r="H33" s="148"/>
      <c r="I33" s="148">
        <f>ROUND(SUMPRODUCT(I30:I32,$L30:$L32),1)</f>
        <v>21</v>
      </c>
      <c r="J33" s="148">
        <f>ROUND(SUMPRODUCT(J30:J32,$L30:$L32),1)</f>
        <v>26.9</v>
      </c>
      <c r="K33" s="150" t="s">
        <v>245</v>
      </c>
      <c r="L33" s="151"/>
      <c r="M33" s="73" t="s">
        <v>209</v>
      </c>
      <c r="N33" s="20">
        <f>ROUND(SUMPRODUCT(N28:N32,L28:L32),0)</f>
        <v>536</v>
      </c>
      <c r="O33" s="20">
        <f t="shared" si="11"/>
        <v>482</v>
      </c>
      <c r="P33" s="21">
        <f t="shared" si="12"/>
        <v>375</v>
      </c>
      <c r="R33" s="79" t="str">
        <f t="shared" si="0"/>
        <v>RE-RefgFrz-SM_WtdSize</v>
      </c>
      <c r="Y33"/>
      <c r="AB33"/>
      <c r="AC33"/>
    </row>
    <row r="34" spans="2:29" ht="15.75" customHeight="1" x14ac:dyDescent="0.25">
      <c r="B34" s="334" t="s">
        <v>684</v>
      </c>
      <c r="C34" s="14" t="s">
        <v>233</v>
      </c>
      <c r="D34" s="110">
        <f>VLOOKUP(C34&amp;K34,'CLASS Weights'!$D$10:$L$54,8,FALSE)</f>
        <v>0</v>
      </c>
      <c r="E34" s="145" t="s">
        <v>116</v>
      </c>
      <c r="F34" s="145" t="s">
        <v>110</v>
      </c>
      <c r="G34" s="145">
        <v>0.37</v>
      </c>
      <c r="H34" s="145">
        <v>1.76</v>
      </c>
      <c r="I34" s="293">
        <v>11</v>
      </c>
      <c r="J34" s="145">
        <f>ROUND(I34*(1-G34)+I34*G34*H34,1)</f>
        <v>14.1</v>
      </c>
      <c r="K34" s="245" t="s">
        <v>212</v>
      </c>
      <c r="L34" s="147">
        <f>VLOOKUP(C34&amp;K34,'CLASS Weights'!$D$10:$L$54,9,FALSE)</f>
        <v>0</v>
      </c>
      <c r="M34" s="292" t="s">
        <v>552</v>
      </c>
      <c r="N34" s="12">
        <f>ROUND(E34+F34*J34,0)</f>
        <v>502</v>
      </c>
      <c r="O34" s="12">
        <f>ROUND(N34*0.9,0)</f>
        <v>452</v>
      </c>
      <c r="P34" s="18">
        <f>ROUND(N34*0.7,0)</f>
        <v>351</v>
      </c>
      <c r="R34" s="79" t="str">
        <f t="shared" si="0"/>
        <v>RE-RefgFrz-SM-Ice_Mini</v>
      </c>
      <c r="Y34"/>
      <c r="AB34"/>
      <c r="AC34"/>
    </row>
    <row r="35" spans="2:29" ht="15.75" customHeight="1" x14ac:dyDescent="0.25">
      <c r="B35" s="335"/>
      <c r="C35" s="14" t="s">
        <v>233</v>
      </c>
      <c r="D35" s="110">
        <f>VLOOKUP(C35&amp;K35,'CLASS Weights'!$D$10:$L$54,8,FALSE)</f>
        <v>0</v>
      </c>
      <c r="E35" s="294" t="s">
        <v>116</v>
      </c>
      <c r="F35" s="294" t="s">
        <v>110</v>
      </c>
      <c r="G35" s="294">
        <f>+G34</f>
        <v>0.37</v>
      </c>
      <c r="H35" s="294">
        <v>1.76</v>
      </c>
      <c r="I35" s="145">
        <v>15</v>
      </c>
      <c r="J35" s="145">
        <f>ROUND(I35*(1-G35)+I35*G35*H35,1)</f>
        <v>19.2</v>
      </c>
      <c r="K35" s="146" t="s">
        <v>202</v>
      </c>
      <c r="L35" s="147">
        <f>VLOOKUP(C35&amp;K35,'CLASS Weights'!$D$10:$L$54,9,FALSE)</f>
        <v>0</v>
      </c>
      <c r="M35" s="124" t="s">
        <v>696</v>
      </c>
      <c r="N35" s="12">
        <f>ROUND(E35+F35*J35,0)</f>
        <v>545</v>
      </c>
      <c r="O35" s="12">
        <f>ROUND(N35*0.9,0)</f>
        <v>491</v>
      </c>
      <c r="P35" s="18">
        <f>ROUND(N35*0.7,0)</f>
        <v>382</v>
      </c>
      <c r="R35" s="79" t="str">
        <f t="shared" si="0"/>
        <v>RE-RefgFrz-SM-Ice_Small</v>
      </c>
      <c r="Y35"/>
      <c r="AB35"/>
      <c r="AC35"/>
    </row>
    <row r="36" spans="2:29" ht="15.75" customHeight="1" x14ac:dyDescent="0.25">
      <c r="B36" s="335"/>
      <c r="C36" s="14" t="s">
        <v>233</v>
      </c>
      <c r="D36" s="110">
        <f>VLOOKUP(C36&amp;K36,'CLASS Weights'!$D$10:$L$54,8,FALSE)</f>
        <v>3.6906167175003793E-4</v>
      </c>
      <c r="E36" s="294" t="s">
        <v>116</v>
      </c>
      <c r="F36" s="294" t="s">
        <v>110</v>
      </c>
      <c r="G36" s="294">
        <f>+G34</f>
        <v>0.37</v>
      </c>
      <c r="H36" s="294">
        <v>1.76</v>
      </c>
      <c r="I36" s="145">
        <f>(17+21)/2</f>
        <v>19</v>
      </c>
      <c r="J36" s="145">
        <f>ROUND(I36*(1-G36)+I36*G36*H36,1)</f>
        <v>24.3</v>
      </c>
      <c r="K36" s="146" t="s">
        <v>243</v>
      </c>
      <c r="L36" s="147">
        <f>VLOOKUP(C36&amp;K36,'CLASS Weights'!$D$10:$L$54,9,FALSE)</f>
        <v>2.8746093472401035E-2</v>
      </c>
      <c r="M36" s="124" t="s">
        <v>544</v>
      </c>
      <c r="N36" s="12">
        <f>ROUND(E36+F36*J36,0)</f>
        <v>589</v>
      </c>
      <c r="O36" s="12">
        <f>ROUND(N36*0.9,0)</f>
        <v>530</v>
      </c>
      <c r="P36" s="18">
        <f>ROUND(N36*0.7,0)</f>
        <v>412</v>
      </c>
      <c r="R36" s="79" t="str">
        <f t="shared" si="0"/>
        <v>RE-RefgFrz-SM-Ice_Med</v>
      </c>
      <c r="Y36"/>
      <c r="AB36"/>
      <c r="AC36"/>
    </row>
    <row r="37" spans="2:29" ht="15.75" customHeight="1" x14ac:dyDescent="0.25">
      <c r="B37" s="335"/>
      <c r="C37" s="14" t="s">
        <v>233</v>
      </c>
      <c r="D37" s="110">
        <f>VLOOKUP(C37&amp;K37,'CLASS Weights'!$D$10:$L$54,8,FALSE)</f>
        <v>7.9188723683366845E-3</v>
      </c>
      <c r="E37" s="294" t="s">
        <v>116</v>
      </c>
      <c r="F37" s="294" t="s">
        <v>110</v>
      </c>
      <c r="G37" s="294">
        <f>+G34</f>
        <v>0.37</v>
      </c>
      <c r="H37" s="294">
        <v>1.76</v>
      </c>
      <c r="I37" s="145">
        <f>(21+23)/2</f>
        <v>22</v>
      </c>
      <c r="J37" s="145">
        <f>ROUND(I37*(1-G36)+I37*G36*H36,1)</f>
        <v>28.2</v>
      </c>
      <c r="K37" s="146" t="s">
        <v>87</v>
      </c>
      <c r="L37" s="147">
        <f>VLOOKUP(C37&amp;K37,'CLASS Weights'!$D$10:$L$54,9,FALSE)</f>
        <v>0.61679839094859001</v>
      </c>
      <c r="M37" s="124" t="s">
        <v>545</v>
      </c>
      <c r="N37" s="12">
        <f>ROUND(E36+F36*J37,0)</f>
        <v>622</v>
      </c>
      <c r="O37" s="12">
        <f t="shared" ref="O37:O39" si="13">ROUND(N37*0.9,0)</f>
        <v>560</v>
      </c>
      <c r="P37" s="18">
        <f t="shared" ref="P37:P39" si="14">ROUND(N37*0.7,0)</f>
        <v>435</v>
      </c>
      <c r="R37" s="79" t="str">
        <f t="shared" si="0"/>
        <v>RE-RefgFrz-SM-Ice_Large</v>
      </c>
      <c r="Y37"/>
      <c r="AB37"/>
      <c r="AC37"/>
    </row>
    <row r="38" spans="2:29" ht="15.75" customHeight="1" x14ac:dyDescent="0.25">
      <c r="B38" s="335"/>
      <c r="C38" s="14" t="s">
        <v>233</v>
      </c>
      <c r="D38" s="110">
        <f>VLOOKUP(C38&amp;K38,'CLASS Weights'!$D$10:$L$54,8,FALSE)</f>
        <v>4.5507381817361152E-3</v>
      </c>
      <c r="E38" s="294" t="s">
        <v>116</v>
      </c>
      <c r="F38" s="294" t="s">
        <v>110</v>
      </c>
      <c r="G38" s="294">
        <f>+G34</f>
        <v>0.37</v>
      </c>
      <c r="H38" s="294">
        <v>1.76</v>
      </c>
      <c r="I38" s="145">
        <v>26</v>
      </c>
      <c r="J38" s="145">
        <f>ROUND(I38*(1-G36)+I38*G36*H36,1)</f>
        <v>33.299999999999997</v>
      </c>
      <c r="K38" s="146" t="s">
        <v>242</v>
      </c>
      <c r="L38" s="147">
        <f>VLOOKUP(C38&amp;K38,'CLASS Weights'!$D$10:$L$54,9,FALSE)</f>
        <v>0.35445551557900906</v>
      </c>
      <c r="M38" s="124" t="s">
        <v>350</v>
      </c>
      <c r="N38" s="12">
        <f>ROUND(E36+F36*J38,0)</f>
        <v>665</v>
      </c>
      <c r="O38" s="12">
        <f t="shared" si="13"/>
        <v>599</v>
      </c>
      <c r="P38" s="18">
        <f t="shared" si="14"/>
        <v>466</v>
      </c>
      <c r="R38" s="79" t="str">
        <f t="shared" si="0"/>
        <v>RE-RefgFrz-SM-Ice_VLarge</v>
      </c>
      <c r="Y38"/>
      <c r="AB38"/>
      <c r="AC38"/>
    </row>
    <row r="39" spans="2:29" ht="15.75" customHeight="1" thickBot="1" x14ac:dyDescent="0.3">
      <c r="B39" s="336"/>
      <c r="C39" s="76" t="s">
        <v>233</v>
      </c>
      <c r="D39" s="19"/>
      <c r="E39" s="148"/>
      <c r="F39" s="149"/>
      <c r="G39" s="148"/>
      <c r="H39" s="148"/>
      <c r="I39" s="148">
        <f>ROUND(SUMPRODUCT(I36:I38,$L36:$L38),1)</f>
        <v>23.3</v>
      </c>
      <c r="J39" s="148">
        <f>ROUND(SUMPRODUCT(J36:J38,$L36:$L38),1)</f>
        <v>29.9</v>
      </c>
      <c r="K39" s="150" t="s">
        <v>245</v>
      </c>
      <c r="L39" s="151"/>
      <c r="M39" s="73" t="s">
        <v>209</v>
      </c>
      <c r="N39" s="20">
        <f>ROUND(SUMPRODUCT(N34:N38,L34:L38),0)</f>
        <v>636</v>
      </c>
      <c r="O39" s="20">
        <f t="shared" si="13"/>
        <v>572</v>
      </c>
      <c r="P39" s="21">
        <f t="shared" si="14"/>
        <v>445</v>
      </c>
      <c r="R39" s="79" t="str">
        <f t="shared" si="0"/>
        <v>RE-RefgFrz-SM-Ice_WtdSize</v>
      </c>
      <c r="Y39"/>
      <c r="AB39"/>
      <c r="AC39"/>
    </row>
    <row r="40" spans="2:29" ht="15.75" customHeight="1" x14ac:dyDescent="0.25">
      <c r="B40" s="334" t="s">
        <v>685</v>
      </c>
      <c r="C40" s="14" t="s">
        <v>611</v>
      </c>
      <c r="D40" s="110">
        <f>VLOOKUP(C40&amp;K40,'CLASS Weights'!$D$10:$L$54,8,FALSE)</f>
        <v>0</v>
      </c>
      <c r="E40" s="145" t="s">
        <v>134</v>
      </c>
      <c r="F40" s="145" t="s">
        <v>133</v>
      </c>
      <c r="G40" s="145">
        <v>0.37</v>
      </c>
      <c r="H40" s="145">
        <v>1.76</v>
      </c>
      <c r="I40" s="293">
        <v>11</v>
      </c>
      <c r="J40" s="145">
        <f>ROUND(I40*(1-G40)+I40*G40*H40,1)</f>
        <v>14.1</v>
      </c>
      <c r="K40" s="245" t="s">
        <v>212</v>
      </c>
      <c r="L40" s="147">
        <f>VLOOKUP(C40&amp;K40,'CLASS Weights'!$D$10:$L$54,9,FALSE)</f>
        <v>0</v>
      </c>
      <c r="M40" s="292" t="s">
        <v>552</v>
      </c>
      <c r="N40" s="12">
        <f>ROUND(E40+F40*J40,0)</f>
        <v>553</v>
      </c>
      <c r="O40" s="12">
        <f>ROUND(N40*0.9,0)</f>
        <v>498</v>
      </c>
      <c r="P40" s="18">
        <f>ROUND(N40*0.7,0)</f>
        <v>387</v>
      </c>
      <c r="R40" s="79" t="str">
        <f t="shared" si="0"/>
        <v>RE-RefgFrz-SM-TTD_Mini</v>
      </c>
      <c r="Y40"/>
      <c r="AB40"/>
      <c r="AC40"/>
    </row>
    <row r="41" spans="2:29" ht="15.75" customHeight="1" x14ac:dyDescent="0.25">
      <c r="B41" s="335"/>
      <c r="C41" s="14" t="s">
        <v>611</v>
      </c>
      <c r="D41" s="110">
        <f>VLOOKUP(C41&amp;K41,'CLASS Weights'!$D$10:$L$54,8,FALSE)</f>
        <v>0</v>
      </c>
      <c r="E41" s="294" t="s">
        <v>134</v>
      </c>
      <c r="F41" s="294" t="s">
        <v>133</v>
      </c>
      <c r="G41" s="294">
        <f>+G40</f>
        <v>0.37</v>
      </c>
      <c r="H41" s="294">
        <v>1.76</v>
      </c>
      <c r="I41" s="145">
        <v>15</v>
      </c>
      <c r="J41" s="145">
        <f>ROUND(I41*(1-G41)+I41*G41*H41,1)</f>
        <v>19.2</v>
      </c>
      <c r="K41" s="146" t="s">
        <v>202</v>
      </c>
      <c r="L41" s="147">
        <f>VLOOKUP(C41&amp;K41,'CLASS Weights'!$D$10:$L$54,9,FALSE)</f>
        <v>0</v>
      </c>
      <c r="M41" s="124" t="s">
        <v>696</v>
      </c>
      <c r="N41" s="12">
        <f>ROUND(E41+F41*J41,0)</f>
        <v>597</v>
      </c>
      <c r="O41" s="12">
        <f>ROUND(N41*0.9,0)</f>
        <v>537</v>
      </c>
      <c r="P41" s="18">
        <f>ROUND(N41*0.7,0)</f>
        <v>418</v>
      </c>
      <c r="R41" s="79" t="str">
        <f t="shared" si="0"/>
        <v>RE-RefgFrz-SM-TTD_Small</v>
      </c>
      <c r="Y41"/>
      <c r="AB41"/>
      <c r="AC41"/>
    </row>
    <row r="42" spans="2:29" ht="15.75" customHeight="1" x14ac:dyDescent="0.25">
      <c r="B42" s="335"/>
      <c r="C42" s="14" t="s">
        <v>611</v>
      </c>
      <c r="D42" s="110">
        <f>VLOOKUP(C42&amp;K42,'CLASS Weights'!$D$10:$L$54,8,FALSE)</f>
        <v>1.1168099508179411E-2</v>
      </c>
      <c r="E42" s="294" t="s">
        <v>134</v>
      </c>
      <c r="F42" s="294" t="s">
        <v>133</v>
      </c>
      <c r="G42" s="294">
        <f>+G40</f>
        <v>0.37</v>
      </c>
      <c r="H42" s="294">
        <v>1.76</v>
      </c>
      <c r="I42" s="145">
        <f>(17+21)/2</f>
        <v>19</v>
      </c>
      <c r="J42" s="145">
        <f>ROUND(I42*(1-G42)+I42*G42*H42,1)</f>
        <v>24.3</v>
      </c>
      <c r="K42" s="146" t="s">
        <v>243</v>
      </c>
      <c r="L42" s="147">
        <f>VLOOKUP(C42&amp;K42,'CLASS Weights'!$D$10:$L$54,9,FALSE)</f>
        <v>3.2546402570562044E-2</v>
      </c>
      <c r="M42" s="124" t="s">
        <v>544</v>
      </c>
      <c r="N42" s="12">
        <f>ROUND(E42+F42*J42,0)</f>
        <v>640</v>
      </c>
      <c r="O42" s="12">
        <f>ROUND(N42*0.9,0)</f>
        <v>576</v>
      </c>
      <c r="P42" s="18">
        <f>ROUND(N42*0.7,0)</f>
        <v>448</v>
      </c>
      <c r="R42" s="79" t="str">
        <f t="shared" si="0"/>
        <v>RE-RefgFrz-SM-TTD_Med</v>
      </c>
      <c r="Y42"/>
      <c r="AB42"/>
      <c r="AC42"/>
    </row>
    <row r="43" spans="2:29" ht="15.75" customHeight="1" x14ac:dyDescent="0.25">
      <c r="B43" s="335"/>
      <c r="C43" s="14" t="s">
        <v>611</v>
      </c>
      <c r="D43" s="110">
        <f>VLOOKUP(C43&amp;K43,'CLASS Weights'!$D$10:$L$54,8,FALSE)</f>
        <v>0.12747138918221756</v>
      </c>
      <c r="E43" s="294" t="s">
        <v>134</v>
      </c>
      <c r="F43" s="294" t="s">
        <v>133</v>
      </c>
      <c r="G43" s="294">
        <f>+G40</f>
        <v>0.37</v>
      </c>
      <c r="H43" s="294">
        <v>1.76</v>
      </c>
      <c r="I43" s="145">
        <f>(21+23)/2</f>
        <v>22</v>
      </c>
      <c r="J43" s="145">
        <f>ROUND(I43*(1-G42)+I43*G42*H42,1)</f>
        <v>28.2</v>
      </c>
      <c r="K43" s="146" t="s">
        <v>87</v>
      </c>
      <c r="L43" s="147">
        <f>VLOOKUP(C43&amp;K43,'CLASS Weights'!$D$10:$L$54,9,FALSE)</f>
        <v>0.37148085451018281</v>
      </c>
      <c r="M43" s="124" t="s">
        <v>545</v>
      </c>
      <c r="N43" s="12">
        <f>ROUND(E42+F42*J43,0)</f>
        <v>674</v>
      </c>
      <c r="O43" s="12">
        <f t="shared" ref="O43:O45" si="15">ROUND(N43*0.9,0)</f>
        <v>607</v>
      </c>
      <c r="P43" s="18">
        <f t="shared" ref="P43:P45" si="16">ROUND(N43*0.7,0)</f>
        <v>472</v>
      </c>
      <c r="R43" s="79" t="str">
        <f t="shared" si="0"/>
        <v>RE-RefgFrz-SM-TTD_Large</v>
      </c>
      <c r="Y43"/>
      <c r="AB43"/>
      <c r="AC43"/>
    </row>
    <row r="44" spans="2:29" ht="15.75" customHeight="1" x14ac:dyDescent="0.25">
      <c r="B44" s="335"/>
      <c r="C44" s="14" t="s">
        <v>611</v>
      </c>
      <c r="D44" s="110">
        <f>VLOOKUP(C44&amp;K44,'CLASS Weights'!$D$10:$L$54,8,FALSE)</f>
        <v>0.2045044112833859</v>
      </c>
      <c r="E44" s="294" t="s">
        <v>134</v>
      </c>
      <c r="F44" s="294" t="s">
        <v>133</v>
      </c>
      <c r="G44" s="294">
        <f>+G40</f>
        <v>0.37</v>
      </c>
      <c r="H44" s="294">
        <v>1.76</v>
      </c>
      <c r="I44" s="145">
        <v>26</v>
      </c>
      <c r="J44" s="145">
        <f>ROUND(I44*(1-G42)+I44*G42*H42,1)</f>
        <v>33.299999999999997</v>
      </c>
      <c r="K44" s="146" t="s">
        <v>242</v>
      </c>
      <c r="L44" s="147">
        <f>VLOOKUP(C44&amp;K44,'CLASS Weights'!$D$10:$L$54,9,FALSE)</f>
        <v>0.59597274291925517</v>
      </c>
      <c r="M44" s="124" t="s">
        <v>350</v>
      </c>
      <c r="N44" s="12">
        <f>ROUND(E42+F42*J44,0)</f>
        <v>717</v>
      </c>
      <c r="O44" s="12">
        <f t="shared" si="15"/>
        <v>645</v>
      </c>
      <c r="P44" s="18">
        <f t="shared" si="16"/>
        <v>502</v>
      </c>
      <c r="R44" s="79" t="str">
        <f t="shared" si="0"/>
        <v>RE-RefgFrz-SM-TTD_VLarge</v>
      </c>
      <c r="Y44"/>
      <c r="AB44"/>
      <c r="AC44"/>
    </row>
    <row r="45" spans="2:29" ht="15.75" customHeight="1" thickBot="1" x14ac:dyDescent="0.3">
      <c r="B45" s="336"/>
      <c r="C45" s="76" t="s">
        <v>611</v>
      </c>
      <c r="D45" s="19"/>
      <c r="E45" s="148"/>
      <c r="F45" s="149"/>
      <c r="G45" s="148"/>
      <c r="H45" s="148"/>
      <c r="I45" s="148">
        <f>ROUND(SUMPRODUCT(I42:I44,$L42:$L44),1)</f>
        <v>24.3</v>
      </c>
      <c r="J45" s="148">
        <f>ROUND(SUMPRODUCT(J42:J44,$L42:$L44),1)</f>
        <v>31.1</v>
      </c>
      <c r="K45" s="150" t="s">
        <v>245</v>
      </c>
      <c r="L45" s="151"/>
      <c r="M45" s="73" t="s">
        <v>209</v>
      </c>
      <c r="N45" s="20">
        <f>ROUND(SUMPRODUCT(N40:N44,L40:L44),0)</f>
        <v>699</v>
      </c>
      <c r="O45" s="20">
        <f t="shared" si="15"/>
        <v>629</v>
      </c>
      <c r="P45" s="21">
        <f t="shared" si="16"/>
        <v>489</v>
      </c>
      <c r="R45" s="79" t="str">
        <f t="shared" si="0"/>
        <v>RE-RefgFrz-SM-TTD_WtdSize</v>
      </c>
      <c r="Y45"/>
      <c r="AB45"/>
      <c r="AC45"/>
    </row>
    <row r="46" spans="2:29" ht="15.75" customHeight="1" x14ac:dyDescent="0.25">
      <c r="B46" s="334" t="s">
        <v>686</v>
      </c>
      <c r="C46" s="14" t="s">
        <v>235</v>
      </c>
      <c r="D46" s="110">
        <f>VLOOKUP(C46&amp;K46,'CLASS Weights'!$D$10:$L$54,8,FALSE)</f>
        <v>4.1165942104893967E-4</v>
      </c>
      <c r="E46" s="145">
        <v>317</v>
      </c>
      <c r="F46" s="145">
        <v>8.85</v>
      </c>
      <c r="G46" s="145">
        <v>0.35</v>
      </c>
      <c r="H46" s="145">
        <v>1.76</v>
      </c>
      <c r="I46" s="293">
        <v>11</v>
      </c>
      <c r="J46" s="145">
        <f>ROUND(I46*(1-G46)+I46*G46*H46,1)</f>
        <v>13.9</v>
      </c>
      <c r="K46" s="245" t="s">
        <v>212</v>
      </c>
      <c r="L46" s="147">
        <f>VLOOKUP(C46&amp;K46,'CLASS Weights'!$D$10:$L$54,9,FALSE)</f>
        <v>1.1718174886107597E-2</v>
      </c>
      <c r="M46" s="292" t="s">
        <v>552</v>
      </c>
      <c r="N46" s="12">
        <f>ROUND(E46+F46*J46,0)</f>
        <v>440</v>
      </c>
      <c r="O46" s="12">
        <f>ROUND(N46*0.9,0)</f>
        <v>396</v>
      </c>
      <c r="P46" s="18">
        <f>ROUND(N46*0.7,0)</f>
        <v>308</v>
      </c>
      <c r="R46" s="79" t="str">
        <f t="shared" si="0"/>
        <v>RE-RefgFrz-BM_Mini</v>
      </c>
      <c r="Y46"/>
      <c r="AB46"/>
      <c r="AC46"/>
    </row>
    <row r="47" spans="2:29" ht="15.75" customHeight="1" x14ac:dyDescent="0.25">
      <c r="B47" s="335"/>
      <c r="C47" s="14" t="s">
        <v>235</v>
      </c>
      <c r="D47" s="110">
        <f>VLOOKUP(C47&amp;K47,'CLASS Weights'!$D$10:$L$54,8,FALSE)</f>
        <v>1.6126367191695919E-3</v>
      </c>
      <c r="E47" s="294">
        <v>317</v>
      </c>
      <c r="F47" s="294">
        <v>8.85</v>
      </c>
      <c r="G47" s="294">
        <f>+G46</f>
        <v>0.35</v>
      </c>
      <c r="H47" s="294">
        <v>1.76</v>
      </c>
      <c r="I47" s="145">
        <v>15</v>
      </c>
      <c r="J47" s="145">
        <f>ROUND(I47*(1-G47)+I47*G47*H47,1)</f>
        <v>19</v>
      </c>
      <c r="K47" s="146" t="s">
        <v>202</v>
      </c>
      <c r="L47" s="147">
        <f>VLOOKUP(C47&amp;K47,'CLASS Weights'!$D$10:$L$54,9,FALSE)</f>
        <v>4.5904838166551991E-2</v>
      </c>
      <c r="M47" s="124" t="s">
        <v>696</v>
      </c>
      <c r="N47" s="12">
        <f>ROUND(E47+F47*J47,0)</f>
        <v>485</v>
      </c>
      <c r="O47" s="12">
        <f>ROUND(N47*0.9,0)</f>
        <v>437</v>
      </c>
      <c r="P47" s="18">
        <f>ROUND(N47*0.7,0)</f>
        <v>340</v>
      </c>
      <c r="R47" s="79" t="str">
        <f t="shared" si="0"/>
        <v>RE-RefgFrz-BM_Small</v>
      </c>
      <c r="Y47"/>
      <c r="AB47"/>
      <c r="AC47"/>
    </row>
    <row r="48" spans="2:29" ht="15.75" customHeight="1" x14ac:dyDescent="0.25">
      <c r="B48" s="335"/>
      <c r="C48" s="14" t="s">
        <v>235</v>
      </c>
      <c r="D48" s="110">
        <f>VLOOKUP(C48&amp;K48,'CLASS Weights'!$D$10:$L$54,8,FALSE)</f>
        <v>1.1223104838610028E-2</v>
      </c>
      <c r="E48" s="294">
        <v>317</v>
      </c>
      <c r="F48" s="294">
        <v>8.85</v>
      </c>
      <c r="G48" s="294">
        <f>+G46</f>
        <v>0.35</v>
      </c>
      <c r="H48" s="294">
        <v>1.76</v>
      </c>
      <c r="I48" s="145">
        <f>(17+21)/2</f>
        <v>19</v>
      </c>
      <c r="J48" s="145">
        <f>ROUND(I48*(1-G48)+I48*G48*H48,1)</f>
        <v>24.1</v>
      </c>
      <c r="K48" s="146" t="s">
        <v>243</v>
      </c>
      <c r="L48" s="147">
        <f>VLOOKUP(C48&amp;K48,'CLASS Weights'!$D$10:$L$54,9,FALSE)</f>
        <v>0.31947357096515411</v>
      </c>
      <c r="M48" s="124" t="s">
        <v>544</v>
      </c>
      <c r="N48" s="12">
        <f>ROUND(E48+F48*J48,0)</f>
        <v>530</v>
      </c>
      <c r="O48" s="12">
        <f>ROUND(N48*0.9,0)</f>
        <v>477</v>
      </c>
      <c r="P48" s="18">
        <f>ROUND(N48*0.7,0)</f>
        <v>371</v>
      </c>
      <c r="R48" s="79" t="str">
        <f t="shared" si="0"/>
        <v>RE-RefgFrz-BM_Med</v>
      </c>
      <c r="Y48"/>
      <c r="AB48"/>
      <c r="AC48"/>
    </row>
    <row r="49" spans="2:29" ht="15.75" customHeight="1" x14ac:dyDescent="0.25">
      <c r="B49" s="335"/>
      <c r="C49" s="14" t="s">
        <v>235</v>
      </c>
      <c r="D49" s="110">
        <f>VLOOKUP(C49&amp;K49,'CLASS Weights'!$D$10:$L$54,8,FALSE)</f>
        <v>1.6021134879680127E-2</v>
      </c>
      <c r="E49" s="294">
        <v>317</v>
      </c>
      <c r="F49" s="294">
        <v>8.85</v>
      </c>
      <c r="G49" s="294">
        <f>+G46</f>
        <v>0.35</v>
      </c>
      <c r="H49" s="294">
        <v>1.76</v>
      </c>
      <c r="I49" s="145">
        <f>(21+23)/2</f>
        <v>22</v>
      </c>
      <c r="J49" s="145">
        <f>ROUND(I49*(1-G48)+I49*G48*H48,1)</f>
        <v>27.9</v>
      </c>
      <c r="K49" s="146" t="s">
        <v>87</v>
      </c>
      <c r="L49" s="147">
        <f>VLOOKUP(C49&amp;K49,'CLASS Weights'!$D$10:$L$54,9,FALSE)</f>
        <v>0.45605286990794036</v>
      </c>
      <c r="M49" s="124" t="s">
        <v>545</v>
      </c>
      <c r="N49" s="12">
        <f>ROUND(E48+F48*J49,0)</f>
        <v>564</v>
      </c>
      <c r="O49" s="12">
        <f t="shared" ref="O49:O51" si="17">ROUND(N49*0.9,0)</f>
        <v>508</v>
      </c>
      <c r="P49" s="18">
        <f t="shared" ref="P49:P51" si="18">ROUND(N49*0.7,0)</f>
        <v>395</v>
      </c>
      <c r="R49" s="79" t="str">
        <f t="shared" si="0"/>
        <v>RE-RefgFrz-BM_Large</v>
      </c>
      <c r="Y49"/>
      <c r="AB49"/>
      <c r="AC49"/>
    </row>
    <row r="50" spans="2:29" ht="15.75" customHeight="1" x14ac:dyDescent="0.25">
      <c r="B50" s="335"/>
      <c r="C50" s="14" t="s">
        <v>235</v>
      </c>
      <c r="D50" s="110">
        <f>VLOOKUP(C50&amp;K50,'CLASS Weights'!$D$10:$L$54,8,FALSE)</f>
        <v>5.8614587908269976E-3</v>
      </c>
      <c r="E50" s="294">
        <v>317</v>
      </c>
      <c r="F50" s="294">
        <v>8.85</v>
      </c>
      <c r="G50" s="294">
        <f>+G46</f>
        <v>0.35</v>
      </c>
      <c r="H50" s="294">
        <v>1.76</v>
      </c>
      <c r="I50" s="145">
        <v>26</v>
      </c>
      <c r="J50" s="145">
        <f>ROUND(I50*(1-G48)+I50*G48*H48,1)</f>
        <v>32.9</v>
      </c>
      <c r="K50" s="146" t="s">
        <v>242</v>
      </c>
      <c r="L50" s="147">
        <f>VLOOKUP(C50&amp;K50,'CLASS Weights'!$D$10:$L$54,9,FALSE)</f>
        <v>0.16685054607424593</v>
      </c>
      <c r="M50" s="124" t="s">
        <v>350</v>
      </c>
      <c r="N50" s="12">
        <f>ROUND(E48+F48*J50,0)</f>
        <v>608</v>
      </c>
      <c r="O50" s="12">
        <f t="shared" si="17"/>
        <v>547</v>
      </c>
      <c r="P50" s="18">
        <f t="shared" si="18"/>
        <v>426</v>
      </c>
      <c r="R50" s="79" t="str">
        <f t="shared" si="0"/>
        <v>RE-RefgFrz-BM_VLarge</v>
      </c>
      <c r="Y50"/>
      <c r="AB50"/>
      <c r="AC50"/>
    </row>
    <row r="51" spans="2:29" ht="15.75" customHeight="1" thickBot="1" x14ac:dyDescent="0.3">
      <c r="B51" s="336"/>
      <c r="C51" s="76" t="s">
        <v>235</v>
      </c>
      <c r="D51" s="19"/>
      <c r="E51" s="148"/>
      <c r="F51" s="149"/>
      <c r="G51" s="148"/>
      <c r="H51" s="148"/>
      <c r="I51" s="148">
        <f>ROUND(SUMPRODUCT(I48:I50,$L48:$L50),1)</f>
        <v>20.399999999999999</v>
      </c>
      <c r="J51" s="148">
        <f>ROUND(SUMPRODUCT(J48:J50,$L48:$L50),1)</f>
        <v>25.9</v>
      </c>
      <c r="K51" s="150" t="s">
        <v>245</v>
      </c>
      <c r="L51" s="151"/>
      <c r="M51" s="73" t="s">
        <v>209</v>
      </c>
      <c r="N51" s="20">
        <f>ROUND(SUMPRODUCT(N46:N50,L46:L50),0)</f>
        <v>555</v>
      </c>
      <c r="O51" s="20">
        <f t="shared" si="17"/>
        <v>500</v>
      </c>
      <c r="P51" s="21">
        <f t="shared" si="18"/>
        <v>389</v>
      </c>
      <c r="R51" s="79" t="str">
        <f t="shared" si="0"/>
        <v>RE-RefgFrz-BM_WtdSize</v>
      </c>
      <c r="Y51"/>
      <c r="AB51"/>
      <c r="AC51"/>
    </row>
    <row r="52" spans="2:29" ht="15.75" customHeight="1" x14ac:dyDescent="0.25">
      <c r="B52" s="334" t="s">
        <v>687</v>
      </c>
      <c r="C52" s="14" t="s">
        <v>612</v>
      </c>
      <c r="D52" s="110">
        <f>VLOOKUP(C52&amp;K52,'CLASS Weights'!$D$10:$L$54,8,FALSE)</f>
        <v>0</v>
      </c>
      <c r="E52" s="145" t="s">
        <v>126</v>
      </c>
      <c r="F52" s="145">
        <v>9.25</v>
      </c>
      <c r="G52" s="145">
        <v>0.35</v>
      </c>
      <c r="H52" s="145">
        <v>1.76</v>
      </c>
      <c r="I52" s="293">
        <v>11</v>
      </c>
      <c r="J52" s="145">
        <f>ROUND(I52*(1-G52)+I52*G52*H52,1)</f>
        <v>13.9</v>
      </c>
      <c r="K52" s="245" t="s">
        <v>212</v>
      </c>
      <c r="L52" s="147">
        <f>VLOOKUP(C52&amp;K52,'CLASS Weights'!$D$10:$L$54,9,FALSE)</f>
        <v>0</v>
      </c>
      <c r="M52" s="292" t="s">
        <v>552</v>
      </c>
      <c r="N52" s="12">
        <f>ROUND(E52+F52*J52,0)</f>
        <v>604</v>
      </c>
      <c r="O52" s="12">
        <f>ROUND(N52*0.9,0)</f>
        <v>544</v>
      </c>
      <c r="P52" s="18">
        <f>ROUND(N52*0.7,0)</f>
        <v>423</v>
      </c>
      <c r="R52" s="79" t="str">
        <f t="shared" si="0"/>
        <v>RE-RefgFrz-BM-TTD_Mini</v>
      </c>
      <c r="Y52"/>
      <c r="AB52"/>
      <c r="AC52"/>
    </row>
    <row r="53" spans="2:29" ht="15.75" customHeight="1" x14ac:dyDescent="0.25">
      <c r="B53" s="335"/>
      <c r="C53" s="14" t="s">
        <v>612</v>
      </c>
      <c r="D53" s="110">
        <f>VLOOKUP(C53&amp;K53,'CLASS Weights'!$D$10:$L$54,8,FALSE)</f>
        <v>0</v>
      </c>
      <c r="E53" s="294" t="str">
        <f>+E52</f>
        <v>475.4</v>
      </c>
      <c r="F53" s="294">
        <f>+F52</f>
        <v>9.25</v>
      </c>
      <c r="G53" s="294">
        <f>+G52</f>
        <v>0.35</v>
      </c>
      <c r="H53" s="294">
        <v>1.76</v>
      </c>
      <c r="I53" s="145">
        <v>15</v>
      </c>
      <c r="J53" s="145">
        <f>ROUND(I53*(1-G53)+I53*G53*H53,1)</f>
        <v>19</v>
      </c>
      <c r="K53" s="146" t="s">
        <v>202</v>
      </c>
      <c r="L53" s="147">
        <f>VLOOKUP(C53&amp;K53,'CLASS Weights'!$D$10:$L$54,9,FALSE)</f>
        <v>0</v>
      </c>
      <c r="M53" s="124" t="s">
        <v>696</v>
      </c>
      <c r="N53" s="12">
        <f>ROUND(E53+F53*J53,0)</f>
        <v>651</v>
      </c>
      <c r="O53" s="12">
        <f>ROUND(N53*0.9,0)</f>
        <v>586</v>
      </c>
      <c r="P53" s="18">
        <f>ROUND(N53*0.7,0)</f>
        <v>456</v>
      </c>
      <c r="R53" s="79" t="str">
        <f t="shared" si="0"/>
        <v>RE-RefgFrz-BM-TTD_Small</v>
      </c>
      <c r="Y53"/>
      <c r="AB53"/>
      <c r="AC53"/>
    </row>
    <row r="54" spans="2:29" ht="15.75" customHeight="1" x14ac:dyDescent="0.25">
      <c r="B54" s="335"/>
      <c r="C54" s="14" t="s">
        <v>612</v>
      </c>
      <c r="D54" s="110">
        <f>VLOOKUP(C54&amp;K54,'CLASS Weights'!$D$10:$L$54,8,FALSE)</f>
        <v>4.9109713659745526E-4</v>
      </c>
      <c r="E54" s="294" t="str">
        <f t="shared" ref="E54:E56" si="19">+E53</f>
        <v>475.4</v>
      </c>
      <c r="F54" s="294">
        <f t="shared" ref="F54:F56" si="20">+F53</f>
        <v>9.25</v>
      </c>
      <c r="G54" s="294">
        <f>+G52</f>
        <v>0.35</v>
      </c>
      <c r="H54" s="294">
        <v>1.76</v>
      </c>
      <c r="I54" s="145">
        <f>(17+21)/2</f>
        <v>19</v>
      </c>
      <c r="J54" s="145">
        <f>ROUND(I54*(1-G54)+I54*G54*H54,1)</f>
        <v>24.1</v>
      </c>
      <c r="K54" s="146" t="s">
        <v>243</v>
      </c>
      <c r="L54" s="147">
        <f>VLOOKUP(C54&amp;K54,'CLASS Weights'!$D$10:$L$54,9,FALSE)</f>
        <v>1.2160441088515267E-2</v>
      </c>
      <c r="M54" s="124" t="s">
        <v>544</v>
      </c>
      <c r="N54" s="12">
        <f>ROUND(E54+F54*J54,0)</f>
        <v>698</v>
      </c>
      <c r="O54" s="12">
        <f>ROUND(N54*0.9,0)</f>
        <v>628</v>
      </c>
      <c r="P54" s="18">
        <f>ROUND(N54*0.7,0)</f>
        <v>489</v>
      </c>
      <c r="R54" s="79" t="str">
        <f t="shared" si="0"/>
        <v>RE-RefgFrz-BM-TTD_Med</v>
      </c>
      <c r="Y54"/>
      <c r="AB54"/>
      <c r="AC54"/>
    </row>
    <row r="55" spans="2:29" ht="15.75" customHeight="1" x14ac:dyDescent="0.25">
      <c r="B55" s="335"/>
      <c r="C55" s="14" t="s">
        <v>612</v>
      </c>
      <c r="D55" s="110">
        <f>VLOOKUP(C55&amp;K55,'CLASS Weights'!$D$10:$L$54,8,FALSE)</f>
        <v>1.3632147177517108E-2</v>
      </c>
      <c r="E55" s="294" t="str">
        <f t="shared" si="19"/>
        <v>475.4</v>
      </c>
      <c r="F55" s="294">
        <f t="shared" si="20"/>
        <v>9.25</v>
      </c>
      <c r="G55" s="294">
        <f>+G52</f>
        <v>0.35</v>
      </c>
      <c r="H55" s="294">
        <v>1.76</v>
      </c>
      <c r="I55" s="145">
        <f>(21+23)/2</f>
        <v>22</v>
      </c>
      <c r="J55" s="145">
        <f>ROUND(I55*(1-G54)+I55*G54*H54,1)</f>
        <v>27.9</v>
      </c>
      <c r="K55" s="146" t="s">
        <v>87</v>
      </c>
      <c r="L55" s="147">
        <f>VLOOKUP(C55&amp;K55,'CLASS Weights'!$D$10:$L$54,9,FALSE)</f>
        <v>0.33755628023147682</v>
      </c>
      <c r="M55" s="124" t="s">
        <v>545</v>
      </c>
      <c r="N55" s="12">
        <f>ROUND(E54+F54*J55,0)</f>
        <v>733</v>
      </c>
      <c r="O55" s="12">
        <f t="shared" ref="O55:O57" si="21">ROUND(N55*0.9,0)</f>
        <v>660</v>
      </c>
      <c r="P55" s="18">
        <f t="shared" ref="P55:P57" si="22">ROUND(N55*0.7,0)</f>
        <v>513</v>
      </c>
      <c r="R55" s="79" t="str">
        <f t="shared" si="0"/>
        <v>RE-RefgFrz-BM-TTD_Large</v>
      </c>
      <c r="Y55"/>
      <c r="AB55"/>
      <c r="AC55"/>
    </row>
    <row r="56" spans="2:29" ht="15.75" customHeight="1" x14ac:dyDescent="0.25">
      <c r="B56" s="335"/>
      <c r="C56" s="14" t="s">
        <v>612</v>
      </c>
      <c r="D56" s="110">
        <f>VLOOKUP(C56&amp;K56,'CLASS Weights'!$D$10:$L$54,8,FALSE)</f>
        <v>2.6261568458940523E-2</v>
      </c>
      <c r="E56" s="294" t="str">
        <f t="shared" si="19"/>
        <v>475.4</v>
      </c>
      <c r="F56" s="294">
        <f t="shared" si="20"/>
        <v>9.25</v>
      </c>
      <c r="G56" s="294">
        <f>+G52</f>
        <v>0.35</v>
      </c>
      <c r="H56" s="294">
        <v>1.76</v>
      </c>
      <c r="I56" s="145">
        <v>26</v>
      </c>
      <c r="J56" s="145">
        <f>ROUND(I56*(1-G54)+I56*G54*H54,1)</f>
        <v>32.9</v>
      </c>
      <c r="K56" s="146" t="s">
        <v>242</v>
      </c>
      <c r="L56" s="147">
        <f>VLOOKUP(C56&amp;K56,'CLASS Weights'!$D$10:$L$54,9,FALSE)</f>
        <v>0.6502832786800079</v>
      </c>
      <c r="M56" s="124" t="s">
        <v>350</v>
      </c>
      <c r="N56" s="12">
        <f>ROUND(E54+F54*J56,0)</f>
        <v>780</v>
      </c>
      <c r="O56" s="12">
        <f t="shared" si="21"/>
        <v>702</v>
      </c>
      <c r="P56" s="18">
        <f t="shared" si="22"/>
        <v>546</v>
      </c>
      <c r="R56" s="79" t="str">
        <f t="shared" si="0"/>
        <v>RE-RefgFrz-BM-TTD_VLarge</v>
      </c>
      <c r="Y56"/>
      <c r="AB56"/>
      <c r="AC56"/>
    </row>
    <row r="57" spans="2:29" ht="15.75" customHeight="1" thickBot="1" x14ac:dyDescent="0.3">
      <c r="B57" s="336"/>
      <c r="C57" s="76" t="s">
        <v>612</v>
      </c>
      <c r="D57" s="19"/>
      <c r="E57" s="148"/>
      <c r="F57" s="149"/>
      <c r="G57" s="148"/>
      <c r="H57" s="148"/>
      <c r="I57" s="148">
        <f>ROUND(SUMPRODUCT(I54:I56,$L54:$L56),1)</f>
        <v>24.6</v>
      </c>
      <c r="J57" s="148">
        <f>ROUND(SUMPRODUCT(J54:J56,$L54:$L56),1)</f>
        <v>31.1</v>
      </c>
      <c r="K57" s="150" t="s">
        <v>245</v>
      </c>
      <c r="L57" s="151"/>
      <c r="M57" s="73" t="s">
        <v>209</v>
      </c>
      <c r="N57" s="20">
        <f>ROUND(SUMPRODUCT(N52:N56,L52:L56),0)</f>
        <v>763</v>
      </c>
      <c r="O57" s="20">
        <f t="shared" si="21"/>
        <v>687</v>
      </c>
      <c r="P57" s="21">
        <f t="shared" si="22"/>
        <v>534</v>
      </c>
      <c r="R57" s="79" t="str">
        <f t="shared" si="0"/>
        <v>RE-RefgFrz-BM-TTD_WtdSize</v>
      </c>
      <c r="Y57"/>
      <c r="AB57"/>
      <c r="AC57"/>
    </row>
    <row r="58" spans="2:29" ht="15.75" customHeight="1" x14ac:dyDescent="0.25">
      <c r="B58" s="334" t="s">
        <v>688</v>
      </c>
      <c r="C58" s="14" t="s">
        <v>246</v>
      </c>
      <c r="D58" s="110">
        <f>VLOOKUP(C58&amp;K58,'CLASS Weights'!$D$10:$L$54,8,FALSE)</f>
        <v>0</v>
      </c>
      <c r="E58" s="145" t="s">
        <v>123</v>
      </c>
      <c r="F58" s="145" t="s">
        <v>122</v>
      </c>
      <c r="G58" s="145">
        <v>0.35</v>
      </c>
      <c r="H58" s="145">
        <v>1.76</v>
      </c>
      <c r="I58" s="293">
        <v>11</v>
      </c>
      <c r="J58" s="145">
        <f>ROUND(I58*(1-G58)+I58*G58*H58,1)</f>
        <v>13.9</v>
      </c>
      <c r="K58" s="245" t="s">
        <v>212</v>
      </c>
      <c r="L58" s="147">
        <f>VLOOKUP(C58&amp;K58,'CLASS Weights'!$D$10:$L$54,9,FALSE)</f>
        <v>0</v>
      </c>
      <c r="M58" s="292" t="s">
        <v>552</v>
      </c>
      <c r="N58" s="12">
        <f>ROUND(E58+F58*J58,0)</f>
        <v>524</v>
      </c>
      <c r="O58" s="12">
        <f>ROUND(N58*0.9,0)</f>
        <v>472</v>
      </c>
      <c r="P58" s="18">
        <f>ROUND(N58*0.7,0)</f>
        <v>367</v>
      </c>
      <c r="R58" s="79" t="str">
        <f t="shared" si="0"/>
        <v>RE-RefgFrz-BM-Ice_Mini</v>
      </c>
      <c r="Y58"/>
      <c r="AB58"/>
      <c r="AC58"/>
    </row>
    <row r="59" spans="2:29" ht="15.75" customHeight="1" x14ac:dyDescent="0.25">
      <c r="B59" s="335"/>
      <c r="C59" s="14" t="s">
        <v>246</v>
      </c>
      <c r="D59" s="110">
        <f>VLOOKUP(C59&amp;K59,'CLASS Weights'!$D$10:$L$54,8,FALSE)</f>
        <v>1.0117886330335917E-3</v>
      </c>
      <c r="E59" s="294" t="s">
        <v>123</v>
      </c>
      <c r="F59" s="294" t="s">
        <v>122</v>
      </c>
      <c r="G59" s="294">
        <f>+G58</f>
        <v>0.35</v>
      </c>
      <c r="H59" s="294">
        <v>1.76</v>
      </c>
      <c r="I59" s="145">
        <v>15</v>
      </c>
      <c r="J59" s="145">
        <f>ROUND(I59*(1-G59)+I59*G59*H59,1)</f>
        <v>19</v>
      </c>
      <c r="K59" s="146" t="s">
        <v>202</v>
      </c>
      <c r="L59" s="147">
        <f>VLOOKUP(C59&amp;K59,'CLASS Weights'!$D$10:$L$54,9,FALSE)</f>
        <v>2.1110400615964468E-2</v>
      </c>
      <c r="M59" s="124" t="s">
        <v>696</v>
      </c>
      <c r="N59" s="12">
        <f>ROUND(E59+F59*J59,0)</f>
        <v>569</v>
      </c>
      <c r="O59" s="12">
        <f>ROUND(N59*0.9,0)</f>
        <v>512</v>
      </c>
      <c r="P59" s="18">
        <f>ROUND(N59*0.7,0)</f>
        <v>398</v>
      </c>
      <c r="R59" s="79" t="str">
        <f t="shared" si="0"/>
        <v>RE-RefgFrz-BM-Ice_Small</v>
      </c>
      <c r="Y59"/>
      <c r="AB59"/>
      <c r="AC59"/>
    </row>
    <row r="60" spans="2:29" ht="15.75" customHeight="1" x14ac:dyDescent="0.25">
      <c r="B60" s="335"/>
      <c r="C60" s="14" t="s">
        <v>246</v>
      </c>
      <c r="D60" s="110">
        <f>VLOOKUP(C60&amp;K60,'CLASS Weights'!$D$10:$L$54,8,FALSE)</f>
        <v>5.2439289202225797E-3</v>
      </c>
      <c r="E60" s="294" t="s">
        <v>123</v>
      </c>
      <c r="F60" s="294" t="s">
        <v>122</v>
      </c>
      <c r="G60" s="294">
        <f>+G58</f>
        <v>0.35</v>
      </c>
      <c r="H60" s="294">
        <v>1.76</v>
      </c>
      <c r="I60" s="145">
        <f>(17+21)/2</f>
        <v>19</v>
      </c>
      <c r="J60" s="145">
        <f>ROUND(I60*(1-G60)+I60*G60*H60,1)</f>
        <v>24.1</v>
      </c>
      <c r="K60" s="146" t="s">
        <v>243</v>
      </c>
      <c r="L60" s="147">
        <f>VLOOKUP(C60&amp;K60,'CLASS Weights'!$D$10:$L$54,9,FALSE)</f>
        <v>0.10941162678970848</v>
      </c>
      <c r="M60" s="124" t="s">
        <v>544</v>
      </c>
      <c r="N60" s="12">
        <f>ROUND(E60+F60*J60,0)</f>
        <v>614</v>
      </c>
      <c r="O60" s="12">
        <f>ROUND(N60*0.9,0)</f>
        <v>553</v>
      </c>
      <c r="P60" s="18">
        <f>ROUND(N60*0.7,0)</f>
        <v>430</v>
      </c>
      <c r="R60" s="79" t="str">
        <f t="shared" si="0"/>
        <v>RE-RefgFrz-BM-Ice_Med</v>
      </c>
      <c r="Y60"/>
      <c r="AB60"/>
      <c r="AC60"/>
    </row>
    <row r="61" spans="2:29" ht="15.75" customHeight="1" x14ac:dyDescent="0.25">
      <c r="B61" s="335"/>
      <c r="C61" s="14" t="s">
        <v>246</v>
      </c>
      <c r="D61" s="110">
        <f>VLOOKUP(C61&amp;K61,'CLASS Weights'!$D$10:$L$54,8,FALSE)</f>
        <v>2.117622300675941E-2</v>
      </c>
      <c r="E61" s="294" t="s">
        <v>123</v>
      </c>
      <c r="F61" s="294" t="s">
        <v>122</v>
      </c>
      <c r="G61" s="294">
        <f>+G58</f>
        <v>0.35</v>
      </c>
      <c r="H61" s="294">
        <v>1.76</v>
      </c>
      <c r="I61" s="145">
        <f>(21+23)/2</f>
        <v>22</v>
      </c>
      <c r="J61" s="145">
        <f>ROUND(I61*(1-G60)+I61*G60*H60,1)</f>
        <v>27.9</v>
      </c>
      <c r="K61" s="146" t="s">
        <v>87</v>
      </c>
      <c r="L61" s="147">
        <f>VLOOKUP(C61&amp;K61,'CLASS Weights'!$D$10:$L$49,9,FALSE)</f>
        <v>0.44182997971163507</v>
      </c>
      <c r="M61" s="124" t="s">
        <v>545</v>
      </c>
      <c r="N61" s="12">
        <f>ROUND(E60+F60*J61,0)</f>
        <v>648</v>
      </c>
      <c r="O61" s="12">
        <f t="shared" ref="O61:O63" si="23">ROUND(N61*0.9,0)</f>
        <v>583</v>
      </c>
      <c r="P61" s="18">
        <f t="shared" ref="P61:P63" si="24">ROUND(N61*0.7,0)</f>
        <v>454</v>
      </c>
      <c r="R61" s="79" t="str">
        <f t="shared" si="0"/>
        <v>RE-RefgFrz-BM-Ice_Large</v>
      </c>
      <c r="Y61"/>
      <c r="AB61"/>
      <c r="AC61"/>
    </row>
    <row r="62" spans="2:29" ht="15.75" customHeight="1" x14ac:dyDescent="0.25">
      <c r="B62" s="335"/>
      <c r="C62" s="14" t="s">
        <v>246</v>
      </c>
      <c r="D62" s="110">
        <f>VLOOKUP(C62&amp;K62,'CLASS Weights'!$D$10:$L$54,8,FALSE)</f>
        <v>2.0496502459130136E-2</v>
      </c>
      <c r="E62" s="294" t="s">
        <v>123</v>
      </c>
      <c r="F62" s="294" t="s">
        <v>122</v>
      </c>
      <c r="G62" s="294">
        <f>+G58</f>
        <v>0.35</v>
      </c>
      <c r="H62" s="294">
        <v>1.76</v>
      </c>
      <c r="I62" s="145">
        <v>26</v>
      </c>
      <c r="J62" s="145">
        <f>ROUND(I62*(1-G60)+I62*G60*H60,1)</f>
        <v>32.9</v>
      </c>
      <c r="K62" s="146" t="s">
        <v>242</v>
      </c>
      <c r="L62" s="147">
        <f>VLOOKUP(C62&amp;K62,'CLASS Weights'!$D$10:$L$49,9,FALSE)</f>
        <v>0.42764799288269201</v>
      </c>
      <c r="M62" s="124" t="s">
        <v>350</v>
      </c>
      <c r="N62" s="12">
        <f>ROUND(E60+F60*J62,0)</f>
        <v>692</v>
      </c>
      <c r="O62" s="12">
        <f t="shared" si="23"/>
        <v>623</v>
      </c>
      <c r="P62" s="18">
        <f t="shared" si="24"/>
        <v>484</v>
      </c>
      <c r="R62" s="79" t="str">
        <f t="shared" si="0"/>
        <v>RE-RefgFrz-BM-Ice_VLarge</v>
      </c>
      <c r="Y62"/>
      <c r="AB62"/>
      <c r="AC62"/>
    </row>
    <row r="63" spans="2:29" ht="15.75" customHeight="1" thickBot="1" x14ac:dyDescent="0.3">
      <c r="B63" s="336"/>
      <c r="C63" s="76" t="s">
        <v>246</v>
      </c>
      <c r="D63" s="19"/>
      <c r="E63" s="148"/>
      <c r="F63" s="149"/>
      <c r="G63" s="148"/>
      <c r="H63" s="148"/>
      <c r="I63" s="148">
        <f>ROUND(SUMPRODUCT(I60:I62,$L60:$L62),1)</f>
        <v>22.9</v>
      </c>
      <c r="J63" s="148">
        <f>ROUND(SUMPRODUCT(J60:J62,$L60:$L62),1)</f>
        <v>29</v>
      </c>
      <c r="K63" s="150" t="s">
        <v>245</v>
      </c>
      <c r="L63" s="151"/>
      <c r="M63" s="73" t="s">
        <v>209</v>
      </c>
      <c r="N63" s="20">
        <f>ROUND(SUMPRODUCT(N58:N62,L58:L62),0)</f>
        <v>661</v>
      </c>
      <c r="O63" s="20">
        <f t="shared" si="23"/>
        <v>595</v>
      </c>
      <c r="P63" s="21">
        <f t="shared" si="24"/>
        <v>463</v>
      </c>
      <c r="R63" s="79" t="str">
        <f t="shared" si="0"/>
        <v>RE-RefgFrz-BM-Ice_WtdSize</v>
      </c>
      <c r="Y63"/>
      <c r="AB63"/>
      <c r="AC63"/>
    </row>
    <row r="64" spans="2:29" ht="15.75" customHeight="1" thickBot="1" x14ac:dyDescent="0.3">
      <c r="B64" s="23" t="s">
        <v>210</v>
      </c>
      <c r="C64" s="118" t="s">
        <v>236</v>
      </c>
      <c r="D64" s="26"/>
      <c r="E64" s="154"/>
      <c r="F64" s="154"/>
      <c r="G64" s="154"/>
      <c r="H64" s="154"/>
      <c r="I64" s="155">
        <f>ROUND(SUMPRODUCT(D12:D63,I12:I63),0)</f>
        <v>21</v>
      </c>
      <c r="J64" s="215">
        <f>ROUND(SUMPRODUCT(D12:D63,J12:J63),0)</f>
        <v>26</v>
      </c>
      <c r="K64" s="153" t="s">
        <v>245</v>
      </c>
      <c r="L64" s="156"/>
      <c r="M64" s="74" t="s">
        <v>209</v>
      </c>
      <c r="N64" s="24">
        <f>ROUND(SUMPRODUCT(D12:D63,N12:N63),0)</f>
        <v>545</v>
      </c>
      <c r="O64" s="24">
        <f t="shared" si="2"/>
        <v>491</v>
      </c>
      <c r="P64" s="25">
        <f t="shared" si="3"/>
        <v>382</v>
      </c>
      <c r="R64" s="79" t="str">
        <f>C64</f>
        <v>RE-RefgFrz-Wtd</v>
      </c>
      <c r="Y64"/>
      <c r="AB64"/>
      <c r="AC64"/>
    </row>
    <row r="65" spans="2:29" ht="15.75" customHeight="1" x14ac:dyDescent="0.25">
      <c r="C65" s="158"/>
      <c r="D65" s="301"/>
      <c r="E65" s="157"/>
      <c r="F65" s="157"/>
      <c r="G65" s="157"/>
      <c r="H65" s="157"/>
      <c r="I65" s="157"/>
      <c r="J65" s="157"/>
      <c r="K65" s="157"/>
      <c r="L65" s="157"/>
      <c r="M65" s="159" t="s">
        <v>351</v>
      </c>
      <c r="N65"/>
      <c r="O65" s="168"/>
      <c r="P65" s="168"/>
      <c r="Y65"/>
      <c r="AB65"/>
      <c r="AC65"/>
    </row>
    <row r="66" spans="2:29" ht="15.75" customHeight="1" thickBot="1" x14ac:dyDescent="0.3">
      <c r="B66" s="296" t="s">
        <v>410</v>
      </c>
      <c r="C66" s="158"/>
      <c r="D66" s="158"/>
      <c r="E66" s="157"/>
      <c r="F66" s="157"/>
      <c r="G66" s="157"/>
      <c r="H66" s="157"/>
      <c r="I66" s="157"/>
      <c r="J66" s="157"/>
      <c r="K66" s="157"/>
      <c r="L66" s="157"/>
      <c r="M66" s="159"/>
      <c r="N66"/>
      <c r="O66" s="168"/>
      <c r="P66" s="168"/>
      <c r="Y66"/>
      <c r="AB66"/>
      <c r="AC66"/>
    </row>
    <row r="67" spans="2:29" ht="15.75" customHeight="1" x14ac:dyDescent="0.25">
      <c r="B67" s="334" t="s">
        <v>23</v>
      </c>
      <c r="C67" s="115" t="s">
        <v>239</v>
      </c>
      <c r="D67" s="143">
        <f>VLOOKUP(C67&amp;K67,'CLASS Weights'!$D$57:$L$68,8,FALSE)</f>
        <v>3.6413071819932384E-2</v>
      </c>
      <c r="E67" s="152" t="s">
        <v>140</v>
      </c>
      <c r="F67" s="152" t="s">
        <v>139</v>
      </c>
      <c r="G67" s="152">
        <v>1</v>
      </c>
      <c r="H67" s="152">
        <v>1.76</v>
      </c>
      <c r="I67" s="176">
        <v>11</v>
      </c>
      <c r="J67" s="152">
        <f>ROUND(I67*(1-G67)+I67*G67*H67,1)</f>
        <v>19.399999999999999</v>
      </c>
      <c r="K67" s="160" t="s">
        <v>202</v>
      </c>
      <c r="L67" s="161">
        <f>VLOOKUP(C67&amp;K67,'CLASS Weights'!$D$57:$L$68,9,FALSE)</f>
        <v>0.1686733045298861</v>
      </c>
      <c r="M67" s="125" t="s">
        <v>292</v>
      </c>
      <c r="N67" s="16">
        <f>ROUND(E67+F67*J67,0)</f>
        <v>302</v>
      </c>
      <c r="O67" s="16">
        <f t="shared" si="2"/>
        <v>272</v>
      </c>
      <c r="P67" s="17">
        <f t="shared" ref="P67:P83" si="25">ROUND(N67*0.7,0)</f>
        <v>211</v>
      </c>
      <c r="R67" s="79" t="str">
        <f t="shared" ref="R67:R82" si="26">C67&amp;"_"&amp;K67</f>
        <v>RE-Frzr-Up-ManDef_Small</v>
      </c>
      <c r="Y67"/>
      <c r="AB67"/>
      <c r="AC67"/>
    </row>
    <row r="68" spans="2:29" ht="15.75" customHeight="1" x14ac:dyDescent="0.25">
      <c r="B68" s="335"/>
      <c r="C68" s="116" t="s">
        <v>239</v>
      </c>
      <c r="D68" s="110">
        <f>VLOOKUP(C68&amp;K68,'CLASS Weights'!$D$57:$L$68,8,FALSE)</f>
        <v>0.11195219366328424</v>
      </c>
      <c r="E68" s="294" t="str">
        <f>+E67</f>
        <v>193.7</v>
      </c>
      <c r="F68" s="294" t="str">
        <f t="shared" ref="F68:H68" si="27">+F67</f>
        <v>5.57</v>
      </c>
      <c r="G68" s="294">
        <f t="shared" si="27"/>
        <v>1</v>
      </c>
      <c r="H68" s="294">
        <f t="shared" si="27"/>
        <v>1.76</v>
      </c>
      <c r="I68" s="177">
        <v>14.5</v>
      </c>
      <c r="J68" s="145">
        <f>ROUND(I68*(1-G67)+I68*G67*H67,1)</f>
        <v>25.5</v>
      </c>
      <c r="K68" s="146" t="s">
        <v>243</v>
      </c>
      <c r="L68" s="162">
        <f>VLOOKUP(C68&amp;K68,'CLASS Weights'!$D$57:$L$68,9,FALSE)</f>
        <v>0.51858702138442636</v>
      </c>
      <c r="M68" s="126" t="s">
        <v>293</v>
      </c>
      <c r="N68" s="12">
        <f t="shared" ref="N68:N69" si="28">ROUND(E68+F68*J68,0)</f>
        <v>336</v>
      </c>
      <c r="O68" s="12">
        <f t="shared" ref="O68:O69" si="29">ROUND(N68*0.9,0)</f>
        <v>302</v>
      </c>
      <c r="P68" s="18">
        <f t="shared" ref="P68:P69" si="30">ROUND(N68*0.7,0)</f>
        <v>235</v>
      </c>
      <c r="R68" s="79" t="str">
        <f t="shared" si="26"/>
        <v>RE-Frzr-Up-ManDef_Med</v>
      </c>
      <c r="Y68"/>
      <c r="AB68"/>
      <c r="AC68"/>
    </row>
    <row r="69" spans="2:29" ht="15.75" customHeight="1" x14ac:dyDescent="0.25">
      <c r="B69" s="335"/>
      <c r="C69" s="116" t="s">
        <v>239</v>
      </c>
      <c r="D69" s="110">
        <f>VLOOKUP(C69&amp;K69,'CLASS Weights'!$D$57:$L$68,8,FALSE)</f>
        <v>6.7514016193396226E-2</v>
      </c>
      <c r="E69" s="294" t="str">
        <f>+E68</f>
        <v>193.7</v>
      </c>
      <c r="F69" s="294" t="str">
        <f t="shared" ref="F69" si="31">+F68</f>
        <v>5.57</v>
      </c>
      <c r="G69" s="294">
        <f t="shared" ref="G69" si="32">+G68</f>
        <v>1</v>
      </c>
      <c r="H69" s="294">
        <f t="shared" ref="H69" si="33">+H68</f>
        <v>1.76</v>
      </c>
      <c r="I69" s="177">
        <v>18</v>
      </c>
      <c r="J69" s="145">
        <f>ROUND(I69*(1-G67)+I69*G67*H67,1)</f>
        <v>31.7</v>
      </c>
      <c r="K69" s="146" t="s">
        <v>87</v>
      </c>
      <c r="L69" s="162">
        <f>VLOOKUP(C69&amp;K69,'CLASS Weights'!$D$57:$L$68,9,FALSE)</f>
        <v>0.31273967408568748</v>
      </c>
      <c r="M69" s="126" t="s">
        <v>294</v>
      </c>
      <c r="N69" s="13">
        <f t="shared" si="28"/>
        <v>370</v>
      </c>
      <c r="O69" s="13">
        <f t="shared" si="29"/>
        <v>333</v>
      </c>
      <c r="P69" s="27">
        <f t="shared" si="30"/>
        <v>259</v>
      </c>
      <c r="R69" s="79" t="str">
        <f t="shared" si="26"/>
        <v>RE-Frzr-Up-ManDef_Large</v>
      </c>
      <c r="Y69"/>
      <c r="AB69"/>
      <c r="AC69"/>
    </row>
    <row r="70" spans="2:29" ht="15.75" customHeight="1" thickBot="1" x14ac:dyDescent="0.3">
      <c r="B70" s="336"/>
      <c r="C70" s="117" t="s">
        <v>239</v>
      </c>
      <c r="D70" s="114"/>
      <c r="E70" s="148"/>
      <c r="F70" s="148"/>
      <c r="G70" s="148"/>
      <c r="H70" s="148"/>
      <c r="I70" s="178">
        <f>ROUND(SUMPRODUCT(I67:I69,L67:L69),1)</f>
        <v>15</v>
      </c>
      <c r="J70" s="148">
        <f>ROUND(SUMPRODUCT(J67:J69,$L67:$L69),1)</f>
        <v>26.4</v>
      </c>
      <c r="K70" s="153" t="s">
        <v>245</v>
      </c>
      <c r="L70" s="163"/>
      <c r="M70" s="164" t="s">
        <v>209</v>
      </c>
      <c r="N70" s="28">
        <f>ROUND(SUMPRODUCT(N67:N69,L67:L69),0)</f>
        <v>341</v>
      </c>
      <c r="O70" s="28">
        <f t="shared" si="2"/>
        <v>307</v>
      </c>
      <c r="P70" s="29">
        <f t="shared" si="25"/>
        <v>239</v>
      </c>
      <c r="R70" s="79" t="str">
        <f t="shared" si="26"/>
        <v>RE-Frzr-Up-ManDef_WtdSize</v>
      </c>
      <c r="Y70"/>
      <c r="AB70"/>
      <c r="AC70"/>
    </row>
    <row r="71" spans="2:29" ht="15.75" customHeight="1" x14ac:dyDescent="0.25">
      <c r="B71" s="334" t="s">
        <v>24</v>
      </c>
      <c r="C71" s="115" t="s">
        <v>238</v>
      </c>
      <c r="D71" s="110">
        <f>VLOOKUP(C71&amp;K71,'CLASS Weights'!$D$57:$L$68,8,FALSE)</f>
        <v>1.9745835188791638E-2</v>
      </c>
      <c r="E71" s="152" t="s">
        <v>144</v>
      </c>
      <c r="F71" s="152" t="s">
        <v>143</v>
      </c>
      <c r="G71" s="152">
        <v>1</v>
      </c>
      <c r="H71" s="145">
        <v>1.76</v>
      </c>
      <c r="I71" s="176">
        <v>11</v>
      </c>
      <c r="J71" s="152">
        <f>ROUND(I71*(1-G71)+I71*G71*H71,1)</f>
        <v>19.399999999999999</v>
      </c>
      <c r="K71" s="160" t="s">
        <v>202</v>
      </c>
      <c r="L71" s="162">
        <f>VLOOKUP(C71&amp;K71,'CLASS Weights'!$D$57:$L$68,9,FALSE)</f>
        <v>5.8778080851674117E-2</v>
      </c>
      <c r="M71" s="125" t="s">
        <v>292</v>
      </c>
      <c r="N71" s="16">
        <f>ROUND(E71+F71*J71,0)</f>
        <v>396</v>
      </c>
      <c r="O71" s="16">
        <f t="shared" ref="O71:O73" si="34">ROUND(N71*0.9,0)</f>
        <v>356</v>
      </c>
      <c r="P71" s="17">
        <f t="shared" ref="P71:P73" si="35">ROUND(N71*0.7,0)</f>
        <v>277</v>
      </c>
      <c r="R71" s="79" t="str">
        <f t="shared" si="26"/>
        <v>RE-Frzr-Up-AutoDef_Small</v>
      </c>
      <c r="Y71"/>
      <c r="AB71"/>
      <c r="AC71"/>
    </row>
    <row r="72" spans="2:29" ht="15.75" customHeight="1" x14ac:dyDescent="0.25">
      <c r="B72" s="335"/>
      <c r="C72" s="116" t="s">
        <v>238</v>
      </c>
      <c r="D72" s="110">
        <f>VLOOKUP(C72&amp;K72,'CLASS Weights'!$D$57:$L$68,8,FALSE)</f>
        <v>0.1420267921476096</v>
      </c>
      <c r="E72" s="294" t="str">
        <f>+E71</f>
        <v>228.3</v>
      </c>
      <c r="F72" s="294" t="str">
        <f t="shared" ref="F72:F73" si="36">+F71</f>
        <v>8.62</v>
      </c>
      <c r="G72" s="294">
        <f t="shared" ref="G72:G73" si="37">+G71</f>
        <v>1</v>
      </c>
      <c r="H72" s="294">
        <f t="shared" ref="H72:H73" si="38">+H71</f>
        <v>1.76</v>
      </c>
      <c r="I72" s="177">
        <v>14.5</v>
      </c>
      <c r="J72" s="145">
        <f>ROUND(I72*(1-G71)+I72*G71*H71,1)</f>
        <v>25.5</v>
      </c>
      <c r="K72" s="146" t="s">
        <v>243</v>
      </c>
      <c r="L72" s="162">
        <f>VLOOKUP(C72&amp;K72,'CLASS Weights'!$D$57:$L$68,9,FALSE)</f>
        <v>0.42277585081307356</v>
      </c>
      <c r="M72" s="126" t="s">
        <v>293</v>
      </c>
      <c r="N72" s="12">
        <f t="shared" ref="N72:N73" si="39">ROUND(E72+F72*J72,0)</f>
        <v>448</v>
      </c>
      <c r="O72" s="12">
        <f t="shared" si="34"/>
        <v>403</v>
      </c>
      <c r="P72" s="18">
        <f t="shared" si="35"/>
        <v>314</v>
      </c>
      <c r="R72" s="79" t="str">
        <f t="shared" si="26"/>
        <v>RE-Frzr-Up-AutoDef_Med</v>
      </c>
      <c r="Y72"/>
      <c r="AB72"/>
      <c r="AC72"/>
    </row>
    <row r="73" spans="2:29" ht="15.75" customHeight="1" x14ac:dyDescent="0.25">
      <c r="B73" s="335"/>
      <c r="C73" s="116" t="s">
        <v>238</v>
      </c>
      <c r="D73" s="110">
        <f>VLOOKUP(C73&amp;K73,'CLASS Weights'!$D$57:$L$68,8,FALSE)</f>
        <v>0.17416612572734802</v>
      </c>
      <c r="E73" s="294" t="str">
        <f>+E72</f>
        <v>228.3</v>
      </c>
      <c r="F73" s="294" t="str">
        <f t="shared" si="36"/>
        <v>8.62</v>
      </c>
      <c r="G73" s="294">
        <f t="shared" si="37"/>
        <v>1</v>
      </c>
      <c r="H73" s="294">
        <f t="shared" si="38"/>
        <v>1.76</v>
      </c>
      <c r="I73" s="177">
        <v>18</v>
      </c>
      <c r="J73" s="145">
        <f>ROUND(I73*(1-G71)+I73*G71*H71,1)</f>
        <v>31.7</v>
      </c>
      <c r="K73" s="146" t="s">
        <v>87</v>
      </c>
      <c r="L73" s="162">
        <f>VLOOKUP(C73&amp;K73,'CLASS Weights'!$D$57:$L$68,9,FALSE)</f>
        <v>0.51844606833525242</v>
      </c>
      <c r="M73" s="126" t="s">
        <v>294</v>
      </c>
      <c r="N73" s="13">
        <f t="shared" si="39"/>
        <v>502</v>
      </c>
      <c r="O73" s="13">
        <f t="shared" si="34"/>
        <v>452</v>
      </c>
      <c r="P73" s="27">
        <f t="shared" si="35"/>
        <v>351</v>
      </c>
      <c r="R73" s="79" t="str">
        <f t="shared" si="26"/>
        <v>RE-Frzr-Up-AutoDef_Large</v>
      </c>
      <c r="Y73"/>
      <c r="AB73"/>
      <c r="AC73"/>
    </row>
    <row r="74" spans="2:29" ht="15.75" customHeight="1" thickBot="1" x14ac:dyDescent="0.3">
      <c r="B74" s="336"/>
      <c r="C74" s="117" t="s">
        <v>238</v>
      </c>
      <c r="D74" s="114"/>
      <c r="E74" s="148"/>
      <c r="F74" s="148"/>
      <c r="G74" s="148"/>
      <c r="H74" s="148"/>
      <c r="I74" s="178">
        <f>ROUND(SUMPRODUCT(I71:I73,L71:L73),1)</f>
        <v>16.100000000000001</v>
      </c>
      <c r="J74" s="148">
        <f>ROUND(SUMPRODUCT(J71:J73,$L71:$L73),1)</f>
        <v>28.4</v>
      </c>
      <c r="K74" s="153" t="s">
        <v>245</v>
      </c>
      <c r="L74" s="163"/>
      <c r="M74" s="165" t="s">
        <v>209</v>
      </c>
      <c r="N74" s="28">
        <f>ROUND(SUMPRODUCT(N71:N73,L71:L73),0)</f>
        <v>473</v>
      </c>
      <c r="O74" s="28">
        <f t="shared" si="2"/>
        <v>426</v>
      </c>
      <c r="P74" s="29">
        <f t="shared" si="25"/>
        <v>331</v>
      </c>
      <c r="R74" s="79" t="str">
        <f t="shared" si="26"/>
        <v>RE-Frzr-Up-AutoDef_WtdSize</v>
      </c>
      <c r="Y74"/>
      <c r="AB74"/>
      <c r="AC74"/>
    </row>
    <row r="75" spans="2:29" ht="15.75" customHeight="1" x14ac:dyDescent="0.25">
      <c r="B75" s="334" t="s">
        <v>28</v>
      </c>
      <c r="C75" s="115" t="s">
        <v>240</v>
      </c>
      <c r="D75" s="110">
        <f>VLOOKUP(C75&amp;K75,'CLASS Weights'!$D$57:$L$68,8,FALSE)</f>
        <v>0.23735767420630424</v>
      </c>
      <c r="E75" s="152" t="s">
        <v>152</v>
      </c>
      <c r="F75" s="152" t="s">
        <v>151</v>
      </c>
      <c r="G75" s="152">
        <v>1</v>
      </c>
      <c r="H75" s="145">
        <v>1.76</v>
      </c>
      <c r="I75" s="176">
        <v>11</v>
      </c>
      <c r="J75" s="152">
        <f>ROUND(I75*(1-G75)+I75*G75*H75,1)</f>
        <v>19.399999999999999</v>
      </c>
      <c r="K75" s="160" t="s">
        <v>202</v>
      </c>
      <c r="L75" s="162">
        <f>VLOOKUP(C75&amp;K75,'CLASS Weights'!$D$57:$L$68,9,FALSE)</f>
        <v>0.71859246504465935</v>
      </c>
      <c r="M75" s="125" t="s">
        <v>292</v>
      </c>
      <c r="N75" s="16">
        <f>ROUND(E75+F75*J75,0)</f>
        <v>249</v>
      </c>
      <c r="O75" s="16">
        <f t="shared" si="2"/>
        <v>224</v>
      </c>
      <c r="P75" s="17">
        <f t="shared" si="25"/>
        <v>174</v>
      </c>
      <c r="R75" s="79" t="str">
        <f t="shared" si="26"/>
        <v>RE-Frzr-Chest-ManDef_Small</v>
      </c>
      <c r="Y75"/>
      <c r="AB75"/>
      <c r="AC75"/>
    </row>
    <row r="76" spans="2:29" ht="15.75" customHeight="1" x14ac:dyDescent="0.25">
      <c r="B76" s="335"/>
      <c r="C76" s="116" t="s">
        <v>240</v>
      </c>
      <c r="D76" s="110">
        <f>VLOOKUP(C76&amp;K76,'CLASS Weights'!$D$57:$L$68,8,FALSE)</f>
        <v>4.9375041711768368E-2</v>
      </c>
      <c r="E76" s="294" t="str">
        <f>+E75</f>
        <v>107.8</v>
      </c>
      <c r="F76" s="294" t="str">
        <f t="shared" ref="F76:F77" si="40">+F75</f>
        <v>7.29</v>
      </c>
      <c r="G76" s="294">
        <f t="shared" ref="G76:G77" si="41">+G75</f>
        <v>1</v>
      </c>
      <c r="H76" s="294">
        <f t="shared" ref="H76:H77" si="42">+H75</f>
        <v>1.76</v>
      </c>
      <c r="I76" s="177">
        <v>14.5</v>
      </c>
      <c r="J76" s="145">
        <f>ROUND(I76*(1-G75)+I76*G75*H75,1)</f>
        <v>25.5</v>
      </c>
      <c r="K76" s="146" t="s">
        <v>243</v>
      </c>
      <c r="L76" s="162">
        <f>VLOOKUP(C76&amp;K76,'CLASS Weights'!$D$57:$L$68,9,FALSE)</f>
        <v>0.14948129675598307</v>
      </c>
      <c r="M76" s="126" t="s">
        <v>293</v>
      </c>
      <c r="N76" s="12">
        <f t="shared" ref="N76:N77" si="43">ROUND(E76+F76*J76,0)</f>
        <v>294</v>
      </c>
      <c r="O76" s="12">
        <f t="shared" si="2"/>
        <v>265</v>
      </c>
      <c r="P76" s="18">
        <f t="shared" si="25"/>
        <v>206</v>
      </c>
      <c r="R76" s="79" t="str">
        <f t="shared" si="26"/>
        <v>RE-Frzr-Chest-ManDef_Med</v>
      </c>
      <c r="Y76"/>
      <c r="AB76"/>
      <c r="AC76"/>
    </row>
    <row r="77" spans="2:29" ht="15.75" customHeight="1" x14ac:dyDescent="0.25">
      <c r="B77" s="335"/>
      <c r="C77" s="116" t="s">
        <v>240</v>
      </c>
      <c r="D77" s="110">
        <f>VLOOKUP(C77&amp;K77,'CLASS Weights'!$D$57:$L$68,8,FALSE)</f>
        <v>4.3576445049198109E-2</v>
      </c>
      <c r="E77" s="294" t="str">
        <f>+E76</f>
        <v>107.8</v>
      </c>
      <c r="F77" s="294" t="str">
        <f t="shared" si="40"/>
        <v>7.29</v>
      </c>
      <c r="G77" s="294">
        <f t="shared" si="41"/>
        <v>1</v>
      </c>
      <c r="H77" s="294">
        <f t="shared" si="42"/>
        <v>1.76</v>
      </c>
      <c r="I77" s="177">
        <v>18</v>
      </c>
      <c r="J77" s="145">
        <f>ROUND(I77*(1-G75)+I77*G75*H75,1)</f>
        <v>31.7</v>
      </c>
      <c r="K77" s="146" t="s">
        <v>87</v>
      </c>
      <c r="L77" s="162">
        <f>VLOOKUP(C77&amp;K77,'CLASS Weights'!$D$57:$L$68,9,FALSE)</f>
        <v>0.13192623819935761</v>
      </c>
      <c r="M77" s="126" t="s">
        <v>294</v>
      </c>
      <c r="N77" s="13">
        <f t="shared" si="43"/>
        <v>339</v>
      </c>
      <c r="O77" s="13">
        <f t="shared" si="2"/>
        <v>305</v>
      </c>
      <c r="P77" s="27">
        <f t="shared" si="25"/>
        <v>237</v>
      </c>
      <c r="R77" s="79" t="str">
        <f t="shared" si="26"/>
        <v>RE-Frzr-Chest-ManDef_Large</v>
      </c>
      <c r="Y77"/>
      <c r="AB77"/>
      <c r="AC77"/>
    </row>
    <row r="78" spans="2:29" ht="15.75" customHeight="1" thickBot="1" x14ac:dyDescent="0.3">
      <c r="B78" s="336"/>
      <c r="C78" s="117" t="s">
        <v>240</v>
      </c>
      <c r="D78" s="114"/>
      <c r="E78" s="148"/>
      <c r="F78" s="148"/>
      <c r="G78" s="148"/>
      <c r="H78" s="148"/>
      <c r="I78" s="178">
        <f>ROUND(SUMPRODUCT(I75:I77,L75:L77),1)</f>
        <v>12.4</v>
      </c>
      <c r="J78" s="148">
        <f>ROUND(SUMPRODUCT(J75:J77,$L75:$L77),1)</f>
        <v>21.9</v>
      </c>
      <c r="K78" s="153" t="s">
        <v>245</v>
      </c>
      <c r="L78" s="163"/>
      <c r="M78" s="165" t="s">
        <v>209</v>
      </c>
      <c r="N78" s="28">
        <f>ROUND(SUMPRODUCT(N75:N77,L75:L77),0)</f>
        <v>268</v>
      </c>
      <c r="O78" s="28">
        <f t="shared" si="2"/>
        <v>241</v>
      </c>
      <c r="P78" s="29">
        <f t="shared" si="25"/>
        <v>188</v>
      </c>
      <c r="R78" s="79" t="str">
        <f t="shared" si="26"/>
        <v>RE-Frzr-Chest-ManDef_WtdSize</v>
      </c>
      <c r="Y78"/>
      <c r="AB78"/>
      <c r="AC78"/>
    </row>
    <row r="79" spans="2:29" ht="15.75" customHeight="1" x14ac:dyDescent="0.25">
      <c r="B79" s="334" t="s">
        <v>29</v>
      </c>
      <c r="C79" s="115" t="s">
        <v>241</v>
      </c>
      <c r="D79" s="110">
        <f>VLOOKUP(C79&amp;K79,'CLASS Weights'!$D$57:$L$68,8,FALSE)</f>
        <v>5.7146148709650485E-2</v>
      </c>
      <c r="E79" s="152" t="s">
        <v>156</v>
      </c>
      <c r="F79" s="152" t="s">
        <v>155</v>
      </c>
      <c r="G79" s="152">
        <v>1</v>
      </c>
      <c r="H79" s="145">
        <v>1.76</v>
      </c>
      <c r="I79" s="176">
        <v>11</v>
      </c>
      <c r="J79" s="152">
        <f>ROUND(I79*(1-G79)+I79*G79*H79,1)</f>
        <v>19.399999999999999</v>
      </c>
      <c r="K79" s="160" t="s">
        <v>202</v>
      </c>
      <c r="L79" s="162">
        <f>VLOOKUP(C79&amp;K79,'CLASS Weights'!$D$57:$L$68,9,FALSE)</f>
        <v>0.48481198909892265</v>
      </c>
      <c r="M79" s="125" t="s">
        <v>292</v>
      </c>
      <c r="N79" s="16">
        <f>ROUND(E79+F79*J79,0)</f>
        <v>347</v>
      </c>
      <c r="O79" s="16">
        <f t="shared" ref="O79:O81" si="44">ROUND(N79*0.9,0)</f>
        <v>312</v>
      </c>
      <c r="P79" s="17">
        <f t="shared" ref="P79:P81" si="45">ROUND(N79*0.7,0)</f>
        <v>243</v>
      </c>
      <c r="R79" s="79" t="str">
        <f t="shared" si="26"/>
        <v>RE-Frzr-Chest-AutoDef_Small</v>
      </c>
      <c r="Y79"/>
      <c r="AB79"/>
      <c r="AC79"/>
    </row>
    <row r="80" spans="2:29" ht="15.75" customHeight="1" x14ac:dyDescent="0.25">
      <c r="B80" s="335"/>
      <c r="C80" s="116" t="s">
        <v>241</v>
      </c>
      <c r="D80" s="110">
        <f>VLOOKUP(C80&amp;K80,'CLASS Weights'!$D$57:$L$68,8,FALSE)</f>
        <v>5.2993879939861162E-2</v>
      </c>
      <c r="E80" s="294" t="str">
        <f>+E79</f>
        <v>148.1</v>
      </c>
      <c r="F80" s="294" t="str">
        <f t="shared" ref="F80:F81" si="46">+F79</f>
        <v>10.24</v>
      </c>
      <c r="G80" s="294">
        <f t="shared" ref="G80:G81" si="47">+G79</f>
        <v>1</v>
      </c>
      <c r="H80" s="294">
        <f t="shared" ref="H80:H81" si="48">+H79</f>
        <v>1.76</v>
      </c>
      <c r="I80" s="177">
        <v>14.5</v>
      </c>
      <c r="J80" s="145">
        <f>ROUND(I80*(1-G79)+I80*G79*H79,1)</f>
        <v>25.5</v>
      </c>
      <c r="K80" s="146" t="s">
        <v>243</v>
      </c>
      <c r="L80" s="162">
        <f>VLOOKUP(C80&amp;K80,'CLASS Weights'!$D$57:$L$68,9,FALSE)</f>
        <v>0.44958529881428155</v>
      </c>
      <c r="M80" s="126" t="s">
        <v>293</v>
      </c>
      <c r="N80" s="12">
        <f t="shared" ref="N80:N81" si="49">ROUND(E80+F80*J80,0)</f>
        <v>409</v>
      </c>
      <c r="O80" s="12">
        <f t="shared" si="44"/>
        <v>368</v>
      </c>
      <c r="P80" s="18">
        <f t="shared" si="45"/>
        <v>286</v>
      </c>
      <c r="R80" s="79" t="str">
        <f t="shared" si="26"/>
        <v>RE-Frzr-Chest-AutoDef_Med</v>
      </c>
      <c r="Y80"/>
      <c r="AB80"/>
      <c r="AC80"/>
    </row>
    <row r="81" spans="2:29" ht="15.75" customHeight="1" x14ac:dyDescent="0.25">
      <c r="B81" s="335"/>
      <c r="C81" s="116" t="s">
        <v>241</v>
      </c>
      <c r="D81" s="110">
        <f>VLOOKUP(C81&amp;K81,'CLASS Weights'!$D$57:$L$68,8,FALSE)</f>
        <v>7.7327756428553756E-3</v>
      </c>
      <c r="E81" s="294" t="str">
        <f>+E80</f>
        <v>148.1</v>
      </c>
      <c r="F81" s="294" t="str">
        <f t="shared" si="46"/>
        <v>10.24</v>
      </c>
      <c r="G81" s="294">
        <f t="shared" si="47"/>
        <v>1</v>
      </c>
      <c r="H81" s="294">
        <f t="shared" si="48"/>
        <v>1.76</v>
      </c>
      <c r="I81" s="177">
        <v>18</v>
      </c>
      <c r="J81" s="145">
        <f>ROUND(I81*(1-G79)+I81*G79*H79,1)</f>
        <v>31.7</v>
      </c>
      <c r="K81" s="146" t="s">
        <v>87</v>
      </c>
      <c r="L81" s="162">
        <f>VLOOKUP(C81&amp;K81,'CLASS Weights'!$D$57:$L$68,9,FALSE)</f>
        <v>6.5602712086795745E-2</v>
      </c>
      <c r="M81" s="126" t="s">
        <v>294</v>
      </c>
      <c r="N81" s="13">
        <f t="shared" si="49"/>
        <v>473</v>
      </c>
      <c r="O81" s="13">
        <f t="shared" si="44"/>
        <v>426</v>
      </c>
      <c r="P81" s="27">
        <f t="shared" si="45"/>
        <v>331</v>
      </c>
      <c r="R81" s="79" t="str">
        <f t="shared" si="26"/>
        <v>RE-Frzr-Chest-AutoDef_Large</v>
      </c>
      <c r="Y81"/>
      <c r="AB81"/>
      <c r="AC81"/>
    </row>
    <row r="82" spans="2:29" ht="15.75" customHeight="1" thickBot="1" x14ac:dyDescent="0.3">
      <c r="B82" s="336"/>
      <c r="C82" s="117" t="s">
        <v>241</v>
      </c>
      <c r="D82" s="114"/>
      <c r="E82" s="148"/>
      <c r="F82" s="148"/>
      <c r="G82" s="148"/>
      <c r="H82" s="148"/>
      <c r="I82" s="178">
        <f>ROUND(SUMPRODUCT(I79:I81,L79:L81),1)</f>
        <v>13</v>
      </c>
      <c r="J82" s="148">
        <f>ROUND(SUMPRODUCT(J79:J81,$L79:$L81),1)</f>
        <v>22.9</v>
      </c>
      <c r="K82" s="153" t="s">
        <v>245</v>
      </c>
      <c r="L82" s="163"/>
      <c r="M82" s="165" t="s">
        <v>209</v>
      </c>
      <c r="N82" s="28">
        <f>ROUND(SUMPRODUCT(N79:N81,L79:L81),0)</f>
        <v>383</v>
      </c>
      <c r="O82" s="28">
        <f t="shared" si="2"/>
        <v>345</v>
      </c>
      <c r="P82" s="29">
        <f t="shared" si="25"/>
        <v>268</v>
      </c>
      <c r="R82" s="79" t="str">
        <f t="shared" si="26"/>
        <v>RE-Frzr-Chest-AutoDef_WtdSize</v>
      </c>
      <c r="Y82"/>
      <c r="AB82"/>
      <c r="AC82"/>
    </row>
    <row r="83" spans="2:29" ht="15.75" thickBot="1" x14ac:dyDescent="0.3">
      <c r="B83" s="23" t="s">
        <v>211</v>
      </c>
      <c r="C83" s="118" t="s">
        <v>237</v>
      </c>
      <c r="D83" s="26"/>
      <c r="E83" s="166"/>
      <c r="F83" s="166"/>
      <c r="G83" s="166"/>
      <c r="H83" s="166"/>
      <c r="I83" s="155">
        <f>ROUND(SUMPRODUCT(D67:D82,I67:I82),0)</f>
        <v>14</v>
      </c>
      <c r="J83" s="215">
        <f>ROUND(SUMPRODUCT(D67:D82,J67:J82),0)</f>
        <v>25</v>
      </c>
      <c r="K83" s="153" t="s">
        <v>245</v>
      </c>
      <c r="L83" s="167"/>
      <c r="M83" s="31" t="s">
        <v>209</v>
      </c>
      <c r="N83" s="24">
        <f>ROUND(SUMPRODUCT(N67:N82,D67:D82),0)</f>
        <v>366</v>
      </c>
      <c r="O83" s="24">
        <f t="shared" si="2"/>
        <v>329</v>
      </c>
      <c r="P83" s="25">
        <f t="shared" si="25"/>
        <v>256</v>
      </c>
      <c r="R83" s="79" t="str">
        <f>C83</f>
        <v>RE-Frzr-Wtd</v>
      </c>
      <c r="Y83"/>
      <c r="AB83"/>
      <c r="AC83"/>
    </row>
    <row r="84" spans="2:29" x14ac:dyDescent="0.25">
      <c r="Y84"/>
      <c r="AB84"/>
      <c r="AC84"/>
    </row>
    <row r="85" spans="2:29" ht="16.5" thickBot="1" x14ac:dyDescent="0.3">
      <c r="B85" s="296" t="s">
        <v>557</v>
      </c>
      <c r="Y85"/>
      <c r="AB85"/>
      <c r="AC85"/>
    </row>
    <row r="86" spans="2:29" x14ac:dyDescent="0.25">
      <c r="B86" s="343" t="s">
        <v>30</v>
      </c>
      <c r="C86" s="243" t="s">
        <v>641</v>
      </c>
      <c r="D86" s="216"/>
      <c r="E86" s="235" t="s">
        <v>158</v>
      </c>
      <c r="F86" s="235" t="s">
        <v>157</v>
      </c>
      <c r="G86" s="235">
        <v>0.1</v>
      </c>
      <c r="H86" s="236">
        <v>1.47</v>
      </c>
      <c r="I86" s="227">
        <v>6</v>
      </c>
      <c r="J86" s="217">
        <f t="shared" ref="J86:J93" si="50">ROUND(I86*(1-G86)+I86*G86*H86,1)</f>
        <v>6.3</v>
      </c>
      <c r="K86" s="217" t="s">
        <v>638</v>
      </c>
      <c r="L86" s="222"/>
      <c r="M86" s="248" t="s">
        <v>549</v>
      </c>
      <c r="N86" s="217">
        <f t="shared" ref="N86:N93" si="51">ROUND(E86+F86*J86,0)</f>
        <v>309</v>
      </c>
      <c r="O86" s="217">
        <f t="shared" ref="O86:O93" si="52">ROUND(N86*0.9,0)</f>
        <v>278</v>
      </c>
      <c r="P86" s="228">
        <f t="shared" ref="P86:P93" si="53">ROUND(N86*0.7,0)</f>
        <v>216</v>
      </c>
      <c r="R86" s="79" t="str">
        <f t="shared" ref="R86:R93" si="54">C86&amp;"_"&amp;K86</f>
        <v>RE-RefgFrz_CmpMini</v>
      </c>
      <c r="Y86"/>
      <c r="AB86"/>
      <c r="AC86"/>
    </row>
    <row r="87" spans="2:29" x14ac:dyDescent="0.25">
      <c r="B87" s="344"/>
      <c r="C87" s="244" t="s">
        <v>641</v>
      </c>
      <c r="D87" s="238"/>
      <c r="E87" s="239" t="s">
        <v>158</v>
      </c>
      <c r="F87" s="239" t="s">
        <v>157</v>
      </c>
      <c r="G87" s="239">
        <v>0.1</v>
      </c>
      <c r="H87" s="240">
        <v>1.47</v>
      </c>
      <c r="I87" s="241">
        <v>3</v>
      </c>
      <c r="J87" s="7">
        <f t="shared" si="50"/>
        <v>3.1</v>
      </c>
      <c r="K87" s="7" t="s">
        <v>639</v>
      </c>
      <c r="L87" s="247"/>
      <c r="M87" s="249" t="s">
        <v>640</v>
      </c>
      <c r="N87" s="7">
        <f t="shared" si="51"/>
        <v>280</v>
      </c>
      <c r="O87" s="7">
        <f t="shared" si="52"/>
        <v>252</v>
      </c>
      <c r="P87" s="242">
        <f t="shared" si="53"/>
        <v>196</v>
      </c>
      <c r="R87" s="79" t="str">
        <f t="shared" si="54"/>
        <v>RE-RefgFrz_CmpSml</v>
      </c>
      <c r="Y87"/>
      <c r="AB87"/>
      <c r="AC87"/>
    </row>
    <row r="88" spans="2:29" x14ac:dyDescent="0.25">
      <c r="B88" s="341" t="s">
        <v>689</v>
      </c>
      <c r="C88" s="245" t="s">
        <v>554</v>
      </c>
      <c r="D88" s="218"/>
      <c r="E88" s="226" t="s">
        <v>162</v>
      </c>
      <c r="F88" s="226" t="s">
        <v>161</v>
      </c>
      <c r="G88" s="226">
        <v>0</v>
      </c>
      <c r="H88" s="234">
        <v>1</v>
      </c>
      <c r="I88" s="225">
        <v>6</v>
      </c>
      <c r="J88" s="219">
        <f t="shared" si="50"/>
        <v>6</v>
      </c>
      <c r="K88" s="219" t="s">
        <v>638</v>
      </c>
      <c r="L88" s="223"/>
      <c r="M88" s="250" t="s">
        <v>549</v>
      </c>
      <c r="N88" s="219">
        <f t="shared" si="51"/>
        <v>266</v>
      </c>
      <c r="O88" s="219">
        <f t="shared" si="52"/>
        <v>239</v>
      </c>
      <c r="P88" s="229">
        <f t="shared" si="53"/>
        <v>186</v>
      </c>
      <c r="R88" s="79" t="str">
        <f t="shared" si="54"/>
        <v>RE-Refg-All_CmpMini</v>
      </c>
      <c r="Y88"/>
      <c r="AB88"/>
      <c r="AC88"/>
    </row>
    <row r="89" spans="2:29" ht="15.75" thickBot="1" x14ac:dyDescent="0.3">
      <c r="B89" s="341"/>
      <c r="C89" s="245" t="s">
        <v>554</v>
      </c>
      <c r="D89" s="218"/>
      <c r="E89" s="226" t="s">
        <v>162</v>
      </c>
      <c r="F89" s="226" t="s">
        <v>161</v>
      </c>
      <c r="G89" s="226">
        <v>0</v>
      </c>
      <c r="H89" s="234">
        <v>1</v>
      </c>
      <c r="I89" s="225">
        <v>3</v>
      </c>
      <c r="J89" s="219">
        <f t="shared" si="50"/>
        <v>3</v>
      </c>
      <c r="K89" s="7" t="s">
        <v>639</v>
      </c>
      <c r="L89" s="223"/>
      <c r="M89" s="249" t="s">
        <v>640</v>
      </c>
      <c r="N89" s="219">
        <f t="shared" si="51"/>
        <v>243</v>
      </c>
      <c r="O89" s="219">
        <f t="shared" si="52"/>
        <v>219</v>
      </c>
      <c r="P89" s="229">
        <f t="shared" si="53"/>
        <v>170</v>
      </c>
      <c r="R89" s="79" t="str">
        <f t="shared" si="54"/>
        <v>RE-Refg-All_CmpSml</v>
      </c>
      <c r="Y89"/>
      <c r="AB89"/>
      <c r="AC89"/>
    </row>
    <row r="90" spans="2:29" x14ac:dyDescent="0.25">
      <c r="B90" s="343" t="s">
        <v>690</v>
      </c>
      <c r="C90" s="243" t="s">
        <v>232</v>
      </c>
      <c r="D90" s="216"/>
      <c r="E90" s="235" t="s">
        <v>168</v>
      </c>
      <c r="F90" s="235" t="s">
        <v>167</v>
      </c>
      <c r="G90" s="227">
        <v>0.3</v>
      </c>
      <c r="H90" s="236">
        <v>1.76</v>
      </c>
      <c r="I90" s="217">
        <v>6</v>
      </c>
      <c r="J90" s="217">
        <f t="shared" si="50"/>
        <v>7.4</v>
      </c>
      <c r="K90" s="217" t="s">
        <v>638</v>
      </c>
      <c r="L90" s="222"/>
      <c r="M90" s="248" t="s">
        <v>549</v>
      </c>
      <c r="N90" s="217">
        <f t="shared" si="51"/>
        <v>427</v>
      </c>
      <c r="O90" s="217">
        <f t="shared" si="52"/>
        <v>384</v>
      </c>
      <c r="P90" s="228">
        <f t="shared" si="53"/>
        <v>299</v>
      </c>
      <c r="R90" s="79" t="str">
        <f t="shared" si="54"/>
        <v>RE-RefgFrz-TM_CmpMini</v>
      </c>
      <c r="Y90"/>
      <c r="AB90"/>
      <c r="AC90"/>
    </row>
    <row r="91" spans="2:29" x14ac:dyDescent="0.25">
      <c r="B91" s="344"/>
      <c r="C91" s="244" t="s">
        <v>232</v>
      </c>
      <c r="D91" s="238"/>
      <c r="E91" s="239" t="s">
        <v>168</v>
      </c>
      <c r="F91" s="239" t="s">
        <v>167</v>
      </c>
      <c r="G91" s="241">
        <v>0.3</v>
      </c>
      <c r="H91" s="240">
        <v>1.76</v>
      </c>
      <c r="I91" s="7">
        <v>3</v>
      </c>
      <c r="J91" s="7">
        <f t="shared" si="50"/>
        <v>3.7</v>
      </c>
      <c r="K91" s="7" t="s">
        <v>639</v>
      </c>
      <c r="L91" s="247"/>
      <c r="M91" s="249" t="s">
        <v>640</v>
      </c>
      <c r="N91" s="7">
        <f t="shared" si="51"/>
        <v>383</v>
      </c>
      <c r="O91" s="7">
        <f t="shared" si="52"/>
        <v>345</v>
      </c>
      <c r="P91" s="242">
        <f t="shared" si="53"/>
        <v>268</v>
      </c>
      <c r="R91" s="79" t="str">
        <f t="shared" si="54"/>
        <v>RE-RefgFrz-TM_CmpSml</v>
      </c>
      <c r="Y91"/>
      <c r="AB91"/>
      <c r="AC91"/>
    </row>
    <row r="92" spans="2:29" x14ac:dyDescent="0.25">
      <c r="B92" s="341" t="s">
        <v>691</v>
      </c>
      <c r="C92" s="245" t="s">
        <v>235</v>
      </c>
      <c r="D92" s="218"/>
      <c r="E92" s="226" t="s">
        <v>168</v>
      </c>
      <c r="F92" s="226" t="s">
        <v>167</v>
      </c>
      <c r="G92" s="225">
        <v>0.3</v>
      </c>
      <c r="H92" s="234">
        <v>1.76</v>
      </c>
      <c r="I92" s="225">
        <v>6</v>
      </c>
      <c r="J92" s="219">
        <f t="shared" si="50"/>
        <v>7.4</v>
      </c>
      <c r="K92" s="219" t="s">
        <v>638</v>
      </c>
      <c r="L92" s="223"/>
      <c r="M92" s="250" t="s">
        <v>549</v>
      </c>
      <c r="N92" s="219">
        <f t="shared" si="51"/>
        <v>427</v>
      </c>
      <c r="O92" s="219">
        <f t="shared" si="52"/>
        <v>384</v>
      </c>
      <c r="P92" s="229">
        <f t="shared" si="53"/>
        <v>299</v>
      </c>
      <c r="R92" s="79" t="str">
        <f t="shared" si="54"/>
        <v>RE-RefgFrz-BM_CmpMini</v>
      </c>
      <c r="Y92"/>
      <c r="AB92"/>
      <c r="AC92"/>
    </row>
    <row r="93" spans="2:29" ht="15.75" thickBot="1" x14ac:dyDescent="0.3">
      <c r="B93" s="342"/>
      <c r="C93" s="246" t="s">
        <v>235</v>
      </c>
      <c r="D93" s="220"/>
      <c r="E93" s="230" t="s">
        <v>168</v>
      </c>
      <c r="F93" s="230" t="s">
        <v>167</v>
      </c>
      <c r="G93" s="231">
        <v>0.3</v>
      </c>
      <c r="H93" s="237">
        <v>1.76</v>
      </c>
      <c r="I93" s="232">
        <v>3</v>
      </c>
      <c r="J93" s="232">
        <f t="shared" si="50"/>
        <v>3.7</v>
      </c>
      <c r="K93" s="232" t="s">
        <v>639</v>
      </c>
      <c r="L93" s="224"/>
      <c r="M93" s="251" t="s">
        <v>640</v>
      </c>
      <c r="N93" s="232">
        <f t="shared" si="51"/>
        <v>383</v>
      </c>
      <c r="O93" s="232">
        <f t="shared" si="52"/>
        <v>345</v>
      </c>
      <c r="P93" s="233">
        <f t="shared" si="53"/>
        <v>268</v>
      </c>
      <c r="R93" s="79" t="str">
        <f t="shared" si="54"/>
        <v>RE-RefgFrz-BM_CmpSml</v>
      </c>
      <c r="Y93"/>
      <c r="AB93"/>
      <c r="AC93"/>
    </row>
    <row r="94" spans="2:29" x14ac:dyDescent="0.25">
      <c r="C94" s="245"/>
      <c r="D94" s="218"/>
      <c r="E94" s="226"/>
      <c r="F94" s="226"/>
      <c r="G94" s="225"/>
      <c r="H94" s="234"/>
      <c r="I94" s="219"/>
      <c r="J94" s="219"/>
      <c r="K94" s="219"/>
      <c r="L94" s="185"/>
      <c r="M94" s="219"/>
      <c r="N94" s="219"/>
      <c r="O94" s="219"/>
      <c r="P94" s="219"/>
      <c r="Y94"/>
      <c r="AB94"/>
      <c r="AC94"/>
    </row>
    <row r="95" spans="2:29" ht="15.75" thickBot="1" x14ac:dyDescent="0.3">
      <c r="B95" s="144" t="s">
        <v>550</v>
      </c>
      <c r="C95" s="245"/>
      <c r="D95" s="218"/>
      <c r="E95" s="226"/>
      <c r="F95" s="226"/>
      <c r="G95" s="225"/>
      <c r="H95" s="234"/>
      <c r="I95" s="219"/>
      <c r="J95" s="219"/>
      <c r="K95" s="219"/>
      <c r="L95" s="185"/>
      <c r="M95" s="219"/>
      <c r="N95" s="219"/>
      <c r="O95" s="219"/>
      <c r="P95" s="219"/>
      <c r="Y95"/>
      <c r="AB95"/>
      <c r="AC95"/>
    </row>
    <row r="96" spans="2:29" ht="25.5" x14ac:dyDescent="0.25">
      <c r="B96" s="252" t="s">
        <v>635</v>
      </c>
      <c r="C96" s="295" t="s">
        <v>235</v>
      </c>
      <c r="D96" s="216"/>
      <c r="E96" s="152">
        <f>+E46</f>
        <v>317</v>
      </c>
      <c r="F96" s="152">
        <f>+F46</f>
        <v>8.85</v>
      </c>
      <c r="G96" s="152">
        <v>0.35</v>
      </c>
      <c r="H96" s="152">
        <f>+H46</f>
        <v>1.76</v>
      </c>
      <c r="I96" s="152">
        <v>30</v>
      </c>
      <c r="J96" s="152">
        <f>ROUND(I96*(1-G96)+I96*G96*H96,1)</f>
        <v>38</v>
      </c>
      <c r="K96" s="160" t="s">
        <v>555</v>
      </c>
      <c r="L96" s="222"/>
      <c r="M96" s="298" t="s">
        <v>556</v>
      </c>
      <c r="N96" s="16">
        <f t="shared" ref="N96:N97" si="55">ROUND(E96+F96*J96,0)</f>
        <v>653</v>
      </c>
      <c r="O96" s="16">
        <f t="shared" ref="O96:O97" si="56">ROUND(N96*0.9,0)</f>
        <v>588</v>
      </c>
      <c r="P96" s="17">
        <f t="shared" ref="P96:P97" si="57">ROUND(N96*0.7,0)</f>
        <v>457</v>
      </c>
      <c r="R96" s="79" t="str">
        <f t="shared" ref="R96:R97" si="58">C96&amp;"_"&amp;K96</f>
        <v>RE-RefgFrz-BM_XLarge</v>
      </c>
      <c r="Y96"/>
      <c r="AB96"/>
      <c r="AC96"/>
    </row>
    <row r="97" spans="2:29" ht="26.25" thickBot="1" x14ac:dyDescent="0.3">
      <c r="B97" s="253" t="s">
        <v>636</v>
      </c>
      <c r="C97" s="76" t="s">
        <v>246</v>
      </c>
      <c r="D97" s="220"/>
      <c r="E97" s="221" t="str">
        <f>+E58</f>
        <v>401.0</v>
      </c>
      <c r="F97" s="221" t="str">
        <f>+F58</f>
        <v>8.85</v>
      </c>
      <c r="G97" s="221">
        <v>0.35</v>
      </c>
      <c r="H97" s="221">
        <f>+H58</f>
        <v>1.76</v>
      </c>
      <c r="I97" s="221">
        <v>30</v>
      </c>
      <c r="J97" s="221">
        <f>ROUND(I97*(1-G97)+I97*G97*H97,1)</f>
        <v>38</v>
      </c>
      <c r="K97" s="297" t="s">
        <v>555</v>
      </c>
      <c r="L97" s="224"/>
      <c r="M97" s="299" t="s">
        <v>556</v>
      </c>
      <c r="N97" s="28">
        <f t="shared" si="55"/>
        <v>737</v>
      </c>
      <c r="O97" s="28">
        <f t="shared" si="56"/>
        <v>663</v>
      </c>
      <c r="P97" s="29">
        <f t="shared" si="57"/>
        <v>516</v>
      </c>
      <c r="R97" s="79" t="str">
        <f t="shared" si="58"/>
        <v>RE-RefgFrz-BM-Ice_XLarge</v>
      </c>
      <c r="Y97"/>
      <c r="AB97"/>
      <c r="AC97"/>
    </row>
    <row r="98" spans="2:29" x14ac:dyDescent="0.25">
      <c r="Y98"/>
      <c r="AB98"/>
      <c r="AC98"/>
    </row>
    <row r="99" spans="2:29" x14ac:dyDescent="0.25">
      <c r="B99" t="s">
        <v>618</v>
      </c>
      <c r="Y99"/>
      <c r="AB99"/>
      <c r="AC99"/>
    </row>
    <row r="100" spans="2:29" x14ac:dyDescent="0.25">
      <c r="B100" s="302" t="s">
        <v>613</v>
      </c>
      <c r="Y100"/>
      <c r="AB100"/>
      <c r="AC100"/>
    </row>
    <row r="101" spans="2:29" x14ac:dyDescent="0.25">
      <c r="B101" t="s">
        <v>616</v>
      </c>
      <c r="Y101"/>
      <c r="AB101"/>
      <c r="AC101"/>
    </row>
    <row r="102" spans="2:29" x14ac:dyDescent="0.25">
      <c r="B102" s="302"/>
      <c r="Y102"/>
      <c r="AB102"/>
      <c r="AC102"/>
    </row>
    <row r="103" spans="2:29" x14ac:dyDescent="0.25">
      <c r="B103" s="302"/>
      <c r="Y103"/>
      <c r="AB103"/>
      <c r="AC103"/>
    </row>
    <row r="104" spans="2:29" x14ac:dyDescent="0.25">
      <c r="B104" t="s">
        <v>617</v>
      </c>
      <c r="Y104"/>
      <c r="AB104"/>
      <c r="AC104"/>
    </row>
    <row r="105" spans="2:29" x14ac:dyDescent="0.25">
      <c r="B105" s="190" t="s">
        <v>527</v>
      </c>
      <c r="D105" s="190" t="s">
        <v>528</v>
      </c>
      <c r="E105" s="10"/>
      <c r="F105" s="10"/>
      <c r="G105" s="10"/>
      <c r="H105" s="10"/>
      <c r="I105" s="10"/>
      <c r="J105" s="10"/>
      <c r="K105" s="10"/>
      <c r="L105" s="10"/>
      <c r="M105"/>
      <c r="N105"/>
      <c r="Y105"/>
      <c r="AB105"/>
      <c r="AC105"/>
    </row>
    <row r="106" spans="2:29" x14ac:dyDescent="0.25">
      <c r="B106" t="s">
        <v>515</v>
      </c>
      <c r="D106" t="s">
        <v>422</v>
      </c>
      <c r="M106"/>
      <c r="N106"/>
      <c r="Y106"/>
      <c r="AB106"/>
      <c r="AC106"/>
    </row>
    <row r="107" spans="2:29" x14ac:dyDescent="0.25">
      <c r="B107" t="s">
        <v>516</v>
      </c>
      <c r="D107" t="s">
        <v>428</v>
      </c>
      <c r="Y107"/>
      <c r="AB107"/>
      <c r="AC107"/>
    </row>
    <row r="108" spans="2:29" x14ac:dyDescent="0.25">
      <c r="B108" t="s">
        <v>517</v>
      </c>
      <c r="D108" t="s">
        <v>425</v>
      </c>
      <c r="Y108"/>
      <c r="AB108"/>
      <c r="AC108"/>
    </row>
    <row r="109" spans="2:29" x14ac:dyDescent="0.25">
      <c r="B109" t="s">
        <v>518</v>
      </c>
      <c r="D109" t="s">
        <v>387</v>
      </c>
      <c r="Y109"/>
      <c r="AB109"/>
      <c r="AC109"/>
    </row>
    <row r="110" spans="2:29" x14ac:dyDescent="0.25">
      <c r="B110" t="s">
        <v>519</v>
      </c>
      <c r="D110" t="s">
        <v>380</v>
      </c>
      <c r="Y110"/>
      <c r="AB110"/>
      <c r="AC110"/>
    </row>
    <row r="111" spans="2:29" x14ac:dyDescent="0.25">
      <c r="B111" t="s">
        <v>520</v>
      </c>
      <c r="D111" t="s">
        <v>395</v>
      </c>
      <c r="Y111"/>
      <c r="AB111"/>
      <c r="AC111"/>
    </row>
    <row r="112" spans="2:29" x14ac:dyDescent="0.25">
      <c r="B112" t="s">
        <v>521</v>
      </c>
      <c r="D112" t="s">
        <v>397</v>
      </c>
      <c r="Y112"/>
      <c r="AB112"/>
      <c r="AC112"/>
    </row>
    <row r="113" spans="2:29" x14ac:dyDescent="0.25">
      <c r="B113" t="s">
        <v>522</v>
      </c>
      <c r="D113" t="s">
        <v>390</v>
      </c>
      <c r="Y113"/>
      <c r="AB113"/>
      <c r="AC113"/>
    </row>
    <row r="114" spans="2:29" x14ac:dyDescent="0.25">
      <c r="B114" t="s">
        <v>523</v>
      </c>
      <c r="D114" t="s">
        <v>392</v>
      </c>
      <c r="Y114"/>
      <c r="AB114"/>
      <c r="AC114"/>
    </row>
    <row r="115" spans="2:29" x14ac:dyDescent="0.25">
      <c r="B115" t="s">
        <v>524</v>
      </c>
      <c r="D115" t="s">
        <v>383</v>
      </c>
      <c r="Y115"/>
      <c r="AB115"/>
      <c r="AC115"/>
    </row>
    <row r="116" spans="2:29" x14ac:dyDescent="0.25">
      <c r="B116" t="s">
        <v>525</v>
      </c>
      <c r="D116" t="s">
        <v>376</v>
      </c>
      <c r="Y116"/>
      <c r="AB116"/>
      <c r="AC116"/>
    </row>
    <row r="117" spans="2:29" x14ac:dyDescent="0.25">
      <c r="B117" t="s">
        <v>526</v>
      </c>
      <c r="D117" t="s">
        <v>373</v>
      </c>
      <c r="Y117"/>
      <c r="AB117"/>
      <c r="AC117"/>
    </row>
    <row r="119" spans="2:29" x14ac:dyDescent="0.25">
      <c r="B119" s="144"/>
    </row>
  </sheetData>
  <mergeCells count="30">
    <mergeCell ref="B92:B93"/>
    <mergeCell ref="B86:B87"/>
    <mergeCell ref="B88:B89"/>
    <mergeCell ref="B90:B91"/>
    <mergeCell ref="B79:B82"/>
    <mergeCell ref="B75:B78"/>
    <mergeCell ref="B71:B74"/>
    <mergeCell ref="B67:B70"/>
    <mergeCell ref="J7:J9"/>
    <mergeCell ref="B10:B15"/>
    <mergeCell ref="B22:B27"/>
    <mergeCell ref="B28:B33"/>
    <mergeCell ref="B34:B39"/>
    <mergeCell ref="B40:B45"/>
    <mergeCell ref="B46:B51"/>
    <mergeCell ref="B58:B63"/>
    <mergeCell ref="B16:B21"/>
    <mergeCell ref="B52:B57"/>
    <mergeCell ref="C7:C9"/>
    <mergeCell ref="B7:B9"/>
    <mergeCell ref="N8:N9"/>
    <mergeCell ref="O8:O9"/>
    <mergeCell ref="P8:P9"/>
    <mergeCell ref="E7:F8"/>
    <mergeCell ref="D7:D9"/>
    <mergeCell ref="I7:I9"/>
    <mergeCell ref="N7:P7"/>
    <mergeCell ref="K7:K9"/>
    <mergeCell ref="L7:L9"/>
    <mergeCell ref="M7:M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Q289"/>
  <sheetViews>
    <sheetView workbookViewId="0">
      <pane ySplit="7" topLeftCell="A8" activePane="bottomLeft" state="frozen"/>
      <selection pane="bottomLeft" activeCell="A8" sqref="A8"/>
    </sheetView>
  </sheetViews>
  <sheetFormatPr defaultRowHeight="15" x14ac:dyDescent="0.25"/>
  <cols>
    <col min="1" max="1" width="18.42578125" customWidth="1"/>
    <col min="2" max="2" width="37.28515625" bestFit="1" customWidth="1"/>
    <col min="3" max="3" width="37.28515625" customWidth="1"/>
    <col min="4" max="4" width="16.28515625" bestFit="1" customWidth="1"/>
    <col min="5" max="5" width="9.5703125" bestFit="1" customWidth="1"/>
    <col min="6" max="7" width="11.85546875" bestFit="1" customWidth="1"/>
    <col min="8" max="8" width="13.28515625" bestFit="1" customWidth="1"/>
    <col min="9" max="9" width="13.28515625" customWidth="1"/>
    <col min="10" max="10" width="10.140625" customWidth="1"/>
    <col min="11" max="11" width="25.28515625" customWidth="1"/>
    <col min="12" max="12" width="10.7109375" bestFit="1" customWidth="1"/>
    <col min="13" max="13" width="12.7109375" bestFit="1" customWidth="1"/>
    <col min="14" max="14" width="16.42578125" customWidth="1"/>
    <col min="16" max="16" width="171.42578125" bestFit="1" customWidth="1"/>
    <col min="17" max="17" width="8.28515625" bestFit="1" customWidth="1"/>
  </cols>
  <sheetData>
    <row r="2" spans="1:17" ht="18" thickBot="1" x14ac:dyDescent="0.35">
      <c r="B2" s="183" t="s">
        <v>408</v>
      </c>
      <c r="C2" s="183"/>
    </row>
    <row r="3" spans="1:17" ht="15.75" thickTop="1" x14ac:dyDescent="0.25">
      <c r="B3" t="s">
        <v>409</v>
      </c>
    </row>
    <row r="5" spans="1:17" x14ac:dyDescent="0.25">
      <c r="B5" t="s">
        <v>420</v>
      </c>
    </row>
    <row r="7" spans="1:17" x14ac:dyDescent="0.25">
      <c r="A7" s="144" t="s">
        <v>481</v>
      </c>
      <c r="B7" t="s">
        <v>340</v>
      </c>
      <c r="C7" s="1" t="s">
        <v>546</v>
      </c>
      <c r="D7" s="1" t="s">
        <v>361</v>
      </c>
      <c r="E7" s="1" t="s">
        <v>346</v>
      </c>
      <c r="F7" s="1" t="s">
        <v>362</v>
      </c>
      <c r="G7" s="1" t="s">
        <v>341</v>
      </c>
      <c r="H7" s="1" t="s">
        <v>366</v>
      </c>
      <c r="I7" s="1" t="s">
        <v>548</v>
      </c>
      <c r="J7" s="1" t="s">
        <v>547</v>
      </c>
      <c r="K7" s="1" t="s">
        <v>343</v>
      </c>
      <c r="L7" s="1" t="s">
        <v>405</v>
      </c>
      <c r="M7" s="1" t="s">
        <v>363</v>
      </c>
      <c r="N7" s="1" t="s">
        <v>364</v>
      </c>
      <c r="O7" s="1" t="s">
        <v>365</v>
      </c>
      <c r="P7" t="s">
        <v>46</v>
      </c>
      <c r="Q7" s="1"/>
    </row>
    <row r="8" spans="1:17" x14ac:dyDescent="0.25">
      <c r="A8" t="s">
        <v>603</v>
      </c>
      <c r="B8" t="str">
        <f>MID(C8,4,99)&amp;"-"&amp;L8</f>
        <v>RefgFrz-TM_Mini-Code</v>
      </c>
      <c r="C8" t="s">
        <v>599</v>
      </c>
      <c r="D8" s="1" t="s">
        <v>89</v>
      </c>
      <c r="E8" s="1" t="s">
        <v>347</v>
      </c>
      <c r="F8" s="1" t="b">
        <v>0</v>
      </c>
      <c r="G8" s="1" t="b">
        <v>0</v>
      </c>
      <c r="H8" s="1" t="s">
        <v>367</v>
      </c>
      <c r="I8" s="1">
        <f>INDEX('Measure Summary'!$I$10:$I$210,MATCH(C8,'Measure Summary'!$R$10:$R$210,0))</f>
        <v>11</v>
      </c>
      <c r="J8" s="1">
        <f>INDEX('Measure Summary'!$J$10:$J$210,MATCH(C8,'Measure Summary'!$R$10:$R$210,0))</f>
        <v>13.1</v>
      </c>
      <c r="K8" s="1" t="str">
        <f>INDEX('Measure Summary'!$M$10:$M$210,MATCH(C8,'Measure Summary'!$R$10:$R$210,0))</f>
        <v>Very Small (&lt;13 cu. ft.)</v>
      </c>
      <c r="L8" s="1" t="s">
        <v>406</v>
      </c>
      <c r="M8" s="1">
        <f>INDEX('Measure Summary'!$N$10:$P$210,MATCH(C8,'Measure Summary'!$R$10:$R$210,0),MATCH(L8,key!$C$7:$C$9,0))</f>
        <v>339</v>
      </c>
      <c r="N8" s="1" t="s">
        <v>372</v>
      </c>
      <c r="O8" s="1">
        <f t="shared" ref="O8:O62" si="0">+M8</f>
        <v>339</v>
      </c>
      <c r="P8" t="str">
        <f>"Refrigerator "&amp;VLOOKUP(E8,key!$C$12:$D$16,2,FALSE)&amp;IF(F8,"with Icemaker,  ","")&amp;IF(G8,"with thru-door ice service, ","")&amp;"Size range = "&amp;K8&amp;", AV = "&amp;J8&amp;", "&amp;VLOOKUP(L8,key!$C$7:$D$9,2,FALSE)&amp;", Rated kWh = "&amp;M8</f>
        <v>Refrigerator with Top mount freezer, Size range = Very Small (&lt;13 cu. ft.), AV = 13.1, Minimum code compiant, Rated kWh = 339</v>
      </c>
    </row>
    <row r="9" spans="1:17" x14ac:dyDescent="0.25">
      <c r="B9" t="str">
        <f t="shared" ref="B9:B61" si="1">MID(C9,4,99)&amp;"-"&amp;L9</f>
        <v>RefgFrz-TM_Small-Code</v>
      </c>
      <c r="C9" t="s">
        <v>558</v>
      </c>
      <c r="D9" s="1" t="s">
        <v>89</v>
      </c>
      <c r="E9" s="1" t="s">
        <v>347</v>
      </c>
      <c r="F9" s="1" t="b">
        <v>0</v>
      </c>
      <c r="G9" s="1" t="b">
        <v>0</v>
      </c>
      <c r="H9" s="1" t="s">
        <v>367</v>
      </c>
      <c r="I9" s="1">
        <f>INDEX('Measure Summary'!$I$10:$I$210,MATCH(C9,'Measure Summary'!$R$10:$R$210,0))</f>
        <v>15</v>
      </c>
      <c r="J9" s="1">
        <f>INDEX('Measure Summary'!$J$10:$J$210,MATCH(C9,'Measure Summary'!$R$10:$R$210,0))</f>
        <v>17.899999999999999</v>
      </c>
      <c r="K9" s="1" t="str">
        <f>INDEX('Measure Summary'!$M$10:$M$210,MATCH(C9,'Measure Summary'!$R$10:$R$210,0))</f>
        <v>Small (13 – 16 cu. ft.)</v>
      </c>
      <c r="L9" s="1" t="s">
        <v>406</v>
      </c>
      <c r="M9" s="1">
        <f>INDEX('Measure Summary'!$N$10:$P$210,MATCH(C9,'Measure Summary'!$R$10:$R$210,0),MATCH(L9,key!$C$7:$C$9,0))</f>
        <v>378</v>
      </c>
      <c r="N9" s="1" t="s">
        <v>372</v>
      </c>
      <c r="O9" s="1">
        <f t="shared" si="0"/>
        <v>378</v>
      </c>
      <c r="P9" t="str">
        <f>"Refrigerator "&amp;VLOOKUP(E9,key!$C$12:$D$16,2,FALSE)&amp;IF(F9,"with Icemaker,  ","")&amp;IF(G9,"with thru-door ice service, ","")&amp;"Size range = "&amp;K9&amp;", AV = "&amp;J9&amp;", "&amp;VLOOKUP(L9,key!$C$7:$D$9,2,FALSE)&amp;", Rated kWh = "&amp;M9</f>
        <v>Refrigerator with Top mount freezer, Size range = Small (13 – 16 cu. ft.), AV = 17.9, Minimum code compiant, Rated kWh = 378</v>
      </c>
    </row>
    <row r="10" spans="1:17" x14ac:dyDescent="0.25">
      <c r="B10" t="str">
        <f t="shared" si="1"/>
        <v>RefgFrz-TM_Med-Code</v>
      </c>
      <c r="C10" t="s">
        <v>559</v>
      </c>
      <c r="D10" s="1" t="s">
        <v>89</v>
      </c>
      <c r="E10" s="1" t="s">
        <v>347</v>
      </c>
      <c r="F10" s="1" t="b">
        <v>0</v>
      </c>
      <c r="G10" s="1" t="b">
        <v>0</v>
      </c>
      <c r="H10" s="1" t="s">
        <v>367</v>
      </c>
      <c r="I10" s="1">
        <f>INDEX('Measure Summary'!$I$10:$I$210,MATCH(C10,'Measure Summary'!$R$10:$R$210,0))</f>
        <v>19</v>
      </c>
      <c r="J10" s="1">
        <f>INDEX('Measure Summary'!$J$10:$J$210,MATCH(C10,'Measure Summary'!$R$10:$R$210,0))</f>
        <v>22.6</v>
      </c>
      <c r="K10" s="1" t="str">
        <f>INDEX('Measure Summary'!$M$10:$M$210,MATCH(C10,'Measure Summary'!$R$10:$R$210,0))</f>
        <v>Medium (17 – 20 cu. ft.)</v>
      </c>
      <c r="L10" s="1" t="s">
        <v>406</v>
      </c>
      <c r="M10" s="1">
        <f>INDEX('Measure Summary'!$N$10:$P$210,MATCH(C10,'Measure Summary'!$R$10:$R$210,0),MATCH(L10,key!$C$7:$C$9,0))</f>
        <v>416</v>
      </c>
      <c r="N10" s="1" t="s">
        <v>372</v>
      </c>
      <c r="O10" s="1">
        <f t="shared" si="0"/>
        <v>416</v>
      </c>
      <c r="P10" t="str">
        <f>"Refrigerator "&amp;VLOOKUP(E10,key!$C$12:$D$16,2,FALSE)&amp;IF(F10,"with Icemaker,  ","")&amp;IF(G10,"with thru-door ice service, ","")&amp;"Size range = "&amp;K10&amp;", AV = "&amp;J10&amp;", "&amp;VLOOKUP(L10,key!$C$7:$D$9,2,FALSE)&amp;", Rated kWh = "&amp;M10</f>
        <v>Refrigerator with Top mount freezer, Size range = Medium (17 – 20 cu. ft.), AV = 22.6, Minimum code compiant, Rated kWh = 416</v>
      </c>
    </row>
    <row r="11" spans="1:17" x14ac:dyDescent="0.25">
      <c r="B11" t="str">
        <f t="shared" si="1"/>
        <v>RefgFrz-TM_Large-Code</v>
      </c>
      <c r="C11" t="s">
        <v>560</v>
      </c>
      <c r="D11" s="1" t="s">
        <v>89</v>
      </c>
      <c r="E11" s="1" t="s">
        <v>347</v>
      </c>
      <c r="F11" s="1" t="b">
        <v>0</v>
      </c>
      <c r="G11" s="1" t="b">
        <v>0</v>
      </c>
      <c r="H11" s="1" t="s">
        <v>367</v>
      </c>
      <c r="I11" s="1">
        <f>INDEX('Measure Summary'!$I$10:$I$210,MATCH(C11,'Measure Summary'!$R$10:$R$210,0))</f>
        <v>22</v>
      </c>
      <c r="J11" s="1">
        <f>INDEX('Measure Summary'!$J$10:$J$210,MATCH(C11,'Measure Summary'!$R$10:$R$210,0))</f>
        <v>26.2</v>
      </c>
      <c r="K11" s="1" t="str">
        <f>INDEX('Measure Summary'!$M$10:$M$210,MATCH(C11,'Measure Summary'!$R$10:$R$210,0))</f>
        <v>Large (21 – 23 cu. ft.)</v>
      </c>
      <c r="L11" s="1" t="s">
        <v>406</v>
      </c>
      <c r="M11" s="1">
        <f>INDEX('Measure Summary'!$N$10:$P$210,MATCH(C11,'Measure Summary'!$R$10:$R$210,0),MATCH(L11,key!$C$7:$C$9,0))</f>
        <v>445</v>
      </c>
      <c r="N11" s="1" t="s">
        <v>372</v>
      </c>
      <c r="O11" s="1">
        <f t="shared" si="0"/>
        <v>445</v>
      </c>
      <c r="P11" t="str">
        <f>"Refrigerator "&amp;VLOOKUP(E11,key!$C$12:$D$16,2,FALSE)&amp;IF(F11,"with Icemaker,  ","")&amp;IF(G11,"with thru-door ice service, ","")&amp;"Size range = "&amp;K11&amp;", AV = "&amp;J11&amp;", "&amp;VLOOKUP(L11,key!$C$7:$D$9,2,FALSE)&amp;", Rated kWh = "&amp;M11</f>
        <v>Refrigerator with Top mount freezer, Size range = Large (21 – 23 cu. ft.), AV = 26.2, Minimum code compiant, Rated kWh = 445</v>
      </c>
    </row>
    <row r="12" spans="1:17" x14ac:dyDescent="0.25">
      <c r="B12" t="str">
        <f t="shared" si="1"/>
        <v>RefgFrz-TM_VLarge-Code</v>
      </c>
      <c r="C12" t="s">
        <v>561</v>
      </c>
      <c r="D12" s="1" t="s">
        <v>89</v>
      </c>
      <c r="E12" s="1" t="s">
        <v>347</v>
      </c>
      <c r="F12" s="1" t="b">
        <v>0</v>
      </c>
      <c r="G12" s="1" t="b">
        <v>0</v>
      </c>
      <c r="H12" s="1" t="s">
        <v>367</v>
      </c>
      <c r="I12" s="1">
        <f>INDEX('Measure Summary'!$I$10:$I$210,MATCH(C12,'Measure Summary'!$R$10:$R$210,0))</f>
        <v>26</v>
      </c>
      <c r="J12" s="1">
        <f>INDEX('Measure Summary'!$J$10:$J$210,MATCH(C12,'Measure Summary'!$R$10:$R$210,0))</f>
        <v>30.9</v>
      </c>
      <c r="K12" s="1" t="str">
        <f>INDEX('Measure Summary'!$M$10:$M$210,MATCH(C12,'Measure Summary'!$R$10:$R$210,0))</f>
        <v>Very large (over 23 cu. ft.)</v>
      </c>
      <c r="L12" s="1" t="s">
        <v>406</v>
      </c>
      <c r="M12" s="1">
        <f>INDEX('Measure Summary'!$N$10:$P$210,MATCH(C12,'Measure Summary'!$R$10:$R$210,0),MATCH(L12,key!$C$7:$C$9,0))</f>
        <v>483</v>
      </c>
      <c r="N12" s="1" t="s">
        <v>372</v>
      </c>
      <c r="O12" s="1">
        <f t="shared" si="0"/>
        <v>483</v>
      </c>
      <c r="P12" t="str">
        <f>"Refrigerator "&amp;VLOOKUP(E12,key!$C$12:$D$16,2,FALSE)&amp;IF(F12,"with Icemaker,  ","")&amp;IF(G12,"with thru-door ice service, ","")&amp;"Size range = "&amp;K12&amp;", AV = "&amp;J12&amp;", "&amp;VLOOKUP(L12,key!$C$7:$D$9,2,FALSE)&amp;", Rated kWh = "&amp;M12</f>
        <v>Refrigerator with Top mount freezer, Size range = Very large (over 23 cu. ft.), AV = 30.9, Minimum code compiant, Rated kWh = 483</v>
      </c>
    </row>
    <row r="13" spans="1:17" x14ac:dyDescent="0.25">
      <c r="B13" t="str">
        <f t="shared" si="1"/>
        <v>RefgFrz-TM_WtdSize-Code</v>
      </c>
      <c r="C13" t="s">
        <v>562</v>
      </c>
      <c r="D13" s="1" t="s">
        <v>89</v>
      </c>
      <c r="E13" s="1" t="s">
        <v>347</v>
      </c>
      <c r="F13" s="1" t="b">
        <v>0</v>
      </c>
      <c r="G13" s="1" t="b">
        <v>0</v>
      </c>
      <c r="H13" s="1" t="s">
        <v>367</v>
      </c>
      <c r="I13" s="1">
        <f>INDEX('Measure Summary'!$I$10:$I$210,MATCH(C13,'Measure Summary'!$R$10:$R$210,0))</f>
        <v>19.5</v>
      </c>
      <c r="J13" s="1">
        <f>INDEX('Measure Summary'!$J$10:$J$210,MATCH(C13,'Measure Summary'!$R$10:$R$210,0))</f>
        <v>23.2</v>
      </c>
      <c r="K13" s="1" t="str">
        <f>INDEX('Measure Summary'!$M$10:$M$210,MATCH(C13,'Measure Summary'!$R$10:$R$210,0))</f>
        <v>Weighted Size</v>
      </c>
      <c r="L13" s="1" t="s">
        <v>406</v>
      </c>
      <c r="M13" s="1">
        <f>INDEX('Measure Summary'!$N$10:$P$210,MATCH(C13,'Measure Summary'!$R$10:$R$210,0),MATCH(L13,key!$C$7:$C$9,0))</f>
        <v>421</v>
      </c>
      <c r="N13" s="1" t="s">
        <v>372</v>
      </c>
      <c r="O13" s="1">
        <f t="shared" si="0"/>
        <v>421</v>
      </c>
      <c r="P13" t="str">
        <f>"Refrigerator "&amp;VLOOKUP(E13,key!$C$12:$D$16,2,FALSE)&amp;IF(F13,"with Icemaker,  ","")&amp;IF(G13,"with thru-door ice service, ","")&amp;"Size range = "&amp;K13&amp;", AV = "&amp;J13&amp;", "&amp;VLOOKUP(L13,key!$C$7:$D$9,2,FALSE)&amp;", Rated kWh = "&amp;M13</f>
        <v>Refrigerator with Top mount freezer, Size range = Weighted Size, AV = 23.2, Minimum code compiant, Rated kWh = 421</v>
      </c>
    </row>
    <row r="14" spans="1:17" x14ac:dyDescent="0.25">
      <c r="B14" t="str">
        <f t="shared" si="1"/>
        <v>Refg-All_Mini-Code</v>
      </c>
      <c r="C14" t="s">
        <v>563</v>
      </c>
      <c r="D14" s="1" t="s">
        <v>89</v>
      </c>
      <c r="E14" s="1" t="s">
        <v>600</v>
      </c>
      <c r="F14" s="1" t="b">
        <v>0</v>
      </c>
      <c r="G14" s="1" t="b">
        <v>0</v>
      </c>
      <c r="H14" s="1" t="s">
        <v>367</v>
      </c>
      <c r="I14" s="1">
        <f>INDEX('Measure Summary'!$I$10:$I$210,MATCH(C14,'Measure Summary'!$R$10:$R$210,0))</f>
        <v>11</v>
      </c>
      <c r="J14" s="1">
        <f>INDEX('Measure Summary'!$J$10:$J$210,MATCH(C14,'Measure Summary'!$R$10:$R$210,0))</f>
        <v>11</v>
      </c>
      <c r="K14" s="1" t="str">
        <f>INDEX('Measure Summary'!$M$10:$M$210,MATCH(C14,'Measure Summary'!$R$10:$R$210,0))</f>
        <v>Very Small (&lt;13 cu. ft.)</v>
      </c>
      <c r="L14" s="1" t="s">
        <v>406</v>
      </c>
      <c r="M14" s="1">
        <f>INDEX('Measure Summary'!$N$10:$P$210,MATCH(C14,'Measure Summary'!$R$10:$R$210,0),MATCH(L14,key!$C$7:$C$9,0))</f>
        <v>279</v>
      </c>
      <c r="N14" s="1" t="s">
        <v>372</v>
      </c>
      <c r="O14" s="1">
        <f t="shared" si="0"/>
        <v>279</v>
      </c>
      <c r="P14" t="str">
        <f>"Refrigerator "&amp;VLOOKUP(E14,key!$C$12:$D$16,2,FALSE)&amp;IF(F14,"with Icemaker,  ","")&amp;IF(G14,"with thru-door ice service, ","")&amp;"Size range = "&amp;K14&amp;", AV = "&amp;J14&amp;", "&amp;VLOOKUP(L14,key!$C$7:$D$9,2,FALSE)&amp;", Rated kWh = "&amp;M14</f>
        <v>Refrigerator without Freezer, Size range = Very Small (&lt;13 cu. ft.), AV = 11, Minimum code compiant, Rated kWh = 279</v>
      </c>
    </row>
    <row r="15" spans="1:17" x14ac:dyDescent="0.25">
      <c r="B15" t="str">
        <f t="shared" si="1"/>
        <v>Refg-All_Small-Code</v>
      </c>
      <c r="C15" t="s">
        <v>564</v>
      </c>
      <c r="D15" s="1" t="s">
        <v>89</v>
      </c>
      <c r="E15" s="1" t="s">
        <v>600</v>
      </c>
      <c r="F15" s="1" t="b">
        <v>0</v>
      </c>
      <c r="G15" s="1" t="b">
        <v>0</v>
      </c>
      <c r="H15" s="1" t="s">
        <v>367</v>
      </c>
      <c r="I15" s="1">
        <f>INDEX('Measure Summary'!$I$10:$I$210,MATCH(C15,'Measure Summary'!$R$10:$R$210,0))</f>
        <v>15</v>
      </c>
      <c r="J15" s="1">
        <f>INDEX('Measure Summary'!$J$10:$J$210,MATCH(C15,'Measure Summary'!$R$10:$R$210,0))</f>
        <v>15</v>
      </c>
      <c r="K15" s="1" t="str">
        <f>INDEX('Measure Summary'!$M$10:$M$210,MATCH(C15,'Measure Summary'!$R$10:$R$210,0))</f>
        <v>Small (13 – 16 cu. ft.)</v>
      </c>
      <c r="L15" s="1" t="s">
        <v>406</v>
      </c>
      <c r="M15" s="1">
        <f>INDEX('Measure Summary'!$N$10:$P$210,MATCH(C15,'Measure Summary'!$R$10:$R$210,0),MATCH(L15,key!$C$7:$C$9,0))</f>
        <v>308</v>
      </c>
      <c r="N15" s="1" t="s">
        <v>372</v>
      </c>
      <c r="O15" s="1">
        <f t="shared" si="0"/>
        <v>308</v>
      </c>
      <c r="P15" t="str">
        <f>"Refrigerator "&amp;VLOOKUP(E15,key!$C$12:$D$16,2,FALSE)&amp;IF(F15,"with Icemaker,  ","")&amp;IF(G15,"with thru-door ice service, ","")&amp;"Size range = "&amp;K15&amp;", AV = "&amp;J15&amp;", "&amp;VLOOKUP(L15,key!$C$7:$D$9,2,FALSE)&amp;", Rated kWh = "&amp;M15</f>
        <v>Refrigerator without Freezer, Size range = Small (13 – 16 cu. ft.), AV = 15, Minimum code compiant, Rated kWh = 308</v>
      </c>
    </row>
    <row r="16" spans="1:17" x14ac:dyDescent="0.25">
      <c r="B16" t="str">
        <f t="shared" si="1"/>
        <v>Refg-All_Med-Code</v>
      </c>
      <c r="C16" t="s">
        <v>565</v>
      </c>
      <c r="D16" s="1" t="s">
        <v>89</v>
      </c>
      <c r="E16" s="1" t="s">
        <v>600</v>
      </c>
      <c r="F16" s="1" t="b">
        <v>0</v>
      </c>
      <c r="G16" s="1" t="b">
        <v>0</v>
      </c>
      <c r="H16" s="1" t="s">
        <v>367</v>
      </c>
      <c r="I16" s="1">
        <f>INDEX('Measure Summary'!$I$10:$I$210,MATCH(C16,'Measure Summary'!$R$10:$R$210,0))</f>
        <v>19</v>
      </c>
      <c r="J16" s="1">
        <f>INDEX('Measure Summary'!$J$10:$J$210,MATCH(C16,'Measure Summary'!$R$10:$R$210,0))</f>
        <v>19</v>
      </c>
      <c r="K16" s="1" t="str">
        <f>INDEX('Measure Summary'!$M$10:$M$210,MATCH(C16,'Measure Summary'!$R$10:$R$210,0))</f>
        <v>Medium (17 – 20 cu. ft.)</v>
      </c>
      <c r="L16" s="1" t="s">
        <v>406</v>
      </c>
      <c r="M16" s="1">
        <f>INDEX('Measure Summary'!$N$10:$P$210,MATCH(C16,'Measure Summary'!$R$10:$R$210,0),MATCH(L16,key!$C$7:$C$9,0))</f>
        <v>336</v>
      </c>
      <c r="N16" s="1" t="s">
        <v>372</v>
      </c>
      <c r="O16" s="1">
        <f t="shared" si="0"/>
        <v>336</v>
      </c>
      <c r="P16" t="str">
        <f>"Refrigerator "&amp;VLOOKUP(E16,key!$C$12:$D$16,2,FALSE)&amp;IF(F16,"with Icemaker,  ","")&amp;IF(G16,"with thru-door ice service, ","")&amp;"Size range = "&amp;K16&amp;", AV = "&amp;J16&amp;", "&amp;VLOOKUP(L16,key!$C$7:$D$9,2,FALSE)&amp;", Rated kWh = "&amp;M16</f>
        <v>Refrigerator without Freezer, Size range = Medium (17 – 20 cu. ft.), AV = 19, Minimum code compiant, Rated kWh = 336</v>
      </c>
    </row>
    <row r="17" spans="2:16" x14ac:dyDescent="0.25">
      <c r="B17" t="str">
        <f t="shared" si="1"/>
        <v>Refg-All_Large-Code</v>
      </c>
      <c r="C17" t="s">
        <v>566</v>
      </c>
      <c r="D17" s="1" t="s">
        <v>89</v>
      </c>
      <c r="E17" s="1" t="s">
        <v>600</v>
      </c>
      <c r="F17" s="1" t="b">
        <v>0</v>
      </c>
      <c r="G17" s="1" t="b">
        <v>0</v>
      </c>
      <c r="H17" s="1" t="s">
        <v>367</v>
      </c>
      <c r="I17" s="1">
        <f>INDEX('Measure Summary'!$I$10:$I$210,MATCH(C17,'Measure Summary'!$R$10:$R$210,0))</f>
        <v>22</v>
      </c>
      <c r="J17" s="1">
        <f>INDEX('Measure Summary'!$J$10:$J$210,MATCH(C17,'Measure Summary'!$R$10:$R$210,0))</f>
        <v>22</v>
      </c>
      <c r="K17" s="1" t="str">
        <f>INDEX('Measure Summary'!$M$10:$M$210,MATCH(C17,'Measure Summary'!$R$10:$R$210,0))</f>
        <v>Large (21 – 23 cu. ft.)</v>
      </c>
      <c r="L17" s="1" t="s">
        <v>406</v>
      </c>
      <c r="M17" s="1">
        <f>INDEX('Measure Summary'!$N$10:$P$210,MATCH(C17,'Measure Summary'!$R$10:$R$210,0),MATCH(L17,key!$C$7:$C$9,0))</f>
        <v>357</v>
      </c>
      <c r="N17" s="1" t="s">
        <v>372</v>
      </c>
      <c r="O17" s="1">
        <f t="shared" si="0"/>
        <v>357</v>
      </c>
      <c r="P17" t="str">
        <f>"Refrigerator "&amp;VLOOKUP(E17,key!$C$12:$D$16,2,FALSE)&amp;IF(F17,"with Icemaker,  ","")&amp;IF(G17,"with thru-door ice service, ","")&amp;"Size range = "&amp;K17&amp;", AV = "&amp;J17&amp;", "&amp;VLOOKUP(L17,key!$C$7:$D$9,2,FALSE)&amp;", Rated kWh = "&amp;M17</f>
        <v>Refrigerator without Freezer, Size range = Large (21 – 23 cu. ft.), AV = 22, Minimum code compiant, Rated kWh = 357</v>
      </c>
    </row>
    <row r="18" spans="2:16" x14ac:dyDescent="0.25">
      <c r="B18" t="str">
        <f t="shared" si="1"/>
        <v>Refg-All_VLarge-Code</v>
      </c>
      <c r="C18" t="s">
        <v>567</v>
      </c>
      <c r="D18" s="1" t="s">
        <v>89</v>
      </c>
      <c r="E18" s="1" t="s">
        <v>600</v>
      </c>
      <c r="F18" s="1" t="b">
        <v>0</v>
      </c>
      <c r="G18" s="1" t="b">
        <v>0</v>
      </c>
      <c r="H18" s="1" t="s">
        <v>367</v>
      </c>
      <c r="I18" s="1">
        <f>INDEX('Measure Summary'!$I$10:$I$210,MATCH(C18,'Measure Summary'!$R$10:$R$210,0))</f>
        <v>26</v>
      </c>
      <c r="J18" s="1">
        <f>INDEX('Measure Summary'!$J$10:$J$210,MATCH(C18,'Measure Summary'!$R$10:$R$210,0))</f>
        <v>26</v>
      </c>
      <c r="K18" s="1" t="str">
        <f>INDEX('Measure Summary'!$M$10:$M$210,MATCH(C18,'Measure Summary'!$R$10:$R$210,0))</f>
        <v>Very large (over 23 cu. ft.)</v>
      </c>
      <c r="L18" s="1" t="s">
        <v>406</v>
      </c>
      <c r="M18" s="1">
        <f>INDEX('Measure Summary'!$N$10:$P$210,MATCH(C18,'Measure Summary'!$R$10:$R$210,0),MATCH(L18,key!$C$7:$C$9,0))</f>
        <v>385</v>
      </c>
      <c r="N18" s="1" t="s">
        <v>372</v>
      </c>
      <c r="O18" s="1">
        <f t="shared" si="0"/>
        <v>385</v>
      </c>
      <c r="P18" t="str">
        <f>"Refrigerator "&amp;VLOOKUP(E18,key!$C$12:$D$16,2,FALSE)&amp;IF(F18,"with Icemaker,  ","")&amp;IF(G18,"with thru-door ice service, ","")&amp;"Size range = "&amp;K18&amp;", AV = "&amp;J18&amp;", "&amp;VLOOKUP(L18,key!$C$7:$D$9,2,FALSE)&amp;", Rated kWh = "&amp;M18</f>
        <v>Refrigerator without Freezer, Size range = Very large (over 23 cu. ft.), AV = 26, Minimum code compiant, Rated kWh = 385</v>
      </c>
    </row>
    <row r="19" spans="2:16" x14ac:dyDescent="0.25">
      <c r="B19" t="str">
        <f t="shared" si="1"/>
        <v>Refg-All_WtdSize-Code</v>
      </c>
      <c r="C19" t="s">
        <v>568</v>
      </c>
      <c r="D19" s="1" t="s">
        <v>89</v>
      </c>
      <c r="E19" s="1" t="s">
        <v>600</v>
      </c>
      <c r="F19" s="1" t="b">
        <v>0</v>
      </c>
      <c r="G19" s="1" t="b">
        <v>0</v>
      </c>
      <c r="H19" s="1" t="s">
        <v>367</v>
      </c>
      <c r="I19" s="1">
        <f>INDEX('Measure Summary'!$I$10:$I$210,MATCH(C19,'Measure Summary'!$R$10:$R$210,0))</f>
        <v>14.2</v>
      </c>
      <c r="J19" s="1">
        <f>INDEX('Measure Summary'!$J$10:$J$210,MATCH(C19,'Measure Summary'!$R$10:$R$210,0))</f>
        <v>14.2</v>
      </c>
      <c r="K19" s="1" t="str">
        <f>INDEX('Measure Summary'!$M$10:$M$210,MATCH(C19,'Measure Summary'!$R$10:$R$210,0))</f>
        <v>Weighted Size</v>
      </c>
      <c r="L19" s="1" t="s">
        <v>406</v>
      </c>
      <c r="M19" s="1">
        <f>INDEX('Measure Summary'!$N$10:$P$210,MATCH(C19,'Measure Summary'!$R$10:$R$210,0),MATCH(L19,key!$C$7:$C$9,0))</f>
        <v>302</v>
      </c>
      <c r="N19" s="1" t="s">
        <v>372</v>
      </c>
      <c r="O19" s="1">
        <f t="shared" si="0"/>
        <v>302</v>
      </c>
      <c r="P19" t="str">
        <f>"Refrigerator "&amp;VLOOKUP(E19,key!$C$12:$D$16,2,FALSE)&amp;IF(F19,"with Icemaker,  ","")&amp;IF(G19,"with thru-door ice service, ","")&amp;"Size range = "&amp;K19&amp;", AV = "&amp;J19&amp;", "&amp;VLOOKUP(L19,key!$C$7:$D$9,2,FALSE)&amp;", Rated kWh = "&amp;M19</f>
        <v>Refrigerator without Freezer, Size range = Weighted Size, AV = 14.2, Minimum code compiant, Rated kWh = 302</v>
      </c>
    </row>
    <row r="20" spans="2:16" x14ac:dyDescent="0.25">
      <c r="B20" t="str">
        <f t="shared" si="1"/>
        <v>RefgFrz-TM-Ice_Mini-Code</v>
      </c>
      <c r="C20" t="s">
        <v>569</v>
      </c>
      <c r="D20" s="1" t="s">
        <v>89</v>
      </c>
      <c r="E20" s="1" t="s">
        <v>347</v>
      </c>
      <c r="F20" s="1" t="b">
        <v>1</v>
      </c>
      <c r="G20" s="1" t="b">
        <v>0</v>
      </c>
      <c r="H20" s="1" t="s">
        <v>367</v>
      </c>
      <c r="I20" s="1">
        <f>INDEX('Measure Summary'!$I$10:$I$210,MATCH(C20,'Measure Summary'!$R$10:$R$210,0))</f>
        <v>11</v>
      </c>
      <c r="J20" s="1">
        <f>INDEX('Measure Summary'!$J$10:$J$210,MATCH(C20,'Measure Summary'!$R$10:$R$210,0))</f>
        <v>13.1</v>
      </c>
      <c r="K20" s="1" t="str">
        <f>INDEX('Measure Summary'!$M$10:$M$210,MATCH(C20,'Measure Summary'!$R$10:$R$210,0))</f>
        <v>Very Small (&lt;13 cu. ft.)</v>
      </c>
      <c r="L20" s="1" t="s">
        <v>406</v>
      </c>
      <c r="M20" s="1">
        <f>INDEX('Measure Summary'!$N$10:$P$210,MATCH(C20,'Measure Summary'!$R$10:$R$210,0),MATCH(L20,key!$C$7:$C$9,0))</f>
        <v>423</v>
      </c>
      <c r="N20" s="1" t="s">
        <v>372</v>
      </c>
      <c r="O20" s="1">
        <f t="shared" si="0"/>
        <v>423</v>
      </c>
      <c r="P20" t="str">
        <f>"Refrigerator "&amp;VLOOKUP(E20,key!$C$12:$D$16,2,FALSE)&amp;IF(F20,"with Icemaker,  ","")&amp;IF(G20,"with thru-door ice service, ","")&amp;"Size range = "&amp;K20&amp;", AV = "&amp;J20&amp;", "&amp;VLOOKUP(L20,key!$C$7:$D$9,2,FALSE)&amp;", Rated kWh = "&amp;M20</f>
        <v>Refrigerator with Top mount freezer, with Icemaker,  Size range = Very Small (&lt;13 cu. ft.), AV = 13.1, Minimum code compiant, Rated kWh = 423</v>
      </c>
    </row>
    <row r="21" spans="2:16" x14ac:dyDescent="0.25">
      <c r="B21" t="str">
        <f t="shared" si="1"/>
        <v>RefgFrz-TM-Ice_Small-Code</v>
      </c>
      <c r="C21" t="s">
        <v>570</v>
      </c>
      <c r="D21" s="1" t="s">
        <v>89</v>
      </c>
      <c r="E21" s="1" t="s">
        <v>347</v>
      </c>
      <c r="F21" s="1" t="b">
        <v>1</v>
      </c>
      <c r="G21" s="1" t="b">
        <v>0</v>
      </c>
      <c r="H21" s="1" t="s">
        <v>367</v>
      </c>
      <c r="I21" s="1">
        <f>INDEX('Measure Summary'!$I$10:$I$210,MATCH(C21,'Measure Summary'!$R$10:$R$210,0))</f>
        <v>15</v>
      </c>
      <c r="J21" s="1">
        <f>INDEX('Measure Summary'!$J$10:$J$210,MATCH(C21,'Measure Summary'!$R$10:$R$210,0))</f>
        <v>17.899999999999999</v>
      </c>
      <c r="K21" s="1" t="str">
        <f>INDEX('Measure Summary'!$M$10:$M$210,MATCH(C21,'Measure Summary'!$R$10:$R$210,0))</f>
        <v>Small (13 – 16 cu. ft.)</v>
      </c>
      <c r="L21" s="1" t="s">
        <v>406</v>
      </c>
      <c r="M21" s="1">
        <f>INDEX('Measure Summary'!$N$10:$P$210,MATCH(C21,'Measure Summary'!$R$10:$R$210,0),MATCH(L21,key!$C$7:$C$9,0))</f>
        <v>462</v>
      </c>
      <c r="N21" s="1" t="s">
        <v>372</v>
      </c>
      <c r="O21" s="1">
        <f t="shared" si="0"/>
        <v>462</v>
      </c>
      <c r="P21" t="str">
        <f>"Refrigerator "&amp;VLOOKUP(E21,key!$C$12:$D$16,2,FALSE)&amp;IF(F21,"with Icemaker,  ","")&amp;IF(G21,"with thru-door ice service, ","")&amp;"Size range = "&amp;K21&amp;", AV = "&amp;J21&amp;", "&amp;VLOOKUP(L21,key!$C$7:$D$9,2,FALSE)&amp;", Rated kWh = "&amp;M21</f>
        <v>Refrigerator with Top mount freezer, with Icemaker,  Size range = Small (13 – 16 cu. ft.), AV = 17.9, Minimum code compiant, Rated kWh = 462</v>
      </c>
    </row>
    <row r="22" spans="2:16" x14ac:dyDescent="0.25">
      <c r="B22" t="str">
        <f t="shared" si="1"/>
        <v>RefgFrz-TM-Ice_Med-Code</v>
      </c>
      <c r="C22" t="s">
        <v>571</v>
      </c>
      <c r="D22" s="1" t="s">
        <v>89</v>
      </c>
      <c r="E22" s="1" t="s">
        <v>347</v>
      </c>
      <c r="F22" s="1" t="b">
        <v>1</v>
      </c>
      <c r="G22" s="1" t="b">
        <v>0</v>
      </c>
      <c r="H22" s="1" t="s">
        <v>367</v>
      </c>
      <c r="I22" s="1">
        <f>INDEX('Measure Summary'!$I$10:$I$210,MATCH(C22,'Measure Summary'!$R$10:$R$210,0))</f>
        <v>19</v>
      </c>
      <c r="J22" s="1">
        <f>INDEX('Measure Summary'!$J$10:$J$210,MATCH(C22,'Measure Summary'!$R$10:$R$210,0))</f>
        <v>22.6</v>
      </c>
      <c r="K22" s="1" t="str">
        <f>INDEX('Measure Summary'!$M$10:$M$210,MATCH(C22,'Measure Summary'!$R$10:$R$210,0))</f>
        <v>Medium (17 – 20 cu. ft.)</v>
      </c>
      <c r="L22" s="1" t="s">
        <v>406</v>
      </c>
      <c r="M22" s="1">
        <f>INDEX('Measure Summary'!$N$10:$P$210,MATCH(C22,'Measure Summary'!$R$10:$R$210,0),MATCH(L22,key!$C$7:$C$9,0))</f>
        <v>500</v>
      </c>
      <c r="N22" s="1" t="s">
        <v>372</v>
      </c>
      <c r="O22" s="1">
        <f t="shared" si="0"/>
        <v>500</v>
      </c>
      <c r="P22" t="str">
        <f>"Refrigerator "&amp;VLOOKUP(E22,key!$C$12:$D$16,2,FALSE)&amp;IF(F22,"with Icemaker,  ","")&amp;IF(G22,"with thru-door ice service, ","")&amp;"Size range = "&amp;K22&amp;", AV = "&amp;J22&amp;", "&amp;VLOOKUP(L22,key!$C$7:$D$9,2,FALSE)&amp;", Rated kWh = "&amp;M22</f>
        <v>Refrigerator with Top mount freezer, with Icemaker,  Size range = Medium (17 – 20 cu. ft.), AV = 22.6, Minimum code compiant, Rated kWh = 500</v>
      </c>
    </row>
    <row r="23" spans="2:16" x14ac:dyDescent="0.25">
      <c r="B23" t="str">
        <f t="shared" si="1"/>
        <v>RefgFrz-TM-Ice_Large-Code</v>
      </c>
      <c r="C23" t="s">
        <v>572</v>
      </c>
      <c r="D23" s="1" t="s">
        <v>89</v>
      </c>
      <c r="E23" s="1" t="s">
        <v>347</v>
      </c>
      <c r="F23" s="1" t="b">
        <v>1</v>
      </c>
      <c r="G23" s="1" t="b">
        <v>0</v>
      </c>
      <c r="H23" s="1" t="s">
        <v>367</v>
      </c>
      <c r="I23" s="1">
        <f>INDEX('Measure Summary'!$I$10:$I$210,MATCH(C23,'Measure Summary'!$R$10:$R$210,0))</f>
        <v>22</v>
      </c>
      <c r="J23" s="1">
        <f>INDEX('Measure Summary'!$J$10:$J$210,MATCH(C23,'Measure Summary'!$R$10:$R$210,0))</f>
        <v>26.2</v>
      </c>
      <c r="K23" s="1" t="str">
        <f>INDEX('Measure Summary'!$M$10:$M$210,MATCH(C23,'Measure Summary'!$R$10:$R$210,0))</f>
        <v>Large (21 – 23 cu. ft.)</v>
      </c>
      <c r="L23" s="1" t="s">
        <v>406</v>
      </c>
      <c r="M23" s="1">
        <f>INDEX('Measure Summary'!$N$10:$P$210,MATCH(C23,'Measure Summary'!$R$10:$R$210,0),MATCH(L23,key!$C$7:$C$9,0))</f>
        <v>529</v>
      </c>
      <c r="N23" s="1" t="s">
        <v>372</v>
      </c>
      <c r="O23" s="1">
        <f t="shared" si="0"/>
        <v>529</v>
      </c>
      <c r="P23" t="str">
        <f>"Refrigerator "&amp;VLOOKUP(E23,key!$C$12:$D$16,2,FALSE)&amp;IF(F23,"with Icemaker,  ","")&amp;IF(G23,"with thru-door ice service, ","")&amp;"Size range = "&amp;K23&amp;", AV = "&amp;J23&amp;", "&amp;VLOOKUP(L23,key!$C$7:$D$9,2,FALSE)&amp;", Rated kWh = "&amp;M23</f>
        <v>Refrigerator with Top mount freezer, with Icemaker,  Size range = Large (21 – 23 cu. ft.), AV = 26.2, Minimum code compiant, Rated kWh = 529</v>
      </c>
    </row>
    <row r="24" spans="2:16" x14ac:dyDescent="0.25">
      <c r="B24" t="str">
        <f t="shared" si="1"/>
        <v>RefgFrz-TM-Ice_VLarge-Code</v>
      </c>
      <c r="C24" t="s">
        <v>573</v>
      </c>
      <c r="D24" s="1" t="s">
        <v>89</v>
      </c>
      <c r="E24" s="1" t="s">
        <v>347</v>
      </c>
      <c r="F24" s="1" t="b">
        <v>1</v>
      </c>
      <c r="G24" s="1" t="b">
        <v>0</v>
      </c>
      <c r="H24" s="1" t="s">
        <v>367</v>
      </c>
      <c r="I24" s="1">
        <f>INDEX('Measure Summary'!$I$10:$I$210,MATCH(C24,'Measure Summary'!$R$10:$R$210,0))</f>
        <v>26</v>
      </c>
      <c r="J24" s="1">
        <f>INDEX('Measure Summary'!$J$10:$J$210,MATCH(C24,'Measure Summary'!$R$10:$R$210,0))</f>
        <v>30.9</v>
      </c>
      <c r="K24" s="1" t="str">
        <f>INDEX('Measure Summary'!$M$10:$M$210,MATCH(C24,'Measure Summary'!$R$10:$R$210,0))</f>
        <v>Very large (over 23 cu. ft.)</v>
      </c>
      <c r="L24" s="1" t="s">
        <v>406</v>
      </c>
      <c r="M24" s="1">
        <f>INDEX('Measure Summary'!$N$10:$P$210,MATCH(C24,'Measure Summary'!$R$10:$R$210,0),MATCH(L24,key!$C$7:$C$9,0))</f>
        <v>567</v>
      </c>
      <c r="N24" s="1" t="s">
        <v>372</v>
      </c>
      <c r="O24" s="1">
        <f t="shared" si="0"/>
        <v>567</v>
      </c>
      <c r="P24" t="str">
        <f>"Refrigerator "&amp;VLOOKUP(E24,key!$C$12:$D$16,2,FALSE)&amp;IF(F24,"with Icemaker,  ","")&amp;IF(G24,"with thru-door ice service, ","")&amp;"Size range = "&amp;K24&amp;", AV = "&amp;J24&amp;", "&amp;VLOOKUP(L24,key!$C$7:$D$9,2,FALSE)&amp;", Rated kWh = "&amp;M24</f>
        <v>Refrigerator with Top mount freezer, with Icemaker,  Size range = Very large (over 23 cu. ft.), AV = 30.9, Minimum code compiant, Rated kWh = 567</v>
      </c>
    </row>
    <row r="25" spans="2:16" x14ac:dyDescent="0.25">
      <c r="B25" t="str">
        <f t="shared" si="1"/>
        <v>RefgFrz-TM-Ice_WtdSize-Code</v>
      </c>
      <c r="C25" t="s">
        <v>574</v>
      </c>
      <c r="D25" s="1" t="s">
        <v>89</v>
      </c>
      <c r="E25" s="1" t="s">
        <v>347</v>
      </c>
      <c r="F25" s="1" t="b">
        <v>1</v>
      </c>
      <c r="G25" s="1" t="b">
        <v>0</v>
      </c>
      <c r="H25" s="1" t="s">
        <v>367</v>
      </c>
      <c r="I25" s="1">
        <f>INDEX('Measure Summary'!$I$10:$I$210,MATCH(C25,'Measure Summary'!$R$10:$R$210,0))</f>
        <v>20.8</v>
      </c>
      <c r="J25" s="1">
        <f>INDEX('Measure Summary'!$J$10:$J$210,MATCH(C25,'Measure Summary'!$R$10:$R$210,0))</f>
        <v>24.7</v>
      </c>
      <c r="K25" s="1" t="str">
        <f>INDEX('Measure Summary'!$M$10:$M$210,MATCH(C25,'Measure Summary'!$R$10:$R$210,0))</f>
        <v>Weighted Size</v>
      </c>
      <c r="L25" s="1" t="s">
        <v>406</v>
      </c>
      <c r="M25" s="1">
        <f>INDEX('Measure Summary'!$N$10:$P$210,MATCH(C25,'Measure Summary'!$R$10:$R$210,0),MATCH(L25,key!$C$7:$C$9,0))</f>
        <v>518</v>
      </c>
      <c r="N25" s="1" t="s">
        <v>372</v>
      </c>
      <c r="O25" s="1">
        <f t="shared" si="0"/>
        <v>518</v>
      </c>
      <c r="P25" t="str">
        <f>"Refrigerator "&amp;VLOOKUP(E25,key!$C$12:$D$16,2,FALSE)&amp;IF(F25,"with Icemaker,  ","")&amp;IF(G25,"with thru-door ice service, ","")&amp;"Size range = "&amp;K25&amp;", AV = "&amp;J25&amp;", "&amp;VLOOKUP(L25,key!$C$7:$D$9,2,FALSE)&amp;", Rated kWh = "&amp;M25</f>
        <v>Refrigerator with Top mount freezer, with Icemaker,  Size range = Weighted Size, AV = 24.7, Minimum code compiant, Rated kWh = 518</v>
      </c>
    </row>
    <row r="26" spans="2:16" x14ac:dyDescent="0.25">
      <c r="B26" t="str">
        <f t="shared" si="1"/>
        <v>RefgFrz-SM_Mini-Code</v>
      </c>
      <c r="C26" t="s">
        <v>575</v>
      </c>
      <c r="D26" s="1" t="s">
        <v>89</v>
      </c>
      <c r="E26" s="1" t="s">
        <v>348</v>
      </c>
      <c r="F26" s="1" t="b">
        <v>0</v>
      </c>
      <c r="G26" s="1" t="b">
        <v>0</v>
      </c>
      <c r="H26" s="1" t="s">
        <v>367</v>
      </c>
      <c r="I26" s="1">
        <f>INDEX('Measure Summary'!$I$10:$I$210,MATCH(C26,'Measure Summary'!$R$10:$R$210,0))</f>
        <v>11</v>
      </c>
      <c r="J26" s="1">
        <f>INDEX('Measure Summary'!$J$10:$J$210,MATCH(C26,'Measure Summary'!$R$10:$R$210,0))</f>
        <v>14.1</v>
      </c>
      <c r="K26" s="1" t="str">
        <f>INDEX('Measure Summary'!$M$10:$M$210,MATCH(C26,'Measure Summary'!$R$10:$R$210,0))</f>
        <v>Very Small (&lt;13 cu. ft.)</v>
      </c>
      <c r="L26" s="1" t="s">
        <v>406</v>
      </c>
      <c r="M26" s="1">
        <f>INDEX('Measure Summary'!$N$10:$P$210,MATCH(C26,'Measure Summary'!$R$10:$R$210,0),MATCH(L26,key!$C$7:$C$9,0))</f>
        <v>418</v>
      </c>
      <c r="N26" s="1" t="s">
        <v>372</v>
      </c>
      <c r="O26" s="1">
        <f t="shared" si="0"/>
        <v>418</v>
      </c>
      <c r="P26" t="str">
        <f>"Refrigerator "&amp;VLOOKUP(E26,key!$C$12:$D$16,2,FALSE)&amp;IF(F26,"with Icemaker,  ","")&amp;IF(G26,"with thru-door ice service, ","")&amp;"Size range = "&amp;K26&amp;", AV = "&amp;J26&amp;", "&amp;VLOOKUP(L26,key!$C$7:$D$9,2,FALSE)&amp;", Rated kWh = "&amp;M26</f>
        <v>Refrigerator with Side mount freezer, Size range = Very Small (&lt;13 cu. ft.), AV = 14.1, Minimum code compiant, Rated kWh = 418</v>
      </c>
    </row>
    <row r="27" spans="2:16" x14ac:dyDescent="0.25">
      <c r="B27" t="str">
        <f t="shared" si="1"/>
        <v>RefgFrz-SM_Small-Code</v>
      </c>
      <c r="C27" t="s">
        <v>576</v>
      </c>
      <c r="D27" s="1" t="s">
        <v>89</v>
      </c>
      <c r="E27" s="1" t="s">
        <v>348</v>
      </c>
      <c r="F27" s="1" t="b">
        <v>0</v>
      </c>
      <c r="G27" s="1" t="b">
        <v>0</v>
      </c>
      <c r="H27" s="1" t="s">
        <v>367</v>
      </c>
      <c r="I27" s="1">
        <f>INDEX('Measure Summary'!$I$10:$I$210,MATCH(C27,'Measure Summary'!$R$10:$R$210,0))</f>
        <v>15</v>
      </c>
      <c r="J27" s="1">
        <f>INDEX('Measure Summary'!$J$10:$J$210,MATCH(C27,'Measure Summary'!$R$10:$R$210,0))</f>
        <v>19.2</v>
      </c>
      <c r="K27" s="1" t="str">
        <f>INDEX('Measure Summary'!$M$10:$M$210,MATCH(C27,'Measure Summary'!$R$10:$R$210,0))</f>
        <v>Small (13 – 16 cu. ft.)</v>
      </c>
      <c r="L27" s="1" t="s">
        <v>406</v>
      </c>
      <c r="M27" s="1">
        <f>INDEX('Measure Summary'!$N$10:$P$210,MATCH(C27,'Measure Summary'!$R$10:$R$210,0),MATCH(L27,key!$C$7:$C$9,0))</f>
        <v>461</v>
      </c>
      <c r="N27" s="1" t="s">
        <v>372</v>
      </c>
      <c r="O27" s="1">
        <f t="shared" si="0"/>
        <v>461</v>
      </c>
      <c r="P27" t="str">
        <f>"Refrigerator "&amp;VLOOKUP(E27,key!$C$12:$D$16,2,FALSE)&amp;IF(F27,"with Icemaker,  ","")&amp;IF(G27,"with thru-door ice service, ","")&amp;"Size range = "&amp;K27&amp;", AV = "&amp;J27&amp;", "&amp;VLOOKUP(L27,key!$C$7:$D$9,2,FALSE)&amp;", Rated kWh = "&amp;M27</f>
        <v>Refrigerator with Side mount freezer, Size range = Small (13 – 16 cu. ft.), AV = 19.2, Minimum code compiant, Rated kWh = 461</v>
      </c>
    </row>
    <row r="28" spans="2:16" x14ac:dyDescent="0.25">
      <c r="B28" t="str">
        <f t="shared" si="1"/>
        <v>RefgFrz-SM_Med-Code</v>
      </c>
      <c r="C28" t="s">
        <v>577</v>
      </c>
      <c r="D28" s="1" t="s">
        <v>89</v>
      </c>
      <c r="E28" s="1" t="s">
        <v>348</v>
      </c>
      <c r="F28" s="1" t="b">
        <v>0</v>
      </c>
      <c r="G28" s="1" t="b">
        <v>0</v>
      </c>
      <c r="H28" s="1" t="s">
        <v>367</v>
      </c>
      <c r="I28" s="1">
        <f>INDEX('Measure Summary'!$I$10:$I$210,MATCH(C28,'Measure Summary'!$R$10:$R$210,0))</f>
        <v>19</v>
      </c>
      <c r="J28" s="1">
        <f>INDEX('Measure Summary'!$J$10:$J$210,MATCH(C28,'Measure Summary'!$R$10:$R$210,0))</f>
        <v>24.3</v>
      </c>
      <c r="K28" s="1" t="str">
        <f>INDEX('Measure Summary'!$M$10:$M$210,MATCH(C28,'Measure Summary'!$R$10:$R$210,0))</f>
        <v>Medium (17 – 20 cu. ft.)</v>
      </c>
      <c r="L28" s="1" t="s">
        <v>406</v>
      </c>
      <c r="M28" s="1">
        <f>INDEX('Measure Summary'!$N$10:$P$210,MATCH(C28,'Measure Summary'!$R$10:$R$210,0),MATCH(L28,key!$C$7:$C$9,0))</f>
        <v>505</v>
      </c>
      <c r="N28" s="1" t="s">
        <v>372</v>
      </c>
      <c r="O28" s="1">
        <f t="shared" si="0"/>
        <v>505</v>
      </c>
      <c r="P28" t="str">
        <f>"Refrigerator "&amp;VLOOKUP(E28,key!$C$12:$D$16,2,FALSE)&amp;IF(F28,"with Icemaker,  ","")&amp;IF(G28,"with thru-door ice service, ","")&amp;"Size range = "&amp;K28&amp;", AV = "&amp;J28&amp;", "&amp;VLOOKUP(L28,key!$C$7:$D$9,2,FALSE)&amp;", Rated kWh = "&amp;M28</f>
        <v>Refrigerator with Side mount freezer, Size range = Medium (17 – 20 cu. ft.), AV = 24.3, Minimum code compiant, Rated kWh = 505</v>
      </c>
    </row>
    <row r="29" spans="2:16" x14ac:dyDescent="0.25">
      <c r="B29" t="str">
        <f t="shared" si="1"/>
        <v>RefgFrz-SM_Large-Code</v>
      </c>
      <c r="C29" t="s">
        <v>578</v>
      </c>
      <c r="D29" s="1" t="s">
        <v>89</v>
      </c>
      <c r="E29" s="1" t="s">
        <v>348</v>
      </c>
      <c r="F29" s="1" t="b">
        <v>0</v>
      </c>
      <c r="G29" s="1" t="b">
        <v>0</v>
      </c>
      <c r="H29" s="1" t="s">
        <v>367</v>
      </c>
      <c r="I29" s="1">
        <f>INDEX('Measure Summary'!$I$10:$I$210,MATCH(C29,'Measure Summary'!$R$10:$R$210,0))</f>
        <v>22</v>
      </c>
      <c r="J29" s="1">
        <f>INDEX('Measure Summary'!$J$10:$J$210,MATCH(C29,'Measure Summary'!$R$10:$R$210,0))</f>
        <v>28.2</v>
      </c>
      <c r="K29" s="1" t="str">
        <f>INDEX('Measure Summary'!$M$10:$M$210,MATCH(C29,'Measure Summary'!$R$10:$R$210,0))</f>
        <v>Large (21 – 23 cu. ft.)</v>
      </c>
      <c r="L29" s="1" t="s">
        <v>406</v>
      </c>
      <c r="M29" s="1">
        <f>INDEX('Measure Summary'!$N$10:$P$210,MATCH(C29,'Measure Summary'!$R$10:$R$210,0),MATCH(L29,key!$C$7:$C$9,0))</f>
        <v>538</v>
      </c>
      <c r="N29" s="1" t="s">
        <v>372</v>
      </c>
      <c r="O29" s="1">
        <f t="shared" si="0"/>
        <v>538</v>
      </c>
      <c r="P29" t="str">
        <f>"Refrigerator "&amp;VLOOKUP(E29,key!$C$12:$D$16,2,FALSE)&amp;IF(F29,"with Icemaker,  ","")&amp;IF(G29,"with thru-door ice service, ","")&amp;"Size range = "&amp;K29&amp;", AV = "&amp;J29&amp;", "&amp;VLOOKUP(L29,key!$C$7:$D$9,2,FALSE)&amp;", Rated kWh = "&amp;M29</f>
        <v>Refrigerator with Side mount freezer, Size range = Large (21 – 23 cu. ft.), AV = 28.2, Minimum code compiant, Rated kWh = 538</v>
      </c>
    </row>
    <row r="30" spans="2:16" x14ac:dyDescent="0.25">
      <c r="B30" t="str">
        <f t="shared" si="1"/>
        <v>RefgFrz-SM_VLarge-Code</v>
      </c>
      <c r="C30" t="s">
        <v>579</v>
      </c>
      <c r="D30" s="1" t="s">
        <v>89</v>
      </c>
      <c r="E30" s="1" t="s">
        <v>348</v>
      </c>
      <c r="F30" s="1" t="b">
        <v>0</v>
      </c>
      <c r="G30" s="1" t="b">
        <v>0</v>
      </c>
      <c r="H30" s="1" t="s">
        <v>367</v>
      </c>
      <c r="I30" s="1">
        <f>INDEX('Measure Summary'!$I$10:$I$210,MATCH(C30,'Measure Summary'!$R$10:$R$210,0))</f>
        <v>26</v>
      </c>
      <c r="J30" s="1">
        <f>INDEX('Measure Summary'!$J$10:$J$210,MATCH(C30,'Measure Summary'!$R$10:$R$210,0))</f>
        <v>33.299999999999997</v>
      </c>
      <c r="K30" s="1" t="str">
        <f>INDEX('Measure Summary'!$M$10:$M$210,MATCH(C30,'Measure Summary'!$R$10:$R$210,0))</f>
        <v>Very large (over 23 cu. Ft.)</v>
      </c>
      <c r="L30" s="1" t="s">
        <v>406</v>
      </c>
      <c r="M30" s="1">
        <f>INDEX('Measure Summary'!$N$10:$P$210,MATCH(C30,'Measure Summary'!$R$10:$R$210,0),MATCH(L30,key!$C$7:$C$9,0))</f>
        <v>581</v>
      </c>
      <c r="N30" s="1" t="s">
        <v>372</v>
      </c>
      <c r="O30" s="1">
        <f t="shared" si="0"/>
        <v>581</v>
      </c>
      <c r="P30" t="str">
        <f>"Refrigerator "&amp;VLOOKUP(E30,key!$C$12:$D$16,2,FALSE)&amp;IF(F30,"with Icemaker,  ","")&amp;IF(G30,"with thru-door ice service, ","")&amp;"Size range = "&amp;K30&amp;", AV = "&amp;J30&amp;", "&amp;VLOOKUP(L30,key!$C$7:$D$9,2,FALSE)&amp;", Rated kWh = "&amp;M30</f>
        <v>Refrigerator with Side mount freezer, Size range = Very large (over 23 cu. Ft.), AV = 33.3, Minimum code compiant, Rated kWh = 581</v>
      </c>
    </row>
    <row r="31" spans="2:16" x14ac:dyDescent="0.25">
      <c r="B31" t="str">
        <f t="shared" si="1"/>
        <v>RefgFrz-SM_WtdSize-Code</v>
      </c>
      <c r="C31" t="s">
        <v>580</v>
      </c>
      <c r="D31" s="1" t="s">
        <v>89</v>
      </c>
      <c r="E31" s="1" t="s">
        <v>348</v>
      </c>
      <c r="F31" s="1" t="b">
        <v>0</v>
      </c>
      <c r="G31" s="1" t="b">
        <v>0</v>
      </c>
      <c r="H31" s="1" t="s">
        <v>367</v>
      </c>
      <c r="I31" s="1">
        <f>INDEX('Measure Summary'!$I$10:$I$210,MATCH(C31,'Measure Summary'!$R$10:$R$210,0))</f>
        <v>21</v>
      </c>
      <c r="J31" s="1">
        <f>INDEX('Measure Summary'!$J$10:$J$210,MATCH(C31,'Measure Summary'!$R$10:$R$210,0))</f>
        <v>26.9</v>
      </c>
      <c r="K31" s="1" t="str">
        <f>INDEX('Measure Summary'!$M$10:$M$210,MATCH(C31,'Measure Summary'!$R$10:$R$210,0))</f>
        <v>Weighted Size</v>
      </c>
      <c r="L31" s="1" t="s">
        <v>406</v>
      </c>
      <c r="M31" s="1">
        <f>INDEX('Measure Summary'!$N$10:$P$210,MATCH(C31,'Measure Summary'!$R$10:$R$210,0),MATCH(L31,key!$C$7:$C$9,0))</f>
        <v>536</v>
      </c>
      <c r="N31" s="1" t="s">
        <v>372</v>
      </c>
      <c r="O31" s="1">
        <f t="shared" si="0"/>
        <v>536</v>
      </c>
      <c r="P31" t="str">
        <f>"Refrigerator "&amp;VLOOKUP(E31,key!$C$12:$D$16,2,FALSE)&amp;IF(F31,"with Icemaker,  ","")&amp;IF(G31,"with thru-door ice service, ","")&amp;"Size range = "&amp;K31&amp;", AV = "&amp;J31&amp;", "&amp;VLOOKUP(L31,key!$C$7:$D$9,2,FALSE)&amp;", Rated kWh = "&amp;M31</f>
        <v>Refrigerator with Side mount freezer, Size range = Weighted Size, AV = 26.9, Minimum code compiant, Rated kWh = 536</v>
      </c>
    </row>
    <row r="32" spans="2:16" x14ac:dyDescent="0.25">
      <c r="B32" t="str">
        <f t="shared" si="1"/>
        <v>RefgFrz-SM-Ice_Mini-Code</v>
      </c>
      <c r="C32" t="s">
        <v>581</v>
      </c>
      <c r="D32" s="1" t="s">
        <v>89</v>
      </c>
      <c r="E32" s="1" t="s">
        <v>348</v>
      </c>
      <c r="F32" s="1" t="b">
        <v>1</v>
      </c>
      <c r="G32" s="1" t="b">
        <v>0</v>
      </c>
      <c r="H32" s="1" t="s">
        <v>367</v>
      </c>
      <c r="I32" s="1">
        <f>INDEX('Measure Summary'!$I$10:$I$210,MATCH(C32,'Measure Summary'!$R$10:$R$210,0))</f>
        <v>11</v>
      </c>
      <c r="J32" s="1">
        <f>INDEX('Measure Summary'!$J$10:$J$210,MATCH(C32,'Measure Summary'!$R$10:$R$210,0))</f>
        <v>14.1</v>
      </c>
      <c r="K32" s="1" t="str">
        <f>INDEX('Measure Summary'!$M$10:$M$210,MATCH(C32,'Measure Summary'!$R$10:$R$210,0))</f>
        <v>Very Small (&lt;13 cu. ft.)</v>
      </c>
      <c r="L32" s="1" t="s">
        <v>406</v>
      </c>
      <c r="M32" s="1">
        <f>INDEX('Measure Summary'!$N$10:$P$210,MATCH(C32,'Measure Summary'!$R$10:$R$210,0),MATCH(L32,key!$C$7:$C$9,0))</f>
        <v>502</v>
      </c>
      <c r="N32" s="1" t="s">
        <v>372</v>
      </c>
      <c r="O32" s="1">
        <f t="shared" si="0"/>
        <v>502</v>
      </c>
      <c r="P32" t="str">
        <f>"Refrigerator "&amp;VLOOKUP(E32,key!$C$12:$D$16,2,FALSE)&amp;IF(F32,"with Icemaker,  ","")&amp;IF(G32,"with thru-door ice service, ","")&amp;"Size range = "&amp;K32&amp;", AV = "&amp;J32&amp;", "&amp;VLOOKUP(L32,key!$C$7:$D$9,2,FALSE)&amp;", Rated kWh = "&amp;M32</f>
        <v>Refrigerator with Side mount freezer, with Icemaker,  Size range = Very Small (&lt;13 cu. ft.), AV = 14.1, Minimum code compiant, Rated kWh = 502</v>
      </c>
    </row>
    <row r="33" spans="2:16" x14ac:dyDescent="0.25">
      <c r="B33" t="str">
        <f t="shared" si="1"/>
        <v>RefgFrz-SM-Ice_Small-Code</v>
      </c>
      <c r="C33" t="s">
        <v>582</v>
      </c>
      <c r="D33" s="1" t="s">
        <v>89</v>
      </c>
      <c r="E33" s="1" t="s">
        <v>348</v>
      </c>
      <c r="F33" s="1" t="b">
        <v>1</v>
      </c>
      <c r="G33" s="1" t="b">
        <v>0</v>
      </c>
      <c r="H33" s="1" t="s">
        <v>367</v>
      </c>
      <c r="I33" s="1">
        <f>INDEX('Measure Summary'!$I$10:$I$210,MATCH(C33,'Measure Summary'!$R$10:$R$210,0))</f>
        <v>15</v>
      </c>
      <c r="J33" s="1">
        <f>INDEX('Measure Summary'!$J$10:$J$210,MATCH(C33,'Measure Summary'!$R$10:$R$210,0))</f>
        <v>19.2</v>
      </c>
      <c r="K33" s="1" t="str">
        <f>INDEX('Measure Summary'!$M$10:$M$210,MATCH(C33,'Measure Summary'!$R$10:$R$210,0))</f>
        <v>Small (13 – 16 cu. ft.)</v>
      </c>
      <c r="L33" s="1" t="s">
        <v>406</v>
      </c>
      <c r="M33" s="1">
        <f>INDEX('Measure Summary'!$N$10:$P$210,MATCH(C33,'Measure Summary'!$R$10:$R$210,0),MATCH(L33,key!$C$7:$C$9,0))</f>
        <v>545</v>
      </c>
      <c r="N33" s="1" t="s">
        <v>372</v>
      </c>
      <c r="O33" s="1">
        <f t="shared" si="0"/>
        <v>545</v>
      </c>
      <c r="P33" t="str">
        <f>"Refrigerator "&amp;VLOOKUP(E33,key!$C$12:$D$16,2,FALSE)&amp;IF(F33,"with Icemaker,  ","")&amp;IF(G33,"with thru-door ice service, ","")&amp;"Size range = "&amp;K33&amp;", AV = "&amp;J33&amp;", "&amp;VLOOKUP(L33,key!$C$7:$D$9,2,FALSE)&amp;", Rated kWh = "&amp;M33</f>
        <v>Refrigerator with Side mount freezer, with Icemaker,  Size range = Small (13 – 16 cu. ft.), AV = 19.2, Minimum code compiant, Rated kWh = 545</v>
      </c>
    </row>
    <row r="34" spans="2:16" x14ac:dyDescent="0.25">
      <c r="B34" t="str">
        <f t="shared" si="1"/>
        <v>RefgFrz-SM-Ice_Med-Code</v>
      </c>
      <c r="C34" t="s">
        <v>583</v>
      </c>
      <c r="D34" s="1" t="s">
        <v>89</v>
      </c>
      <c r="E34" s="1" t="s">
        <v>348</v>
      </c>
      <c r="F34" s="1" t="b">
        <v>1</v>
      </c>
      <c r="G34" s="1" t="b">
        <v>0</v>
      </c>
      <c r="H34" s="1" t="s">
        <v>367</v>
      </c>
      <c r="I34" s="1">
        <f>INDEX('Measure Summary'!$I$10:$I$210,MATCH(C34,'Measure Summary'!$R$10:$R$210,0))</f>
        <v>19</v>
      </c>
      <c r="J34" s="1">
        <f>INDEX('Measure Summary'!$J$10:$J$210,MATCH(C34,'Measure Summary'!$R$10:$R$210,0))</f>
        <v>24.3</v>
      </c>
      <c r="K34" s="1" t="str">
        <f>INDEX('Measure Summary'!$M$10:$M$210,MATCH(C34,'Measure Summary'!$R$10:$R$210,0))</f>
        <v>Medium (17 – 20 cu. ft.)</v>
      </c>
      <c r="L34" s="1" t="s">
        <v>406</v>
      </c>
      <c r="M34" s="1">
        <f>INDEX('Measure Summary'!$N$10:$P$210,MATCH(C34,'Measure Summary'!$R$10:$R$210,0),MATCH(L34,key!$C$7:$C$9,0))</f>
        <v>589</v>
      </c>
      <c r="N34" s="1" t="s">
        <v>372</v>
      </c>
      <c r="O34" s="1">
        <f t="shared" si="0"/>
        <v>589</v>
      </c>
      <c r="P34" t="str">
        <f>"Refrigerator "&amp;VLOOKUP(E34,key!$C$12:$D$16,2,FALSE)&amp;IF(F34,"with Icemaker,  ","")&amp;IF(G34,"with thru-door ice service, ","")&amp;"Size range = "&amp;K34&amp;", AV = "&amp;J34&amp;", "&amp;VLOOKUP(L34,key!$C$7:$D$9,2,FALSE)&amp;", Rated kWh = "&amp;M34</f>
        <v>Refrigerator with Side mount freezer, with Icemaker,  Size range = Medium (17 – 20 cu. ft.), AV = 24.3, Minimum code compiant, Rated kWh = 589</v>
      </c>
    </row>
    <row r="35" spans="2:16" x14ac:dyDescent="0.25">
      <c r="B35" t="str">
        <f t="shared" si="1"/>
        <v>RefgFrz-SM-Ice_Large-Code</v>
      </c>
      <c r="C35" t="s">
        <v>584</v>
      </c>
      <c r="D35" s="1" t="s">
        <v>89</v>
      </c>
      <c r="E35" s="1" t="s">
        <v>348</v>
      </c>
      <c r="F35" s="1" t="b">
        <v>1</v>
      </c>
      <c r="G35" s="1" t="b">
        <v>0</v>
      </c>
      <c r="H35" s="1" t="s">
        <v>367</v>
      </c>
      <c r="I35" s="1">
        <f>INDEX('Measure Summary'!$I$10:$I$210,MATCH(C35,'Measure Summary'!$R$10:$R$210,0))</f>
        <v>22</v>
      </c>
      <c r="J35" s="1">
        <f>INDEX('Measure Summary'!$J$10:$J$210,MATCH(C35,'Measure Summary'!$R$10:$R$210,0))</f>
        <v>28.2</v>
      </c>
      <c r="K35" s="1" t="str">
        <f>INDEX('Measure Summary'!$M$10:$M$210,MATCH(C35,'Measure Summary'!$R$10:$R$210,0))</f>
        <v>Large (21 – 23 cu. ft.)</v>
      </c>
      <c r="L35" s="1" t="s">
        <v>406</v>
      </c>
      <c r="M35" s="1">
        <f>INDEX('Measure Summary'!$N$10:$P$210,MATCH(C35,'Measure Summary'!$R$10:$R$210,0),MATCH(L35,key!$C$7:$C$9,0))</f>
        <v>622</v>
      </c>
      <c r="N35" s="1" t="s">
        <v>372</v>
      </c>
      <c r="O35" s="1">
        <f t="shared" si="0"/>
        <v>622</v>
      </c>
      <c r="P35" t="str">
        <f>"Refrigerator "&amp;VLOOKUP(E35,key!$C$12:$D$16,2,FALSE)&amp;IF(F35,"with Icemaker,  ","")&amp;IF(G35,"with thru-door ice service, ","")&amp;"Size range = "&amp;K35&amp;", AV = "&amp;J35&amp;", "&amp;VLOOKUP(L35,key!$C$7:$D$9,2,FALSE)&amp;", Rated kWh = "&amp;M35</f>
        <v>Refrigerator with Side mount freezer, with Icemaker,  Size range = Large (21 – 23 cu. ft.), AV = 28.2, Minimum code compiant, Rated kWh = 622</v>
      </c>
    </row>
    <row r="36" spans="2:16" x14ac:dyDescent="0.25">
      <c r="B36" t="str">
        <f t="shared" si="1"/>
        <v>RefgFrz-SM-Ice_VLarge-Code</v>
      </c>
      <c r="C36" t="s">
        <v>585</v>
      </c>
      <c r="D36" s="1" t="s">
        <v>89</v>
      </c>
      <c r="E36" s="1" t="s">
        <v>348</v>
      </c>
      <c r="F36" s="1" t="b">
        <v>1</v>
      </c>
      <c r="G36" s="1" t="b">
        <v>0</v>
      </c>
      <c r="H36" s="1" t="s">
        <v>367</v>
      </c>
      <c r="I36" s="1">
        <f>INDEX('Measure Summary'!$I$10:$I$210,MATCH(C36,'Measure Summary'!$R$10:$R$210,0))</f>
        <v>26</v>
      </c>
      <c r="J36" s="1">
        <f>INDEX('Measure Summary'!$J$10:$J$210,MATCH(C36,'Measure Summary'!$R$10:$R$210,0))</f>
        <v>33.299999999999997</v>
      </c>
      <c r="K36" s="1" t="str">
        <f>INDEX('Measure Summary'!$M$10:$M$210,MATCH(C36,'Measure Summary'!$R$10:$R$210,0))</f>
        <v>Very large (over 23 cu. Ft.)</v>
      </c>
      <c r="L36" s="1" t="s">
        <v>406</v>
      </c>
      <c r="M36" s="1">
        <f>INDEX('Measure Summary'!$N$10:$P$210,MATCH(C36,'Measure Summary'!$R$10:$R$210,0),MATCH(L36,key!$C$7:$C$9,0))</f>
        <v>665</v>
      </c>
      <c r="N36" s="1" t="s">
        <v>372</v>
      </c>
      <c r="O36" s="1">
        <f t="shared" si="0"/>
        <v>665</v>
      </c>
      <c r="P36" t="str">
        <f>"Refrigerator "&amp;VLOOKUP(E36,key!$C$12:$D$16,2,FALSE)&amp;IF(F36,"with Icemaker,  ","")&amp;IF(G36,"with thru-door ice service, ","")&amp;"Size range = "&amp;K36&amp;", AV = "&amp;J36&amp;", "&amp;VLOOKUP(L36,key!$C$7:$D$9,2,FALSE)&amp;", Rated kWh = "&amp;M36</f>
        <v>Refrigerator with Side mount freezer, with Icemaker,  Size range = Very large (over 23 cu. Ft.), AV = 33.3, Minimum code compiant, Rated kWh = 665</v>
      </c>
    </row>
    <row r="37" spans="2:16" x14ac:dyDescent="0.25">
      <c r="B37" t="str">
        <f t="shared" si="1"/>
        <v>RefgFrz-SM-Ice_WtdSize-Code</v>
      </c>
      <c r="C37" t="s">
        <v>586</v>
      </c>
      <c r="D37" s="1" t="s">
        <v>89</v>
      </c>
      <c r="E37" s="1" t="s">
        <v>348</v>
      </c>
      <c r="F37" s="1" t="b">
        <v>1</v>
      </c>
      <c r="G37" s="1" t="b">
        <v>0</v>
      </c>
      <c r="H37" s="1" t="s">
        <v>367</v>
      </c>
      <c r="I37" s="1">
        <f>INDEX('Measure Summary'!$I$10:$I$210,MATCH(C37,'Measure Summary'!$R$10:$R$210,0))</f>
        <v>23.3</v>
      </c>
      <c r="J37" s="1">
        <f>INDEX('Measure Summary'!$J$10:$J$210,MATCH(C37,'Measure Summary'!$R$10:$R$210,0))</f>
        <v>29.9</v>
      </c>
      <c r="K37" s="1" t="str">
        <f>INDEX('Measure Summary'!$M$10:$M$210,MATCH(C37,'Measure Summary'!$R$10:$R$210,0))</f>
        <v>Weighted Size</v>
      </c>
      <c r="L37" s="1" t="s">
        <v>406</v>
      </c>
      <c r="M37" s="1">
        <f>INDEX('Measure Summary'!$N$10:$P$210,MATCH(C37,'Measure Summary'!$R$10:$R$210,0),MATCH(L37,key!$C$7:$C$9,0))</f>
        <v>636</v>
      </c>
      <c r="N37" s="1" t="s">
        <v>372</v>
      </c>
      <c r="O37" s="1">
        <f t="shared" si="0"/>
        <v>636</v>
      </c>
      <c r="P37" t="str">
        <f>"Refrigerator "&amp;VLOOKUP(E37,key!$C$12:$D$16,2,FALSE)&amp;IF(F37,"with Icemaker,  ","")&amp;IF(G37,"with thru-door ice service, ","")&amp;"Size range = "&amp;K37&amp;", AV = "&amp;J37&amp;", "&amp;VLOOKUP(L37,key!$C$7:$D$9,2,FALSE)&amp;", Rated kWh = "&amp;M37</f>
        <v>Refrigerator with Side mount freezer, with Icemaker,  Size range = Weighted Size, AV = 29.9, Minimum code compiant, Rated kWh = 636</v>
      </c>
    </row>
    <row r="38" spans="2:16" x14ac:dyDescent="0.25">
      <c r="B38" t="str">
        <f t="shared" si="1"/>
        <v>RefgFrz-SM-TTD_Mini-Code</v>
      </c>
      <c r="C38" t="s">
        <v>619</v>
      </c>
      <c r="D38" s="1" t="s">
        <v>89</v>
      </c>
      <c r="E38" s="1" t="s">
        <v>348</v>
      </c>
      <c r="F38" s="1" t="b">
        <v>1</v>
      </c>
      <c r="G38" s="1" t="b">
        <v>1</v>
      </c>
      <c r="H38" s="1" t="s">
        <v>367</v>
      </c>
      <c r="I38" s="1">
        <f>INDEX('Measure Summary'!$I$10:$I$210,MATCH(C38,'Measure Summary'!$R$10:$R$210,0))</f>
        <v>11</v>
      </c>
      <c r="J38" s="1">
        <f>INDEX('Measure Summary'!$J$10:$J$210,MATCH(C38,'Measure Summary'!$R$10:$R$210,0))</f>
        <v>14.1</v>
      </c>
      <c r="K38" s="1" t="str">
        <f>INDEX('Measure Summary'!$M$10:$M$210,MATCH(C38,'Measure Summary'!$R$10:$R$210,0))</f>
        <v>Very Small (&lt;13 cu. ft.)</v>
      </c>
      <c r="L38" s="1" t="s">
        <v>406</v>
      </c>
      <c r="M38" s="1">
        <f>INDEX('Measure Summary'!$N$10:$P$210,MATCH(C38,'Measure Summary'!$R$10:$R$210,0),MATCH(L38,key!$C$7:$C$9,0))</f>
        <v>553</v>
      </c>
      <c r="N38" s="1" t="s">
        <v>372</v>
      </c>
      <c r="O38" s="1">
        <f t="shared" si="0"/>
        <v>553</v>
      </c>
      <c r="P38" t="str">
        <f>"Refrigerator "&amp;VLOOKUP(E38,key!$C$12:$D$16,2,FALSE)&amp;IF(F38,"with Icemaker,  ","")&amp;IF(G38,"with thru-door ice service, ","")&amp;"Size range = "&amp;K38&amp;", AV = "&amp;J38&amp;", "&amp;VLOOKUP(L38,key!$C$7:$D$9,2,FALSE)&amp;", Rated kWh = "&amp;M38</f>
        <v>Refrigerator with Side mount freezer, with Icemaker,  with thru-door ice service, Size range = Very Small (&lt;13 cu. ft.), AV = 14.1, Minimum code compiant, Rated kWh = 553</v>
      </c>
    </row>
    <row r="39" spans="2:16" x14ac:dyDescent="0.25">
      <c r="B39" t="str">
        <f t="shared" si="1"/>
        <v>RefgFrz-SM-TTD_Small-Code</v>
      </c>
      <c r="C39" t="s">
        <v>620</v>
      </c>
      <c r="D39" s="1" t="s">
        <v>89</v>
      </c>
      <c r="E39" s="1" t="s">
        <v>348</v>
      </c>
      <c r="F39" s="1" t="b">
        <v>1</v>
      </c>
      <c r="G39" s="1" t="b">
        <v>1</v>
      </c>
      <c r="H39" s="1" t="s">
        <v>367</v>
      </c>
      <c r="I39" s="1">
        <f>INDEX('Measure Summary'!$I$10:$I$210,MATCH(C39,'Measure Summary'!$R$10:$R$210,0))</f>
        <v>15</v>
      </c>
      <c r="J39" s="1">
        <f>INDEX('Measure Summary'!$J$10:$J$210,MATCH(C39,'Measure Summary'!$R$10:$R$210,0))</f>
        <v>19.2</v>
      </c>
      <c r="K39" s="1" t="str">
        <f>INDEX('Measure Summary'!$M$10:$M$210,MATCH(C39,'Measure Summary'!$R$10:$R$210,0))</f>
        <v>Small (13 – 16 cu. ft.)</v>
      </c>
      <c r="L39" s="1" t="s">
        <v>406</v>
      </c>
      <c r="M39" s="1">
        <f>INDEX('Measure Summary'!$N$10:$P$210,MATCH(C39,'Measure Summary'!$R$10:$R$210,0),MATCH(L39,key!$C$7:$C$9,0))</f>
        <v>597</v>
      </c>
      <c r="N39" s="1" t="s">
        <v>372</v>
      </c>
      <c r="O39" s="1">
        <f t="shared" si="0"/>
        <v>597</v>
      </c>
      <c r="P39" t="str">
        <f>"Refrigerator "&amp;VLOOKUP(E39,key!$C$12:$D$16,2,FALSE)&amp;IF(F39,"with Icemaker,  ","")&amp;IF(G39,"with thru-door ice service, ","")&amp;"Size range = "&amp;K39&amp;", AV = "&amp;J39&amp;", "&amp;VLOOKUP(L39,key!$C$7:$D$9,2,FALSE)&amp;", Rated kWh = "&amp;M39</f>
        <v>Refrigerator with Side mount freezer, with Icemaker,  with thru-door ice service, Size range = Small (13 – 16 cu. ft.), AV = 19.2, Minimum code compiant, Rated kWh = 597</v>
      </c>
    </row>
    <row r="40" spans="2:16" x14ac:dyDescent="0.25">
      <c r="B40" t="str">
        <f t="shared" si="1"/>
        <v>RefgFrz-SM-TTD_Med-Code</v>
      </c>
      <c r="C40" t="s">
        <v>621</v>
      </c>
      <c r="D40" s="1" t="s">
        <v>89</v>
      </c>
      <c r="E40" s="1" t="s">
        <v>348</v>
      </c>
      <c r="F40" s="1" t="b">
        <v>1</v>
      </c>
      <c r="G40" s="1" t="b">
        <v>1</v>
      </c>
      <c r="H40" s="1" t="s">
        <v>367</v>
      </c>
      <c r="I40" s="1">
        <f>INDEX('Measure Summary'!$I$10:$I$210,MATCH(C40,'Measure Summary'!$R$10:$R$210,0))</f>
        <v>19</v>
      </c>
      <c r="J40" s="1">
        <f>INDEX('Measure Summary'!$J$10:$J$210,MATCH(C40,'Measure Summary'!$R$10:$R$210,0))</f>
        <v>24.3</v>
      </c>
      <c r="K40" s="1" t="str">
        <f>INDEX('Measure Summary'!$M$10:$M$210,MATCH(C40,'Measure Summary'!$R$10:$R$210,0))</f>
        <v>Medium (17 – 20 cu. ft.)</v>
      </c>
      <c r="L40" s="1" t="s">
        <v>406</v>
      </c>
      <c r="M40" s="1">
        <f>INDEX('Measure Summary'!$N$10:$P$210,MATCH(C40,'Measure Summary'!$R$10:$R$210,0),MATCH(L40,key!$C$7:$C$9,0))</f>
        <v>640</v>
      </c>
      <c r="N40" s="1" t="s">
        <v>372</v>
      </c>
      <c r="O40" s="1">
        <f t="shared" si="0"/>
        <v>640</v>
      </c>
      <c r="P40" t="str">
        <f>"Refrigerator "&amp;VLOOKUP(E40,key!$C$12:$D$16,2,FALSE)&amp;IF(F40,"with Icemaker,  ","")&amp;IF(G40,"with thru-door ice service, ","")&amp;"Size range = "&amp;K40&amp;", AV = "&amp;J40&amp;", "&amp;VLOOKUP(L40,key!$C$7:$D$9,2,FALSE)&amp;", Rated kWh = "&amp;M40</f>
        <v>Refrigerator with Side mount freezer, with Icemaker,  with thru-door ice service, Size range = Medium (17 – 20 cu. ft.), AV = 24.3, Minimum code compiant, Rated kWh = 640</v>
      </c>
    </row>
    <row r="41" spans="2:16" x14ac:dyDescent="0.25">
      <c r="B41" t="str">
        <f t="shared" si="1"/>
        <v>RefgFrz-SM-TTD_Large-Code</v>
      </c>
      <c r="C41" t="s">
        <v>622</v>
      </c>
      <c r="D41" s="1" t="s">
        <v>89</v>
      </c>
      <c r="E41" s="1" t="s">
        <v>348</v>
      </c>
      <c r="F41" s="1" t="b">
        <v>1</v>
      </c>
      <c r="G41" s="1" t="b">
        <v>1</v>
      </c>
      <c r="H41" s="1" t="s">
        <v>367</v>
      </c>
      <c r="I41" s="1">
        <f>INDEX('Measure Summary'!$I$10:$I$210,MATCH(C41,'Measure Summary'!$R$10:$R$210,0))</f>
        <v>22</v>
      </c>
      <c r="J41" s="1">
        <f>INDEX('Measure Summary'!$J$10:$J$210,MATCH(C41,'Measure Summary'!$R$10:$R$210,0))</f>
        <v>28.2</v>
      </c>
      <c r="K41" s="1" t="str">
        <f>INDEX('Measure Summary'!$M$10:$M$210,MATCH(C41,'Measure Summary'!$R$10:$R$210,0))</f>
        <v>Large (21 – 23 cu. ft.)</v>
      </c>
      <c r="L41" s="1" t="s">
        <v>406</v>
      </c>
      <c r="M41" s="1">
        <f>INDEX('Measure Summary'!$N$10:$P$210,MATCH(C41,'Measure Summary'!$R$10:$R$210,0),MATCH(L41,key!$C$7:$C$9,0))</f>
        <v>674</v>
      </c>
      <c r="N41" s="1" t="s">
        <v>372</v>
      </c>
      <c r="O41" s="1">
        <f t="shared" si="0"/>
        <v>674</v>
      </c>
      <c r="P41" t="str">
        <f>"Refrigerator "&amp;VLOOKUP(E41,key!$C$12:$D$16,2,FALSE)&amp;IF(F41,"with Icemaker,  ","")&amp;IF(G41,"with thru-door ice service, ","")&amp;"Size range = "&amp;K41&amp;", AV = "&amp;J41&amp;", "&amp;VLOOKUP(L41,key!$C$7:$D$9,2,FALSE)&amp;", Rated kWh = "&amp;M41</f>
        <v>Refrigerator with Side mount freezer, with Icemaker,  with thru-door ice service, Size range = Large (21 – 23 cu. ft.), AV = 28.2, Minimum code compiant, Rated kWh = 674</v>
      </c>
    </row>
    <row r="42" spans="2:16" x14ac:dyDescent="0.25">
      <c r="B42" t="str">
        <f t="shared" si="1"/>
        <v>RefgFrz-SM-TTD_VLarge-Code</v>
      </c>
      <c r="C42" t="s">
        <v>623</v>
      </c>
      <c r="D42" s="1" t="s">
        <v>89</v>
      </c>
      <c r="E42" s="1" t="s">
        <v>348</v>
      </c>
      <c r="F42" s="1" t="b">
        <v>1</v>
      </c>
      <c r="G42" s="1" t="b">
        <v>1</v>
      </c>
      <c r="H42" s="1" t="s">
        <v>367</v>
      </c>
      <c r="I42" s="1">
        <f>INDEX('Measure Summary'!$I$10:$I$210,MATCH(C42,'Measure Summary'!$R$10:$R$210,0))</f>
        <v>26</v>
      </c>
      <c r="J42" s="1">
        <f>INDEX('Measure Summary'!$J$10:$J$210,MATCH(C42,'Measure Summary'!$R$10:$R$210,0))</f>
        <v>33.299999999999997</v>
      </c>
      <c r="K42" s="1" t="str">
        <f>INDEX('Measure Summary'!$M$10:$M$210,MATCH(C42,'Measure Summary'!$R$10:$R$210,0))</f>
        <v>Very large (over 23 cu. Ft.)</v>
      </c>
      <c r="L42" s="1" t="s">
        <v>406</v>
      </c>
      <c r="M42" s="1">
        <f>INDEX('Measure Summary'!$N$10:$P$210,MATCH(C42,'Measure Summary'!$R$10:$R$210,0),MATCH(L42,key!$C$7:$C$9,0))</f>
        <v>717</v>
      </c>
      <c r="N42" s="1" t="s">
        <v>372</v>
      </c>
      <c r="O42" s="1">
        <f t="shared" si="0"/>
        <v>717</v>
      </c>
      <c r="P42" t="str">
        <f>"Refrigerator "&amp;VLOOKUP(E42,key!$C$12:$D$16,2,FALSE)&amp;IF(F42,"with Icemaker,  ","")&amp;IF(G42,"with thru-door ice service, ","")&amp;"Size range = "&amp;K42&amp;", AV = "&amp;J42&amp;", "&amp;VLOOKUP(L42,key!$C$7:$D$9,2,FALSE)&amp;", Rated kWh = "&amp;M42</f>
        <v>Refrigerator with Side mount freezer, with Icemaker,  with thru-door ice service, Size range = Very large (over 23 cu. Ft.), AV = 33.3, Minimum code compiant, Rated kWh = 717</v>
      </c>
    </row>
    <row r="43" spans="2:16" x14ac:dyDescent="0.25">
      <c r="B43" t="str">
        <f t="shared" si="1"/>
        <v>RefgFrz-SM-TTD_WtdSize-Code</v>
      </c>
      <c r="C43" t="s">
        <v>624</v>
      </c>
      <c r="D43" s="1" t="s">
        <v>89</v>
      </c>
      <c r="E43" s="1" t="s">
        <v>348</v>
      </c>
      <c r="F43" s="1" t="b">
        <v>1</v>
      </c>
      <c r="G43" s="1" t="b">
        <v>1</v>
      </c>
      <c r="H43" s="1" t="s">
        <v>367</v>
      </c>
      <c r="I43" s="1">
        <f>INDEX('Measure Summary'!$I$10:$I$210,MATCH(C43,'Measure Summary'!$R$10:$R$210,0))</f>
        <v>24.3</v>
      </c>
      <c r="J43" s="1">
        <f>INDEX('Measure Summary'!$J$10:$J$210,MATCH(C43,'Measure Summary'!$R$10:$R$210,0))</f>
        <v>31.1</v>
      </c>
      <c r="K43" s="1" t="str">
        <f>INDEX('Measure Summary'!$M$10:$M$210,MATCH(C43,'Measure Summary'!$R$10:$R$210,0))</f>
        <v>Weighted Size</v>
      </c>
      <c r="L43" s="1" t="s">
        <v>406</v>
      </c>
      <c r="M43" s="1">
        <f>INDEX('Measure Summary'!$N$10:$P$210,MATCH(C43,'Measure Summary'!$R$10:$R$210,0),MATCH(L43,key!$C$7:$C$9,0))</f>
        <v>699</v>
      </c>
      <c r="N43" s="1" t="s">
        <v>372</v>
      </c>
      <c r="O43" s="1">
        <f t="shared" si="0"/>
        <v>699</v>
      </c>
      <c r="P43" t="str">
        <f>"Refrigerator "&amp;VLOOKUP(E43,key!$C$12:$D$16,2,FALSE)&amp;IF(F43,"with Icemaker,  ","")&amp;IF(G43,"with thru-door ice service, ","")&amp;"Size range = "&amp;K43&amp;", AV = "&amp;J43&amp;", "&amp;VLOOKUP(L43,key!$C$7:$D$9,2,FALSE)&amp;", Rated kWh = "&amp;M43</f>
        <v>Refrigerator with Side mount freezer, with Icemaker,  with thru-door ice service, Size range = Weighted Size, AV = 31.1, Minimum code compiant, Rated kWh = 699</v>
      </c>
    </row>
    <row r="44" spans="2:16" x14ac:dyDescent="0.25">
      <c r="B44" t="str">
        <f t="shared" si="1"/>
        <v>RefgFrz-BM_Mini-Code</v>
      </c>
      <c r="C44" t="s">
        <v>587</v>
      </c>
      <c r="D44" s="1" t="s">
        <v>89</v>
      </c>
      <c r="E44" s="1" t="s">
        <v>349</v>
      </c>
      <c r="F44" s="1" t="b">
        <v>0</v>
      </c>
      <c r="G44" s="1" t="b">
        <v>0</v>
      </c>
      <c r="H44" s="1" t="s">
        <v>367</v>
      </c>
      <c r="I44" s="1">
        <f>INDEX('Measure Summary'!$I$10:$I$210,MATCH(C44,'Measure Summary'!$R$10:$R$210,0))</f>
        <v>11</v>
      </c>
      <c r="J44" s="1">
        <f>INDEX('Measure Summary'!$J$10:$J$210,MATCH(C44,'Measure Summary'!$R$10:$R$210,0))</f>
        <v>13.9</v>
      </c>
      <c r="K44" s="1" t="str">
        <f>INDEX('Measure Summary'!$M$10:$M$210,MATCH(C44,'Measure Summary'!$R$10:$R$210,0))</f>
        <v>Very Small (&lt;13 cu. ft.)</v>
      </c>
      <c r="L44" s="1" t="s">
        <v>406</v>
      </c>
      <c r="M44" s="1">
        <f>INDEX('Measure Summary'!$N$10:$P$210,MATCH(C44,'Measure Summary'!$R$10:$R$210,0),MATCH(L44,key!$C$7:$C$9,0))</f>
        <v>440</v>
      </c>
      <c r="N44" s="1" t="s">
        <v>372</v>
      </c>
      <c r="O44" s="1">
        <f t="shared" si="0"/>
        <v>440</v>
      </c>
      <c r="P44" t="str">
        <f>"Refrigerator "&amp;VLOOKUP(E44,key!$C$12:$D$16,2,FALSE)&amp;IF(F44,"with Icemaker,  ","")&amp;IF(G44,"with thru-door ice service, ","")&amp;"Size range = "&amp;K44&amp;", AV = "&amp;J44&amp;", "&amp;VLOOKUP(L44,key!$C$7:$D$9,2,FALSE)&amp;", Rated kWh = "&amp;M44</f>
        <v>Refrigerator with Bottom mount freezer, Size range = Very Small (&lt;13 cu. ft.), AV = 13.9, Minimum code compiant, Rated kWh = 440</v>
      </c>
    </row>
    <row r="45" spans="2:16" x14ac:dyDescent="0.25">
      <c r="B45" t="str">
        <f t="shared" si="1"/>
        <v>RefgFrz-BM_Small-Code</v>
      </c>
      <c r="C45" t="s">
        <v>588</v>
      </c>
      <c r="D45" s="1" t="s">
        <v>89</v>
      </c>
      <c r="E45" s="1" t="s">
        <v>349</v>
      </c>
      <c r="F45" s="1" t="b">
        <v>0</v>
      </c>
      <c r="G45" s="1" t="b">
        <v>0</v>
      </c>
      <c r="H45" s="1" t="s">
        <v>367</v>
      </c>
      <c r="I45" s="1">
        <f>INDEX('Measure Summary'!$I$10:$I$210,MATCH(C45,'Measure Summary'!$R$10:$R$210,0))</f>
        <v>15</v>
      </c>
      <c r="J45" s="1">
        <f>INDEX('Measure Summary'!$J$10:$J$210,MATCH(C45,'Measure Summary'!$R$10:$R$210,0))</f>
        <v>19</v>
      </c>
      <c r="K45" s="1" t="str">
        <f>INDEX('Measure Summary'!$M$10:$M$210,MATCH(C45,'Measure Summary'!$R$10:$R$210,0))</f>
        <v>Small (13 – 16 cu. ft.)</v>
      </c>
      <c r="L45" s="1" t="s">
        <v>406</v>
      </c>
      <c r="M45" s="1">
        <f>INDEX('Measure Summary'!$N$10:$P$210,MATCH(C45,'Measure Summary'!$R$10:$R$210,0),MATCH(L45,key!$C$7:$C$9,0))</f>
        <v>485</v>
      </c>
      <c r="N45" s="1" t="s">
        <v>372</v>
      </c>
      <c r="O45" s="1">
        <f t="shared" si="0"/>
        <v>485</v>
      </c>
      <c r="P45" t="str">
        <f>"Refrigerator "&amp;VLOOKUP(E45,key!$C$12:$D$16,2,FALSE)&amp;IF(F45,"with Icemaker,  ","")&amp;IF(G45,"with thru-door ice service, ","")&amp;"Size range = "&amp;K45&amp;", AV = "&amp;J45&amp;", "&amp;VLOOKUP(L45,key!$C$7:$D$9,2,FALSE)&amp;", Rated kWh = "&amp;M45</f>
        <v>Refrigerator with Bottom mount freezer, Size range = Small (13 – 16 cu. ft.), AV = 19, Minimum code compiant, Rated kWh = 485</v>
      </c>
    </row>
    <row r="46" spans="2:16" x14ac:dyDescent="0.25">
      <c r="B46" t="str">
        <f t="shared" si="1"/>
        <v>RefgFrz-BM_Med-Code</v>
      </c>
      <c r="C46" t="s">
        <v>589</v>
      </c>
      <c r="D46" s="1" t="s">
        <v>89</v>
      </c>
      <c r="E46" s="1" t="s">
        <v>349</v>
      </c>
      <c r="F46" s="1" t="b">
        <v>0</v>
      </c>
      <c r="G46" s="1" t="b">
        <v>0</v>
      </c>
      <c r="H46" s="1" t="s">
        <v>367</v>
      </c>
      <c r="I46" s="1">
        <f>INDEX('Measure Summary'!$I$10:$I$210,MATCH(C46,'Measure Summary'!$R$10:$R$210,0))</f>
        <v>19</v>
      </c>
      <c r="J46" s="1">
        <f>INDEX('Measure Summary'!$J$10:$J$210,MATCH(C46,'Measure Summary'!$R$10:$R$210,0))</f>
        <v>24.1</v>
      </c>
      <c r="K46" s="1" t="str">
        <f>INDEX('Measure Summary'!$M$10:$M$210,MATCH(C46,'Measure Summary'!$R$10:$R$210,0))</f>
        <v>Medium (17 – 20 cu. ft.)</v>
      </c>
      <c r="L46" s="1" t="s">
        <v>406</v>
      </c>
      <c r="M46" s="1">
        <f>INDEX('Measure Summary'!$N$10:$P$210,MATCH(C46,'Measure Summary'!$R$10:$R$210,0),MATCH(L46,key!$C$7:$C$9,0))</f>
        <v>530</v>
      </c>
      <c r="N46" s="1" t="s">
        <v>372</v>
      </c>
      <c r="O46" s="1">
        <f t="shared" si="0"/>
        <v>530</v>
      </c>
      <c r="P46" t="str">
        <f>"Refrigerator "&amp;VLOOKUP(E46,key!$C$12:$D$16,2,FALSE)&amp;IF(F46,"with Icemaker,  ","")&amp;IF(G46,"with thru-door ice service, ","")&amp;"Size range = "&amp;K46&amp;", AV = "&amp;J46&amp;", "&amp;VLOOKUP(L46,key!$C$7:$D$9,2,FALSE)&amp;", Rated kWh = "&amp;M46</f>
        <v>Refrigerator with Bottom mount freezer, Size range = Medium (17 – 20 cu. ft.), AV = 24.1, Minimum code compiant, Rated kWh = 530</v>
      </c>
    </row>
    <row r="47" spans="2:16" x14ac:dyDescent="0.25">
      <c r="B47" t="str">
        <f t="shared" si="1"/>
        <v>RefgFrz-BM_Large-Code</v>
      </c>
      <c r="C47" t="s">
        <v>590</v>
      </c>
      <c r="D47" s="1" t="s">
        <v>89</v>
      </c>
      <c r="E47" s="1" t="s">
        <v>349</v>
      </c>
      <c r="F47" s="1" t="b">
        <v>0</v>
      </c>
      <c r="G47" s="1" t="b">
        <v>0</v>
      </c>
      <c r="H47" s="1" t="s">
        <v>367</v>
      </c>
      <c r="I47" s="1">
        <f>INDEX('Measure Summary'!$I$10:$I$210,MATCH(C47,'Measure Summary'!$R$10:$R$210,0))</f>
        <v>22</v>
      </c>
      <c r="J47" s="1">
        <f>INDEX('Measure Summary'!$J$10:$J$210,MATCH(C47,'Measure Summary'!$R$10:$R$210,0))</f>
        <v>27.9</v>
      </c>
      <c r="K47" s="1" t="str">
        <f>INDEX('Measure Summary'!$M$10:$M$210,MATCH(C47,'Measure Summary'!$R$10:$R$210,0))</f>
        <v>Large (21 – 23 cu. ft.)</v>
      </c>
      <c r="L47" s="1" t="s">
        <v>406</v>
      </c>
      <c r="M47" s="1">
        <f>INDEX('Measure Summary'!$N$10:$P$210,MATCH(C47,'Measure Summary'!$R$10:$R$210,0),MATCH(L47,key!$C$7:$C$9,0))</f>
        <v>564</v>
      </c>
      <c r="N47" s="1" t="s">
        <v>372</v>
      </c>
      <c r="O47" s="1">
        <f t="shared" si="0"/>
        <v>564</v>
      </c>
      <c r="P47" t="str">
        <f>"Refrigerator "&amp;VLOOKUP(E47,key!$C$12:$D$16,2,FALSE)&amp;IF(F47,"with Icemaker,  ","")&amp;IF(G47,"with thru-door ice service, ","")&amp;"Size range = "&amp;K47&amp;", AV = "&amp;J47&amp;", "&amp;VLOOKUP(L47,key!$C$7:$D$9,2,FALSE)&amp;", Rated kWh = "&amp;M47</f>
        <v>Refrigerator with Bottom mount freezer, Size range = Large (21 – 23 cu. ft.), AV = 27.9, Minimum code compiant, Rated kWh = 564</v>
      </c>
    </row>
    <row r="48" spans="2:16" x14ac:dyDescent="0.25">
      <c r="B48" t="str">
        <f t="shared" si="1"/>
        <v>RefgFrz-BM_VLarge-Code</v>
      </c>
      <c r="C48" t="s">
        <v>591</v>
      </c>
      <c r="D48" s="1" t="s">
        <v>89</v>
      </c>
      <c r="E48" s="1" t="s">
        <v>349</v>
      </c>
      <c r="F48" s="1" t="b">
        <v>0</v>
      </c>
      <c r="G48" s="1" t="b">
        <v>0</v>
      </c>
      <c r="H48" s="1" t="s">
        <v>367</v>
      </c>
      <c r="I48" s="1">
        <f>INDEX('Measure Summary'!$I$10:$I$210,MATCH(C48,'Measure Summary'!$R$10:$R$210,0))</f>
        <v>26</v>
      </c>
      <c r="J48" s="1">
        <f>INDEX('Measure Summary'!$J$10:$J$210,MATCH(C48,'Measure Summary'!$R$10:$R$210,0))</f>
        <v>32.9</v>
      </c>
      <c r="K48" s="1" t="str">
        <f>INDEX('Measure Summary'!$M$10:$M$210,MATCH(C48,'Measure Summary'!$R$10:$R$210,0))</f>
        <v>Very large (over 23 cu. Ft.)</v>
      </c>
      <c r="L48" s="1" t="s">
        <v>406</v>
      </c>
      <c r="M48" s="1">
        <f>INDEX('Measure Summary'!$N$10:$P$210,MATCH(C48,'Measure Summary'!$R$10:$R$210,0),MATCH(L48,key!$C$7:$C$9,0))</f>
        <v>608</v>
      </c>
      <c r="N48" s="1" t="s">
        <v>372</v>
      </c>
      <c r="O48" s="1">
        <f t="shared" si="0"/>
        <v>608</v>
      </c>
      <c r="P48" t="str">
        <f>"Refrigerator "&amp;VLOOKUP(E48,key!$C$12:$D$16,2,FALSE)&amp;IF(F48,"with Icemaker,  ","")&amp;IF(G48,"with thru-door ice service, ","")&amp;"Size range = "&amp;K48&amp;", AV = "&amp;J48&amp;", "&amp;VLOOKUP(L48,key!$C$7:$D$9,2,FALSE)&amp;", Rated kWh = "&amp;M48</f>
        <v>Refrigerator with Bottom mount freezer, Size range = Very large (over 23 cu. Ft.), AV = 32.9, Minimum code compiant, Rated kWh = 608</v>
      </c>
    </row>
    <row r="49" spans="1:16" x14ac:dyDescent="0.25">
      <c r="B49" t="str">
        <f t="shared" si="1"/>
        <v>RefgFrz-BM_WtdSize-Code</v>
      </c>
      <c r="C49" t="s">
        <v>592</v>
      </c>
      <c r="D49" s="1" t="s">
        <v>89</v>
      </c>
      <c r="E49" s="1" t="s">
        <v>349</v>
      </c>
      <c r="F49" s="1" t="b">
        <v>0</v>
      </c>
      <c r="G49" s="1" t="b">
        <v>0</v>
      </c>
      <c r="H49" s="1" t="s">
        <v>367</v>
      </c>
      <c r="I49" s="1">
        <f>INDEX('Measure Summary'!$I$10:$I$210,MATCH(C49,'Measure Summary'!$R$10:$R$210,0))</f>
        <v>20.399999999999999</v>
      </c>
      <c r="J49" s="1">
        <f>INDEX('Measure Summary'!$J$10:$J$210,MATCH(C49,'Measure Summary'!$R$10:$R$210,0))</f>
        <v>25.9</v>
      </c>
      <c r="K49" s="1" t="str">
        <f>INDEX('Measure Summary'!$M$10:$M$210,MATCH(C49,'Measure Summary'!$R$10:$R$210,0))</f>
        <v>Weighted Size</v>
      </c>
      <c r="L49" s="1" t="s">
        <v>406</v>
      </c>
      <c r="M49" s="1">
        <f>INDEX('Measure Summary'!$N$10:$P$210,MATCH(C49,'Measure Summary'!$R$10:$R$210,0),MATCH(L49,key!$C$7:$C$9,0))</f>
        <v>555</v>
      </c>
      <c r="N49" s="1" t="s">
        <v>372</v>
      </c>
      <c r="O49" s="1">
        <f t="shared" si="0"/>
        <v>555</v>
      </c>
      <c r="P49" t="str">
        <f>"Refrigerator "&amp;VLOOKUP(E49,key!$C$12:$D$16,2,FALSE)&amp;IF(F49,"with Icemaker,  ","")&amp;IF(G49,"with thru-door ice service, ","")&amp;"Size range = "&amp;K49&amp;", AV = "&amp;J49&amp;", "&amp;VLOOKUP(L49,key!$C$7:$D$9,2,FALSE)&amp;", Rated kWh = "&amp;M49</f>
        <v>Refrigerator with Bottom mount freezer, Size range = Weighted Size, AV = 25.9, Minimum code compiant, Rated kWh = 555</v>
      </c>
    </row>
    <row r="50" spans="1:16" x14ac:dyDescent="0.25">
      <c r="B50" t="str">
        <f t="shared" si="1"/>
        <v>RefgFrz-BM-TTD_Mini-Code</v>
      </c>
      <c r="C50" t="s">
        <v>625</v>
      </c>
      <c r="D50" s="1" t="s">
        <v>89</v>
      </c>
      <c r="E50" s="1" t="s">
        <v>349</v>
      </c>
      <c r="F50" s="1" t="b">
        <v>1</v>
      </c>
      <c r="G50" s="1" t="b">
        <v>1</v>
      </c>
      <c r="H50" s="1" t="s">
        <v>367</v>
      </c>
      <c r="I50" s="1">
        <f>INDEX('Measure Summary'!$I$10:$I$210,MATCH(C50,'Measure Summary'!$R$10:$R$210,0))</f>
        <v>11</v>
      </c>
      <c r="J50" s="1">
        <f>INDEX('Measure Summary'!$J$10:$J$210,MATCH(C50,'Measure Summary'!$R$10:$R$210,0))</f>
        <v>13.9</v>
      </c>
      <c r="K50" s="1" t="str">
        <f>INDEX('Measure Summary'!$M$10:$M$210,MATCH(C50,'Measure Summary'!$R$10:$R$210,0))</f>
        <v>Very Small (&lt;13 cu. ft.)</v>
      </c>
      <c r="L50" s="1" t="s">
        <v>406</v>
      </c>
      <c r="M50" s="1">
        <f>INDEX('Measure Summary'!$N$10:$P$210,MATCH(C50,'Measure Summary'!$R$10:$R$210,0),MATCH(L50,key!$C$7:$C$9,0))</f>
        <v>604</v>
      </c>
      <c r="N50" s="1" t="s">
        <v>372</v>
      </c>
      <c r="O50" s="1">
        <f t="shared" ref="O50:O55" si="2">+M50</f>
        <v>604</v>
      </c>
      <c r="P50" t="str">
        <f>"Refrigerator "&amp;VLOOKUP(E50,key!$C$12:$D$16,2,FALSE)&amp;IF(F50,"with Icemaker,  ","")&amp;IF(G50,"with thru-door ice service, ","")&amp;"Size range = "&amp;K50&amp;", AV = "&amp;J50&amp;", "&amp;VLOOKUP(L50,key!$C$7:$D$9,2,FALSE)&amp;", Rated kWh = "&amp;M50</f>
        <v>Refrigerator with Bottom mount freezer, with Icemaker,  with thru-door ice service, Size range = Very Small (&lt;13 cu. ft.), AV = 13.9, Minimum code compiant, Rated kWh = 604</v>
      </c>
    </row>
    <row r="51" spans="1:16" x14ac:dyDescent="0.25">
      <c r="B51" t="str">
        <f t="shared" si="1"/>
        <v>RefgFrz-BM-TTD_Small-Code</v>
      </c>
      <c r="C51" t="s">
        <v>626</v>
      </c>
      <c r="D51" s="1" t="s">
        <v>89</v>
      </c>
      <c r="E51" s="1" t="s">
        <v>349</v>
      </c>
      <c r="F51" s="1" t="b">
        <v>1</v>
      </c>
      <c r="G51" s="1" t="b">
        <v>1</v>
      </c>
      <c r="H51" s="1" t="s">
        <v>367</v>
      </c>
      <c r="I51" s="1">
        <f>INDEX('Measure Summary'!$I$10:$I$210,MATCH(C51,'Measure Summary'!$R$10:$R$210,0))</f>
        <v>15</v>
      </c>
      <c r="J51" s="1">
        <f>INDEX('Measure Summary'!$J$10:$J$210,MATCH(C51,'Measure Summary'!$R$10:$R$210,0))</f>
        <v>19</v>
      </c>
      <c r="K51" s="1" t="str">
        <f>INDEX('Measure Summary'!$M$10:$M$210,MATCH(C51,'Measure Summary'!$R$10:$R$210,0))</f>
        <v>Small (13 – 16 cu. ft.)</v>
      </c>
      <c r="L51" s="1" t="s">
        <v>406</v>
      </c>
      <c r="M51" s="1">
        <f>INDEX('Measure Summary'!$N$10:$P$210,MATCH(C51,'Measure Summary'!$R$10:$R$210,0),MATCH(L51,key!$C$7:$C$9,0))</f>
        <v>651</v>
      </c>
      <c r="N51" s="1" t="s">
        <v>372</v>
      </c>
      <c r="O51" s="1">
        <f t="shared" si="2"/>
        <v>651</v>
      </c>
      <c r="P51" t="str">
        <f>"Refrigerator "&amp;VLOOKUP(E51,key!$C$12:$D$16,2,FALSE)&amp;IF(F51,"with Icemaker,  ","")&amp;IF(G51,"with thru-door ice service, ","")&amp;"Size range = "&amp;K51&amp;", AV = "&amp;J51&amp;", "&amp;VLOOKUP(L51,key!$C$7:$D$9,2,FALSE)&amp;", Rated kWh = "&amp;M51</f>
        <v>Refrigerator with Bottom mount freezer, with Icemaker,  with thru-door ice service, Size range = Small (13 – 16 cu. ft.), AV = 19, Minimum code compiant, Rated kWh = 651</v>
      </c>
    </row>
    <row r="52" spans="1:16" x14ac:dyDescent="0.25">
      <c r="B52" t="str">
        <f t="shared" si="1"/>
        <v>RefgFrz-BM-TTD_Med-Code</v>
      </c>
      <c r="C52" t="s">
        <v>627</v>
      </c>
      <c r="D52" s="1" t="s">
        <v>89</v>
      </c>
      <c r="E52" s="1" t="s">
        <v>349</v>
      </c>
      <c r="F52" s="1" t="b">
        <v>1</v>
      </c>
      <c r="G52" s="1" t="b">
        <v>1</v>
      </c>
      <c r="H52" s="1" t="s">
        <v>367</v>
      </c>
      <c r="I52" s="1">
        <f>INDEX('Measure Summary'!$I$10:$I$210,MATCH(C52,'Measure Summary'!$R$10:$R$210,0))</f>
        <v>19</v>
      </c>
      <c r="J52" s="1">
        <f>INDEX('Measure Summary'!$J$10:$J$210,MATCH(C52,'Measure Summary'!$R$10:$R$210,0))</f>
        <v>24.1</v>
      </c>
      <c r="K52" s="1" t="str">
        <f>INDEX('Measure Summary'!$M$10:$M$210,MATCH(C52,'Measure Summary'!$R$10:$R$210,0))</f>
        <v>Medium (17 – 20 cu. ft.)</v>
      </c>
      <c r="L52" s="1" t="s">
        <v>406</v>
      </c>
      <c r="M52" s="1">
        <f>INDEX('Measure Summary'!$N$10:$P$210,MATCH(C52,'Measure Summary'!$R$10:$R$210,0),MATCH(L52,key!$C$7:$C$9,0))</f>
        <v>698</v>
      </c>
      <c r="N52" s="1" t="s">
        <v>372</v>
      </c>
      <c r="O52" s="1">
        <f t="shared" si="2"/>
        <v>698</v>
      </c>
      <c r="P52" t="str">
        <f>"Refrigerator "&amp;VLOOKUP(E52,key!$C$12:$D$16,2,FALSE)&amp;IF(F52,"with Icemaker,  ","")&amp;IF(G52,"with thru-door ice service, ","")&amp;"Size range = "&amp;K52&amp;", AV = "&amp;J52&amp;", "&amp;VLOOKUP(L52,key!$C$7:$D$9,2,FALSE)&amp;", Rated kWh = "&amp;M52</f>
        <v>Refrigerator with Bottom mount freezer, with Icemaker,  with thru-door ice service, Size range = Medium (17 – 20 cu. ft.), AV = 24.1, Minimum code compiant, Rated kWh = 698</v>
      </c>
    </row>
    <row r="53" spans="1:16" x14ac:dyDescent="0.25">
      <c r="B53" t="str">
        <f t="shared" si="1"/>
        <v>RefgFrz-BM-TTD_Large-Code</v>
      </c>
      <c r="C53" t="s">
        <v>628</v>
      </c>
      <c r="D53" s="1" t="s">
        <v>89</v>
      </c>
      <c r="E53" s="1" t="s">
        <v>349</v>
      </c>
      <c r="F53" s="1" t="b">
        <v>1</v>
      </c>
      <c r="G53" s="1" t="b">
        <v>1</v>
      </c>
      <c r="H53" s="1" t="s">
        <v>367</v>
      </c>
      <c r="I53" s="1">
        <f>INDEX('Measure Summary'!$I$10:$I$210,MATCH(C53,'Measure Summary'!$R$10:$R$210,0))</f>
        <v>22</v>
      </c>
      <c r="J53" s="1">
        <f>INDEX('Measure Summary'!$J$10:$J$210,MATCH(C53,'Measure Summary'!$R$10:$R$210,0))</f>
        <v>27.9</v>
      </c>
      <c r="K53" s="1" t="str">
        <f>INDEX('Measure Summary'!$M$10:$M$210,MATCH(C53,'Measure Summary'!$R$10:$R$210,0))</f>
        <v>Large (21 – 23 cu. ft.)</v>
      </c>
      <c r="L53" s="1" t="s">
        <v>406</v>
      </c>
      <c r="M53" s="1">
        <f>INDEX('Measure Summary'!$N$10:$P$210,MATCH(C53,'Measure Summary'!$R$10:$R$210,0),MATCH(L53,key!$C$7:$C$9,0))</f>
        <v>733</v>
      </c>
      <c r="N53" s="1" t="s">
        <v>372</v>
      </c>
      <c r="O53" s="1">
        <f t="shared" si="2"/>
        <v>733</v>
      </c>
      <c r="P53" t="str">
        <f>"Refrigerator "&amp;VLOOKUP(E53,key!$C$12:$D$16,2,FALSE)&amp;IF(F53,"with Icemaker,  ","")&amp;IF(G53,"with thru-door ice service, ","")&amp;"Size range = "&amp;K53&amp;", AV = "&amp;J53&amp;", "&amp;VLOOKUP(L53,key!$C$7:$D$9,2,FALSE)&amp;", Rated kWh = "&amp;M53</f>
        <v>Refrigerator with Bottom mount freezer, with Icemaker,  with thru-door ice service, Size range = Large (21 – 23 cu. ft.), AV = 27.9, Minimum code compiant, Rated kWh = 733</v>
      </c>
    </row>
    <row r="54" spans="1:16" x14ac:dyDescent="0.25">
      <c r="B54" t="str">
        <f t="shared" si="1"/>
        <v>RefgFrz-BM-TTD_VLarge-Code</v>
      </c>
      <c r="C54" t="s">
        <v>629</v>
      </c>
      <c r="D54" s="1" t="s">
        <v>89</v>
      </c>
      <c r="E54" s="1" t="s">
        <v>349</v>
      </c>
      <c r="F54" s="1" t="b">
        <v>1</v>
      </c>
      <c r="G54" s="1" t="b">
        <v>1</v>
      </c>
      <c r="H54" s="1" t="s">
        <v>367</v>
      </c>
      <c r="I54" s="1">
        <f>INDEX('Measure Summary'!$I$10:$I$210,MATCH(C54,'Measure Summary'!$R$10:$R$210,0))</f>
        <v>26</v>
      </c>
      <c r="J54" s="1">
        <f>INDEX('Measure Summary'!$J$10:$J$210,MATCH(C54,'Measure Summary'!$R$10:$R$210,0))</f>
        <v>32.9</v>
      </c>
      <c r="K54" s="1" t="str">
        <f>INDEX('Measure Summary'!$M$10:$M$210,MATCH(C54,'Measure Summary'!$R$10:$R$210,0))</f>
        <v>Very large (over 23 cu. Ft.)</v>
      </c>
      <c r="L54" s="1" t="s">
        <v>406</v>
      </c>
      <c r="M54" s="1">
        <f>INDEX('Measure Summary'!$N$10:$P$210,MATCH(C54,'Measure Summary'!$R$10:$R$210,0),MATCH(L54,key!$C$7:$C$9,0))</f>
        <v>780</v>
      </c>
      <c r="N54" s="1" t="s">
        <v>372</v>
      </c>
      <c r="O54" s="1">
        <f t="shared" si="2"/>
        <v>780</v>
      </c>
      <c r="P54" t="str">
        <f>"Refrigerator "&amp;VLOOKUP(E54,key!$C$12:$D$16,2,FALSE)&amp;IF(F54,"with Icemaker,  ","")&amp;IF(G54,"with thru-door ice service, ","")&amp;"Size range = "&amp;K54&amp;", AV = "&amp;J54&amp;", "&amp;VLOOKUP(L54,key!$C$7:$D$9,2,FALSE)&amp;", Rated kWh = "&amp;M54</f>
        <v>Refrigerator with Bottom mount freezer, with Icemaker,  with thru-door ice service, Size range = Very large (over 23 cu. Ft.), AV = 32.9, Minimum code compiant, Rated kWh = 780</v>
      </c>
    </row>
    <row r="55" spans="1:16" x14ac:dyDescent="0.25">
      <c r="B55" t="str">
        <f t="shared" si="1"/>
        <v>RefgFrz-BM-TTD_WtdSize-Code</v>
      </c>
      <c r="C55" t="s">
        <v>630</v>
      </c>
      <c r="D55" s="1" t="s">
        <v>89</v>
      </c>
      <c r="E55" s="1" t="s">
        <v>349</v>
      </c>
      <c r="F55" s="1" t="b">
        <v>1</v>
      </c>
      <c r="G55" s="1" t="b">
        <v>1</v>
      </c>
      <c r="H55" s="1" t="s">
        <v>367</v>
      </c>
      <c r="I55" s="1">
        <f>INDEX('Measure Summary'!$I$10:$I$210,MATCH(C55,'Measure Summary'!$R$10:$R$210,0))</f>
        <v>24.6</v>
      </c>
      <c r="J55" s="1">
        <f>INDEX('Measure Summary'!$J$10:$J$210,MATCH(C55,'Measure Summary'!$R$10:$R$210,0))</f>
        <v>31.1</v>
      </c>
      <c r="K55" s="1" t="str">
        <f>INDEX('Measure Summary'!$M$10:$M$210,MATCH(C55,'Measure Summary'!$R$10:$R$210,0))</f>
        <v>Weighted Size</v>
      </c>
      <c r="L55" s="1" t="s">
        <v>406</v>
      </c>
      <c r="M55" s="1">
        <f>INDEX('Measure Summary'!$N$10:$P$210,MATCH(C55,'Measure Summary'!$R$10:$R$210,0),MATCH(L55,key!$C$7:$C$9,0))</f>
        <v>763</v>
      </c>
      <c r="N55" s="1" t="s">
        <v>372</v>
      </c>
      <c r="O55" s="1">
        <f t="shared" si="2"/>
        <v>763</v>
      </c>
      <c r="P55" t="str">
        <f>"Refrigerator "&amp;VLOOKUP(E55,key!$C$12:$D$16,2,FALSE)&amp;IF(F55,"with Icemaker,  ","")&amp;IF(G55,"with thru-door ice service, ","")&amp;"Size range = "&amp;K55&amp;", AV = "&amp;J55&amp;", "&amp;VLOOKUP(L55,key!$C$7:$D$9,2,FALSE)&amp;", Rated kWh = "&amp;M55</f>
        <v>Refrigerator with Bottom mount freezer, with Icemaker,  with thru-door ice service, Size range = Weighted Size, AV = 31.1, Minimum code compiant, Rated kWh = 763</v>
      </c>
    </row>
    <row r="56" spans="1:16" x14ac:dyDescent="0.25">
      <c r="B56" t="str">
        <f t="shared" si="1"/>
        <v>RefgFrz-BM-Ice_Mini-Code</v>
      </c>
      <c r="C56" t="s">
        <v>593</v>
      </c>
      <c r="D56" s="1" t="s">
        <v>89</v>
      </c>
      <c r="E56" s="1" t="s">
        <v>349</v>
      </c>
      <c r="F56" s="1" t="b">
        <v>1</v>
      </c>
      <c r="G56" s="1" t="b">
        <v>0</v>
      </c>
      <c r="H56" s="1" t="s">
        <v>367</v>
      </c>
      <c r="I56" s="1">
        <f>INDEX('Measure Summary'!$I$10:$I$210,MATCH(C56,'Measure Summary'!$R$10:$R$210,0))</f>
        <v>11</v>
      </c>
      <c r="J56" s="1">
        <f>INDEX('Measure Summary'!$J$10:$J$210,MATCH(C56,'Measure Summary'!$R$10:$R$210,0))</f>
        <v>13.9</v>
      </c>
      <c r="K56" s="1" t="str">
        <f>INDEX('Measure Summary'!$M$10:$M$210,MATCH(C56,'Measure Summary'!$R$10:$R$210,0))</f>
        <v>Very Small (&lt;13 cu. ft.)</v>
      </c>
      <c r="L56" s="1" t="s">
        <v>406</v>
      </c>
      <c r="M56" s="1">
        <f>INDEX('Measure Summary'!$N$10:$P$210,MATCH(C56,'Measure Summary'!$R$10:$R$210,0),MATCH(L56,key!$C$7:$C$9,0))</f>
        <v>524</v>
      </c>
      <c r="N56" s="1" t="s">
        <v>372</v>
      </c>
      <c r="O56" s="1">
        <f t="shared" si="0"/>
        <v>524</v>
      </c>
      <c r="P56" t="str">
        <f>"Refrigerator "&amp;VLOOKUP(E56,key!$C$12:$D$16,2,FALSE)&amp;IF(F56,"with Icemaker,  ","")&amp;IF(G56,"with thru-door ice service, ","")&amp;"Size range = "&amp;K56&amp;", AV = "&amp;J56&amp;", "&amp;VLOOKUP(L56,key!$C$7:$D$9,2,FALSE)&amp;", Rated kWh = "&amp;M56</f>
        <v>Refrigerator with Bottom mount freezer, with Icemaker,  Size range = Very Small (&lt;13 cu. ft.), AV = 13.9, Minimum code compiant, Rated kWh = 524</v>
      </c>
    </row>
    <row r="57" spans="1:16" x14ac:dyDescent="0.25">
      <c r="B57" t="str">
        <f t="shared" si="1"/>
        <v>RefgFrz-BM-Ice_Small-Code</v>
      </c>
      <c r="C57" t="s">
        <v>594</v>
      </c>
      <c r="D57" s="1" t="s">
        <v>89</v>
      </c>
      <c r="E57" s="1" t="s">
        <v>349</v>
      </c>
      <c r="F57" s="1" t="b">
        <v>1</v>
      </c>
      <c r="G57" s="1" t="b">
        <v>0</v>
      </c>
      <c r="H57" s="1" t="s">
        <v>367</v>
      </c>
      <c r="I57" s="1">
        <f>INDEX('Measure Summary'!$I$10:$I$210,MATCH(C57,'Measure Summary'!$R$10:$R$210,0))</f>
        <v>15</v>
      </c>
      <c r="J57" s="1">
        <f>INDEX('Measure Summary'!$J$10:$J$210,MATCH(C57,'Measure Summary'!$R$10:$R$210,0))</f>
        <v>19</v>
      </c>
      <c r="K57" s="1" t="str">
        <f>INDEX('Measure Summary'!$M$10:$M$210,MATCH(C57,'Measure Summary'!$R$10:$R$210,0))</f>
        <v>Small (13 – 16 cu. ft.)</v>
      </c>
      <c r="L57" s="1" t="s">
        <v>406</v>
      </c>
      <c r="M57" s="1">
        <f>INDEX('Measure Summary'!$N$10:$P$210,MATCH(C57,'Measure Summary'!$R$10:$R$210,0),MATCH(L57,key!$C$7:$C$9,0))</f>
        <v>569</v>
      </c>
      <c r="N57" s="1" t="s">
        <v>372</v>
      </c>
      <c r="O57" s="1">
        <f t="shared" si="0"/>
        <v>569</v>
      </c>
      <c r="P57" t="str">
        <f>"Refrigerator "&amp;VLOOKUP(E57,key!$C$12:$D$16,2,FALSE)&amp;IF(F57,"with Icemaker,  ","")&amp;IF(G57,"with thru-door ice service, ","")&amp;"Size range = "&amp;K57&amp;", AV = "&amp;J57&amp;", "&amp;VLOOKUP(L57,key!$C$7:$D$9,2,FALSE)&amp;", Rated kWh = "&amp;M57</f>
        <v>Refrigerator with Bottom mount freezer, with Icemaker,  Size range = Small (13 – 16 cu. ft.), AV = 19, Minimum code compiant, Rated kWh = 569</v>
      </c>
    </row>
    <row r="58" spans="1:16" x14ac:dyDescent="0.25">
      <c r="B58" t="str">
        <f t="shared" si="1"/>
        <v>RefgFrz-BM-Ice_Med-Code</v>
      </c>
      <c r="C58" t="s">
        <v>595</v>
      </c>
      <c r="D58" s="1" t="s">
        <v>89</v>
      </c>
      <c r="E58" s="1" t="s">
        <v>349</v>
      </c>
      <c r="F58" s="1" t="b">
        <v>1</v>
      </c>
      <c r="G58" s="1" t="b">
        <v>0</v>
      </c>
      <c r="H58" s="1" t="s">
        <v>367</v>
      </c>
      <c r="I58" s="1">
        <f>INDEX('Measure Summary'!$I$10:$I$210,MATCH(C58,'Measure Summary'!$R$10:$R$210,0))</f>
        <v>19</v>
      </c>
      <c r="J58" s="1">
        <f>INDEX('Measure Summary'!$J$10:$J$210,MATCH(C58,'Measure Summary'!$R$10:$R$210,0))</f>
        <v>24.1</v>
      </c>
      <c r="K58" s="1" t="str">
        <f>INDEX('Measure Summary'!$M$10:$M$210,MATCH(C58,'Measure Summary'!$R$10:$R$210,0))</f>
        <v>Medium (17 – 20 cu. ft.)</v>
      </c>
      <c r="L58" s="1" t="s">
        <v>406</v>
      </c>
      <c r="M58" s="1">
        <f>INDEX('Measure Summary'!$N$10:$P$210,MATCH(C58,'Measure Summary'!$R$10:$R$210,0),MATCH(L58,key!$C$7:$C$9,0))</f>
        <v>614</v>
      </c>
      <c r="N58" s="1" t="s">
        <v>372</v>
      </c>
      <c r="O58" s="1">
        <f t="shared" si="0"/>
        <v>614</v>
      </c>
      <c r="P58" t="str">
        <f>"Refrigerator "&amp;VLOOKUP(E58,key!$C$12:$D$16,2,FALSE)&amp;IF(F58,"with Icemaker,  ","")&amp;IF(G58,"with thru-door ice service, ","")&amp;"Size range = "&amp;K58&amp;", AV = "&amp;J58&amp;", "&amp;VLOOKUP(L58,key!$C$7:$D$9,2,FALSE)&amp;", Rated kWh = "&amp;M58</f>
        <v>Refrigerator with Bottom mount freezer, with Icemaker,  Size range = Medium (17 – 20 cu. ft.), AV = 24.1, Minimum code compiant, Rated kWh = 614</v>
      </c>
    </row>
    <row r="59" spans="1:16" x14ac:dyDescent="0.25">
      <c r="B59" t="str">
        <f t="shared" si="1"/>
        <v>RefgFrz-BM-Ice_Large-Code</v>
      </c>
      <c r="C59" t="s">
        <v>596</v>
      </c>
      <c r="D59" s="1" t="s">
        <v>89</v>
      </c>
      <c r="E59" s="1" t="s">
        <v>349</v>
      </c>
      <c r="F59" s="1" t="b">
        <v>1</v>
      </c>
      <c r="G59" s="1" t="b">
        <v>0</v>
      </c>
      <c r="H59" s="1" t="s">
        <v>367</v>
      </c>
      <c r="I59" s="1">
        <f>INDEX('Measure Summary'!$I$10:$I$210,MATCH(C59,'Measure Summary'!$R$10:$R$210,0))</f>
        <v>22</v>
      </c>
      <c r="J59" s="1">
        <f>INDEX('Measure Summary'!$J$10:$J$210,MATCH(C59,'Measure Summary'!$R$10:$R$210,0))</f>
        <v>27.9</v>
      </c>
      <c r="K59" s="1" t="str">
        <f>INDEX('Measure Summary'!$M$10:$M$210,MATCH(C59,'Measure Summary'!$R$10:$R$210,0))</f>
        <v>Large (21 – 23 cu. ft.)</v>
      </c>
      <c r="L59" s="1" t="s">
        <v>406</v>
      </c>
      <c r="M59" s="1">
        <f>INDEX('Measure Summary'!$N$10:$P$210,MATCH(C59,'Measure Summary'!$R$10:$R$210,0),MATCH(L59,key!$C$7:$C$9,0))</f>
        <v>648</v>
      </c>
      <c r="N59" s="1" t="s">
        <v>372</v>
      </c>
      <c r="O59" s="1">
        <f t="shared" si="0"/>
        <v>648</v>
      </c>
      <c r="P59" t="str">
        <f>"Refrigerator "&amp;VLOOKUP(E59,key!$C$12:$D$16,2,FALSE)&amp;IF(F59,"with Icemaker,  ","")&amp;IF(G59,"with thru-door ice service, ","")&amp;"Size range = "&amp;K59&amp;", AV = "&amp;J59&amp;", "&amp;VLOOKUP(L59,key!$C$7:$D$9,2,FALSE)&amp;", Rated kWh = "&amp;M59</f>
        <v>Refrigerator with Bottom mount freezer, with Icemaker,  Size range = Large (21 – 23 cu. ft.), AV = 27.9, Minimum code compiant, Rated kWh = 648</v>
      </c>
    </row>
    <row r="60" spans="1:16" x14ac:dyDescent="0.25">
      <c r="B60" t="str">
        <f t="shared" si="1"/>
        <v>RefgFrz-BM-Ice_VLarge-Code</v>
      </c>
      <c r="C60" t="s">
        <v>597</v>
      </c>
      <c r="D60" s="1" t="s">
        <v>89</v>
      </c>
      <c r="E60" s="1" t="s">
        <v>349</v>
      </c>
      <c r="F60" s="1" t="b">
        <v>1</v>
      </c>
      <c r="G60" s="1" t="b">
        <v>0</v>
      </c>
      <c r="H60" s="1" t="s">
        <v>367</v>
      </c>
      <c r="I60" s="1">
        <f>INDEX('Measure Summary'!$I$10:$I$210,MATCH(C60,'Measure Summary'!$R$10:$R$210,0))</f>
        <v>26</v>
      </c>
      <c r="J60" s="1">
        <f>INDEX('Measure Summary'!$J$10:$J$210,MATCH(C60,'Measure Summary'!$R$10:$R$210,0))</f>
        <v>32.9</v>
      </c>
      <c r="K60" s="1" t="str">
        <f>INDEX('Measure Summary'!$M$10:$M$210,MATCH(C60,'Measure Summary'!$R$10:$R$210,0))</f>
        <v>Very large (over 23 cu. Ft.)</v>
      </c>
      <c r="L60" s="1" t="s">
        <v>406</v>
      </c>
      <c r="M60" s="1">
        <f>INDEX('Measure Summary'!$N$10:$P$210,MATCH(C60,'Measure Summary'!$R$10:$R$210,0),MATCH(L60,key!$C$7:$C$9,0))</f>
        <v>692</v>
      </c>
      <c r="N60" s="1" t="s">
        <v>372</v>
      </c>
      <c r="O60" s="1">
        <f t="shared" si="0"/>
        <v>692</v>
      </c>
      <c r="P60" t="str">
        <f>"Refrigerator "&amp;VLOOKUP(E60,key!$C$12:$D$16,2,FALSE)&amp;IF(F60,"with Icemaker,  ","")&amp;IF(G60,"with thru-door ice service, ","")&amp;"Size range = "&amp;K60&amp;", AV = "&amp;J60&amp;", "&amp;VLOOKUP(L60,key!$C$7:$D$9,2,FALSE)&amp;", Rated kWh = "&amp;M60</f>
        <v>Refrigerator with Bottom mount freezer, with Icemaker,  Size range = Very large (over 23 cu. Ft.), AV = 32.9, Minimum code compiant, Rated kWh = 692</v>
      </c>
    </row>
    <row r="61" spans="1:16" x14ac:dyDescent="0.25">
      <c r="B61" t="str">
        <f t="shared" si="1"/>
        <v>RefgFrz-BM-Ice_WtdSize-Code</v>
      </c>
      <c r="C61" t="s">
        <v>598</v>
      </c>
      <c r="D61" s="1" t="s">
        <v>89</v>
      </c>
      <c r="E61" s="1" t="s">
        <v>349</v>
      </c>
      <c r="F61" s="1" t="b">
        <v>1</v>
      </c>
      <c r="G61" s="1" t="b">
        <v>0</v>
      </c>
      <c r="H61" s="1" t="s">
        <v>367</v>
      </c>
      <c r="I61" s="1">
        <f>INDEX('Measure Summary'!$I$10:$I$210,MATCH(C61,'Measure Summary'!$R$10:$R$210,0))</f>
        <v>22.9</v>
      </c>
      <c r="J61" s="1">
        <f>INDEX('Measure Summary'!$J$10:$J$210,MATCH(C61,'Measure Summary'!$R$10:$R$210,0))</f>
        <v>29</v>
      </c>
      <c r="K61" s="1" t="str">
        <f>INDEX('Measure Summary'!$M$10:$M$210,MATCH(C61,'Measure Summary'!$R$10:$R$210,0))</f>
        <v>Weighted Size</v>
      </c>
      <c r="L61" s="1" t="s">
        <v>406</v>
      </c>
      <c r="M61" s="1">
        <f>INDEX('Measure Summary'!$N$10:$P$210,MATCH(C61,'Measure Summary'!$R$10:$R$210,0),MATCH(L61,key!$C$7:$C$9,0))</f>
        <v>661</v>
      </c>
      <c r="N61" s="1" t="s">
        <v>372</v>
      </c>
      <c r="O61" s="1">
        <f t="shared" si="0"/>
        <v>661</v>
      </c>
      <c r="P61" t="str">
        <f>"Refrigerator "&amp;VLOOKUP(E61,key!$C$12:$D$16,2,FALSE)&amp;IF(F61,"with Icemaker,  ","")&amp;IF(G61,"with thru-door ice service, ","")&amp;"Size range = "&amp;K61&amp;", AV = "&amp;J61&amp;", "&amp;VLOOKUP(L61,key!$C$7:$D$9,2,FALSE)&amp;", Rated kWh = "&amp;M61</f>
        <v>Refrigerator with Bottom mount freezer, with Icemaker,  Size range = Weighted Size, AV = 29, Minimum code compiant, Rated kWh = 661</v>
      </c>
    </row>
    <row r="62" spans="1:16" x14ac:dyDescent="0.25">
      <c r="B62" t="s">
        <v>495</v>
      </c>
      <c r="C62" t="s">
        <v>236</v>
      </c>
      <c r="D62" s="1" t="s">
        <v>89</v>
      </c>
      <c r="E62" s="1" t="s">
        <v>342</v>
      </c>
      <c r="F62" s="1"/>
      <c r="G62" s="1"/>
      <c r="H62" s="1"/>
      <c r="I62" s="1">
        <f>INDEX('Measure Summary'!$I$10:$I$210,MATCH(C62,'Measure Summary'!$R$10:$R$210,0))</f>
        <v>21</v>
      </c>
      <c r="J62" s="1">
        <f>INDEX('Measure Summary'!$J$12:$J$83,MATCH(C62,'Measure Summary'!$R$12:$R$83,0))</f>
        <v>26</v>
      </c>
      <c r="K62" s="1" t="str">
        <f>INDEX('Measure Summary'!$M$12:$M$83,MATCH(C62,'Measure Summary'!$R$12:$R$83,0))</f>
        <v>Weighted Size</v>
      </c>
      <c r="L62" s="1" t="s">
        <v>406</v>
      </c>
      <c r="M62" s="1">
        <f>INDEX('Measure Summary'!$N$10:$P$210,MATCH(C62,'Measure Summary'!$R$10:$R$210,0),MATCH(L62,key!$C$7:$C$9,0))</f>
        <v>545</v>
      </c>
      <c r="N62" s="1" t="s">
        <v>372</v>
      </c>
      <c r="O62" s="1">
        <f t="shared" si="0"/>
        <v>545</v>
      </c>
      <c r="P62" t="str">
        <f>"Refrigerator-freezers, weighted configuration and size range, AV = "&amp;J62&amp;", "&amp;VLOOKUP(L62,key!$C$7:$D$9,2,FALSE)&amp;", Rated kWh = "&amp;M62</f>
        <v>Refrigerator-freezers, weighted configuration and size range, AV = 26, Minimum code compiant, Rated kWh = 545</v>
      </c>
    </row>
    <row r="63" spans="1:16" x14ac:dyDescent="0.25">
      <c r="A63" t="s">
        <v>602</v>
      </c>
      <c r="B63" t="str">
        <f t="shared" ref="B63:B116" si="3">MID(C63,4,99)&amp;"-"&amp;L63</f>
        <v>RefgFrz-TM_Mini-Tier1</v>
      </c>
      <c r="C63" t="s">
        <v>599</v>
      </c>
      <c r="D63" s="1" t="s">
        <v>89</v>
      </c>
      <c r="E63" s="1" t="s">
        <v>347</v>
      </c>
      <c r="F63" s="1" t="b">
        <v>0</v>
      </c>
      <c r="G63" s="1" t="b">
        <v>0</v>
      </c>
      <c r="H63" s="1" t="s">
        <v>367</v>
      </c>
      <c r="I63" s="1">
        <f>INDEX('Measure Summary'!$I$10:$I$210,MATCH(C63,'Measure Summary'!$R$10:$R$210,0))</f>
        <v>11</v>
      </c>
      <c r="J63" s="1">
        <f>INDEX('Measure Summary'!$J$10:$J$210,MATCH(C63,'Measure Summary'!$R$10:$R$210,0))</f>
        <v>13.1</v>
      </c>
      <c r="K63" s="1" t="str">
        <f>INDEX('Measure Summary'!$M$10:$M$210,MATCH(C63,'Measure Summary'!$R$10:$R$210,0))</f>
        <v>Very Small (&lt;13 cu. ft.)</v>
      </c>
      <c r="L63" s="1" t="s">
        <v>250</v>
      </c>
      <c r="M63" s="1">
        <f>INDEX('Measure Summary'!$N$10:$P$210,MATCH(C63,'Measure Summary'!$R$10:$R$210,0),MATCH(L63,key!$C$7:$C$9,0))</f>
        <v>305</v>
      </c>
      <c r="N63" s="1" t="s">
        <v>372</v>
      </c>
      <c r="O63" s="1">
        <f>+M63</f>
        <v>305</v>
      </c>
      <c r="P63" t="str">
        <f>"Refrigerator "&amp;VLOOKUP(E63,key!$C$12:$D$16,2,FALSE)&amp;IF(F63,"with Icemaker,  ","")&amp;IF(G63,"with thru-door ice service, ","")&amp;"Size range = "&amp;K63&amp;", AV = "&amp;J63&amp;", "&amp;VLOOKUP(L63,key!$C$7:$D$9,2,FALSE)&amp;", Rated kWh = "&amp;M63</f>
        <v>Refrigerator with Top mount freezer, Size range = Very Small (&lt;13 cu. ft.), AV = 13.1, Energy Star qualified, Rated kWh = 305</v>
      </c>
    </row>
    <row r="64" spans="1:16" x14ac:dyDescent="0.25">
      <c r="B64" t="str">
        <f t="shared" si="3"/>
        <v>RefgFrz-TM_Small-Tier1</v>
      </c>
      <c r="C64" t="s">
        <v>558</v>
      </c>
      <c r="D64" s="1" t="s">
        <v>89</v>
      </c>
      <c r="E64" s="1" t="s">
        <v>347</v>
      </c>
      <c r="F64" s="1" t="b">
        <v>0</v>
      </c>
      <c r="G64" s="1" t="b">
        <v>0</v>
      </c>
      <c r="H64" s="1" t="s">
        <v>367</v>
      </c>
      <c r="I64" s="1">
        <f>INDEX('Measure Summary'!$I$10:$I$210,MATCH(C64,'Measure Summary'!$R$10:$R$210,0))</f>
        <v>15</v>
      </c>
      <c r="J64" s="1">
        <f>INDEX('Measure Summary'!$J$10:$J$210,MATCH(C64,'Measure Summary'!$R$10:$R$210,0))</f>
        <v>17.899999999999999</v>
      </c>
      <c r="K64" s="1" t="str">
        <f>INDEX('Measure Summary'!$M$10:$M$210,MATCH(C64,'Measure Summary'!$R$10:$R$210,0))</f>
        <v>Small (13 – 16 cu. ft.)</v>
      </c>
      <c r="L64" s="1" t="s">
        <v>250</v>
      </c>
      <c r="M64" s="1">
        <f>INDEX('Measure Summary'!$N$10:$P$210,MATCH(C64,'Measure Summary'!$R$10:$R$210,0),MATCH(L64,key!$C$7:$C$9,0))</f>
        <v>340</v>
      </c>
      <c r="N64" s="1" t="s">
        <v>372</v>
      </c>
      <c r="O64" s="1">
        <f t="shared" ref="O64:O90" si="4">+M64</f>
        <v>340</v>
      </c>
      <c r="P64" t="str">
        <f>"Refrigerator "&amp;VLOOKUP(E64,key!$C$12:$D$16,2,FALSE)&amp;IF(F64,"with Icemaker,  ","")&amp;IF(G64,"with thru-door ice service, ","")&amp;"Size range = "&amp;K64&amp;", AV = "&amp;J64&amp;", "&amp;VLOOKUP(L64,key!$C$7:$D$9,2,FALSE)&amp;", Rated kWh = "&amp;M64</f>
        <v>Refrigerator with Top mount freezer, Size range = Small (13 – 16 cu. ft.), AV = 17.9, Energy Star qualified, Rated kWh = 340</v>
      </c>
    </row>
    <row r="65" spans="2:16" x14ac:dyDescent="0.25">
      <c r="B65" t="str">
        <f t="shared" si="3"/>
        <v>RefgFrz-TM_Med-Tier1</v>
      </c>
      <c r="C65" t="s">
        <v>559</v>
      </c>
      <c r="D65" s="1" t="s">
        <v>89</v>
      </c>
      <c r="E65" s="1" t="s">
        <v>347</v>
      </c>
      <c r="F65" s="1" t="b">
        <v>0</v>
      </c>
      <c r="G65" s="1" t="b">
        <v>0</v>
      </c>
      <c r="H65" s="1" t="s">
        <v>367</v>
      </c>
      <c r="I65" s="1">
        <f>INDEX('Measure Summary'!$I$10:$I$210,MATCH(C65,'Measure Summary'!$R$10:$R$210,0))</f>
        <v>19</v>
      </c>
      <c r="J65" s="1">
        <f>INDEX('Measure Summary'!$J$10:$J$210,MATCH(C65,'Measure Summary'!$R$10:$R$210,0))</f>
        <v>22.6</v>
      </c>
      <c r="K65" s="1" t="str">
        <f>INDEX('Measure Summary'!$M$10:$M$210,MATCH(C65,'Measure Summary'!$R$10:$R$210,0))</f>
        <v>Medium (17 – 20 cu. ft.)</v>
      </c>
      <c r="L65" s="1" t="s">
        <v>250</v>
      </c>
      <c r="M65" s="1">
        <f>INDEX('Measure Summary'!$N$10:$P$210,MATCH(C65,'Measure Summary'!$R$10:$R$210,0),MATCH(L65,key!$C$7:$C$9,0))</f>
        <v>374</v>
      </c>
      <c r="N65" s="1" t="s">
        <v>372</v>
      </c>
      <c r="O65" s="1">
        <f t="shared" si="4"/>
        <v>374</v>
      </c>
      <c r="P65" t="str">
        <f>"Refrigerator "&amp;VLOOKUP(E65,key!$C$12:$D$16,2,FALSE)&amp;IF(F65,"with Icemaker,  ","")&amp;IF(G65,"with thru-door ice service, ","")&amp;"Size range = "&amp;K65&amp;", AV = "&amp;J65&amp;", "&amp;VLOOKUP(L65,key!$C$7:$D$9,2,FALSE)&amp;", Rated kWh = "&amp;M65</f>
        <v>Refrigerator with Top mount freezer, Size range = Medium (17 – 20 cu. ft.), AV = 22.6, Energy Star qualified, Rated kWh = 374</v>
      </c>
    </row>
    <row r="66" spans="2:16" x14ac:dyDescent="0.25">
      <c r="B66" t="str">
        <f t="shared" si="3"/>
        <v>RefgFrz-TM_Large-Tier1</v>
      </c>
      <c r="C66" t="s">
        <v>560</v>
      </c>
      <c r="D66" s="1" t="s">
        <v>89</v>
      </c>
      <c r="E66" s="1" t="s">
        <v>347</v>
      </c>
      <c r="F66" s="1" t="b">
        <v>0</v>
      </c>
      <c r="G66" s="1" t="b">
        <v>0</v>
      </c>
      <c r="H66" s="1" t="s">
        <v>367</v>
      </c>
      <c r="I66" s="1">
        <f>INDEX('Measure Summary'!$I$10:$I$210,MATCH(C66,'Measure Summary'!$R$10:$R$210,0))</f>
        <v>22</v>
      </c>
      <c r="J66" s="1">
        <f>INDEX('Measure Summary'!$J$10:$J$210,MATCH(C66,'Measure Summary'!$R$10:$R$210,0))</f>
        <v>26.2</v>
      </c>
      <c r="K66" s="1" t="str">
        <f>INDEX('Measure Summary'!$M$10:$M$210,MATCH(C66,'Measure Summary'!$R$10:$R$210,0))</f>
        <v>Large (21 – 23 cu. ft.)</v>
      </c>
      <c r="L66" s="1" t="s">
        <v>250</v>
      </c>
      <c r="M66" s="1">
        <f>INDEX('Measure Summary'!$N$10:$P$210,MATCH(C66,'Measure Summary'!$R$10:$R$210,0),MATCH(L66,key!$C$7:$C$9,0))</f>
        <v>401</v>
      </c>
      <c r="N66" s="1" t="s">
        <v>372</v>
      </c>
      <c r="O66" s="1">
        <f t="shared" si="4"/>
        <v>401</v>
      </c>
      <c r="P66" t="str">
        <f>"Refrigerator "&amp;VLOOKUP(E66,key!$C$12:$D$16,2,FALSE)&amp;IF(F66,"with Icemaker,  ","")&amp;IF(G66,"with thru-door ice service, ","")&amp;"Size range = "&amp;K66&amp;", AV = "&amp;J66&amp;", "&amp;VLOOKUP(L66,key!$C$7:$D$9,2,FALSE)&amp;", Rated kWh = "&amp;M66</f>
        <v>Refrigerator with Top mount freezer, Size range = Large (21 – 23 cu. ft.), AV = 26.2, Energy Star qualified, Rated kWh = 401</v>
      </c>
    </row>
    <row r="67" spans="2:16" x14ac:dyDescent="0.25">
      <c r="B67" t="str">
        <f t="shared" si="3"/>
        <v>RefgFrz-TM_VLarge-Tier1</v>
      </c>
      <c r="C67" t="s">
        <v>561</v>
      </c>
      <c r="D67" s="1" t="s">
        <v>89</v>
      </c>
      <c r="E67" s="1" t="s">
        <v>347</v>
      </c>
      <c r="F67" s="1" t="b">
        <v>0</v>
      </c>
      <c r="G67" s="1" t="b">
        <v>0</v>
      </c>
      <c r="H67" s="1" t="s">
        <v>367</v>
      </c>
      <c r="I67" s="1">
        <f>INDEX('Measure Summary'!$I$10:$I$210,MATCH(C67,'Measure Summary'!$R$10:$R$210,0))</f>
        <v>26</v>
      </c>
      <c r="J67" s="1">
        <f>INDEX('Measure Summary'!$J$10:$J$210,MATCH(C67,'Measure Summary'!$R$10:$R$210,0))</f>
        <v>30.9</v>
      </c>
      <c r="K67" s="1" t="str">
        <f>INDEX('Measure Summary'!$M$10:$M$210,MATCH(C67,'Measure Summary'!$R$10:$R$210,0))</f>
        <v>Very large (over 23 cu. ft.)</v>
      </c>
      <c r="L67" s="1" t="s">
        <v>250</v>
      </c>
      <c r="M67" s="1">
        <f>INDEX('Measure Summary'!$N$10:$P$210,MATCH(C67,'Measure Summary'!$R$10:$R$210,0),MATCH(L67,key!$C$7:$C$9,0))</f>
        <v>435</v>
      </c>
      <c r="N67" s="1" t="s">
        <v>372</v>
      </c>
      <c r="O67" s="1">
        <f t="shared" si="4"/>
        <v>435</v>
      </c>
      <c r="P67" t="str">
        <f>"Refrigerator "&amp;VLOOKUP(E67,key!$C$12:$D$16,2,FALSE)&amp;IF(F67,"with Icemaker,  ","")&amp;IF(G67,"with thru-door ice service, ","")&amp;"Size range = "&amp;K67&amp;", AV = "&amp;J67&amp;", "&amp;VLOOKUP(L67,key!$C$7:$D$9,2,FALSE)&amp;", Rated kWh = "&amp;M67</f>
        <v>Refrigerator with Top mount freezer, Size range = Very large (over 23 cu. ft.), AV = 30.9, Energy Star qualified, Rated kWh = 435</v>
      </c>
    </row>
    <row r="68" spans="2:16" x14ac:dyDescent="0.25">
      <c r="B68" t="str">
        <f t="shared" si="3"/>
        <v>RefgFrz-TM_WtdSize-Tier1</v>
      </c>
      <c r="C68" t="s">
        <v>562</v>
      </c>
      <c r="D68" s="1" t="s">
        <v>89</v>
      </c>
      <c r="E68" s="1" t="s">
        <v>347</v>
      </c>
      <c r="F68" s="1" t="b">
        <v>0</v>
      </c>
      <c r="G68" s="1" t="b">
        <v>0</v>
      </c>
      <c r="H68" s="1" t="s">
        <v>367</v>
      </c>
      <c r="I68" s="1">
        <f>INDEX('Measure Summary'!$I$10:$I$210,MATCH(C68,'Measure Summary'!$R$10:$R$210,0))</f>
        <v>19.5</v>
      </c>
      <c r="J68" s="1">
        <f>INDEX('Measure Summary'!$J$10:$J$210,MATCH(C68,'Measure Summary'!$R$10:$R$210,0))</f>
        <v>23.2</v>
      </c>
      <c r="K68" s="1" t="str">
        <f>INDEX('Measure Summary'!$M$10:$M$210,MATCH(C68,'Measure Summary'!$R$10:$R$210,0))</f>
        <v>Weighted Size</v>
      </c>
      <c r="L68" s="1" t="s">
        <v>250</v>
      </c>
      <c r="M68" s="1">
        <f>INDEX('Measure Summary'!$N$10:$P$210,MATCH(C68,'Measure Summary'!$R$10:$R$210,0),MATCH(L68,key!$C$7:$C$9,0))</f>
        <v>379</v>
      </c>
      <c r="N68" s="1" t="s">
        <v>372</v>
      </c>
      <c r="O68" s="1">
        <f t="shared" si="4"/>
        <v>379</v>
      </c>
      <c r="P68" t="str">
        <f>"Refrigerator "&amp;VLOOKUP(E68,key!$C$12:$D$16,2,FALSE)&amp;IF(F68,"with Icemaker,  ","")&amp;IF(G68,"with thru-door ice service, ","")&amp;"Size range = "&amp;K68&amp;", AV = "&amp;J68&amp;", "&amp;VLOOKUP(L68,key!$C$7:$D$9,2,FALSE)&amp;", Rated kWh = "&amp;M68</f>
        <v>Refrigerator with Top mount freezer, Size range = Weighted Size, AV = 23.2, Energy Star qualified, Rated kWh = 379</v>
      </c>
    </row>
    <row r="69" spans="2:16" x14ac:dyDescent="0.25">
      <c r="B69" t="str">
        <f t="shared" si="3"/>
        <v>Refg-All_Mini-Tier1</v>
      </c>
      <c r="C69" t="s">
        <v>563</v>
      </c>
      <c r="D69" s="1" t="s">
        <v>89</v>
      </c>
      <c r="E69" s="1" t="s">
        <v>600</v>
      </c>
      <c r="F69" s="1" t="b">
        <v>0</v>
      </c>
      <c r="G69" s="1" t="b">
        <v>0</v>
      </c>
      <c r="H69" s="1" t="s">
        <v>367</v>
      </c>
      <c r="I69" s="1">
        <f>INDEX('Measure Summary'!$I$10:$I$210,MATCH(C69,'Measure Summary'!$R$10:$R$210,0))</f>
        <v>11</v>
      </c>
      <c r="J69" s="1">
        <f>INDEX('Measure Summary'!$J$10:$J$210,MATCH(C69,'Measure Summary'!$R$10:$R$210,0))</f>
        <v>11</v>
      </c>
      <c r="K69" s="1" t="str">
        <f>INDEX('Measure Summary'!$M$10:$M$210,MATCH(C69,'Measure Summary'!$R$10:$R$210,0))</f>
        <v>Very Small (&lt;13 cu. ft.)</v>
      </c>
      <c r="L69" s="1" t="s">
        <v>250</v>
      </c>
      <c r="M69" s="1">
        <f>INDEX('Measure Summary'!$N$10:$P$210,MATCH(C69,'Measure Summary'!$R$10:$R$210,0),MATCH(L69,key!$C$7:$C$9,0))</f>
        <v>251</v>
      </c>
      <c r="N69" s="1" t="s">
        <v>372</v>
      </c>
      <c r="O69" s="1">
        <f t="shared" si="4"/>
        <v>251</v>
      </c>
      <c r="P69" t="str">
        <f>"Refrigerator "&amp;VLOOKUP(E69,key!$C$12:$D$16,2,FALSE)&amp;IF(F69,"with Icemaker,  ","")&amp;IF(G69,"with thru-door ice service, ","")&amp;"Size range = "&amp;K69&amp;", AV = "&amp;J69&amp;", "&amp;VLOOKUP(L69,key!$C$7:$D$9,2,FALSE)&amp;", Rated kWh = "&amp;M69</f>
        <v>Refrigerator without Freezer, Size range = Very Small (&lt;13 cu. ft.), AV = 11, Energy Star qualified, Rated kWh = 251</v>
      </c>
    </row>
    <row r="70" spans="2:16" x14ac:dyDescent="0.25">
      <c r="B70" t="str">
        <f t="shared" si="3"/>
        <v>Refg-All_Small-Tier1</v>
      </c>
      <c r="C70" t="s">
        <v>564</v>
      </c>
      <c r="D70" s="1" t="s">
        <v>89</v>
      </c>
      <c r="E70" s="1" t="s">
        <v>600</v>
      </c>
      <c r="F70" s="1" t="b">
        <v>0</v>
      </c>
      <c r="G70" s="1" t="b">
        <v>0</v>
      </c>
      <c r="H70" s="1" t="s">
        <v>367</v>
      </c>
      <c r="I70" s="1">
        <f>INDEX('Measure Summary'!$I$10:$I$210,MATCH(C70,'Measure Summary'!$R$10:$R$210,0))</f>
        <v>15</v>
      </c>
      <c r="J70" s="1">
        <f>INDEX('Measure Summary'!$J$10:$J$210,MATCH(C70,'Measure Summary'!$R$10:$R$210,0))</f>
        <v>15</v>
      </c>
      <c r="K70" s="1" t="str">
        <f>INDEX('Measure Summary'!$M$10:$M$210,MATCH(C70,'Measure Summary'!$R$10:$R$210,0))</f>
        <v>Small (13 – 16 cu. ft.)</v>
      </c>
      <c r="L70" s="1" t="s">
        <v>250</v>
      </c>
      <c r="M70" s="1">
        <f>INDEX('Measure Summary'!$N$10:$P$210,MATCH(C70,'Measure Summary'!$R$10:$R$210,0),MATCH(L70,key!$C$7:$C$9,0))</f>
        <v>277</v>
      </c>
      <c r="N70" s="1" t="s">
        <v>372</v>
      </c>
      <c r="O70" s="1">
        <f t="shared" si="4"/>
        <v>277</v>
      </c>
      <c r="P70" t="str">
        <f>"Refrigerator "&amp;VLOOKUP(E70,key!$C$12:$D$16,2,FALSE)&amp;IF(F70,"with Icemaker,  ","")&amp;IF(G70,"with thru-door ice service, ","")&amp;"Size range = "&amp;K70&amp;", AV = "&amp;J70&amp;", "&amp;VLOOKUP(L70,key!$C$7:$D$9,2,FALSE)&amp;", Rated kWh = "&amp;M70</f>
        <v>Refrigerator without Freezer, Size range = Small (13 – 16 cu. ft.), AV = 15, Energy Star qualified, Rated kWh = 277</v>
      </c>
    </row>
    <row r="71" spans="2:16" x14ac:dyDescent="0.25">
      <c r="B71" t="str">
        <f t="shared" si="3"/>
        <v>Refg-All_Med-Tier1</v>
      </c>
      <c r="C71" t="s">
        <v>565</v>
      </c>
      <c r="D71" s="1" t="s">
        <v>89</v>
      </c>
      <c r="E71" s="1" t="s">
        <v>600</v>
      </c>
      <c r="F71" s="1" t="b">
        <v>0</v>
      </c>
      <c r="G71" s="1" t="b">
        <v>0</v>
      </c>
      <c r="H71" s="1" t="s">
        <v>367</v>
      </c>
      <c r="I71" s="1">
        <f>INDEX('Measure Summary'!$I$10:$I$210,MATCH(C71,'Measure Summary'!$R$10:$R$210,0))</f>
        <v>19</v>
      </c>
      <c r="J71" s="1">
        <f>INDEX('Measure Summary'!$J$10:$J$210,MATCH(C71,'Measure Summary'!$R$10:$R$210,0))</f>
        <v>19</v>
      </c>
      <c r="K71" s="1" t="str">
        <f>INDEX('Measure Summary'!$M$10:$M$210,MATCH(C71,'Measure Summary'!$R$10:$R$210,0))</f>
        <v>Medium (17 – 20 cu. ft.)</v>
      </c>
      <c r="L71" s="1" t="s">
        <v>250</v>
      </c>
      <c r="M71" s="1">
        <f>INDEX('Measure Summary'!$N$10:$P$210,MATCH(C71,'Measure Summary'!$R$10:$R$210,0),MATCH(L71,key!$C$7:$C$9,0))</f>
        <v>302</v>
      </c>
      <c r="N71" s="1" t="s">
        <v>372</v>
      </c>
      <c r="O71" s="1">
        <f t="shared" si="4"/>
        <v>302</v>
      </c>
      <c r="P71" t="str">
        <f>"Refrigerator "&amp;VLOOKUP(E71,key!$C$12:$D$16,2,FALSE)&amp;IF(F71,"with Icemaker,  ","")&amp;IF(G71,"with thru-door ice service, ","")&amp;"Size range = "&amp;K71&amp;", AV = "&amp;J71&amp;", "&amp;VLOOKUP(L71,key!$C$7:$D$9,2,FALSE)&amp;", Rated kWh = "&amp;M71</f>
        <v>Refrigerator without Freezer, Size range = Medium (17 – 20 cu. ft.), AV = 19, Energy Star qualified, Rated kWh = 302</v>
      </c>
    </row>
    <row r="72" spans="2:16" x14ac:dyDescent="0.25">
      <c r="B72" t="str">
        <f t="shared" si="3"/>
        <v>Refg-All_Large-Tier1</v>
      </c>
      <c r="C72" t="s">
        <v>566</v>
      </c>
      <c r="D72" s="1" t="s">
        <v>89</v>
      </c>
      <c r="E72" s="1" t="s">
        <v>600</v>
      </c>
      <c r="F72" s="1" t="b">
        <v>0</v>
      </c>
      <c r="G72" s="1" t="b">
        <v>0</v>
      </c>
      <c r="H72" s="1" t="s">
        <v>367</v>
      </c>
      <c r="I72" s="1">
        <f>INDEX('Measure Summary'!$I$10:$I$210,MATCH(C72,'Measure Summary'!$R$10:$R$210,0))</f>
        <v>22</v>
      </c>
      <c r="J72" s="1">
        <f>INDEX('Measure Summary'!$J$10:$J$210,MATCH(C72,'Measure Summary'!$R$10:$R$210,0))</f>
        <v>22</v>
      </c>
      <c r="K72" s="1" t="str">
        <f>INDEX('Measure Summary'!$M$10:$M$210,MATCH(C72,'Measure Summary'!$R$10:$R$210,0))</f>
        <v>Large (21 – 23 cu. ft.)</v>
      </c>
      <c r="L72" s="1" t="s">
        <v>250</v>
      </c>
      <c r="M72" s="1">
        <f>INDEX('Measure Summary'!$N$10:$P$210,MATCH(C72,'Measure Summary'!$R$10:$R$210,0),MATCH(L72,key!$C$7:$C$9,0))</f>
        <v>321</v>
      </c>
      <c r="N72" s="1" t="s">
        <v>372</v>
      </c>
      <c r="O72" s="1">
        <f t="shared" si="4"/>
        <v>321</v>
      </c>
      <c r="P72" t="str">
        <f>"Refrigerator "&amp;VLOOKUP(E72,key!$C$12:$D$16,2,FALSE)&amp;IF(F72,"with Icemaker,  ","")&amp;IF(G72,"with thru-door ice service, ","")&amp;"Size range = "&amp;K72&amp;", AV = "&amp;J72&amp;", "&amp;VLOOKUP(L72,key!$C$7:$D$9,2,FALSE)&amp;", Rated kWh = "&amp;M72</f>
        <v>Refrigerator without Freezer, Size range = Large (21 – 23 cu. ft.), AV = 22, Energy Star qualified, Rated kWh = 321</v>
      </c>
    </row>
    <row r="73" spans="2:16" x14ac:dyDescent="0.25">
      <c r="B73" t="str">
        <f t="shared" si="3"/>
        <v>Refg-All_VLarge-Tier1</v>
      </c>
      <c r="C73" t="s">
        <v>567</v>
      </c>
      <c r="D73" s="1" t="s">
        <v>89</v>
      </c>
      <c r="E73" s="1" t="s">
        <v>600</v>
      </c>
      <c r="F73" s="1" t="b">
        <v>0</v>
      </c>
      <c r="G73" s="1" t="b">
        <v>0</v>
      </c>
      <c r="H73" s="1" t="s">
        <v>367</v>
      </c>
      <c r="I73" s="1">
        <f>INDEX('Measure Summary'!$I$10:$I$210,MATCH(C73,'Measure Summary'!$R$10:$R$210,0))</f>
        <v>26</v>
      </c>
      <c r="J73" s="1">
        <f>INDEX('Measure Summary'!$J$10:$J$210,MATCH(C73,'Measure Summary'!$R$10:$R$210,0))</f>
        <v>26</v>
      </c>
      <c r="K73" s="1" t="str">
        <f>INDEX('Measure Summary'!$M$10:$M$210,MATCH(C73,'Measure Summary'!$R$10:$R$210,0))</f>
        <v>Very large (over 23 cu. ft.)</v>
      </c>
      <c r="L73" s="1" t="s">
        <v>250</v>
      </c>
      <c r="M73" s="1">
        <f>INDEX('Measure Summary'!$N$10:$P$210,MATCH(C73,'Measure Summary'!$R$10:$R$210,0),MATCH(L73,key!$C$7:$C$9,0))</f>
        <v>347</v>
      </c>
      <c r="N73" s="1" t="s">
        <v>372</v>
      </c>
      <c r="O73" s="1">
        <f t="shared" si="4"/>
        <v>347</v>
      </c>
      <c r="P73" t="str">
        <f>"Refrigerator "&amp;VLOOKUP(E73,key!$C$12:$D$16,2,FALSE)&amp;IF(F73,"with Icemaker,  ","")&amp;IF(G73,"with thru-door ice service, ","")&amp;"Size range = "&amp;K73&amp;", AV = "&amp;J73&amp;", "&amp;VLOOKUP(L73,key!$C$7:$D$9,2,FALSE)&amp;", Rated kWh = "&amp;M73</f>
        <v>Refrigerator without Freezer, Size range = Very large (over 23 cu. ft.), AV = 26, Energy Star qualified, Rated kWh = 347</v>
      </c>
    </row>
    <row r="74" spans="2:16" x14ac:dyDescent="0.25">
      <c r="B74" t="str">
        <f t="shared" si="3"/>
        <v>Refg-All_WtdSize-Tier1</v>
      </c>
      <c r="C74" t="s">
        <v>568</v>
      </c>
      <c r="D74" s="1" t="s">
        <v>89</v>
      </c>
      <c r="E74" s="1" t="s">
        <v>600</v>
      </c>
      <c r="F74" s="1" t="b">
        <v>0</v>
      </c>
      <c r="G74" s="1" t="b">
        <v>0</v>
      </c>
      <c r="H74" s="1" t="s">
        <v>367</v>
      </c>
      <c r="I74" s="1">
        <f>INDEX('Measure Summary'!$I$10:$I$210,MATCH(C74,'Measure Summary'!$R$10:$R$210,0))</f>
        <v>14.2</v>
      </c>
      <c r="J74" s="1">
        <f>INDEX('Measure Summary'!$J$10:$J$210,MATCH(C74,'Measure Summary'!$R$10:$R$210,0))</f>
        <v>14.2</v>
      </c>
      <c r="K74" s="1" t="str">
        <f>INDEX('Measure Summary'!$M$10:$M$210,MATCH(C74,'Measure Summary'!$R$10:$R$210,0))</f>
        <v>Weighted Size</v>
      </c>
      <c r="L74" s="1" t="s">
        <v>250</v>
      </c>
      <c r="M74" s="1">
        <f>INDEX('Measure Summary'!$N$10:$P$210,MATCH(C74,'Measure Summary'!$R$10:$R$210,0),MATCH(L74,key!$C$7:$C$9,0))</f>
        <v>272</v>
      </c>
      <c r="N74" s="1" t="s">
        <v>372</v>
      </c>
      <c r="O74" s="1">
        <f t="shared" si="4"/>
        <v>272</v>
      </c>
      <c r="P74" t="str">
        <f>"Refrigerator "&amp;VLOOKUP(E74,key!$C$12:$D$16,2,FALSE)&amp;IF(F74,"with Icemaker,  ","")&amp;IF(G74,"with thru-door ice service, ","")&amp;"Size range = "&amp;K74&amp;", AV = "&amp;J74&amp;", "&amp;VLOOKUP(L74,key!$C$7:$D$9,2,FALSE)&amp;", Rated kWh = "&amp;M74</f>
        <v>Refrigerator without Freezer, Size range = Weighted Size, AV = 14.2, Energy Star qualified, Rated kWh = 272</v>
      </c>
    </row>
    <row r="75" spans="2:16" x14ac:dyDescent="0.25">
      <c r="B75" t="str">
        <f t="shared" si="3"/>
        <v>RefgFrz-TM-Ice_Mini-Tier1</v>
      </c>
      <c r="C75" t="s">
        <v>569</v>
      </c>
      <c r="D75" s="1" t="s">
        <v>89</v>
      </c>
      <c r="E75" s="1" t="s">
        <v>347</v>
      </c>
      <c r="F75" s="1" t="b">
        <v>1</v>
      </c>
      <c r="G75" s="1" t="b">
        <v>0</v>
      </c>
      <c r="H75" s="1" t="s">
        <v>367</v>
      </c>
      <c r="I75" s="1">
        <f>INDEX('Measure Summary'!$I$10:$I$210,MATCH(C75,'Measure Summary'!$R$10:$R$210,0))</f>
        <v>11</v>
      </c>
      <c r="J75" s="1">
        <f>INDEX('Measure Summary'!$J$10:$J$210,MATCH(C75,'Measure Summary'!$R$10:$R$210,0))</f>
        <v>13.1</v>
      </c>
      <c r="K75" s="1" t="str">
        <f>INDEX('Measure Summary'!$M$10:$M$210,MATCH(C75,'Measure Summary'!$R$10:$R$210,0))</f>
        <v>Very Small (&lt;13 cu. ft.)</v>
      </c>
      <c r="L75" s="1" t="s">
        <v>250</v>
      </c>
      <c r="M75" s="1">
        <f>INDEX('Measure Summary'!$N$10:$P$210,MATCH(C75,'Measure Summary'!$R$10:$R$210,0),MATCH(L75,key!$C$7:$C$9,0))</f>
        <v>381</v>
      </c>
      <c r="N75" s="1" t="s">
        <v>372</v>
      </c>
      <c r="O75" s="1">
        <f t="shared" si="4"/>
        <v>381</v>
      </c>
      <c r="P75" t="str">
        <f>"Refrigerator "&amp;VLOOKUP(E75,key!$C$12:$D$16,2,FALSE)&amp;IF(F75,"with Icemaker,  ","")&amp;IF(G75,"with thru-door ice service, ","")&amp;"Size range = "&amp;K75&amp;", AV = "&amp;J75&amp;", "&amp;VLOOKUP(L75,key!$C$7:$D$9,2,FALSE)&amp;", Rated kWh = "&amp;M75</f>
        <v>Refrigerator with Top mount freezer, with Icemaker,  Size range = Very Small (&lt;13 cu. ft.), AV = 13.1, Energy Star qualified, Rated kWh = 381</v>
      </c>
    </row>
    <row r="76" spans="2:16" x14ac:dyDescent="0.25">
      <c r="B76" t="str">
        <f t="shared" si="3"/>
        <v>RefgFrz-TM-Ice_Small-Tier1</v>
      </c>
      <c r="C76" t="s">
        <v>570</v>
      </c>
      <c r="D76" s="1" t="s">
        <v>89</v>
      </c>
      <c r="E76" s="1" t="s">
        <v>347</v>
      </c>
      <c r="F76" s="1" t="b">
        <v>1</v>
      </c>
      <c r="G76" s="1" t="b">
        <v>0</v>
      </c>
      <c r="H76" s="1" t="s">
        <v>367</v>
      </c>
      <c r="I76" s="1">
        <f>INDEX('Measure Summary'!$I$10:$I$210,MATCH(C76,'Measure Summary'!$R$10:$R$210,0))</f>
        <v>15</v>
      </c>
      <c r="J76" s="1">
        <f>INDEX('Measure Summary'!$J$10:$J$210,MATCH(C76,'Measure Summary'!$R$10:$R$210,0))</f>
        <v>17.899999999999999</v>
      </c>
      <c r="K76" s="1" t="str">
        <f>INDEX('Measure Summary'!$M$10:$M$210,MATCH(C76,'Measure Summary'!$R$10:$R$210,0))</f>
        <v>Small (13 – 16 cu. ft.)</v>
      </c>
      <c r="L76" s="1" t="s">
        <v>250</v>
      </c>
      <c r="M76" s="1">
        <f>INDEX('Measure Summary'!$N$10:$P$210,MATCH(C76,'Measure Summary'!$R$10:$R$210,0),MATCH(L76,key!$C$7:$C$9,0))</f>
        <v>416</v>
      </c>
      <c r="N76" s="1" t="s">
        <v>372</v>
      </c>
      <c r="O76" s="1">
        <f t="shared" si="4"/>
        <v>416</v>
      </c>
      <c r="P76" t="str">
        <f>"Refrigerator "&amp;VLOOKUP(E76,key!$C$12:$D$16,2,FALSE)&amp;IF(F76,"with Icemaker,  ","")&amp;IF(G76,"with thru-door ice service, ","")&amp;"Size range = "&amp;K76&amp;", AV = "&amp;J76&amp;", "&amp;VLOOKUP(L76,key!$C$7:$D$9,2,FALSE)&amp;", Rated kWh = "&amp;M76</f>
        <v>Refrigerator with Top mount freezer, with Icemaker,  Size range = Small (13 – 16 cu. ft.), AV = 17.9, Energy Star qualified, Rated kWh = 416</v>
      </c>
    </row>
    <row r="77" spans="2:16" x14ac:dyDescent="0.25">
      <c r="B77" t="str">
        <f t="shared" si="3"/>
        <v>RefgFrz-TM-Ice_Med-Tier1</v>
      </c>
      <c r="C77" t="s">
        <v>571</v>
      </c>
      <c r="D77" s="1" t="s">
        <v>89</v>
      </c>
      <c r="E77" s="1" t="s">
        <v>347</v>
      </c>
      <c r="F77" s="1" t="b">
        <v>1</v>
      </c>
      <c r="G77" s="1" t="b">
        <v>0</v>
      </c>
      <c r="H77" s="1" t="s">
        <v>367</v>
      </c>
      <c r="I77" s="1">
        <f>INDEX('Measure Summary'!$I$10:$I$210,MATCH(C77,'Measure Summary'!$R$10:$R$210,0))</f>
        <v>19</v>
      </c>
      <c r="J77" s="1">
        <f>INDEX('Measure Summary'!$J$10:$J$210,MATCH(C77,'Measure Summary'!$R$10:$R$210,0))</f>
        <v>22.6</v>
      </c>
      <c r="K77" s="1" t="str">
        <f>INDEX('Measure Summary'!$M$10:$M$210,MATCH(C77,'Measure Summary'!$R$10:$R$210,0))</f>
        <v>Medium (17 – 20 cu. ft.)</v>
      </c>
      <c r="L77" s="1" t="s">
        <v>250</v>
      </c>
      <c r="M77" s="1">
        <f>INDEX('Measure Summary'!$N$10:$P$210,MATCH(C77,'Measure Summary'!$R$10:$R$210,0),MATCH(L77,key!$C$7:$C$9,0))</f>
        <v>450</v>
      </c>
      <c r="N77" s="1" t="s">
        <v>372</v>
      </c>
      <c r="O77" s="1">
        <f t="shared" si="4"/>
        <v>450</v>
      </c>
      <c r="P77" t="str">
        <f>"Refrigerator "&amp;VLOOKUP(E77,key!$C$12:$D$16,2,FALSE)&amp;IF(F77,"with Icemaker,  ","")&amp;IF(G77,"with thru-door ice service, ","")&amp;"Size range = "&amp;K77&amp;", AV = "&amp;J77&amp;", "&amp;VLOOKUP(L77,key!$C$7:$D$9,2,FALSE)&amp;", Rated kWh = "&amp;M77</f>
        <v>Refrigerator with Top mount freezer, with Icemaker,  Size range = Medium (17 – 20 cu. ft.), AV = 22.6, Energy Star qualified, Rated kWh = 450</v>
      </c>
    </row>
    <row r="78" spans="2:16" x14ac:dyDescent="0.25">
      <c r="B78" t="str">
        <f t="shared" si="3"/>
        <v>RefgFrz-TM-Ice_Large-Tier1</v>
      </c>
      <c r="C78" t="s">
        <v>572</v>
      </c>
      <c r="D78" s="1" t="s">
        <v>89</v>
      </c>
      <c r="E78" s="1" t="s">
        <v>347</v>
      </c>
      <c r="F78" s="1" t="b">
        <v>1</v>
      </c>
      <c r="G78" s="1" t="b">
        <v>0</v>
      </c>
      <c r="H78" s="1" t="s">
        <v>367</v>
      </c>
      <c r="I78" s="1">
        <f>INDEX('Measure Summary'!$I$10:$I$210,MATCH(C78,'Measure Summary'!$R$10:$R$210,0))</f>
        <v>22</v>
      </c>
      <c r="J78" s="1">
        <f>INDEX('Measure Summary'!$J$10:$J$210,MATCH(C78,'Measure Summary'!$R$10:$R$210,0))</f>
        <v>26.2</v>
      </c>
      <c r="K78" s="1" t="str">
        <f>INDEX('Measure Summary'!$M$10:$M$210,MATCH(C78,'Measure Summary'!$R$10:$R$210,0))</f>
        <v>Large (21 – 23 cu. ft.)</v>
      </c>
      <c r="L78" s="1" t="s">
        <v>250</v>
      </c>
      <c r="M78" s="1">
        <f>INDEX('Measure Summary'!$N$10:$P$210,MATCH(C78,'Measure Summary'!$R$10:$R$210,0),MATCH(L78,key!$C$7:$C$9,0))</f>
        <v>476</v>
      </c>
      <c r="N78" s="1" t="s">
        <v>372</v>
      </c>
      <c r="O78" s="1">
        <f t="shared" si="4"/>
        <v>476</v>
      </c>
      <c r="P78" t="str">
        <f>"Refrigerator "&amp;VLOOKUP(E78,key!$C$12:$D$16,2,FALSE)&amp;IF(F78,"with Icemaker,  ","")&amp;IF(G78,"with thru-door ice service, ","")&amp;"Size range = "&amp;K78&amp;", AV = "&amp;J78&amp;", "&amp;VLOOKUP(L78,key!$C$7:$D$9,2,FALSE)&amp;", Rated kWh = "&amp;M78</f>
        <v>Refrigerator with Top mount freezer, with Icemaker,  Size range = Large (21 – 23 cu. ft.), AV = 26.2, Energy Star qualified, Rated kWh = 476</v>
      </c>
    </row>
    <row r="79" spans="2:16" x14ac:dyDescent="0.25">
      <c r="B79" t="str">
        <f t="shared" si="3"/>
        <v>RefgFrz-TM-Ice_VLarge-Tier1</v>
      </c>
      <c r="C79" t="s">
        <v>573</v>
      </c>
      <c r="D79" s="1" t="s">
        <v>89</v>
      </c>
      <c r="E79" s="1" t="s">
        <v>347</v>
      </c>
      <c r="F79" s="1" t="b">
        <v>1</v>
      </c>
      <c r="G79" s="1" t="b">
        <v>0</v>
      </c>
      <c r="H79" s="1" t="s">
        <v>367</v>
      </c>
      <c r="I79" s="1">
        <f>INDEX('Measure Summary'!$I$10:$I$210,MATCH(C79,'Measure Summary'!$R$10:$R$210,0))</f>
        <v>26</v>
      </c>
      <c r="J79" s="1">
        <f>INDEX('Measure Summary'!$J$10:$J$210,MATCH(C79,'Measure Summary'!$R$10:$R$210,0))</f>
        <v>30.9</v>
      </c>
      <c r="K79" s="1" t="str">
        <f>INDEX('Measure Summary'!$M$10:$M$210,MATCH(C79,'Measure Summary'!$R$10:$R$210,0))</f>
        <v>Very large (over 23 cu. ft.)</v>
      </c>
      <c r="L79" s="1" t="s">
        <v>250</v>
      </c>
      <c r="M79" s="1">
        <f>INDEX('Measure Summary'!$N$10:$P$210,MATCH(C79,'Measure Summary'!$R$10:$R$210,0),MATCH(L79,key!$C$7:$C$9,0))</f>
        <v>510</v>
      </c>
      <c r="N79" s="1" t="s">
        <v>372</v>
      </c>
      <c r="O79" s="1">
        <f t="shared" si="4"/>
        <v>510</v>
      </c>
      <c r="P79" t="str">
        <f>"Refrigerator "&amp;VLOOKUP(E79,key!$C$12:$D$16,2,FALSE)&amp;IF(F79,"with Icemaker,  ","")&amp;IF(G79,"with thru-door ice service, ","")&amp;"Size range = "&amp;K79&amp;", AV = "&amp;J79&amp;", "&amp;VLOOKUP(L79,key!$C$7:$D$9,2,FALSE)&amp;", Rated kWh = "&amp;M79</f>
        <v>Refrigerator with Top mount freezer, with Icemaker,  Size range = Very large (over 23 cu. ft.), AV = 30.9, Energy Star qualified, Rated kWh = 510</v>
      </c>
    </row>
    <row r="80" spans="2:16" x14ac:dyDescent="0.25">
      <c r="B80" t="str">
        <f t="shared" si="3"/>
        <v>RefgFrz-TM-Ice_WtdSize-Tier1</v>
      </c>
      <c r="C80" t="s">
        <v>574</v>
      </c>
      <c r="D80" s="1" t="s">
        <v>89</v>
      </c>
      <c r="E80" s="1" t="s">
        <v>347</v>
      </c>
      <c r="F80" s="1" t="b">
        <v>1</v>
      </c>
      <c r="G80" s="1" t="b">
        <v>0</v>
      </c>
      <c r="H80" s="1" t="s">
        <v>367</v>
      </c>
      <c r="I80" s="1">
        <f>INDEX('Measure Summary'!$I$10:$I$210,MATCH(C80,'Measure Summary'!$R$10:$R$210,0))</f>
        <v>20.8</v>
      </c>
      <c r="J80" s="1">
        <f>INDEX('Measure Summary'!$J$10:$J$210,MATCH(C80,'Measure Summary'!$R$10:$R$210,0))</f>
        <v>24.7</v>
      </c>
      <c r="K80" s="1" t="str">
        <f>INDEX('Measure Summary'!$M$10:$M$210,MATCH(C80,'Measure Summary'!$R$10:$R$210,0))</f>
        <v>Weighted Size</v>
      </c>
      <c r="L80" s="1" t="s">
        <v>250</v>
      </c>
      <c r="M80" s="1">
        <f>INDEX('Measure Summary'!$N$10:$P$210,MATCH(C80,'Measure Summary'!$R$10:$R$210,0),MATCH(L80,key!$C$7:$C$9,0))</f>
        <v>466</v>
      </c>
      <c r="N80" s="1" t="s">
        <v>372</v>
      </c>
      <c r="O80" s="1">
        <f t="shared" si="4"/>
        <v>466</v>
      </c>
      <c r="P80" t="str">
        <f>"Refrigerator "&amp;VLOOKUP(E80,key!$C$12:$D$16,2,FALSE)&amp;IF(F80,"with Icemaker,  ","")&amp;IF(G80,"with thru-door ice service, ","")&amp;"Size range = "&amp;K80&amp;", AV = "&amp;J80&amp;", "&amp;VLOOKUP(L80,key!$C$7:$D$9,2,FALSE)&amp;", Rated kWh = "&amp;M80</f>
        <v>Refrigerator with Top mount freezer, with Icemaker,  Size range = Weighted Size, AV = 24.7, Energy Star qualified, Rated kWh = 466</v>
      </c>
    </row>
    <row r="81" spans="2:16" x14ac:dyDescent="0.25">
      <c r="B81" t="str">
        <f t="shared" si="3"/>
        <v>RefgFrz-SM_Mini-Tier1</v>
      </c>
      <c r="C81" t="s">
        <v>575</v>
      </c>
      <c r="D81" s="1" t="s">
        <v>89</v>
      </c>
      <c r="E81" s="1" t="s">
        <v>348</v>
      </c>
      <c r="F81" s="1" t="b">
        <v>0</v>
      </c>
      <c r="G81" s="1" t="b">
        <v>0</v>
      </c>
      <c r="H81" s="1" t="s">
        <v>367</v>
      </c>
      <c r="I81" s="1">
        <f>INDEX('Measure Summary'!$I$10:$I$210,MATCH(C81,'Measure Summary'!$R$10:$R$210,0))</f>
        <v>11</v>
      </c>
      <c r="J81" s="1">
        <f>INDEX('Measure Summary'!$J$10:$J$210,MATCH(C81,'Measure Summary'!$R$10:$R$210,0))</f>
        <v>14.1</v>
      </c>
      <c r="K81" s="1" t="str">
        <f>INDEX('Measure Summary'!$M$10:$M$210,MATCH(C81,'Measure Summary'!$R$10:$R$210,0))</f>
        <v>Very Small (&lt;13 cu. ft.)</v>
      </c>
      <c r="L81" s="1" t="s">
        <v>250</v>
      </c>
      <c r="M81" s="1">
        <f>INDEX('Measure Summary'!$N$10:$P$210,MATCH(C81,'Measure Summary'!$R$10:$R$210,0),MATCH(L81,key!$C$7:$C$9,0))</f>
        <v>376</v>
      </c>
      <c r="N81" s="1" t="s">
        <v>372</v>
      </c>
      <c r="O81" s="1">
        <f t="shared" si="4"/>
        <v>376</v>
      </c>
      <c r="P81" t="str">
        <f>"Refrigerator "&amp;VLOOKUP(E81,key!$C$12:$D$16,2,FALSE)&amp;IF(F81,"with Icemaker,  ","")&amp;IF(G81,"with thru-door ice service, ","")&amp;"Size range = "&amp;K81&amp;", AV = "&amp;J81&amp;", "&amp;VLOOKUP(L81,key!$C$7:$D$9,2,FALSE)&amp;", Rated kWh = "&amp;M81</f>
        <v>Refrigerator with Side mount freezer, Size range = Very Small (&lt;13 cu. ft.), AV = 14.1, Energy Star qualified, Rated kWh = 376</v>
      </c>
    </row>
    <row r="82" spans="2:16" x14ac:dyDescent="0.25">
      <c r="B82" t="str">
        <f t="shared" si="3"/>
        <v>RefgFrz-SM_Small-Tier1</v>
      </c>
      <c r="C82" t="s">
        <v>576</v>
      </c>
      <c r="D82" s="1" t="s">
        <v>89</v>
      </c>
      <c r="E82" s="1" t="s">
        <v>348</v>
      </c>
      <c r="F82" s="1" t="b">
        <v>0</v>
      </c>
      <c r="G82" s="1" t="b">
        <v>0</v>
      </c>
      <c r="H82" s="1" t="s">
        <v>367</v>
      </c>
      <c r="I82" s="1">
        <f>INDEX('Measure Summary'!$I$10:$I$210,MATCH(C82,'Measure Summary'!$R$10:$R$210,0))</f>
        <v>15</v>
      </c>
      <c r="J82" s="1">
        <f>INDEX('Measure Summary'!$J$10:$J$210,MATCH(C82,'Measure Summary'!$R$10:$R$210,0))</f>
        <v>19.2</v>
      </c>
      <c r="K82" s="1" t="str">
        <f>INDEX('Measure Summary'!$M$10:$M$210,MATCH(C82,'Measure Summary'!$R$10:$R$210,0))</f>
        <v>Small (13 – 16 cu. ft.)</v>
      </c>
      <c r="L82" s="1" t="s">
        <v>250</v>
      </c>
      <c r="M82" s="1">
        <f>INDEX('Measure Summary'!$N$10:$P$210,MATCH(C82,'Measure Summary'!$R$10:$R$210,0),MATCH(L82,key!$C$7:$C$9,0))</f>
        <v>415</v>
      </c>
      <c r="N82" s="1" t="s">
        <v>372</v>
      </c>
      <c r="O82" s="1">
        <f t="shared" si="4"/>
        <v>415</v>
      </c>
      <c r="P82" t="str">
        <f>"Refrigerator "&amp;VLOOKUP(E82,key!$C$12:$D$16,2,FALSE)&amp;IF(F82,"with Icemaker,  ","")&amp;IF(G82,"with thru-door ice service, ","")&amp;"Size range = "&amp;K82&amp;", AV = "&amp;J82&amp;", "&amp;VLOOKUP(L82,key!$C$7:$D$9,2,FALSE)&amp;", Rated kWh = "&amp;M82</f>
        <v>Refrigerator with Side mount freezer, Size range = Small (13 – 16 cu. ft.), AV = 19.2, Energy Star qualified, Rated kWh = 415</v>
      </c>
    </row>
    <row r="83" spans="2:16" x14ac:dyDescent="0.25">
      <c r="B83" t="str">
        <f t="shared" si="3"/>
        <v>RefgFrz-SM_Med-Tier1</v>
      </c>
      <c r="C83" t="s">
        <v>577</v>
      </c>
      <c r="D83" s="1" t="s">
        <v>89</v>
      </c>
      <c r="E83" s="1" t="s">
        <v>348</v>
      </c>
      <c r="F83" s="1" t="b">
        <v>0</v>
      </c>
      <c r="G83" s="1" t="b">
        <v>0</v>
      </c>
      <c r="H83" s="1" t="s">
        <v>367</v>
      </c>
      <c r="I83" s="1">
        <f>INDEX('Measure Summary'!$I$10:$I$210,MATCH(C83,'Measure Summary'!$R$10:$R$210,0))</f>
        <v>19</v>
      </c>
      <c r="J83" s="1">
        <f>INDEX('Measure Summary'!$J$10:$J$210,MATCH(C83,'Measure Summary'!$R$10:$R$210,0))</f>
        <v>24.3</v>
      </c>
      <c r="K83" s="1" t="str">
        <f>INDEX('Measure Summary'!$M$10:$M$210,MATCH(C83,'Measure Summary'!$R$10:$R$210,0))</f>
        <v>Medium (17 – 20 cu. ft.)</v>
      </c>
      <c r="L83" s="1" t="s">
        <v>250</v>
      </c>
      <c r="M83" s="1">
        <f>INDEX('Measure Summary'!$N$10:$P$210,MATCH(C83,'Measure Summary'!$R$10:$R$210,0),MATCH(L83,key!$C$7:$C$9,0))</f>
        <v>455</v>
      </c>
      <c r="N83" s="1" t="s">
        <v>372</v>
      </c>
      <c r="O83" s="1">
        <f t="shared" si="4"/>
        <v>455</v>
      </c>
      <c r="P83" t="str">
        <f>"Refrigerator "&amp;VLOOKUP(E83,key!$C$12:$D$16,2,FALSE)&amp;IF(F83,"with Icemaker,  ","")&amp;IF(G83,"with thru-door ice service, ","")&amp;"Size range = "&amp;K83&amp;", AV = "&amp;J83&amp;", "&amp;VLOOKUP(L83,key!$C$7:$D$9,2,FALSE)&amp;", Rated kWh = "&amp;M83</f>
        <v>Refrigerator with Side mount freezer, Size range = Medium (17 – 20 cu. ft.), AV = 24.3, Energy Star qualified, Rated kWh = 455</v>
      </c>
    </row>
    <row r="84" spans="2:16" x14ac:dyDescent="0.25">
      <c r="B84" t="str">
        <f t="shared" si="3"/>
        <v>RefgFrz-SM_Large-Tier1</v>
      </c>
      <c r="C84" t="s">
        <v>578</v>
      </c>
      <c r="D84" s="1" t="s">
        <v>89</v>
      </c>
      <c r="E84" s="1" t="s">
        <v>348</v>
      </c>
      <c r="F84" s="1" t="b">
        <v>0</v>
      </c>
      <c r="G84" s="1" t="b">
        <v>0</v>
      </c>
      <c r="H84" s="1" t="s">
        <v>367</v>
      </c>
      <c r="I84" s="1">
        <f>INDEX('Measure Summary'!$I$10:$I$210,MATCH(C84,'Measure Summary'!$R$10:$R$210,0))</f>
        <v>22</v>
      </c>
      <c r="J84" s="1">
        <f>INDEX('Measure Summary'!$J$10:$J$210,MATCH(C84,'Measure Summary'!$R$10:$R$210,0))</f>
        <v>28.2</v>
      </c>
      <c r="K84" s="1" t="str">
        <f>INDEX('Measure Summary'!$M$10:$M$210,MATCH(C84,'Measure Summary'!$R$10:$R$210,0))</f>
        <v>Large (21 – 23 cu. ft.)</v>
      </c>
      <c r="L84" s="1" t="s">
        <v>250</v>
      </c>
      <c r="M84" s="1">
        <f>INDEX('Measure Summary'!$N$10:$P$210,MATCH(C84,'Measure Summary'!$R$10:$R$210,0),MATCH(L84,key!$C$7:$C$9,0))</f>
        <v>484</v>
      </c>
      <c r="N84" s="1" t="s">
        <v>372</v>
      </c>
      <c r="O84" s="1">
        <f t="shared" si="4"/>
        <v>484</v>
      </c>
      <c r="P84" t="str">
        <f>"Refrigerator "&amp;VLOOKUP(E84,key!$C$12:$D$16,2,FALSE)&amp;IF(F84,"with Icemaker,  ","")&amp;IF(G84,"with thru-door ice service, ","")&amp;"Size range = "&amp;K84&amp;", AV = "&amp;J84&amp;", "&amp;VLOOKUP(L84,key!$C$7:$D$9,2,FALSE)&amp;", Rated kWh = "&amp;M84</f>
        <v>Refrigerator with Side mount freezer, Size range = Large (21 – 23 cu. ft.), AV = 28.2, Energy Star qualified, Rated kWh = 484</v>
      </c>
    </row>
    <row r="85" spans="2:16" x14ac:dyDescent="0.25">
      <c r="B85" t="str">
        <f t="shared" si="3"/>
        <v>RefgFrz-SM_VLarge-Tier1</v>
      </c>
      <c r="C85" t="s">
        <v>579</v>
      </c>
      <c r="D85" s="1" t="s">
        <v>89</v>
      </c>
      <c r="E85" s="1" t="s">
        <v>348</v>
      </c>
      <c r="F85" s="1" t="b">
        <v>0</v>
      </c>
      <c r="G85" s="1" t="b">
        <v>0</v>
      </c>
      <c r="H85" s="1" t="s">
        <v>367</v>
      </c>
      <c r="I85" s="1">
        <f>INDEX('Measure Summary'!$I$10:$I$210,MATCH(C85,'Measure Summary'!$R$10:$R$210,0))</f>
        <v>26</v>
      </c>
      <c r="J85" s="1">
        <f>INDEX('Measure Summary'!$J$10:$J$210,MATCH(C85,'Measure Summary'!$R$10:$R$210,0))</f>
        <v>33.299999999999997</v>
      </c>
      <c r="K85" s="1" t="str">
        <f>INDEX('Measure Summary'!$M$10:$M$210,MATCH(C85,'Measure Summary'!$R$10:$R$210,0))</f>
        <v>Very large (over 23 cu. Ft.)</v>
      </c>
      <c r="L85" s="1" t="s">
        <v>250</v>
      </c>
      <c r="M85" s="1">
        <f>INDEX('Measure Summary'!$N$10:$P$210,MATCH(C85,'Measure Summary'!$R$10:$R$210,0),MATCH(L85,key!$C$7:$C$9,0))</f>
        <v>523</v>
      </c>
      <c r="N85" s="1" t="s">
        <v>372</v>
      </c>
      <c r="O85" s="1">
        <f t="shared" si="4"/>
        <v>523</v>
      </c>
      <c r="P85" t="str">
        <f>"Refrigerator "&amp;VLOOKUP(E85,key!$C$12:$D$16,2,FALSE)&amp;IF(F85,"with Icemaker,  ","")&amp;IF(G85,"with thru-door ice service, ","")&amp;"Size range = "&amp;K85&amp;", AV = "&amp;J85&amp;", "&amp;VLOOKUP(L85,key!$C$7:$D$9,2,FALSE)&amp;", Rated kWh = "&amp;M85</f>
        <v>Refrigerator with Side mount freezer, Size range = Very large (over 23 cu. Ft.), AV = 33.3, Energy Star qualified, Rated kWh = 523</v>
      </c>
    </row>
    <row r="86" spans="2:16" x14ac:dyDescent="0.25">
      <c r="B86" t="str">
        <f t="shared" si="3"/>
        <v>RefgFrz-SM_WtdSize-Tier1</v>
      </c>
      <c r="C86" t="s">
        <v>580</v>
      </c>
      <c r="D86" s="1" t="s">
        <v>89</v>
      </c>
      <c r="E86" s="1" t="s">
        <v>348</v>
      </c>
      <c r="F86" s="1" t="b">
        <v>0</v>
      </c>
      <c r="G86" s="1" t="b">
        <v>0</v>
      </c>
      <c r="H86" s="1" t="s">
        <v>367</v>
      </c>
      <c r="I86" s="1">
        <f>INDEX('Measure Summary'!$I$10:$I$210,MATCH(C86,'Measure Summary'!$R$10:$R$210,0))</f>
        <v>21</v>
      </c>
      <c r="J86" s="1">
        <f>INDEX('Measure Summary'!$J$10:$J$210,MATCH(C86,'Measure Summary'!$R$10:$R$210,0))</f>
        <v>26.9</v>
      </c>
      <c r="K86" s="1" t="str">
        <f>INDEX('Measure Summary'!$M$10:$M$210,MATCH(C86,'Measure Summary'!$R$10:$R$210,0))</f>
        <v>Weighted Size</v>
      </c>
      <c r="L86" s="1" t="s">
        <v>250</v>
      </c>
      <c r="M86" s="1">
        <f>INDEX('Measure Summary'!$N$10:$P$210,MATCH(C86,'Measure Summary'!$R$10:$R$210,0),MATCH(L86,key!$C$7:$C$9,0))</f>
        <v>482</v>
      </c>
      <c r="N86" s="1" t="s">
        <v>372</v>
      </c>
      <c r="O86" s="1">
        <f t="shared" si="4"/>
        <v>482</v>
      </c>
      <c r="P86" t="str">
        <f>"Refrigerator "&amp;VLOOKUP(E86,key!$C$12:$D$16,2,FALSE)&amp;IF(F86,"with Icemaker,  ","")&amp;IF(G86,"with thru-door ice service, ","")&amp;"Size range = "&amp;K86&amp;", AV = "&amp;J86&amp;", "&amp;VLOOKUP(L86,key!$C$7:$D$9,2,FALSE)&amp;", Rated kWh = "&amp;M86</f>
        <v>Refrigerator with Side mount freezer, Size range = Weighted Size, AV = 26.9, Energy Star qualified, Rated kWh = 482</v>
      </c>
    </row>
    <row r="87" spans="2:16" x14ac:dyDescent="0.25">
      <c r="B87" t="str">
        <f t="shared" si="3"/>
        <v>RefgFrz-SM-Ice_Mini-Tier1</v>
      </c>
      <c r="C87" t="s">
        <v>581</v>
      </c>
      <c r="D87" s="1" t="s">
        <v>89</v>
      </c>
      <c r="E87" s="1" t="s">
        <v>348</v>
      </c>
      <c r="F87" s="1" t="b">
        <v>1</v>
      </c>
      <c r="G87" s="1" t="b">
        <v>0</v>
      </c>
      <c r="H87" s="1" t="s">
        <v>367</v>
      </c>
      <c r="I87" s="1">
        <f>INDEX('Measure Summary'!$I$10:$I$210,MATCH(C87,'Measure Summary'!$R$10:$R$210,0))</f>
        <v>11</v>
      </c>
      <c r="J87" s="1">
        <f>INDEX('Measure Summary'!$J$10:$J$210,MATCH(C87,'Measure Summary'!$R$10:$R$210,0))</f>
        <v>14.1</v>
      </c>
      <c r="K87" s="1" t="str">
        <f>INDEX('Measure Summary'!$M$10:$M$210,MATCH(C87,'Measure Summary'!$R$10:$R$210,0))</f>
        <v>Very Small (&lt;13 cu. ft.)</v>
      </c>
      <c r="L87" s="1" t="s">
        <v>250</v>
      </c>
      <c r="M87" s="1">
        <f>INDEX('Measure Summary'!$N$10:$P$210,MATCH(C87,'Measure Summary'!$R$10:$R$210,0),MATCH(L87,key!$C$7:$C$9,0))</f>
        <v>452</v>
      </c>
      <c r="N87" s="1" t="s">
        <v>372</v>
      </c>
      <c r="O87" s="1">
        <f t="shared" si="4"/>
        <v>452</v>
      </c>
      <c r="P87" t="str">
        <f>"Refrigerator "&amp;VLOOKUP(E87,key!$C$12:$D$16,2,FALSE)&amp;IF(F87,"with Icemaker,  ","")&amp;IF(G87,"with thru-door ice service, ","")&amp;"Size range = "&amp;K87&amp;", AV = "&amp;J87&amp;", "&amp;VLOOKUP(L87,key!$C$7:$D$9,2,FALSE)&amp;", Rated kWh = "&amp;M87</f>
        <v>Refrigerator with Side mount freezer, with Icemaker,  Size range = Very Small (&lt;13 cu. ft.), AV = 14.1, Energy Star qualified, Rated kWh = 452</v>
      </c>
    </row>
    <row r="88" spans="2:16" x14ac:dyDescent="0.25">
      <c r="B88" t="str">
        <f t="shared" si="3"/>
        <v>RefgFrz-SM-Ice_Small-Tier1</v>
      </c>
      <c r="C88" t="s">
        <v>582</v>
      </c>
      <c r="D88" s="1" t="s">
        <v>89</v>
      </c>
      <c r="E88" s="1" t="s">
        <v>348</v>
      </c>
      <c r="F88" s="1" t="b">
        <v>1</v>
      </c>
      <c r="G88" s="1" t="b">
        <v>0</v>
      </c>
      <c r="H88" s="1" t="s">
        <v>367</v>
      </c>
      <c r="I88" s="1">
        <f>INDEX('Measure Summary'!$I$10:$I$210,MATCH(C88,'Measure Summary'!$R$10:$R$210,0))</f>
        <v>15</v>
      </c>
      <c r="J88" s="1">
        <f>INDEX('Measure Summary'!$J$10:$J$210,MATCH(C88,'Measure Summary'!$R$10:$R$210,0))</f>
        <v>19.2</v>
      </c>
      <c r="K88" s="1" t="str">
        <f>INDEX('Measure Summary'!$M$10:$M$210,MATCH(C88,'Measure Summary'!$R$10:$R$210,0))</f>
        <v>Small (13 – 16 cu. ft.)</v>
      </c>
      <c r="L88" s="1" t="s">
        <v>250</v>
      </c>
      <c r="M88" s="1">
        <f>INDEX('Measure Summary'!$N$10:$P$210,MATCH(C88,'Measure Summary'!$R$10:$R$210,0),MATCH(L88,key!$C$7:$C$9,0))</f>
        <v>491</v>
      </c>
      <c r="N88" s="1" t="s">
        <v>372</v>
      </c>
      <c r="O88" s="1">
        <f t="shared" si="4"/>
        <v>491</v>
      </c>
      <c r="P88" t="str">
        <f>"Refrigerator "&amp;VLOOKUP(E88,key!$C$12:$D$16,2,FALSE)&amp;IF(F88,"with Icemaker,  ","")&amp;IF(G88,"with thru-door ice service, ","")&amp;"Size range = "&amp;K88&amp;", AV = "&amp;J88&amp;", "&amp;VLOOKUP(L88,key!$C$7:$D$9,2,FALSE)&amp;", Rated kWh = "&amp;M88</f>
        <v>Refrigerator with Side mount freezer, with Icemaker,  Size range = Small (13 – 16 cu. ft.), AV = 19.2, Energy Star qualified, Rated kWh = 491</v>
      </c>
    </row>
    <row r="89" spans="2:16" x14ac:dyDescent="0.25">
      <c r="B89" t="str">
        <f t="shared" si="3"/>
        <v>RefgFrz-SM-Ice_Med-Tier1</v>
      </c>
      <c r="C89" t="s">
        <v>583</v>
      </c>
      <c r="D89" s="1" t="s">
        <v>89</v>
      </c>
      <c r="E89" s="1" t="s">
        <v>348</v>
      </c>
      <c r="F89" s="1" t="b">
        <v>1</v>
      </c>
      <c r="G89" s="1" t="b">
        <v>0</v>
      </c>
      <c r="H89" s="1" t="s">
        <v>367</v>
      </c>
      <c r="I89" s="1">
        <f>INDEX('Measure Summary'!$I$10:$I$210,MATCH(C89,'Measure Summary'!$R$10:$R$210,0))</f>
        <v>19</v>
      </c>
      <c r="J89" s="1">
        <f>INDEX('Measure Summary'!$J$10:$J$210,MATCH(C89,'Measure Summary'!$R$10:$R$210,0))</f>
        <v>24.3</v>
      </c>
      <c r="K89" s="1" t="str">
        <f>INDEX('Measure Summary'!$M$10:$M$210,MATCH(C89,'Measure Summary'!$R$10:$R$210,0))</f>
        <v>Medium (17 – 20 cu. ft.)</v>
      </c>
      <c r="L89" s="1" t="s">
        <v>250</v>
      </c>
      <c r="M89" s="1">
        <f>INDEX('Measure Summary'!$N$10:$P$210,MATCH(C89,'Measure Summary'!$R$10:$R$210,0),MATCH(L89,key!$C$7:$C$9,0))</f>
        <v>530</v>
      </c>
      <c r="N89" s="1" t="s">
        <v>372</v>
      </c>
      <c r="O89" s="1">
        <f t="shared" si="4"/>
        <v>530</v>
      </c>
      <c r="P89" t="str">
        <f>"Refrigerator "&amp;VLOOKUP(E89,key!$C$12:$D$16,2,FALSE)&amp;IF(F89,"with Icemaker,  ","")&amp;IF(G89,"with thru-door ice service, ","")&amp;"Size range = "&amp;K89&amp;", AV = "&amp;J89&amp;", "&amp;VLOOKUP(L89,key!$C$7:$D$9,2,FALSE)&amp;", Rated kWh = "&amp;M89</f>
        <v>Refrigerator with Side mount freezer, with Icemaker,  Size range = Medium (17 – 20 cu. ft.), AV = 24.3, Energy Star qualified, Rated kWh = 530</v>
      </c>
    </row>
    <row r="90" spans="2:16" x14ac:dyDescent="0.25">
      <c r="B90" t="str">
        <f t="shared" si="3"/>
        <v>RefgFrz-SM-Ice_Large-Tier1</v>
      </c>
      <c r="C90" t="s">
        <v>584</v>
      </c>
      <c r="D90" s="1" t="s">
        <v>89</v>
      </c>
      <c r="E90" s="1" t="s">
        <v>348</v>
      </c>
      <c r="F90" s="1" t="b">
        <v>1</v>
      </c>
      <c r="G90" s="1" t="b">
        <v>0</v>
      </c>
      <c r="H90" s="1" t="s">
        <v>367</v>
      </c>
      <c r="I90" s="1">
        <f>INDEX('Measure Summary'!$I$10:$I$210,MATCH(C90,'Measure Summary'!$R$10:$R$210,0))</f>
        <v>22</v>
      </c>
      <c r="J90" s="1">
        <f>INDEX('Measure Summary'!$J$10:$J$210,MATCH(C90,'Measure Summary'!$R$10:$R$210,0))</f>
        <v>28.2</v>
      </c>
      <c r="K90" s="1" t="str">
        <f>INDEX('Measure Summary'!$M$10:$M$210,MATCH(C90,'Measure Summary'!$R$10:$R$210,0))</f>
        <v>Large (21 – 23 cu. ft.)</v>
      </c>
      <c r="L90" s="1" t="s">
        <v>250</v>
      </c>
      <c r="M90" s="1">
        <f>INDEX('Measure Summary'!$N$10:$P$210,MATCH(C90,'Measure Summary'!$R$10:$R$210,0),MATCH(L90,key!$C$7:$C$9,0))</f>
        <v>560</v>
      </c>
      <c r="N90" s="1" t="s">
        <v>372</v>
      </c>
      <c r="O90" s="1">
        <f t="shared" si="4"/>
        <v>560</v>
      </c>
      <c r="P90" t="str">
        <f>"Refrigerator "&amp;VLOOKUP(E90,key!$C$12:$D$16,2,FALSE)&amp;IF(F90,"with Icemaker,  ","")&amp;IF(G90,"with thru-door ice service, ","")&amp;"Size range = "&amp;K90&amp;", AV = "&amp;J90&amp;", "&amp;VLOOKUP(L90,key!$C$7:$D$9,2,FALSE)&amp;", Rated kWh = "&amp;M90</f>
        <v>Refrigerator with Side mount freezer, with Icemaker,  Size range = Large (21 – 23 cu. ft.), AV = 28.2, Energy Star qualified, Rated kWh = 560</v>
      </c>
    </row>
    <row r="91" spans="2:16" x14ac:dyDescent="0.25">
      <c r="B91" t="str">
        <f t="shared" si="3"/>
        <v>RefgFrz-SM-Ice_VLarge-Tier1</v>
      </c>
      <c r="C91" t="s">
        <v>585</v>
      </c>
      <c r="D91" s="1" t="s">
        <v>89</v>
      </c>
      <c r="E91" s="1" t="s">
        <v>348</v>
      </c>
      <c r="F91" s="1" t="b">
        <v>1</v>
      </c>
      <c r="G91" s="1" t="b">
        <v>0</v>
      </c>
      <c r="H91" s="1" t="s">
        <v>367</v>
      </c>
      <c r="I91" s="1">
        <f>INDEX('Measure Summary'!$I$10:$I$210,MATCH(C91,'Measure Summary'!$R$10:$R$210,0))</f>
        <v>26</v>
      </c>
      <c r="J91" s="1">
        <f>INDEX('Measure Summary'!$J$10:$J$210,MATCH(C91,'Measure Summary'!$R$10:$R$210,0))</f>
        <v>33.299999999999997</v>
      </c>
      <c r="K91" s="1" t="str">
        <f>INDEX('Measure Summary'!$M$10:$M$210,MATCH(C91,'Measure Summary'!$R$10:$R$210,0))</f>
        <v>Very large (over 23 cu. Ft.)</v>
      </c>
      <c r="L91" s="1" t="s">
        <v>250</v>
      </c>
      <c r="M91" s="1">
        <f>INDEX('Measure Summary'!$N$10:$P$210,MATCH(C91,'Measure Summary'!$R$10:$R$210,0),MATCH(L91,key!$C$7:$C$9,0))</f>
        <v>599</v>
      </c>
      <c r="N91" s="1" t="s">
        <v>372</v>
      </c>
      <c r="O91" s="1">
        <f t="shared" ref="O91:O117" si="5">+M91</f>
        <v>599</v>
      </c>
      <c r="P91" t="str">
        <f>"Refrigerator "&amp;VLOOKUP(E91,key!$C$12:$D$16,2,FALSE)&amp;IF(F91,"with Icemaker,  ","")&amp;IF(G91,"with thru-door ice service, ","")&amp;"Size range = "&amp;K91&amp;", AV = "&amp;J91&amp;", "&amp;VLOOKUP(L91,key!$C$7:$D$9,2,FALSE)&amp;", Rated kWh = "&amp;M91</f>
        <v>Refrigerator with Side mount freezer, with Icemaker,  Size range = Very large (over 23 cu. Ft.), AV = 33.3, Energy Star qualified, Rated kWh = 599</v>
      </c>
    </row>
    <row r="92" spans="2:16" x14ac:dyDescent="0.25">
      <c r="B92" t="str">
        <f t="shared" si="3"/>
        <v>RefgFrz-SM-Ice_WtdSize-Tier1</v>
      </c>
      <c r="C92" t="s">
        <v>586</v>
      </c>
      <c r="D92" s="1" t="s">
        <v>89</v>
      </c>
      <c r="E92" s="1" t="s">
        <v>348</v>
      </c>
      <c r="F92" s="1" t="b">
        <v>1</v>
      </c>
      <c r="G92" s="1" t="b">
        <v>0</v>
      </c>
      <c r="H92" s="1" t="s">
        <v>367</v>
      </c>
      <c r="I92" s="1">
        <f>INDEX('Measure Summary'!$I$10:$I$210,MATCH(C92,'Measure Summary'!$R$10:$R$210,0))</f>
        <v>23.3</v>
      </c>
      <c r="J92" s="1">
        <f>INDEX('Measure Summary'!$J$10:$J$210,MATCH(C92,'Measure Summary'!$R$10:$R$210,0))</f>
        <v>29.9</v>
      </c>
      <c r="K92" s="1" t="str">
        <f>INDEX('Measure Summary'!$M$10:$M$210,MATCH(C92,'Measure Summary'!$R$10:$R$210,0))</f>
        <v>Weighted Size</v>
      </c>
      <c r="L92" s="1" t="s">
        <v>250</v>
      </c>
      <c r="M92" s="1">
        <f>INDEX('Measure Summary'!$N$10:$P$210,MATCH(C92,'Measure Summary'!$R$10:$R$210,0),MATCH(L92,key!$C$7:$C$9,0))</f>
        <v>572</v>
      </c>
      <c r="N92" s="1" t="s">
        <v>372</v>
      </c>
      <c r="O92" s="1">
        <f t="shared" si="5"/>
        <v>572</v>
      </c>
      <c r="P92" t="str">
        <f>"Refrigerator "&amp;VLOOKUP(E92,key!$C$12:$D$16,2,FALSE)&amp;IF(F92,"with Icemaker,  ","")&amp;IF(G92,"with thru-door ice service, ","")&amp;"Size range = "&amp;K92&amp;", AV = "&amp;J92&amp;", "&amp;VLOOKUP(L92,key!$C$7:$D$9,2,FALSE)&amp;", Rated kWh = "&amp;M92</f>
        <v>Refrigerator with Side mount freezer, with Icemaker,  Size range = Weighted Size, AV = 29.9, Energy Star qualified, Rated kWh = 572</v>
      </c>
    </row>
    <row r="93" spans="2:16" x14ac:dyDescent="0.25">
      <c r="B93" t="str">
        <f t="shared" si="3"/>
        <v>RefgFrz-SM-TTD_Mini-Tier1</v>
      </c>
      <c r="C93" t="s">
        <v>619</v>
      </c>
      <c r="D93" s="1" t="s">
        <v>89</v>
      </c>
      <c r="E93" s="1" t="s">
        <v>348</v>
      </c>
      <c r="F93" s="1" t="b">
        <v>1</v>
      </c>
      <c r="G93" s="1" t="b">
        <v>1</v>
      </c>
      <c r="H93" s="1" t="s">
        <v>367</v>
      </c>
      <c r="I93" s="1">
        <f>INDEX('Measure Summary'!$I$10:$I$210,MATCH(C93,'Measure Summary'!$R$10:$R$210,0))</f>
        <v>11</v>
      </c>
      <c r="J93" s="1">
        <f>INDEX('Measure Summary'!$J$10:$J$210,MATCH(C93,'Measure Summary'!$R$10:$R$210,0))</f>
        <v>14.1</v>
      </c>
      <c r="K93" s="1" t="str">
        <f>INDEX('Measure Summary'!$M$10:$M$210,MATCH(C93,'Measure Summary'!$R$10:$R$210,0))</f>
        <v>Very Small (&lt;13 cu. ft.)</v>
      </c>
      <c r="L93" s="1" t="s">
        <v>250</v>
      </c>
      <c r="M93" s="1">
        <f>INDEX('Measure Summary'!$N$10:$P$210,MATCH(C93,'Measure Summary'!$R$10:$R$210,0),MATCH(L93,key!$C$7:$C$9,0))</f>
        <v>498</v>
      </c>
      <c r="N93" s="1" t="s">
        <v>372</v>
      </c>
      <c r="O93" s="1">
        <f t="shared" si="5"/>
        <v>498</v>
      </c>
      <c r="P93" t="str">
        <f>"Refrigerator "&amp;VLOOKUP(E93,key!$C$12:$D$16,2,FALSE)&amp;IF(F93,"with Icemaker,  ","")&amp;IF(G93,"with thru-door ice service, ","")&amp;"Size range = "&amp;K93&amp;", AV = "&amp;J93&amp;", "&amp;VLOOKUP(L93,key!$C$7:$D$9,2,FALSE)&amp;", Rated kWh = "&amp;M93</f>
        <v>Refrigerator with Side mount freezer, with Icemaker,  with thru-door ice service, Size range = Very Small (&lt;13 cu. ft.), AV = 14.1, Energy Star qualified, Rated kWh = 498</v>
      </c>
    </row>
    <row r="94" spans="2:16" x14ac:dyDescent="0.25">
      <c r="B94" t="str">
        <f t="shared" si="3"/>
        <v>RefgFrz-SM-TTD_Small-Tier1</v>
      </c>
      <c r="C94" t="s">
        <v>620</v>
      </c>
      <c r="D94" s="1" t="s">
        <v>89</v>
      </c>
      <c r="E94" s="1" t="s">
        <v>348</v>
      </c>
      <c r="F94" s="1" t="b">
        <v>1</v>
      </c>
      <c r="G94" s="1" t="b">
        <v>1</v>
      </c>
      <c r="H94" s="1" t="s">
        <v>367</v>
      </c>
      <c r="I94" s="1">
        <f>INDEX('Measure Summary'!$I$10:$I$210,MATCH(C94,'Measure Summary'!$R$10:$R$210,0))</f>
        <v>15</v>
      </c>
      <c r="J94" s="1">
        <f>INDEX('Measure Summary'!$J$10:$J$210,MATCH(C94,'Measure Summary'!$R$10:$R$210,0))</f>
        <v>19.2</v>
      </c>
      <c r="K94" s="1" t="str">
        <f>INDEX('Measure Summary'!$M$10:$M$210,MATCH(C94,'Measure Summary'!$R$10:$R$210,0))</f>
        <v>Small (13 – 16 cu. ft.)</v>
      </c>
      <c r="L94" s="1" t="s">
        <v>250</v>
      </c>
      <c r="M94" s="1">
        <f>INDEX('Measure Summary'!$N$10:$P$210,MATCH(C94,'Measure Summary'!$R$10:$R$210,0),MATCH(L94,key!$C$7:$C$9,0))</f>
        <v>537</v>
      </c>
      <c r="N94" s="1" t="s">
        <v>372</v>
      </c>
      <c r="O94" s="1">
        <f t="shared" si="5"/>
        <v>537</v>
      </c>
      <c r="P94" t="str">
        <f>"Refrigerator "&amp;VLOOKUP(E94,key!$C$12:$D$16,2,FALSE)&amp;IF(F94,"with Icemaker,  ","")&amp;IF(G94,"with thru-door ice service, ","")&amp;"Size range = "&amp;K94&amp;", AV = "&amp;J94&amp;", "&amp;VLOOKUP(L94,key!$C$7:$D$9,2,FALSE)&amp;", Rated kWh = "&amp;M94</f>
        <v>Refrigerator with Side mount freezer, with Icemaker,  with thru-door ice service, Size range = Small (13 – 16 cu. ft.), AV = 19.2, Energy Star qualified, Rated kWh = 537</v>
      </c>
    </row>
    <row r="95" spans="2:16" x14ac:dyDescent="0.25">
      <c r="B95" t="str">
        <f t="shared" si="3"/>
        <v>RefgFrz-SM-TTD_Med-Tier1</v>
      </c>
      <c r="C95" t="s">
        <v>621</v>
      </c>
      <c r="D95" s="1" t="s">
        <v>89</v>
      </c>
      <c r="E95" s="1" t="s">
        <v>348</v>
      </c>
      <c r="F95" s="1" t="b">
        <v>1</v>
      </c>
      <c r="G95" s="1" t="b">
        <v>1</v>
      </c>
      <c r="H95" s="1" t="s">
        <v>367</v>
      </c>
      <c r="I95" s="1">
        <f>INDEX('Measure Summary'!$I$10:$I$210,MATCH(C95,'Measure Summary'!$R$10:$R$210,0))</f>
        <v>19</v>
      </c>
      <c r="J95" s="1">
        <f>INDEX('Measure Summary'!$J$10:$J$210,MATCH(C95,'Measure Summary'!$R$10:$R$210,0))</f>
        <v>24.3</v>
      </c>
      <c r="K95" s="1" t="str">
        <f>INDEX('Measure Summary'!$M$10:$M$210,MATCH(C95,'Measure Summary'!$R$10:$R$210,0))</f>
        <v>Medium (17 – 20 cu. ft.)</v>
      </c>
      <c r="L95" s="1" t="s">
        <v>250</v>
      </c>
      <c r="M95" s="1">
        <f>INDEX('Measure Summary'!$N$10:$P$210,MATCH(C95,'Measure Summary'!$R$10:$R$210,0),MATCH(L95,key!$C$7:$C$9,0))</f>
        <v>576</v>
      </c>
      <c r="N95" s="1" t="s">
        <v>372</v>
      </c>
      <c r="O95" s="1">
        <f t="shared" si="5"/>
        <v>576</v>
      </c>
      <c r="P95" t="str">
        <f>"Refrigerator "&amp;VLOOKUP(E95,key!$C$12:$D$16,2,FALSE)&amp;IF(F95,"with Icemaker,  ","")&amp;IF(G95,"with thru-door ice service, ","")&amp;"Size range = "&amp;K95&amp;", AV = "&amp;J95&amp;", "&amp;VLOOKUP(L95,key!$C$7:$D$9,2,FALSE)&amp;", Rated kWh = "&amp;M95</f>
        <v>Refrigerator with Side mount freezer, with Icemaker,  with thru-door ice service, Size range = Medium (17 – 20 cu. ft.), AV = 24.3, Energy Star qualified, Rated kWh = 576</v>
      </c>
    </row>
    <row r="96" spans="2:16" x14ac:dyDescent="0.25">
      <c r="B96" t="str">
        <f t="shared" si="3"/>
        <v>RefgFrz-SM-TTD_Large-Tier1</v>
      </c>
      <c r="C96" t="s">
        <v>622</v>
      </c>
      <c r="D96" s="1" t="s">
        <v>89</v>
      </c>
      <c r="E96" s="1" t="s">
        <v>348</v>
      </c>
      <c r="F96" s="1" t="b">
        <v>1</v>
      </c>
      <c r="G96" s="1" t="b">
        <v>1</v>
      </c>
      <c r="H96" s="1" t="s">
        <v>367</v>
      </c>
      <c r="I96" s="1">
        <f>INDEX('Measure Summary'!$I$10:$I$210,MATCH(C96,'Measure Summary'!$R$10:$R$210,0))</f>
        <v>22</v>
      </c>
      <c r="J96" s="1">
        <f>INDEX('Measure Summary'!$J$10:$J$210,MATCH(C96,'Measure Summary'!$R$10:$R$210,0))</f>
        <v>28.2</v>
      </c>
      <c r="K96" s="1" t="str">
        <f>INDEX('Measure Summary'!$M$10:$M$210,MATCH(C96,'Measure Summary'!$R$10:$R$210,0))</f>
        <v>Large (21 – 23 cu. ft.)</v>
      </c>
      <c r="L96" s="1" t="s">
        <v>250</v>
      </c>
      <c r="M96" s="1">
        <f>INDEX('Measure Summary'!$N$10:$P$210,MATCH(C96,'Measure Summary'!$R$10:$R$210,0),MATCH(L96,key!$C$7:$C$9,0))</f>
        <v>607</v>
      </c>
      <c r="N96" s="1" t="s">
        <v>372</v>
      </c>
      <c r="O96" s="1">
        <f t="shared" si="5"/>
        <v>607</v>
      </c>
      <c r="P96" t="str">
        <f>"Refrigerator "&amp;VLOOKUP(E96,key!$C$12:$D$16,2,FALSE)&amp;IF(F96,"with Icemaker,  ","")&amp;IF(G96,"with thru-door ice service, ","")&amp;"Size range = "&amp;K96&amp;", AV = "&amp;J96&amp;", "&amp;VLOOKUP(L96,key!$C$7:$D$9,2,FALSE)&amp;", Rated kWh = "&amp;M96</f>
        <v>Refrigerator with Side mount freezer, with Icemaker,  with thru-door ice service, Size range = Large (21 – 23 cu. ft.), AV = 28.2, Energy Star qualified, Rated kWh = 607</v>
      </c>
    </row>
    <row r="97" spans="2:16" x14ac:dyDescent="0.25">
      <c r="B97" t="str">
        <f t="shared" si="3"/>
        <v>RefgFrz-SM-TTD_VLarge-Tier1</v>
      </c>
      <c r="C97" t="s">
        <v>623</v>
      </c>
      <c r="D97" s="1" t="s">
        <v>89</v>
      </c>
      <c r="E97" s="1" t="s">
        <v>348</v>
      </c>
      <c r="F97" s="1" t="b">
        <v>1</v>
      </c>
      <c r="G97" s="1" t="b">
        <v>1</v>
      </c>
      <c r="H97" s="1" t="s">
        <v>367</v>
      </c>
      <c r="I97" s="1">
        <f>INDEX('Measure Summary'!$I$10:$I$210,MATCH(C97,'Measure Summary'!$R$10:$R$210,0))</f>
        <v>26</v>
      </c>
      <c r="J97" s="1">
        <f>INDEX('Measure Summary'!$J$10:$J$210,MATCH(C97,'Measure Summary'!$R$10:$R$210,0))</f>
        <v>33.299999999999997</v>
      </c>
      <c r="K97" s="1" t="str">
        <f>INDEX('Measure Summary'!$M$10:$M$210,MATCH(C97,'Measure Summary'!$R$10:$R$210,0))</f>
        <v>Very large (over 23 cu. Ft.)</v>
      </c>
      <c r="L97" s="1" t="s">
        <v>250</v>
      </c>
      <c r="M97" s="1">
        <f>INDEX('Measure Summary'!$N$10:$P$210,MATCH(C97,'Measure Summary'!$R$10:$R$210,0),MATCH(L97,key!$C$7:$C$9,0))</f>
        <v>645</v>
      </c>
      <c r="N97" s="1" t="s">
        <v>372</v>
      </c>
      <c r="O97" s="1">
        <f t="shared" si="5"/>
        <v>645</v>
      </c>
      <c r="P97" t="str">
        <f>"Refrigerator "&amp;VLOOKUP(E97,key!$C$12:$D$16,2,FALSE)&amp;IF(F97,"with Icemaker,  ","")&amp;IF(G97,"with thru-door ice service, ","")&amp;"Size range = "&amp;K97&amp;", AV = "&amp;J97&amp;", "&amp;VLOOKUP(L97,key!$C$7:$D$9,2,FALSE)&amp;", Rated kWh = "&amp;M97</f>
        <v>Refrigerator with Side mount freezer, with Icemaker,  with thru-door ice service, Size range = Very large (over 23 cu. Ft.), AV = 33.3, Energy Star qualified, Rated kWh = 645</v>
      </c>
    </row>
    <row r="98" spans="2:16" x14ac:dyDescent="0.25">
      <c r="B98" t="str">
        <f t="shared" si="3"/>
        <v>RefgFrz-SM-TTD_WtdSize-Tier1</v>
      </c>
      <c r="C98" t="s">
        <v>624</v>
      </c>
      <c r="D98" s="1" t="s">
        <v>89</v>
      </c>
      <c r="E98" s="1" t="s">
        <v>348</v>
      </c>
      <c r="F98" s="1" t="b">
        <v>1</v>
      </c>
      <c r="G98" s="1" t="b">
        <v>1</v>
      </c>
      <c r="H98" s="1" t="s">
        <v>367</v>
      </c>
      <c r="I98" s="1">
        <f>INDEX('Measure Summary'!$I$10:$I$210,MATCH(C98,'Measure Summary'!$R$10:$R$210,0))</f>
        <v>24.3</v>
      </c>
      <c r="J98" s="1">
        <f>INDEX('Measure Summary'!$J$10:$J$210,MATCH(C98,'Measure Summary'!$R$10:$R$210,0))</f>
        <v>31.1</v>
      </c>
      <c r="K98" s="1" t="str">
        <f>INDEX('Measure Summary'!$M$10:$M$210,MATCH(C98,'Measure Summary'!$R$10:$R$210,0))</f>
        <v>Weighted Size</v>
      </c>
      <c r="L98" s="1" t="s">
        <v>250</v>
      </c>
      <c r="M98" s="1">
        <f>INDEX('Measure Summary'!$N$10:$P$210,MATCH(C98,'Measure Summary'!$R$10:$R$210,0),MATCH(L98,key!$C$7:$C$9,0))</f>
        <v>629</v>
      </c>
      <c r="N98" s="1" t="s">
        <v>372</v>
      </c>
      <c r="O98" s="1">
        <f t="shared" si="5"/>
        <v>629</v>
      </c>
      <c r="P98" t="str">
        <f>"Refrigerator "&amp;VLOOKUP(E98,key!$C$12:$D$16,2,FALSE)&amp;IF(F98,"with Icemaker,  ","")&amp;IF(G98,"with thru-door ice service, ","")&amp;"Size range = "&amp;K98&amp;", AV = "&amp;J98&amp;", "&amp;VLOOKUP(L98,key!$C$7:$D$9,2,FALSE)&amp;", Rated kWh = "&amp;M98</f>
        <v>Refrigerator with Side mount freezer, with Icemaker,  with thru-door ice service, Size range = Weighted Size, AV = 31.1, Energy Star qualified, Rated kWh = 629</v>
      </c>
    </row>
    <row r="99" spans="2:16" x14ac:dyDescent="0.25">
      <c r="B99" t="str">
        <f t="shared" si="3"/>
        <v>RefgFrz-BM_Mini-Tier1</v>
      </c>
      <c r="C99" t="s">
        <v>587</v>
      </c>
      <c r="D99" s="1" t="s">
        <v>89</v>
      </c>
      <c r="E99" s="1" t="s">
        <v>349</v>
      </c>
      <c r="F99" s="1" t="b">
        <v>0</v>
      </c>
      <c r="G99" s="1" t="b">
        <v>0</v>
      </c>
      <c r="H99" s="1" t="s">
        <v>367</v>
      </c>
      <c r="I99" s="1">
        <f>INDEX('Measure Summary'!$I$10:$I$210,MATCH(C99,'Measure Summary'!$R$10:$R$210,0))</f>
        <v>11</v>
      </c>
      <c r="J99" s="1">
        <f>INDEX('Measure Summary'!$J$10:$J$210,MATCH(C99,'Measure Summary'!$R$10:$R$210,0))</f>
        <v>13.9</v>
      </c>
      <c r="K99" s="1" t="str">
        <f>INDEX('Measure Summary'!$M$10:$M$210,MATCH(C99,'Measure Summary'!$R$10:$R$210,0))</f>
        <v>Very Small (&lt;13 cu. ft.)</v>
      </c>
      <c r="L99" s="1" t="s">
        <v>250</v>
      </c>
      <c r="M99" s="1">
        <f>INDEX('Measure Summary'!$N$10:$P$210,MATCH(C99,'Measure Summary'!$R$10:$R$210,0),MATCH(L99,key!$C$7:$C$9,0))</f>
        <v>396</v>
      </c>
      <c r="N99" s="1" t="s">
        <v>372</v>
      </c>
      <c r="O99" s="1">
        <f t="shared" si="5"/>
        <v>396</v>
      </c>
      <c r="P99" t="str">
        <f>"Refrigerator "&amp;VLOOKUP(E99,key!$C$12:$D$16,2,FALSE)&amp;IF(F99,"with Icemaker,  ","")&amp;IF(G99,"with thru-door ice service, ","")&amp;"Size range = "&amp;K99&amp;", AV = "&amp;J99&amp;", "&amp;VLOOKUP(L99,key!$C$7:$D$9,2,FALSE)&amp;", Rated kWh = "&amp;M99</f>
        <v>Refrigerator with Bottom mount freezer, Size range = Very Small (&lt;13 cu. ft.), AV = 13.9, Energy Star qualified, Rated kWh = 396</v>
      </c>
    </row>
    <row r="100" spans="2:16" x14ac:dyDescent="0.25">
      <c r="B100" t="str">
        <f t="shared" si="3"/>
        <v>RefgFrz-BM_Small-Tier1</v>
      </c>
      <c r="C100" t="s">
        <v>588</v>
      </c>
      <c r="D100" s="1" t="s">
        <v>89</v>
      </c>
      <c r="E100" s="1" t="s">
        <v>349</v>
      </c>
      <c r="F100" s="1" t="b">
        <v>0</v>
      </c>
      <c r="G100" s="1" t="b">
        <v>0</v>
      </c>
      <c r="H100" s="1" t="s">
        <v>367</v>
      </c>
      <c r="I100" s="1">
        <f>INDEX('Measure Summary'!$I$10:$I$210,MATCH(C100,'Measure Summary'!$R$10:$R$210,0))</f>
        <v>15</v>
      </c>
      <c r="J100" s="1">
        <f>INDEX('Measure Summary'!$J$10:$J$210,MATCH(C100,'Measure Summary'!$R$10:$R$210,0))</f>
        <v>19</v>
      </c>
      <c r="K100" s="1" t="str">
        <f>INDEX('Measure Summary'!$M$10:$M$210,MATCH(C100,'Measure Summary'!$R$10:$R$210,0))</f>
        <v>Small (13 – 16 cu. ft.)</v>
      </c>
      <c r="L100" s="1" t="s">
        <v>250</v>
      </c>
      <c r="M100" s="1">
        <f>INDEX('Measure Summary'!$N$10:$P$210,MATCH(C100,'Measure Summary'!$R$10:$R$210,0),MATCH(L100,key!$C$7:$C$9,0))</f>
        <v>437</v>
      </c>
      <c r="N100" s="1" t="s">
        <v>372</v>
      </c>
      <c r="O100" s="1">
        <f t="shared" si="5"/>
        <v>437</v>
      </c>
      <c r="P100" t="str">
        <f>"Refrigerator "&amp;VLOOKUP(E100,key!$C$12:$D$16,2,FALSE)&amp;IF(F100,"with Icemaker,  ","")&amp;IF(G100,"with thru-door ice service, ","")&amp;"Size range = "&amp;K100&amp;", AV = "&amp;J100&amp;", "&amp;VLOOKUP(L100,key!$C$7:$D$9,2,FALSE)&amp;", Rated kWh = "&amp;M100</f>
        <v>Refrigerator with Bottom mount freezer, Size range = Small (13 – 16 cu. ft.), AV = 19, Energy Star qualified, Rated kWh = 437</v>
      </c>
    </row>
    <row r="101" spans="2:16" x14ac:dyDescent="0.25">
      <c r="B101" t="str">
        <f t="shared" si="3"/>
        <v>RefgFrz-BM_Med-Tier1</v>
      </c>
      <c r="C101" t="s">
        <v>589</v>
      </c>
      <c r="D101" s="1" t="s">
        <v>89</v>
      </c>
      <c r="E101" s="1" t="s">
        <v>349</v>
      </c>
      <c r="F101" s="1" t="b">
        <v>0</v>
      </c>
      <c r="G101" s="1" t="b">
        <v>0</v>
      </c>
      <c r="H101" s="1" t="s">
        <v>367</v>
      </c>
      <c r="I101" s="1">
        <f>INDEX('Measure Summary'!$I$10:$I$210,MATCH(C101,'Measure Summary'!$R$10:$R$210,0))</f>
        <v>19</v>
      </c>
      <c r="J101" s="1">
        <f>INDEX('Measure Summary'!$J$10:$J$210,MATCH(C101,'Measure Summary'!$R$10:$R$210,0))</f>
        <v>24.1</v>
      </c>
      <c r="K101" s="1" t="str">
        <f>INDEX('Measure Summary'!$M$10:$M$210,MATCH(C101,'Measure Summary'!$R$10:$R$210,0))</f>
        <v>Medium (17 – 20 cu. ft.)</v>
      </c>
      <c r="L101" s="1" t="s">
        <v>250</v>
      </c>
      <c r="M101" s="1">
        <f>INDEX('Measure Summary'!$N$10:$P$210,MATCH(C101,'Measure Summary'!$R$10:$R$210,0),MATCH(L101,key!$C$7:$C$9,0))</f>
        <v>477</v>
      </c>
      <c r="N101" s="1" t="s">
        <v>372</v>
      </c>
      <c r="O101" s="1">
        <f t="shared" si="5"/>
        <v>477</v>
      </c>
      <c r="P101" t="str">
        <f>"Refrigerator "&amp;VLOOKUP(E101,key!$C$12:$D$16,2,FALSE)&amp;IF(F101,"with Icemaker,  ","")&amp;IF(G101,"with thru-door ice service, ","")&amp;"Size range = "&amp;K101&amp;", AV = "&amp;J101&amp;", "&amp;VLOOKUP(L101,key!$C$7:$D$9,2,FALSE)&amp;", Rated kWh = "&amp;M101</f>
        <v>Refrigerator with Bottom mount freezer, Size range = Medium (17 – 20 cu. ft.), AV = 24.1, Energy Star qualified, Rated kWh = 477</v>
      </c>
    </row>
    <row r="102" spans="2:16" x14ac:dyDescent="0.25">
      <c r="B102" t="str">
        <f t="shared" si="3"/>
        <v>RefgFrz-BM_Large-Tier1</v>
      </c>
      <c r="C102" t="s">
        <v>590</v>
      </c>
      <c r="D102" s="1" t="s">
        <v>89</v>
      </c>
      <c r="E102" s="1" t="s">
        <v>349</v>
      </c>
      <c r="F102" s="1" t="b">
        <v>0</v>
      </c>
      <c r="G102" s="1" t="b">
        <v>0</v>
      </c>
      <c r="H102" s="1" t="s">
        <v>367</v>
      </c>
      <c r="I102" s="1">
        <f>INDEX('Measure Summary'!$I$10:$I$210,MATCH(C102,'Measure Summary'!$R$10:$R$210,0))</f>
        <v>22</v>
      </c>
      <c r="J102" s="1">
        <f>INDEX('Measure Summary'!$J$10:$J$210,MATCH(C102,'Measure Summary'!$R$10:$R$210,0))</f>
        <v>27.9</v>
      </c>
      <c r="K102" s="1" t="str">
        <f>INDEX('Measure Summary'!$M$10:$M$210,MATCH(C102,'Measure Summary'!$R$10:$R$210,0))</f>
        <v>Large (21 – 23 cu. ft.)</v>
      </c>
      <c r="L102" s="1" t="s">
        <v>250</v>
      </c>
      <c r="M102" s="1">
        <f>INDEX('Measure Summary'!$N$10:$P$210,MATCH(C102,'Measure Summary'!$R$10:$R$210,0),MATCH(L102,key!$C$7:$C$9,0))</f>
        <v>508</v>
      </c>
      <c r="N102" s="1" t="s">
        <v>372</v>
      </c>
      <c r="O102" s="1">
        <f t="shared" si="5"/>
        <v>508</v>
      </c>
      <c r="P102" t="str">
        <f>"Refrigerator "&amp;VLOOKUP(E102,key!$C$12:$D$16,2,FALSE)&amp;IF(F102,"with Icemaker,  ","")&amp;IF(G102,"with thru-door ice service, ","")&amp;"Size range = "&amp;K102&amp;", AV = "&amp;J102&amp;", "&amp;VLOOKUP(L102,key!$C$7:$D$9,2,FALSE)&amp;", Rated kWh = "&amp;M102</f>
        <v>Refrigerator with Bottom mount freezer, Size range = Large (21 – 23 cu. ft.), AV = 27.9, Energy Star qualified, Rated kWh = 508</v>
      </c>
    </row>
    <row r="103" spans="2:16" x14ac:dyDescent="0.25">
      <c r="B103" t="str">
        <f t="shared" si="3"/>
        <v>RefgFrz-BM_VLarge-Tier1</v>
      </c>
      <c r="C103" t="s">
        <v>591</v>
      </c>
      <c r="D103" s="1" t="s">
        <v>89</v>
      </c>
      <c r="E103" s="1" t="s">
        <v>349</v>
      </c>
      <c r="F103" s="1" t="b">
        <v>0</v>
      </c>
      <c r="G103" s="1" t="b">
        <v>0</v>
      </c>
      <c r="H103" s="1" t="s">
        <v>367</v>
      </c>
      <c r="I103" s="1">
        <f>INDEX('Measure Summary'!$I$10:$I$210,MATCH(C103,'Measure Summary'!$R$10:$R$210,0))</f>
        <v>26</v>
      </c>
      <c r="J103" s="1">
        <f>INDEX('Measure Summary'!$J$10:$J$210,MATCH(C103,'Measure Summary'!$R$10:$R$210,0))</f>
        <v>32.9</v>
      </c>
      <c r="K103" s="1" t="str">
        <f>INDEX('Measure Summary'!$M$10:$M$210,MATCH(C103,'Measure Summary'!$R$10:$R$210,0))</f>
        <v>Very large (over 23 cu. Ft.)</v>
      </c>
      <c r="L103" s="1" t="s">
        <v>250</v>
      </c>
      <c r="M103" s="1">
        <f>INDEX('Measure Summary'!$N$10:$P$210,MATCH(C103,'Measure Summary'!$R$10:$R$210,0),MATCH(L103,key!$C$7:$C$9,0))</f>
        <v>547</v>
      </c>
      <c r="N103" s="1" t="s">
        <v>372</v>
      </c>
      <c r="O103" s="1">
        <f t="shared" si="5"/>
        <v>547</v>
      </c>
      <c r="P103" t="str">
        <f>"Refrigerator "&amp;VLOOKUP(E103,key!$C$12:$D$16,2,FALSE)&amp;IF(F103,"with Icemaker,  ","")&amp;IF(G103,"with thru-door ice service, ","")&amp;"Size range = "&amp;K103&amp;", AV = "&amp;J103&amp;", "&amp;VLOOKUP(L103,key!$C$7:$D$9,2,FALSE)&amp;", Rated kWh = "&amp;M103</f>
        <v>Refrigerator with Bottom mount freezer, Size range = Very large (over 23 cu. Ft.), AV = 32.9, Energy Star qualified, Rated kWh = 547</v>
      </c>
    </row>
    <row r="104" spans="2:16" x14ac:dyDescent="0.25">
      <c r="B104" t="str">
        <f t="shared" si="3"/>
        <v>RefgFrz-BM_WtdSize-Tier1</v>
      </c>
      <c r="C104" t="s">
        <v>592</v>
      </c>
      <c r="D104" s="1" t="s">
        <v>89</v>
      </c>
      <c r="E104" s="1" t="s">
        <v>349</v>
      </c>
      <c r="F104" s="1" t="b">
        <v>0</v>
      </c>
      <c r="G104" s="1" t="b">
        <v>0</v>
      </c>
      <c r="H104" s="1" t="s">
        <v>367</v>
      </c>
      <c r="I104" s="1">
        <f>INDEX('Measure Summary'!$I$10:$I$210,MATCH(C104,'Measure Summary'!$R$10:$R$210,0))</f>
        <v>20.399999999999999</v>
      </c>
      <c r="J104" s="1">
        <f>INDEX('Measure Summary'!$J$10:$J$210,MATCH(C104,'Measure Summary'!$R$10:$R$210,0))</f>
        <v>25.9</v>
      </c>
      <c r="K104" s="1" t="str">
        <f>INDEX('Measure Summary'!$M$10:$M$210,MATCH(C104,'Measure Summary'!$R$10:$R$210,0))</f>
        <v>Weighted Size</v>
      </c>
      <c r="L104" s="1" t="s">
        <v>250</v>
      </c>
      <c r="M104" s="1">
        <f>INDEX('Measure Summary'!$N$10:$P$210,MATCH(C104,'Measure Summary'!$R$10:$R$210,0),MATCH(L104,key!$C$7:$C$9,0))</f>
        <v>500</v>
      </c>
      <c r="N104" s="1" t="s">
        <v>372</v>
      </c>
      <c r="O104" s="1">
        <f t="shared" si="5"/>
        <v>500</v>
      </c>
      <c r="P104" t="str">
        <f>"Refrigerator "&amp;VLOOKUP(E104,key!$C$12:$D$16,2,FALSE)&amp;IF(F104,"with Icemaker,  ","")&amp;IF(G104,"with thru-door ice service, ","")&amp;"Size range = "&amp;K104&amp;", AV = "&amp;J104&amp;", "&amp;VLOOKUP(L104,key!$C$7:$D$9,2,FALSE)&amp;", Rated kWh = "&amp;M104</f>
        <v>Refrigerator with Bottom mount freezer, Size range = Weighted Size, AV = 25.9, Energy Star qualified, Rated kWh = 500</v>
      </c>
    </row>
    <row r="105" spans="2:16" x14ac:dyDescent="0.25">
      <c r="B105" t="str">
        <f t="shared" si="3"/>
        <v>RefgFrz-BM-TTD_Mini-Tier1</v>
      </c>
      <c r="C105" t="s">
        <v>625</v>
      </c>
      <c r="D105" s="1" t="s">
        <v>89</v>
      </c>
      <c r="E105" s="1" t="s">
        <v>349</v>
      </c>
      <c r="F105" s="1" t="b">
        <v>1</v>
      </c>
      <c r="G105" s="1" t="b">
        <v>1</v>
      </c>
      <c r="H105" s="1" t="s">
        <v>367</v>
      </c>
      <c r="I105" s="1">
        <f>INDEX('Measure Summary'!$I$10:$I$210,MATCH(C105,'Measure Summary'!$R$10:$R$210,0))</f>
        <v>11</v>
      </c>
      <c r="J105" s="1">
        <f>INDEX('Measure Summary'!$J$10:$J$210,MATCH(C105,'Measure Summary'!$R$10:$R$210,0))</f>
        <v>13.9</v>
      </c>
      <c r="K105" s="1" t="str">
        <f>INDEX('Measure Summary'!$M$10:$M$210,MATCH(C105,'Measure Summary'!$R$10:$R$210,0))</f>
        <v>Very Small (&lt;13 cu. ft.)</v>
      </c>
      <c r="L105" s="1" t="s">
        <v>250</v>
      </c>
      <c r="M105" s="1">
        <f>INDEX('Measure Summary'!$N$10:$P$210,MATCH(C105,'Measure Summary'!$R$10:$R$210,0),MATCH(L105,key!$C$7:$C$9,0))</f>
        <v>544</v>
      </c>
      <c r="N105" s="1" t="s">
        <v>372</v>
      </c>
      <c r="O105" s="1">
        <f t="shared" si="5"/>
        <v>544</v>
      </c>
      <c r="P105" t="str">
        <f>"Refrigerator "&amp;VLOOKUP(E105,key!$C$12:$D$16,2,FALSE)&amp;IF(F105,"with Icemaker,  ","")&amp;IF(G105,"with thru-door ice service, ","")&amp;"Size range = "&amp;K105&amp;", AV = "&amp;J105&amp;", "&amp;VLOOKUP(L105,key!$C$7:$D$9,2,FALSE)&amp;", Rated kWh = "&amp;M105</f>
        <v>Refrigerator with Bottom mount freezer, with Icemaker,  with thru-door ice service, Size range = Very Small (&lt;13 cu. ft.), AV = 13.9, Energy Star qualified, Rated kWh = 544</v>
      </c>
    </row>
    <row r="106" spans="2:16" x14ac:dyDescent="0.25">
      <c r="B106" t="str">
        <f t="shared" si="3"/>
        <v>RefgFrz-BM-TTD_Small-Tier1</v>
      </c>
      <c r="C106" t="s">
        <v>626</v>
      </c>
      <c r="D106" s="1" t="s">
        <v>89</v>
      </c>
      <c r="E106" s="1" t="s">
        <v>349</v>
      </c>
      <c r="F106" s="1" t="b">
        <v>1</v>
      </c>
      <c r="G106" s="1" t="b">
        <v>1</v>
      </c>
      <c r="H106" s="1" t="s">
        <v>367</v>
      </c>
      <c r="I106" s="1">
        <f>INDEX('Measure Summary'!$I$10:$I$210,MATCH(C106,'Measure Summary'!$R$10:$R$210,0))</f>
        <v>15</v>
      </c>
      <c r="J106" s="1">
        <f>INDEX('Measure Summary'!$J$10:$J$210,MATCH(C106,'Measure Summary'!$R$10:$R$210,0))</f>
        <v>19</v>
      </c>
      <c r="K106" s="1" t="str">
        <f>INDEX('Measure Summary'!$M$10:$M$210,MATCH(C106,'Measure Summary'!$R$10:$R$210,0))</f>
        <v>Small (13 – 16 cu. ft.)</v>
      </c>
      <c r="L106" s="1" t="s">
        <v>250</v>
      </c>
      <c r="M106" s="1">
        <f>INDEX('Measure Summary'!$N$10:$P$210,MATCH(C106,'Measure Summary'!$R$10:$R$210,0),MATCH(L106,key!$C$7:$C$9,0))</f>
        <v>586</v>
      </c>
      <c r="N106" s="1" t="s">
        <v>372</v>
      </c>
      <c r="O106" s="1">
        <f t="shared" si="5"/>
        <v>586</v>
      </c>
      <c r="P106" t="str">
        <f>"Refrigerator "&amp;VLOOKUP(E106,key!$C$12:$D$16,2,FALSE)&amp;IF(F106,"with Icemaker,  ","")&amp;IF(G106,"with thru-door ice service, ","")&amp;"Size range = "&amp;K106&amp;", AV = "&amp;J106&amp;", "&amp;VLOOKUP(L106,key!$C$7:$D$9,2,FALSE)&amp;", Rated kWh = "&amp;M106</f>
        <v>Refrigerator with Bottom mount freezer, with Icemaker,  with thru-door ice service, Size range = Small (13 – 16 cu. ft.), AV = 19, Energy Star qualified, Rated kWh = 586</v>
      </c>
    </row>
    <row r="107" spans="2:16" x14ac:dyDescent="0.25">
      <c r="B107" t="str">
        <f t="shared" si="3"/>
        <v>RefgFrz-BM-TTD_Med-Tier1</v>
      </c>
      <c r="C107" t="s">
        <v>627</v>
      </c>
      <c r="D107" s="1" t="s">
        <v>89</v>
      </c>
      <c r="E107" s="1" t="s">
        <v>349</v>
      </c>
      <c r="F107" s="1" t="b">
        <v>1</v>
      </c>
      <c r="G107" s="1" t="b">
        <v>1</v>
      </c>
      <c r="H107" s="1" t="s">
        <v>367</v>
      </c>
      <c r="I107" s="1">
        <f>INDEX('Measure Summary'!$I$10:$I$210,MATCH(C107,'Measure Summary'!$R$10:$R$210,0))</f>
        <v>19</v>
      </c>
      <c r="J107" s="1">
        <f>INDEX('Measure Summary'!$J$10:$J$210,MATCH(C107,'Measure Summary'!$R$10:$R$210,0))</f>
        <v>24.1</v>
      </c>
      <c r="K107" s="1" t="str">
        <f>INDEX('Measure Summary'!$M$10:$M$210,MATCH(C107,'Measure Summary'!$R$10:$R$210,0))</f>
        <v>Medium (17 – 20 cu. ft.)</v>
      </c>
      <c r="L107" s="1" t="s">
        <v>250</v>
      </c>
      <c r="M107" s="1">
        <f>INDEX('Measure Summary'!$N$10:$P$210,MATCH(C107,'Measure Summary'!$R$10:$R$210,0),MATCH(L107,key!$C$7:$C$9,0))</f>
        <v>628</v>
      </c>
      <c r="N107" s="1" t="s">
        <v>372</v>
      </c>
      <c r="O107" s="1">
        <f t="shared" si="5"/>
        <v>628</v>
      </c>
      <c r="P107" t="str">
        <f>"Refrigerator "&amp;VLOOKUP(E107,key!$C$12:$D$16,2,FALSE)&amp;IF(F107,"with Icemaker,  ","")&amp;IF(G107,"with thru-door ice service, ","")&amp;"Size range = "&amp;K107&amp;", AV = "&amp;J107&amp;", "&amp;VLOOKUP(L107,key!$C$7:$D$9,2,FALSE)&amp;", Rated kWh = "&amp;M107</f>
        <v>Refrigerator with Bottom mount freezer, with Icemaker,  with thru-door ice service, Size range = Medium (17 – 20 cu. ft.), AV = 24.1, Energy Star qualified, Rated kWh = 628</v>
      </c>
    </row>
    <row r="108" spans="2:16" x14ac:dyDescent="0.25">
      <c r="B108" t="str">
        <f t="shared" si="3"/>
        <v>RefgFrz-BM-TTD_Large-Tier1</v>
      </c>
      <c r="C108" t="s">
        <v>628</v>
      </c>
      <c r="D108" s="1" t="s">
        <v>89</v>
      </c>
      <c r="E108" s="1" t="s">
        <v>349</v>
      </c>
      <c r="F108" s="1" t="b">
        <v>1</v>
      </c>
      <c r="G108" s="1" t="b">
        <v>1</v>
      </c>
      <c r="H108" s="1" t="s">
        <v>367</v>
      </c>
      <c r="I108" s="1">
        <f>INDEX('Measure Summary'!$I$10:$I$210,MATCH(C108,'Measure Summary'!$R$10:$R$210,0))</f>
        <v>22</v>
      </c>
      <c r="J108" s="1">
        <f>INDEX('Measure Summary'!$J$10:$J$210,MATCH(C108,'Measure Summary'!$R$10:$R$210,0))</f>
        <v>27.9</v>
      </c>
      <c r="K108" s="1" t="str">
        <f>INDEX('Measure Summary'!$M$10:$M$210,MATCH(C108,'Measure Summary'!$R$10:$R$210,0))</f>
        <v>Large (21 – 23 cu. ft.)</v>
      </c>
      <c r="L108" s="1" t="s">
        <v>250</v>
      </c>
      <c r="M108" s="1">
        <f>INDEX('Measure Summary'!$N$10:$P$210,MATCH(C108,'Measure Summary'!$R$10:$R$210,0),MATCH(L108,key!$C$7:$C$9,0))</f>
        <v>660</v>
      </c>
      <c r="N108" s="1" t="s">
        <v>372</v>
      </c>
      <c r="O108" s="1">
        <f t="shared" si="5"/>
        <v>660</v>
      </c>
      <c r="P108" t="str">
        <f>"Refrigerator "&amp;VLOOKUP(E108,key!$C$12:$D$16,2,FALSE)&amp;IF(F108,"with Icemaker,  ","")&amp;IF(G108,"with thru-door ice service, ","")&amp;"Size range = "&amp;K108&amp;", AV = "&amp;J108&amp;", "&amp;VLOOKUP(L108,key!$C$7:$D$9,2,FALSE)&amp;", Rated kWh = "&amp;M108</f>
        <v>Refrigerator with Bottom mount freezer, with Icemaker,  with thru-door ice service, Size range = Large (21 – 23 cu. ft.), AV = 27.9, Energy Star qualified, Rated kWh = 660</v>
      </c>
    </row>
    <row r="109" spans="2:16" x14ac:dyDescent="0.25">
      <c r="B109" t="str">
        <f t="shared" si="3"/>
        <v>RefgFrz-BM-TTD_VLarge-Tier1</v>
      </c>
      <c r="C109" t="s">
        <v>629</v>
      </c>
      <c r="D109" s="1" t="s">
        <v>89</v>
      </c>
      <c r="E109" s="1" t="s">
        <v>349</v>
      </c>
      <c r="F109" s="1" t="b">
        <v>1</v>
      </c>
      <c r="G109" s="1" t="b">
        <v>1</v>
      </c>
      <c r="H109" s="1" t="s">
        <v>367</v>
      </c>
      <c r="I109" s="1">
        <f>INDEX('Measure Summary'!$I$10:$I$210,MATCH(C109,'Measure Summary'!$R$10:$R$210,0))</f>
        <v>26</v>
      </c>
      <c r="J109" s="1">
        <f>INDEX('Measure Summary'!$J$10:$J$210,MATCH(C109,'Measure Summary'!$R$10:$R$210,0))</f>
        <v>32.9</v>
      </c>
      <c r="K109" s="1" t="str">
        <f>INDEX('Measure Summary'!$M$10:$M$210,MATCH(C109,'Measure Summary'!$R$10:$R$210,0))</f>
        <v>Very large (over 23 cu. Ft.)</v>
      </c>
      <c r="L109" s="1" t="s">
        <v>250</v>
      </c>
      <c r="M109" s="1">
        <f>INDEX('Measure Summary'!$N$10:$P$210,MATCH(C109,'Measure Summary'!$R$10:$R$210,0),MATCH(L109,key!$C$7:$C$9,0))</f>
        <v>702</v>
      </c>
      <c r="N109" s="1" t="s">
        <v>372</v>
      </c>
      <c r="O109" s="1">
        <f t="shared" si="5"/>
        <v>702</v>
      </c>
      <c r="P109" t="str">
        <f>"Refrigerator "&amp;VLOOKUP(E109,key!$C$12:$D$16,2,FALSE)&amp;IF(F109,"with Icemaker,  ","")&amp;IF(G109,"with thru-door ice service, ","")&amp;"Size range = "&amp;K109&amp;", AV = "&amp;J109&amp;", "&amp;VLOOKUP(L109,key!$C$7:$D$9,2,FALSE)&amp;", Rated kWh = "&amp;M109</f>
        <v>Refrigerator with Bottom mount freezer, with Icemaker,  with thru-door ice service, Size range = Very large (over 23 cu. Ft.), AV = 32.9, Energy Star qualified, Rated kWh = 702</v>
      </c>
    </row>
    <row r="110" spans="2:16" x14ac:dyDescent="0.25">
      <c r="B110" t="str">
        <f t="shared" si="3"/>
        <v>RefgFrz-BM-TTD_WtdSize-Tier1</v>
      </c>
      <c r="C110" t="s">
        <v>630</v>
      </c>
      <c r="D110" s="1" t="s">
        <v>89</v>
      </c>
      <c r="E110" s="1" t="s">
        <v>349</v>
      </c>
      <c r="F110" s="1" t="b">
        <v>1</v>
      </c>
      <c r="G110" s="1" t="b">
        <v>1</v>
      </c>
      <c r="H110" s="1" t="s">
        <v>367</v>
      </c>
      <c r="I110" s="1">
        <f>INDEX('Measure Summary'!$I$10:$I$210,MATCH(C110,'Measure Summary'!$R$10:$R$210,0))</f>
        <v>24.6</v>
      </c>
      <c r="J110" s="1">
        <f>INDEX('Measure Summary'!$J$10:$J$210,MATCH(C110,'Measure Summary'!$R$10:$R$210,0))</f>
        <v>31.1</v>
      </c>
      <c r="K110" s="1" t="str">
        <f>INDEX('Measure Summary'!$M$10:$M$210,MATCH(C110,'Measure Summary'!$R$10:$R$210,0))</f>
        <v>Weighted Size</v>
      </c>
      <c r="L110" s="1" t="s">
        <v>250</v>
      </c>
      <c r="M110" s="1">
        <f>INDEX('Measure Summary'!$N$10:$P$210,MATCH(C110,'Measure Summary'!$R$10:$R$210,0),MATCH(L110,key!$C$7:$C$9,0))</f>
        <v>687</v>
      </c>
      <c r="N110" s="1" t="s">
        <v>372</v>
      </c>
      <c r="O110" s="1">
        <f t="shared" si="5"/>
        <v>687</v>
      </c>
      <c r="P110" t="str">
        <f>"Refrigerator "&amp;VLOOKUP(E110,key!$C$12:$D$16,2,FALSE)&amp;IF(F110,"with Icemaker,  ","")&amp;IF(G110,"with thru-door ice service, ","")&amp;"Size range = "&amp;K110&amp;", AV = "&amp;J110&amp;", "&amp;VLOOKUP(L110,key!$C$7:$D$9,2,FALSE)&amp;", Rated kWh = "&amp;M110</f>
        <v>Refrigerator with Bottom mount freezer, with Icemaker,  with thru-door ice service, Size range = Weighted Size, AV = 31.1, Energy Star qualified, Rated kWh = 687</v>
      </c>
    </row>
    <row r="111" spans="2:16" x14ac:dyDescent="0.25">
      <c r="B111" t="str">
        <f t="shared" si="3"/>
        <v>RefgFrz-BM-Ice_Mini-Tier1</v>
      </c>
      <c r="C111" t="s">
        <v>593</v>
      </c>
      <c r="D111" s="1" t="s">
        <v>89</v>
      </c>
      <c r="E111" s="1" t="s">
        <v>349</v>
      </c>
      <c r="F111" s="1" t="b">
        <v>1</v>
      </c>
      <c r="G111" s="1" t="b">
        <v>0</v>
      </c>
      <c r="H111" s="1" t="s">
        <v>367</v>
      </c>
      <c r="I111" s="1">
        <f>INDEX('Measure Summary'!$I$10:$I$210,MATCH(C111,'Measure Summary'!$R$10:$R$210,0))</f>
        <v>11</v>
      </c>
      <c r="J111" s="1">
        <f>INDEX('Measure Summary'!$J$10:$J$210,MATCH(C111,'Measure Summary'!$R$10:$R$210,0))</f>
        <v>13.9</v>
      </c>
      <c r="K111" s="1" t="str">
        <f>INDEX('Measure Summary'!$M$10:$M$210,MATCH(C111,'Measure Summary'!$R$10:$R$210,0))</f>
        <v>Very Small (&lt;13 cu. ft.)</v>
      </c>
      <c r="L111" s="1" t="s">
        <v>250</v>
      </c>
      <c r="M111" s="1">
        <f>INDEX('Measure Summary'!$N$10:$P$210,MATCH(C111,'Measure Summary'!$R$10:$R$210,0),MATCH(L111,key!$C$7:$C$9,0))</f>
        <v>472</v>
      </c>
      <c r="N111" s="1" t="s">
        <v>372</v>
      </c>
      <c r="O111" s="1">
        <f t="shared" ref="O111:O116" si="6">+M111</f>
        <v>472</v>
      </c>
      <c r="P111" t="str">
        <f>"Refrigerator "&amp;VLOOKUP(E111,key!$C$12:$D$16,2,FALSE)&amp;IF(F111,"with Icemaker,  ","")&amp;IF(G111,"with thru-door ice service, ","")&amp;"Size range = "&amp;K111&amp;", AV = "&amp;J111&amp;", "&amp;VLOOKUP(L111,key!$C$7:$D$9,2,FALSE)&amp;", Rated kWh = "&amp;M111</f>
        <v>Refrigerator with Bottom mount freezer, with Icemaker,  Size range = Very Small (&lt;13 cu. ft.), AV = 13.9, Energy Star qualified, Rated kWh = 472</v>
      </c>
    </row>
    <row r="112" spans="2:16" x14ac:dyDescent="0.25">
      <c r="B112" t="str">
        <f t="shared" si="3"/>
        <v>RefgFrz-BM-Ice_Small-Tier1</v>
      </c>
      <c r="C112" t="s">
        <v>594</v>
      </c>
      <c r="D112" s="1" t="s">
        <v>89</v>
      </c>
      <c r="E112" s="1" t="s">
        <v>349</v>
      </c>
      <c r="F112" s="1" t="b">
        <v>1</v>
      </c>
      <c r="G112" s="1" t="b">
        <v>0</v>
      </c>
      <c r="H112" s="1" t="s">
        <v>367</v>
      </c>
      <c r="I112" s="1">
        <f>INDEX('Measure Summary'!$I$10:$I$210,MATCH(C112,'Measure Summary'!$R$10:$R$210,0))</f>
        <v>15</v>
      </c>
      <c r="J112" s="1">
        <f>INDEX('Measure Summary'!$J$10:$J$210,MATCH(C112,'Measure Summary'!$R$10:$R$210,0))</f>
        <v>19</v>
      </c>
      <c r="K112" s="1" t="str">
        <f>INDEX('Measure Summary'!$M$10:$M$210,MATCH(C112,'Measure Summary'!$R$10:$R$210,0))</f>
        <v>Small (13 – 16 cu. ft.)</v>
      </c>
      <c r="L112" s="1" t="s">
        <v>250</v>
      </c>
      <c r="M112" s="1">
        <f>INDEX('Measure Summary'!$N$10:$P$210,MATCH(C112,'Measure Summary'!$R$10:$R$210,0),MATCH(L112,key!$C$7:$C$9,0))</f>
        <v>512</v>
      </c>
      <c r="N112" s="1" t="s">
        <v>372</v>
      </c>
      <c r="O112" s="1">
        <f t="shared" si="6"/>
        <v>512</v>
      </c>
      <c r="P112" t="str">
        <f>"Refrigerator "&amp;VLOOKUP(E112,key!$C$12:$D$16,2,FALSE)&amp;IF(F112,"with Icemaker,  ","")&amp;IF(G112,"with thru-door ice service, ","")&amp;"Size range = "&amp;K112&amp;", AV = "&amp;J112&amp;", "&amp;VLOOKUP(L112,key!$C$7:$D$9,2,FALSE)&amp;", Rated kWh = "&amp;M112</f>
        <v>Refrigerator with Bottom mount freezer, with Icemaker,  Size range = Small (13 – 16 cu. ft.), AV = 19, Energy Star qualified, Rated kWh = 512</v>
      </c>
    </row>
    <row r="113" spans="1:16" x14ac:dyDescent="0.25">
      <c r="B113" t="str">
        <f t="shared" si="3"/>
        <v>RefgFrz-BM-Ice_Med-Tier1</v>
      </c>
      <c r="C113" t="s">
        <v>595</v>
      </c>
      <c r="D113" s="1" t="s">
        <v>89</v>
      </c>
      <c r="E113" s="1" t="s">
        <v>349</v>
      </c>
      <c r="F113" s="1" t="b">
        <v>1</v>
      </c>
      <c r="G113" s="1" t="b">
        <v>0</v>
      </c>
      <c r="H113" s="1" t="s">
        <v>367</v>
      </c>
      <c r="I113" s="1">
        <f>INDEX('Measure Summary'!$I$10:$I$210,MATCH(C113,'Measure Summary'!$R$10:$R$210,0))</f>
        <v>19</v>
      </c>
      <c r="J113" s="1">
        <f>INDEX('Measure Summary'!$J$10:$J$210,MATCH(C113,'Measure Summary'!$R$10:$R$210,0))</f>
        <v>24.1</v>
      </c>
      <c r="K113" s="1" t="str">
        <f>INDEX('Measure Summary'!$M$10:$M$210,MATCH(C113,'Measure Summary'!$R$10:$R$210,0))</f>
        <v>Medium (17 – 20 cu. ft.)</v>
      </c>
      <c r="L113" s="1" t="s">
        <v>250</v>
      </c>
      <c r="M113" s="1">
        <f>INDEX('Measure Summary'!$N$10:$P$210,MATCH(C113,'Measure Summary'!$R$10:$R$210,0),MATCH(L113,key!$C$7:$C$9,0))</f>
        <v>553</v>
      </c>
      <c r="N113" s="1" t="s">
        <v>372</v>
      </c>
      <c r="O113" s="1">
        <f t="shared" si="6"/>
        <v>553</v>
      </c>
      <c r="P113" t="str">
        <f>"Refrigerator "&amp;VLOOKUP(E113,key!$C$12:$D$16,2,FALSE)&amp;IF(F113,"with Icemaker,  ","")&amp;IF(G113,"with thru-door ice service, ","")&amp;"Size range = "&amp;K113&amp;", AV = "&amp;J113&amp;", "&amp;VLOOKUP(L113,key!$C$7:$D$9,2,FALSE)&amp;", Rated kWh = "&amp;M113</f>
        <v>Refrigerator with Bottom mount freezer, with Icemaker,  Size range = Medium (17 – 20 cu. ft.), AV = 24.1, Energy Star qualified, Rated kWh = 553</v>
      </c>
    </row>
    <row r="114" spans="1:16" x14ac:dyDescent="0.25">
      <c r="B114" t="str">
        <f t="shared" si="3"/>
        <v>RefgFrz-BM-Ice_Large-Tier1</v>
      </c>
      <c r="C114" t="s">
        <v>596</v>
      </c>
      <c r="D114" s="1" t="s">
        <v>89</v>
      </c>
      <c r="E114" s="1" t="s">
        <v>349</v>
      </c>
      <c r="F114" s="1" t="b">
        <v>1</v>
      </c>
      <c r="G114" s="1" t="b">
        <v>0</v>
      </c>
      <c r="H114" s="1" t="s">
        <v>367</v>
      </c>
      <c r="I114" s="1">
        <f>INDEX('Measure Summary'!$I$10:$I$210,MATCH(C114,'Measure Summary'!$R$10:$R$210,0))</f>
        <v>22</v>
      </c>
      <c r="J114" s="1">
        <f>INDEX('Measure Summary'!$J$10:$J$210,MATCH(C114,'Measure Summary'!$R$10:$R$210,0))</f>
        <v>27.9</v>
      </c>
      <c r="K114" s="1" t="str">
        <f>INDEX('Measure Summary'!$M$10:$M$210,MATCH(C114,'Measure Summary'!$R$10:$R$210,0))</f>
        <v>Large (21 – 23 cu. ft.)</v>
      </c>
      <c r="L114" s="1" t="s">
        <v>250</v>
      </c>
      <c r="M114" s="1">
        <f>INDEX('Measure Summary'!$N$10:$P$210,MATCH(C114,'Measure Summary'!$R$10:$R$210,0),MATCH(L114,key!$C$7:$C$9,0))</f>
        <v>583</v>
      </c>
      <c r="N114" s="1" t="s">
        <v>372</v>
      </c>
      <c r="O114" s="1">
        <f t="shared" si="6"/>
        <v>583</v>
      </c>
      <c r="P114" t="str">
        <f>"Refrigerator "&amp;VLOOKUP(E114,key!$C$12:$D$16,2,FALSE)&amp;IF(F114,"with Icemaker,  ","")&amp;IF(G114,"with thru-door ice service, ","")&amp;"Size range = "&amp;K114&amp;", AV = "&amp;J114&amp;", "&amp;VLOOKUP(L114,key!$C$7:$D$9,2,FALSE)&amp;", Rated kWh = "&amp;M114</f>
        <v>Refrigerator with Bottom mount freezer, with Icemaker,  Size range = Large (21 – 23 cu. ft.), AV = 27.9, Energy Star qualified, Rated kWh = 583</v>
      </c>
    </row>
    <row r="115" spans="1:16" x14ac:dyDescent="0.25">
      <c r="B115" t="str">
        <f t="shared" si="3"/>
        <v>RefgFrz-BM-Ice_VLarge-Tier1</v>
      </c>
      <c r="C115" t="s">
        <v>597</v>
      </c>
      <c r="D115" s="1" t="s">
        <v>89</v>
      </c>
      <c r="E115" s="1" t="s">
        <v>349</v>
      </c>
      <c r="F115" s="1" t="b">
        <v>1</v>
      </c>
      <c r="G115" s="1" t="b">
        <v>0</v>
      </c>
      <c r="H115" s="1" t="s">
        <v>367</v>
      </c>
      <c r="I115" s="1">
        <f>INDEX('Measure Summary'!$I$10:$I$210,MATCH(C115,'Measure Summary'!$R$10:$R$210,0))</f>
        <v>26</v>
      </c>
      <c r="J115" s="1">
        <f>INDEX('Measure Summary'!$J$10:$J$210,MATCH(C115,'Measure Summary'!$R$10:$R$210,0))</f>
        <v>32.9</v>
      </c>
      <c r="K115" s="1" t="str">
        <f>INDEX('Measure Summary'!$M$10:$M$210,MATCH(C115,'Measure Summary'!$R$10:$R$210,0))</f>
        <v>Very large (over 23 cu. Ft.)</v>
      </c>
      <c r="L115" s="1" t="s">
        <v>250</v>
      </c>
      <c r="M115" s="1">
        <f>INDEX('Measure Summary'!$N$10:$P$210,MATCH(C115,'Measure Summary'!$R$10:$R$210,0),MATCH(L115,key!$C$7:$C$9,0))</f>
        <v>623</v>
      </c>
      <c r="N115" s="1" t="s">
        <v>372</v>
      </c>
      <c r="O115" s="1">
        <f t="shared" si="6"/>
        <v>623</v>
      </c>
      <c r="P115" t="str">
        <f>"Refrigerator "&amp;VLOOKUP(E115,key!$C$12:$D$16,2,FALSE)&amp;IF(F115,"with Icemaker,  ","")&amp;IF(G115,"with thru-door ice service, ","")&amp;"Size range = "&amp;K115&amp;", AV = "&amp;J115&amp;", "&amp;VLOOKUP(L115,key!$C$7:$D$9,2,FALSE)&amp;", Rated kWh = "&amp;M115</f>
        <v>Refrigerator with Bottom mount freezer, with Icemaker,  Size range = Very large (over 23 cu. Ft.), AV = 32.9, Energy Star qualified, Rated kWh = 623</v>
      </c>
    </row>
    <row r="116" spans="1:16" x14ac:dyDescent="0.25">
      <c r="B116" t="str">
        <f t="shared" si="3"/>
        <v>RefgFrz-BM-Ice_WtdSize-Tier1</v>
      </c>
      <c r="C116" t="s">
        <v>598</v>
      </c>
      <c r="D116" s="1" t="s">
        <v>89</v>
      </c>
      <c r="E116" s="1" t="s">
        <v>349</v>
      </c>
      <c r="F116" s="1" t="b">
        <v>1</v>
      </c>
      <c r="G116" s="1" t="b">
        <v>0</v>
      </c>
      <c r="H116" s="1" t="s">
        <v>367</v>
      </c>
      <c r="I116" s="1">
        <f>INDEX('Measure Summary'!$I$10:$I$210,MATCH(C116,'Measure Summary'!$R$10:$R$210,0))</f>
        <v>22.9</v>
      </c>
      <c r="J116" s="1">
        <f>INDEX('Measure Summary'!$J$10:$J$210,MATCH(C116,'Measure Summary'!$R$10:$R$210,0))</f>
        <v>29</v>
      </c>
      <c r="K116" s="1" t="str">
        <f>INDEX('Measure Summary'!$M$10:$M$210,MATCH(C116,'Measure Summary'!$R$10:$R$210,0))</f>
        <v>Weighted Size</v>
      </c>
      <c r="L116" s="1" t="s">
        <v>250</v>
      </c>
      <c r="M116" s="1">
        <f>INDEX('Measure Summary'!$N$10:$P$210,MATCH(C116,'Measure Summary'!$R$10:$R$210,0),MATCH(L116,key!$C$7:$C$9,0))</f>
        <v>595</v>
      </c>
      <c r="N116" s="1" t="s">
        <v>372</v>
      </c>
      <c r="O116" s="1">
        <f t="shared" si="6"/>
        <v>595</v>
      </c>
      <c r="P116" t="str">
        <f>"Refrigerator "&amp;VLOOKUP(E116,key!$C$12:$D$16,2,FALSE)&amp;IF(F116,"with Icemaker,  ","")&amp;IF(G116,"with thru-door ice service, ","")&amp;"Size range = "&amp;K116&amp;", AV = "&amp;J116&amp;", "&amp;VLOOKUP(L116,key!$C$7:$D$9,2,FALSE)&amp;", Rated kWh = "&amp;M116</f>
        <v>Refrigerator with Bottom mount freezer, with Icemaker,  Size range = Weighted Size, AV = 29, Energy Star qualified, Rated kWh = 595</v>
      </c>
    </row>
    <row r="117" spans="1:16" x14ac:dyDescent="0.25">
      <c r="B117" t="s">
        <v>496</v>
      </c>
      <c r="C117" t="s">
        <v>236</v>
      </c>
      <c r="D117" s="1" t="s">
        <v>89</v>
      </c>
      <c r="E117" s="1" t="s">
        <v>342</v>
      </c>
      <c r="F117" s="1"/>
      <c r="G117" s="1"/>
      <c r="H117" s="1"/>
      <c r="I117" s="1">
        <f>INDEX('Measure Summary'!$I$10:$I$210,MATCH(C117,'Measure Summary'!$R$10:$R$210,0))</f>
        <v>21</v>
      </c>
      <c r="J117" s="1">
        <f>INDEX('Measure Summary'!$J$12:$J$83,MATCH(C117,'Measure Summary'!$R$12:$R$83,0))</f>
        <v>26</v>
      </c>
      <c r="K117" s="1" t="str">
        <f>INDEX('Measure Summary'!$M$12:$M$83,MATCH(C117,'Measure Summary'!$R$12:$R$83,0))</f>
        <v>Weighted Size</v>
      </c>
      <c r="L117" s="1" t="s">
        <v>250</v>
      </c>
      <c r="M117" s="1">
        <f>INDEX('Measure Summary'!$N$10:$P$210,MATCH(C117,'Measure Summary'!$R$10:$R$210,0),MATCH(L117,key!$C$7:$C$9,0))</f>
        <v>491</v>
      </c>
      <c r="N117" s="1" t="s">
        <v>372</v>
      </c>
      <c r="O117" s="1">
        <f t="shared" si="5"/>
        <v>491</v>
      </c>
      <c r="P117" t="str">
        <f>"Refrigerator-freezers, weighted configuration and size range, AV = "&amp;J117&amp;", "&amp;VLOOKUP(L117,key!$C$7:$D$9,2,FALSE)&amp;", Rated kWh = "&amp;M117</f>
        <v>Refrigerator-freezers, weighted configuration and size range, AV = 26, Energy Star qualified, Rated kWh = 491</v>
      </c>
    </row>
    <row r="118" spans="1:16" x14ac:dyDescent="0.25">
      <c r="A118" t="s">
        <v>610</v>
      </c>
      <c r="B118" t="str">
        <f t="shared" ref="B118:B171" si="7">MID(C118,4,99)&amp;"-"&amp;L118</f>
        <v>RefgFrz-TM_Mini-Tier2</v>
      </c>
      <c r="C118" t="s">
        <v>599</v>
      </c>
      <c r="D118" s="1" t="s">
        <v>89</v>
      </c>
      <c r="E118" s="1" t="s">
        <v>347</v>
      </c>
      <c r="F118" s="1" t="b">
        <v>0</v>
      </c>
      <c r="G118" s="1" t="b">
        <v>0</v>
      </c>
      <c r="H118" s="1" t="s">
        <v>367</v>
      </c>
      <c r="I118" s="1">
        <f>INDEX('Measure Summary'!$I$10:$I$210,MATCH(C118,'Measure Summary'!$R$10:$R$210,0))</f>
        <v>11</v>
      </c>
      <c r="J118" s="1">
        <f>INDEX('Measure Summary'!$J$10:$J$210,MATCH(C118,'Measure Summary'!$R$10:$R$210,0))</f>
        <v>13.1</v>
      </c>
      <c r="K118" s="1" t="str">
        <f>INDEX('Measure Summary'!$M$10:$M$210,MATCH(C118,'Measure Summary'!$R$10:$R$210,0))</f>
        <v>Very Small (&lt;13 cu. ft.)</v>
      </c>
      <c r="L118" s="1" t="s">
        <v>251</v>
      </c>
      <c r="M118" s="1">
        <f>INDEX('Measure Summary'!$N$10:$P$210,MATCH(C118,'Measure Summary'!$R$10:$R$210,0),MATCH(L118,key!$C$7:$C$9,0))</f>
        <v>237</v>
      </c>
      <c r="N118" s="1" t="s">
        <v>372</v>
      </c>
      <c r="O118" s="1">
        <f>+M118</f>
        <v>237</v>
      </c>
      <c r="P118" t="str">
        <f>"Refrigerator "&amp;VLOOKUP(E118,key!$C$12:$D$16,2,FALSE)&amp;IF(F118,"with Icemaker,  ","")&amp;IF(G118,"with thru-door ice service, ","")&amp;"Size range = "&amp;K118&amp;", AV = "&amp;J118&amp;", "&amp;VLOOKUP(L118,key!$C$7:$D$9,2,FALSE)&amp;", Rated kWh = "&amp;M118</f>
        <v>Refrigerator with Top mount freezer, Size range = Very Small (&lt;13 cu. ft.), AV = 13.1, 30% lower than Code, Rated kWh = 237</v>
      </c>
    </row>
    <row r="119" spans="1:16" x14ac:dyDescent="0.25">
      <c r="B119" t="str">
        <f t="shared" si="7"/>
        <v>RefgFrz-TM_Small-Tier2</v>
      </c>
      <c r="C119" t="s">
        <v>558</v>
      </c>
      <c r="D119" s="1" t="s">
        <v>89</v>
      </c>
      <c r="E119" s="1" t="s">
        <v>347</v>
      </c>
      <c r="F119" s="1" t="b">
        <v>0</v>
      </c>
      <c r="G119" s="1" t="b">
        <v>0</v>
      </c>
      <c r="H119" s="1" t="s">
        <v>367</v>
      </c>
      <c r="I119" s="1">
        <f>INDEX('Measure Summary'!$I$10:$I$210,MATCH(C119,'Measure Summary'!$R$10:$R$210,0))</f>
        <v>15</v>
      </c>
      <c r="J119" s="1">
        <f>INDEX('Measure Summary'!$J$10:$J$210,MATCH(C119,'Measure Summary'!$R$10:$R$210,0))</f>
        <v>17.899999999999999</v>
      </c>
      <c r="K119" s="1" t="str">
        <f>INDEX('Measure Summary'!$M$10:$M$210,MATCH(C119,'Measure Summary'!$R$10:$R$210,0))</f>
        <v>Small (13 – 16 cu. ft.)</v>
      </c>
      <c r="L119" s="1" t="s">
        <v>251</v>
      </c>
      <c r="M119" s="1">
        <f>INDEX('Measure Summary'!$N$10:$P$210,MATCH(C119,'Measure Summary'!$R$10:$R$210,0),MATCH(L119,key!$C$7:$C$9,0))</f>
        <v>265</v>
      </c>
      <c r="N119" s="1" t="s">
        <v>372</v>
      </c>
      <c r="O119" s="1">
        <f t="shared" ref="O119:O145" si="8">+M119</f>
        <v>265</v>
      </c>
      <c r="P119" t="str">
        <f>"Refrigerator "&amp;VLOOKUP(E119,key!$C$12:$D$16,2,FALSE)&amp;IF(F119,"with Icemaker,  ","")&amp;IF(G119,"with thru-door ice service, ","")&amp;"Size range = "&amp;K119&amp;", AV = "&amp;J119&amp;", "&amp;VLOOKUP(L119,key!$C$7:$D$9,2,FALSE)&amp;", Rated kWh = "&amp;M119</f>
        <v>Refrigerator with Top mount freezer, Size range = Small (13 – 16 cu. ft.), AV = 17.9, 30% lower than Code, Rated kWh = 265</v>
      </c>
    </row>
    <row r="120" spans="1:16" x14ac:dyDescent="0.25">
      <c r="B120" t="str">
        <f t="shared" si="7"/>
        <v>RefgFrz-TM_Med-Tier2</v>
      </c>
      <c r="C120" t="s">
        <v>559</v>
      </c>
      <c r="D120" s="1" t="s">
        <v>89</v>
      </c>
      <c r="E120" s="1" t="s">
        <v>347</v>
      </c>
      <c r="F120" s="1" t="b">
        <v>0</v>
      </c>
      <c r="G120" s="1" t="b">
        <v>0</v>
      </c>
      <c r="H120" s="1" t="s">
        <v>367</v>
      </c>
      <c r="I120" s="1">
        <f>INDEX('Measure Summary'!$I$10:$I$210,MATCH(C120,'Measure Summary'!$R$10:$R$210,0))</f>
        <v>19</v>
      </c>
      <c r="J120" s="1">
        <f>INDEX('Measure Summary'!$J$10:$J$210,MATCH(C120,'Measure Summary'!$R$10:$R$210,0))</f>
        <v>22.6</v>
      </c>
      <c r="K120" s="1" t="str">
        <f>INDEX('Measure Summary'!$M$10:$M$210,MATCH(C120,'Measure Summary'!$R$10:$R$210,0))</f>
        <v>Medium (17 – 20 cu. ft.)</v>
      </c>
      <c r="L120" s="1" t="s">
        <v>251</v>
      </c>
      <c r="M120" s="1">
        <f>INDEX('Measure Summary'!$N$10:$P$210,MATCH(C120,'Measure Summary'!$R$10:$R$210,0),MATCH(L120,key!$C$7:$C$9,0))</f>
        <v>291</v>
      </c>
      <c r="N120" s="1" t="s">
        <v>372</v>
      </c>
      <c r="O120" s="1">
        <f t="shared" si="8"/>
        <v>291</v>
      </c>
      <c r="P120" t="str">
        <f>"Refrigerator "&amp;VLOOKUP(E120,key!$C$12:$D$16,2,FALSE)&amp;IF(F120,"with Icemaker,  ","")&amp;IF(G120,"with thru-door ice service, ","")&amp;"Size range = "&amp;K120&amp;", AV = "&amp;J120&amp;", "&amp;VLOOKUP(L120,key!$C$7:$D$9,2,FALSE)&amp;", Rated kWh = "&amp;M120</f>
        <v>Refrigerator with Top mount freezer, Size range = Medium (17 – 20 cu. ft.), AV = 22.6, 30% lower than Code, Rated kWh = 291</v>
      </c>
    </row>
    <row r="121" spans="1:16" x14ac:dyDescent="0.25">
      <c r="B121" t="str">
        <f t="shared" si="7"/>
        <v>RefgFrz-TM_Large-Tier2</v>
      </c>
      <c r="C121" t="s">
        <v>560</v>
      </c>
      <c r="D121" s="1" t="s">
        <v>89</v>
      </c>
      <c r="E121" s="1" t="s">
        <v>347</v>
      </c>
      <c r="F121" s="1" t="b">
        <v>0</v>
      </c>
      <c r="G121" s="1" t="b">
        <v>0</v>
      </c>
      <c r="H121" s="1" t="s">
        <v>367</v>
      </c>
      <c r="I121" s="1">
        <f>INDEX('Measure Summary'!$I$10:$I$210,MATCH(C121,'Measure Summary'!$R$10:$R$210,0))</f>
        <v>22</v>
      </c>
      <c r="J121" s="1">
        <f>INDEX('Measure Summary'!$J$10:$J$210,MATCH(C121,'Measure Summary'!$R$10:$R$210,0))</f>
        <v>26.2</v>
      </c>
      <c r="K121" s="1" t="str">
        <f>INDEX('Measure Summary'!$M$10:$M$210,MATCH(C121,'Measure Summary'!$R$10:$R$210,0))</f>
        <v>Large (21 – 23 cu. ft.)</v>
      </c>
      <c r="L121" s="1" t="s">
        <v>251</v>
      </c>
      <c r="M121" s="1">
        <f>INDEX('Measure Summary'!$N$10:$P$210,MATCH(C121,'Measure Summary'!$R$10:$R$210,0),MATCH(L121,key!$C$7:$C$9,0))</f>
        <v>312</v>
      </c>
      <c r="N121" s="1" t="s">
        <v>372</v>
      </c>
      <c r="O121" s="1">
        <f t="shared" si="8"/>
        <v>312</v>
      </c>
      <c r="P121" t="str">
        <f>"Refrigerator "&amp;VLOOKUP(E121,key!$C$12:$D$16,2,FALSE)&amp;IF(F121,"with Icemaker,  ","")&amp;IF(G121,"with thru-door ice service, ","")&amp;"Size range = "&amp;K121&amp;", AV = "&amp;J121&amp;", "&amp;VLOOKUP(L121,key!$C$7:$D$9,2,FALSE)&amp;", Rated kWh = "&amp;M121</f>
        <v>Refrigerator with Top mount freezer, Size range = Large (21 – 23 cu. ft.), AV = 26.2, 30% lower than Code, Rated kWh = 312</v>
      </c>
    </row>
    <row r="122" spans="1:16" x14ac:dyDescent="0.25">
      <c r="B122" t="str">
        <f t="shared" si="7"/>
        <v>RefgFrz-TM_VLarge-Tier2</v>
      </c>
      <c r="C122" t="s">
        <v>561</v>
      </c>
      <c r="D122" s="1" t="s">
        <v>89</v>
      </c>
      <c r="E122" s="1" t="s">
        <v>347</v>
      </c>
      <c r="F122" s="1" t="b">
        <v>0</v>
      </c>
      <c r="G122" s="1" t="b">
        <v>0</v>
      </c>
      <c r="H122" s="1" t="s">
        <v>367</v>
      </c>
      <c r="I122" s="1">
        <f>INDEX('Measure Summary'!$I$10:$I$210,MATCH(C122,'Measure Summary'!$R$10:$R$210,0))</f>
        <v>26</v>
      </c>
      <c r="J122" s="1">
        <f>INDEX('Measure Summary'!$J$10:$J$210,MATCH(C122,'Measure Summary'!$R$10:$R$210,0))</f>
        <v>30.9</v>
      </c>
      <c r="K122" s="1" t="str">
        <f>INDEX('Measure Summary'!$M$10:$M$210,MATCH(C122,'Measure Summary'!$R$10:$R$210,0))</f>
        <v>Very large (over 23 cu. ft.)</v>
      </c>
      <c r="L122" s="1" t="s">
        <v>251</v>
      </c>
      <c r="M122" s="1">
        <f>INDEX('Measure Summary'!$N$10:$P$210,MATCH(C122,'Measure Summary'!$R$10:$R$210,0),MATCH(L122,key!$C$7:$C$9,0))</f>
        <v>338</v>
      </c>
      <c r="N122" s="1" t="s">
        <v>372</v>
      </c>
      <c r="O122" s="1">
        <f t="shared" si="8"/>
        <v>338</v>
      </c>
      <c r="P122" t="str">
        <f>"Refrigerator "&amp;VLOOKUP(E122,key!$C$12:$D$16,2,FALSE)&amp;IF(F122,"with Icemaker,  ","")&amp;IF(G122,"with thru-door ice service, ","")&amp;"Size range = "&amp;K122&amp;", AV = "&amp;J122&amp;", "&amp;VLOOKUP(L122,key!$C$7:$D$9,2,FALSE)&amp;", Rated kWh = "&amp;M122</f>
        <v>Refrigerator with Top mount freezer, Size range = Very large (over 23 cu. ft.), AV = 30.9, 30% lower than Code, Rated kWh = 338</v>
      </c>
    </row>
    <row r="123" spans="1:16" x14ac:dyDescent="0.25">
      <c r="B123" t="str">
        <f t="shared" si="7"/>
        <v>RefgFrz-TM_WtdSize-Tier2</v>
      </c>
      <c r="C123" t="s">
        <v>562</v>
      </c>
      <c r="D123" s="1" t="s">
        <v>89</v>
      </c>
      <c r="E123" s="1" t="s">
        <v>347</v>
      </c>
      <c r="F123" s="1" t="b">
        <v>0</v>
      </c>
      <c r="G123" s="1" t="b">
        <v>0</v>
      </c>
      <c r="H123" s="1" t="s">
        <v>367</v>
      </c>
      <c r="I123" s="1">
        <f>INDEX('Measure Summary'!$I$10:$I$210,MATCH(C123,'Measure Summary'!$R$10:$R$210,0))</f>
        <v>19.5</v>
      </c>
      <c r="J123" s="1">
        <f>INDEX('Measure Summary'!$J$10:$J$210,MATCH(C123,'Measure Summary'!$R$10:$R$210,0))</f>
        <v>23.2</v>
      </c>
      <c r="K123" s="1" t="str">
        <f>INDEX('Measure Summary'!$M$10:$M$210,MATCH(C123,'Measure Summary'!$R$10:$R$210,0))</f>
        <v>Weighted Size</v>
      </c>
      <c r="L123" s="1" t="s">
        <v>251</v>
      </c>
      <c r="M123" s="1">
        <f>INDEX('Measure Summary'!$N$10:$P$210,MATCH(C123,'Measure Summary'!$R$10:$R$210,0),MATCH(L123,key!$C$7:$C$9,0))</f>
        <v>295</v>
      </c>
      <c r="N123" s="1" t="s">
        <v>372</v>
      </c>
      <c r="O123" s="1">
        <f t="shared" si="8"/>
        <v>295</v>
      </c>
      <c r="P123" t="str">
        <f>"Refrigerator "&amp;VLOOKUP(E123,key!$C$12:$D$16,2,FALSE)&amp;IF(F123,"with Icemaker,  ","")&amp;IF(G123,"with thru-door ice service, ","")&amp;"Size range = "&amp;K123&amp;", AV = "&amp;J123&amp;", "&amp;VLOOKUP(L123,key!$C$7:$D$9,2,FALSE)&amp;", Rated kWh = "&amp;M123</f>
        <v>Refrigerator with Top mount freezer, Size range = Weighted Size, AV = 23.2, 30% lower than Code, Rated kWh = 295</v>
      </c>
    </row>
    <row r="124" spans="1:16" x14ac:dyDescent="0.25">
      <c r="B124" t="str">
        <f t="shared" si="7"/>
        <v>Refg-All_Mini-Tier2</v>
      </c>
      <c r="C124" t="s">
        <v>563</v>
      </c>
      <c r="D124" s="1" t="s">
        <v>89</v>
      </c>
      <c r="E124" s="1" t="s">
        <v>600</v>
      </c>
      <c r="F124" s="1" t="b">
        <v>0</v>
      </c>
      <c r="G124" s="1" t="b">
        <v>0</v>
      </c>
      <c r="H124" s="1" t="s">
        <v>367</v>
      </c>
      <c r="I124" s="1">
        <f>INDEX('Measure Summary'!$I$10:$I$210,MATCH(C124,'Measure Summary'!$R$10:$R$210,0))</f>
        <v>11</v>
      </c>
      <c r="J124" s="1">
        <f>INDEX('Measure Summary'!$J$10:$J$210,MATCH(C124,'Measure Summary'!$R$10:$R$210,0))</f>
        <v>11</v>
      </c>
      <c r="K124" s="1" t="str">
        <f>INDEX('Measure Summary'!$M$10:$M$210,MATCH(C124,'Measure Summary'!$R$10:$R$210,0))</f>
        <v>Very Small (&lt;13 cu. ft.)</v>
      </c>
      <c r="L124" s="1" t="s">
        <v>251</v>
      </c>
      <c r="M124" s="1">
        <f>INDEX('Measure Summary'!$N$10:$P$210,MATCH(C124,'Measure Summary'!$R$10:$R$210,0),MATCH(L124,key!$C$7:$C$9,0))</f>
        <v>195</v>
      </c>
      <c r="N124" s="1" t="s">
        <v>372</v>
      </c>
      <c r="O124" s="1">
        <f t="shared" si="8"/>
        <v>195</v>
      </c>
      <c r="P124" t="str">
        <f>"Refrigerator "&amp;VLOOKUP(E124,key!$C$12:$D$16,2,FALSE)&amp;IF(F124,"with Icemaker,  ","")&amp;IF(G124,"with thru-door ice service, ","")&amp;"Size range = "&amp;K124&amp;", AV = "&amp;J124&amp;", "&amp;VLOOKUP(L124,key!$C$7:$D$9,2,FALSE)&amp;", Rated kWh = "&amp;M124</f>
        <v>Refrigerator without Freezer, Size range = Very Small (&lt;13 cu. ft.), AV = 11, 30% lower than Code, Rated kWh = 195</v>
      </c>
    </row>
    <row r="125" spans="1:16" x14ac:dyDescent="0.25">
      <c r="B125" t="str">
        <f t="shared" si="7"/>
        <v>Refg-All_Small-Tier2</v>
      </c>
      <c r="C125" t="s">
        <v>564</v>
      </c>
      <c r="D125" s="1" t="s">
        <v>89</v>
      </c>
      <c r="E125" s="1" t="s">
        <v>600</v>
      </c>
      <c r="F125" s="1" t="b">
        <v>0</v>
      </c>
      <c r="G125" s="1" t="b">
        <v>0</v>
      </c>
      <c r="H125" s="1" t="s">
        <v>367</v>
      </c>
      <c r="I125" s="1">
        <f>INDEX('Measure Summary'!$I$10:$I$210,MATCH(C125,'Measure Summary'!$R$10:$R$210,0))</f>
        <v>15</v>
      </c>
      <c r="J125" s="1">
        <f>INDEX('Measure Summary'!$J$10:$J$210,MATCH(C125,'Measure Summary'!$R$10:$R$210,0))</f>
        <v>15</v>
      </c>
      <c r="K125" s="1" t="str">
        <f>INDEX('Measure Summary'!$M$10:$M$210,MATCH(C125,'Measure Summary'!$R$10:$R$210,0))</f>
        <v>Small (13 – 16 cu. ft.)</v>
      </c>
      <c r="L125" s="1" t="s">
        <v>251</v>
      </c>
      <c r="M125" s="1">
        <f>INDEX('Measure Summary'!$N$10:$P$210,MATCH(C125,'Measure Summary'!$R$10:$R$210,0),MATCH(L125,key!$C$7:$C$9,0))</f>
        <v>216</v>
      </c>
      <c r="N125" s="1" t="s">
        <v>372</v>
      </c>
      <c r="O125" s="1">
        <f t="shared" si="8"/>
        <v>216</v>
      </c>
      <c r="P125" t="str">
        <f>"Refrigerator "&amp;VLOOKUP(E125,key!$C$12:$D$16,2,FALSE)&amp;IF(F125,"with Icemaker,  ","")&amp;IF(G125,"with thru-door ice service, ","")&amp;"Size range = "&amp;K125&amp;", AV = "&amp;J125&amp;", "&amp;VLOOKUP(L125,key!$C$7:$D$9,2,FALSE)&amp;", Rated kWh = "&amp;M125</f>
        <v>Refrigerator without Freezer, Size range = Small (13 – 16 cu. ft.), AV = 15, 30% lower than Code, Rated kWh = 216</v>
      </c>
    </row>
    <row r="126" spans="1:16" x14ac:dyDescent="0.25">
      <c r="B126" t="str">
        <f t="shared" si="7"/>
        <v>Refg-All_Med-Tier2</v>
      </c>
      <c r="C126" t="s">
        <v>565</v>
      </c>
      <c r="D126" s="1" t="s">
        <v>89</v>
      </c>
      <c r="E126" s="1" t="s">
        <v>600</v>
      </c>
      <c r="F126" s="1" t="b">
        <v>0</v>
      </c>
      <c r="G126" s="1" t="b">
        <v>0</v>
      </c>
      <c r="H126" s="1" t="s">
        <v>367</v>
      </c>
      <c r="I126" s="1">
        <f>INDEX('Measure Summary'!$I$10:$I$210,MATCH(C126,'Measure Summary'!$R$10:$R$210,0))</f>
        <v>19</v>
      </c>
      <c r="J126" s="1">
        <f>INDEX('Measure Summary'!$J$10:$J$210,MATCH(C126,'Measure Summary'!$R$10:$R$210,0))</f>
        <v>19</v>
      </c>
      <c r="K126" s="1" t="str">
        <f>INDEX('Measure Summary'!$M$10:$M$210,MATCH(C126,'Measure Summary'!$R$10:$R$210,0))</f>
        <v>Medium (17 – 20 cu. ft.)</v>
      </c>
      <c r="L126" s="1" t="s">
        <v>251</v>
      </c>
      <c r="M126" s="1">
        <f>INDEX('Measure Summary'!$N$10:$P$210,MATCH(C126,'Measure Summary'!$R$10:$R$210,0),MATCH(L126,key!$C$7:$C$9,0))</f>
        <v>235</v>
      </c>
      <c r="N126" s="1" t="s">
        <v>372</v>
      </c>
      <c r="O126" s="1">
        <f t="shared" si="8"/>
        <v>235</v>
      </c>
      <c r="P126" t="str">
        <f>"Refrigerator "&amp;VLOOKUP(E126,key!$C$12:$D$16,2,FALSE)&amp;IF(F126,"with Icemaker,  ","")&amp;IF(G126,"with thru-door ice service, ","")&amp;"Size range = "&amp;K126&amp;", AV = "&amp;J126&amp;", "&amp;VLOOKUP(L126,key!$C$7:$D$9,2,FALSE)&amp;", Rated kWh = "&amp;M126</f>
        <v>Refrigerator without Freezer, Size range = Medium (17 – 20 cu. ft.), AV = 19, 30% lower than Code, Rated kWh = 235</v>
      </c>
    </row>
    <row r="127" spans="1:16" x14ac:dyDescent="0.25">
      <c r="B127" t="str">
        <f t="shared" si="7"/>
        <v>Refg-All_Large-Tier2</v>
      </c>
      <c r="C127" t="s">
        <v>566</v>
      </c>
      <c r="D127" s="1" t="s">
        <v>89</v>
      </c>
      <c r="E127" s="1" t="s">
        <v>600</v>
      </c>
      <c r="F127" s="1" t="b">
        <v>0</v>
      </c>
      <c r="G127" s="1" t="b">
        <v>0</v>
      </c>
      <c r="H127" s="1" t="s">
        <v>367</v>
      </c>
      <c r="I127" s="1">
        <f>INDEX('Measure Summary'!$I$10:$I$210,MATCH(C127,'Measure Summary'!$R$10:$R$210,0))</f>
        <v>22</v>
      </c>
      <c r="J127" s="1">
        <f>INDEX('Measure Summary'!$J$10:$J$210,MATCH(C127,'Measure Summary'!$R$10:$R$210,0))</f>
        <v>22</v>
      </c>
      <c r="K127" s="1" t="str">
        <f>INDEX('Measure Summary'!$M$10:$M$210,MATCH(C127,'Measure Summary'!$R$10:$R$210,0))</f>
        <v>Large (21 – 23 cu. ft.)</v>
      </c>
      <c r="L127" s="1" t="s">
        <v>251</v>
      </c>
      <c r="M127" s="1">
        <f>INDEX('Measure Summary'!$N$10:$P$210,MATCH(C127,'Measure Summary'!$R$10:$R$210,0),MATCH(L127,key!$C$7:$C$9,0))</f>
        <v>250</v>
      </c>
      <c r="N127" s="1" t="s">
        <v>372</v>
      </c>
      <c r="O127" s="1">
        <f t="shared" si="8"/>
        <v>250</v>
      </c>
      <c r="P127" t="str">
        <f>"Refrigerator "&amp;VLOOKUP(E127,key!$C$12:$D$16,2,FALSE)&amp;IF(F127,"with Icemaker,  ","")&amp;IF(G127,"with thru-door ice service, ","")&amp;"Size range = "&amp;K127&amp;", AV = "&amp;J127&amp;", "&amp;VLOOKUP(L127,key!$C$7:$D$9,2,FALSE)&amp;", Rated kWh = "&amp;M127</f>
        <v>Refrigerator without Freezer, Size range = Large (21 – 23 cu. ft.), AV = 22, 30% lower than Code, Rated kWh = 250</v>
      </c>
    </row>
    <row r="128" spans="1:16" x14ac:dyDescent="0.25">
      <c r="B128" t="str">
        <f t="shared" si="7"/>
        <v>Refg-All_VLarge-Tier2</v>
      </c>
      <c r="C128" t="s">
        <v>567</v>
      </c>
      <c r="D128" s="1" t="s">
        <v>89</v>
      </c>
      <c r="E128" s="1" t="s">
        <v>600</v>
      </c>
      <c r="F128" s="1" t="b">
        <v>0</v>
      </c>
      <c r="G128" s="1" t="b">
        <v>0</v>
      </c>
      <c r="H128" s="1" t="s">
        <v>367</v>
      </c>
      <c r="I128" s="1">
        <f>INDEX('Measure Summary'!$I$10:$I$210,MATCH(C128,'Measure Summary'!$R$10:$R$210,0))</f>
        <v>26</v>
      </c>
      <c r="J128" s="1">
        <f>INDEX('Measure Summary'!$J$10:$J$210,MATCH(C128,'Measure Summary'!$R$10:$R$210,0))</f>
        <v>26</v>
      </c>
      <c r="K128" s="1" t="str">
        <f>INDEX('Measure Summary'!$M$10:$M$210,MATCH(C128,'Measure Summary'!$R$10:$R$210,0))</f>
        <v>Very large (over 23 cu. ft.)</v>
      </c>
      <c r="L128" s="1" t="s">
        <v>251</v>
      </c>
      <c r="M128" s="1">
        <f>INDEX('Measure Summary'!$N$10:$P$210,MATCH(C128,'Measure Summary'!$R$10:$R$210,0),MATCH(L128,key!$C$7:$C$9,0))</f>
        <v>270</v>
      </c>
      <c r="N128" s="1" t="s">
        <v>372</v>
      </c>
      <c r="O128" s="1">
        <f t="shared" si="8"/>
        <v>270</v>
      </c>
      <c r="P128" t="str">
        <f>"Refrigerator "&amp;VLOOKUP(E128,key!$C$12:$D$16,2,FALSE)&amp;IF(F128,"with Icemaker,  ","")&amp;IF(G128,"with thru-door ice service, ","")&amp;"Size range = "&amp;K128&amp;", AV = "&amp;J128&amp;", "&amp;VLOOKUP(L128,key!$C$7:$D$9,2,FALSE)&amp;", Rated kWh = "&amp;M128</f>
        <v>Refrigerator without Freezer, Size range = Very large (over 23 cu. ft.), AV = 26, 30% lower than Code, Rated kWh = 270</v>
      </c>
    </row>
    <row r="129" spans="2:16" x14ac:dyDescent="0.25">
      <c r="B129" t="str">
        <f t="shared" si="7"/>
        <v>Refg-All_WtdSize-Tier2</v>
      </c>
      <c r="C129" t="s">
        <v>568</v>
      </c>
      <c r="D129" s="1" t="s">
        <v>89</v>
      </c>
      <c r="E129" s="1" t="s">
        <v>600</v>
      </c>
      <c r="F129" s="1" t="b">
        <v>0</v>
      </c>
      <c r="G129" s="1" t="b">
        <v>0</v>
      </c>
      <c r="H129" s="1" t="s">
        <v>367</v>
      </c>
      <c r="I129" s="1">
        <f>INDEX('Measure Summary'!$I$10:$I$210,MATCH(C129,'Measure Summary'!$R$10:$R$210,0))</f>
        <v>14.2</v>
      </c>
      <c r="J129" s="1">
        <f>INDEX('Measure Summary'!$J$10:$J$210,MATCH(C129,'Measure Summary'!$R$10:$R$210,0))</f>
        <v>14.2</v>
      </c>
      <c r="K129" s="1" t="str">
        <f>INDEX('Measure Summary'!$M$10:$M$210,MATCH(C129,'Measure Summary'!$R$10:$R$210,0))</f>
        <v>Weighted Size</v>
      </c>
      <c r="L129" s="1" t="s">
        <v>251</v>
      </c>
      <c r="M129" s="1">
        <f>INDEX('Measure Summary'!$N$10:$P$210,MATCH(C129,'Measure Summary'!$R$10:$R$210,0),MATCH(L129,key!$C$7:$C$9,0))</f>
        <v>211</v>
      </c>
      <c r="N129" s="1" t="s">
        <v>372</v>
      </c>
      <c r="O129" s="1">
        <f t="shared" si="8"/>
        <v>211</v>
      </c>
      <c r="P129" t="str">
        <f>"Refrigerator "&amp;VLOOKUP(E129,key!$C$12:$D$16,2,FALSE)&amp;IF(F129,"with Icemaker,  ","")&amp;IF(G129,"with thru-door ice service, ","")&amp;"Size range = "&amp;K129&amp;", AV = "&amp;J129&amp;", "&amp;VLOOKUP(L129,key!$C$7:$D$9,2,FALSE)&amp;", Rated kWh = "&amp;M129</f>
        <v>Refrigerator without Freezer, Size range = Weighted Size, AV = 14.2, 30% lower than Code, Rated kWh = 211</v>
      </c>
    </row>
    <row r="130" spans="2:16" x14ac:dyDescent="0.25">
      <c r="B130" t="str">
        <f t="shared" si="7"/>
        <v>RefgFrz-TM-Ice_Mini-Tier2</v>
      </c>
      <c r="C130" t="s">
        <v>569</v>
      </c>
      <c r="D130" s="1" t="s">
        <v>89</v>
      </c>
      <c r="E130" s="1" t="s">
        <v>347</v>
      </c>
      <c r="F130" s="1" t="b">
        <v>1</v>
      </c>
      <c r="G130" s="1" t="b">
        <v>0</v>
      </c>
      <c r="H130" s="1" t="s">
        <v>367</v>
      </c>
      <c r="I130" s="1">
        <f>INDEX('Measure Summary'!$I$10:$I$210,MATCH(C130,'Measure Summary'!$R$10:$R$210,0))</f>
        <v>11</v>
      </c>
      <c r="J130" s="1">
        <f>INDEX('Measure Summary'!$J$10:$J$210,MATCH(C130,'Measure Summary'!$R$10:$R$210,0))</f>
        <v>13.1</v>
      </c>
      <c r="K130" s="1" t="str">
        <f>INDEX('Measure Summary'!$M$10:$M$210,MATCH(C130,'Measure Summary'!$R$10:$R$210,0))</f>
        <v>Very Small (&lt;13 cu. ft.)</v>
      </c>
      <c r="L130" s="1" t="s">
        <v>251</v>
      </c>
      <c r="M130" s="1">
        <f>INDEX('Measure Summary'!$N$10:$P$210,MATCH(C130,'Measure Summary'!$R$10:$R$210,0),MATCH(L130,key!$C$7:$C$9,0))</f>
        <v>296</v>
      </c>
      <c r="N130" s="1" t="s">
        <v>372</v>
      </c>
      <c r="O130" s="1">
        <f t="shared" si="8"/>
        <v>296</v>
      </c>
      <c r="P130" t="str">
        <f>"Refrigerator "&amp;VLOOKUP(E130,key!$C$12:$D$16,2,FALSE)&amp;IF(F130,"with Icemaker,  ","")&amp;IF(G130,"with thru-door ice service, ","")&amp;"Size range = "&amp;K130&amp;", AV = "&amp;J130&amp;", "&amp;VLOOKUP(L130,key!$C$7:$D$9,2,FALSE)&amp;", Rated kWh = "&amp;M130</f>
        <v>Refrigerator with Top mount freezer, with Icemaker,  Size range = Very Small (&lt;13 cu. ft.), AV = 13.1, 30% lower than Code, Rated kWh = 296</v>
      </c>
    </row>
    <row r="131" spans="2:16" x14ac:dyDescent="0.25">
      <c r="B131" t="str">
        <f t="shared" si="7"/>
        <v>RefgFrz-TM-Ice_Small-Tier2</v>
      </c>
      <c r="C131" t="s">
        <v>570</v>
      </c>
      <c r="D131" s="1" t="s">
        <v>89</v>
      </c>
      <c r="E131" s="1" t="s">
        <v>347</v>
      </c>
      <c r="F131" s="1" t="b">
        <v>1</v>
      </c>
      <c r="G131" s="1" t="b">
        <v>0</v>
      </c>
      <c r="H131" s="1" t="s">
        <v>367</v>
      </c>
      <c r="I131" s="1">
        <f>INDEX('Measure Summary'!$I$10:$I$210,MATCH(C131,'Measure Summary'!$R$10:$R$210,0))</f>
        <v>15</v>
      </c>
      <c r="J131" s="1">
        <f>INDEX('Measure Summary'!$J$10:$J$210,MATCH(C131,'Measure Summary'!$R$10:$R$210,0))</f>
        <v>17.899999999999999</v>
      </c>
      <c r="K131" s="1" t="str">
        <f>INDEX('Measure Summary'!$M$10:$M$210,MATCH(C131,'Measure Summary'!$R$10:$R$210,0))</f>
        <v>Small (13 – 16 cu. ft.)</v>
      </c>
      <c r="L131" s="1" t="s">
        <v>251</v>
      </c>
      <c r="M131" s="1">
        <f>INDEX('Measure Summary'!$N$10:$P$210,MATCH(C131,'Measure Summary'!$R$10:$R$210,0),MATCH(L131,key!$C$7:$C$9,0))</f>
        <v>323</v>
      </c>
      <c r="N131" s="1" t="s">
        <v>372</v>
      </c>
      <c r="O131" s="1">
        <f t="shared" si="8"/>
        <v>323</v>
      </c>
      <c r="P131" t="str">
        <f>"Refrigerator "&amp;VLOOKUP(E131,key!$C$12:$D$16,2,FALSE)&amp;IF(F131,"with Icemaker,  ","")&amp;IF(G131,"with thru-door ice service, ","")&amp;"Size range = "&amp;K131&amp;", AV = "&amp;J131&amp;", "&amp;VLOOKUP(L131,key!$C$7:$D$9,2,FALSE)&amp;", Rated kWh = "&amp;M131</f>
        <v>Refrigerator with Top mount freezer, with Icemaker,  Size range = Small (13 – 16 cu. ft.), AV = 17.9, 30% lower than Code, Rated kWh = 323</v>
      </c>
    </row>
    <row r="132" spans="2:16" x14ac:dyDescent="0.25">
      <c r="B132" t="str">
        <f t="shared" si="7"/>
        <v>RefgFrz-TM-Ice_Med-Tier2</v>
      </c>
      <c r="C132" t="s">
        <v>571</v>
      </c>
      <c r="D132" s="1" t="s">
        <v>89</v>
      </c>
      <c r="E132" s="1" t="s">
        <v>347</v>
      </c>
      <c r="F132" s="1" t="b">
        <v>1</v>
      </c>
      <c r="G132" s="1" t="b">
        <v>0</v>
      </c>
      <c r="H132" s="1" t="s">
        <v>367</v>
      </c>
      <c r="I132" s="1">
        <f>INDEX('Measure Summary'!$I$10:$I$210,MATCH(C132,'Measure Summary'!$R$10:$R$210,0))</f>
        <v>19</v>
      </c>
      <c r="J132" s="1">
        <f>INDEX('Measure Summary'!$J$10:$J$210,MATCH(C132,'Measure Summary'!$R$10:$R$210,0))</f>
        <v>22.6</v>
      </c>
      <c r="K132" s="1" t="str">
        <f>INDEX('Measure Summary'!$M$10:$M$210,MATCH(C132,'Measure Summary'!$R$10:$R$210,0))</f>
        <v>Medium (17 – 20 cu. ft.)</v>
      </c>
      <c r="L132" s="1" t="s">
        <v>251</v>
      </c>
      <c r="M132" s="1">
        <f>INDEX('Measure Summary'!$N$10:$P$210,MATCH(C132,'Measure Summary'!$R$10:$R$210,0),MATCH(L132,key!$C$7:$C$9,0))</f>
        <v>350</v>
      </c>
      <c r="N132" s="1" t="s">
        <v>372</v>
      </c>
      <c r="O132" s="1">
        <f t="shared" si="8"/>
        <v>350</v>
      </c>
      <c r="P132" t="str">
        <f>"Refrigerator "&amp;VLOOKUP(E132,key!$C$12:$D$16,2,FALSE)&amp;IF(F132,"with Icemaker,  ","")&amp;IF(G132,"with thru-door ice service, ","")&amp;"Size range = "&amp;K132&amp;", AV = "&amp;J132&amp;", "&amp;VLOOKUP(L132,key!$C$7:$D$9,2,FALSE)&amp;", Rated kWh = "&amp;M132</f>
        <v>Refrigerator with Top mount freezer, with Icemaker,  Size range = Medium (17 – 20 cu. ft.), AV = 22.6, 30% lower than Code, Rated kWh = 350</v>
      </c>
    </row>
    <row r="133" spans="2:16" x14ac:dyDescent="0.25">
      <c r="B133" t="str">
        <f t="shared" si="7"/>
        <v>RefgFrz-TM-Ice_Large-Tier2</v>
      </c>
      <c r="C133" t="s">
        <v>572</v>
      </c>
      <c r="D133" s="1" t="s">
        <v>89</v>
      </c>
      <c r="E133" s="1" t="s">
        <v>347</v>
      </c>
      <c r="F133" s="1" t="b">
        <v>1</v>
      </c>
      <c r="G133" s="1" t="b">
        <v>0</v>
      </c>
      <c r="H133" s="1" t="s">
        <v>367</v>
      </c>
      <c r="I133" s="1">
        <f>INDEX('Measure Summary'!$I$10:$I$210,MATCH(C133,'Measure Summary'!$R$10:$R$210,0))</f>
        <v>22</v>
      </c>
      <c r="J133" s="1">
        <f>INDEX('Measure Summary'!$J$10:$J$210,MATCH(C133,'Measure Summary'!$R$10:$R$210,0))</f>
        <v>26.2</v>
      </c>
      <c r="K133" s="1" t="str">
        <f>INDEX('Measure Summary'!$M$10:$M$210,MATCH(C133,'Measure Summary'!$R$10:$R$210,0))</f>
        <v>Large (21 – 23 cu. ft.)</v>
      </c>
      <c r="L133" s="1" t="s">
        <v>251</v>
      </c>
      <c r="M133" s="1">
        <f>INDEX('Measure Summary'!$N$10:$P$210,MATCH(C133,'Measure Summary'!$R$10:$R$210,0),MATCH(L133,key!$C$7:$C$9,0))</f>
        <v>370</v>
      </c>
      <c r="N133" s="1" t="s">
        <v>372</v>
      </c>
      <c r="O133" s="1">
        <f t="shared" si="8"/>
        <v>370</v>
      </c>
      <c r="P133" t="str">
        <f>"Refrigerator "&amp;VLOOKUP(E133,key!$C$12:$D$16,2,FALSE)&amp;IF(F133,"with Icemaker,  ","")&amp;IF(G133,"with thru-door ice service, ","")&amp;"Size range = "&amp;K133&amp;", AV = "&amp;J133&amp;", "&amp;VLOOKUP(L133,key!$C$7:$D$9,2,FALSE)&amp;", Rated kWh = "&amp;M133</f>
        <v>Refrigerator with Top mount freezer, with Icemaker,  Size range = Large (21 – 23 cu. ft.), AV = 26.2, 30% lower than Code, Rated kWh = 370</v>
      </c>
    </row>
    <row r="134" spans="2:16" x14ac:dyDescent="0.25">
      <c r="B134" t="str">
        <f t="shared" si="7"/>
        <v>RefgFrz-TM-Ice_VLarge-Tier2</v>
      </c>
      <c r="C134" t="s">
        <v>573</v>
      </c>
      <c r="D134" s="1" t="s">
        <v>89</v>
      </c>
      <c r="E134" s="1" t="s">
        <v>347</v>
      </c>
      <c r="F134" s="1" t="b">
        <v>1</v>
      </c>
      <c r="G134" s="1" t="b">
        <v>0</v>
      </c>
      <c r="H134" s="1" t="s">
        <v>367</v>
      </c>
      <c r="I134" s="1">
        <f>INDEX('Measure Summary'!$I$10:$I$210,MATCH(C134,'Measure Summary'!$R$10:$R$210,0))</f>
        <v>26</v>
      </c>
      <c r="J134" s="1">
        <f>INDEX('Measure Summary'!$J$10:$J$210,MATCH(C134,'Measure Summary'!$R$10:$R$210,0))</f>
        <v>30.9</v>
      </c>
      <c r="K134" s="1" t="str">
        <f>INDEX('Measure Summary'!$M$10:$M$210,MATCH(C134,'Measure Summary'!$R$10:$R$210,0))</f>
        <v>Very large (over 23 cu. ft.)</v>
      </c>
      <c r="L134" s="1" t="s">
        <v>251</v>
      </c>
      <c r="M134" s="1">
        <f>INDEX('Measure Summary'!$N$10:$P$210,MATCH(C134,'Measure Summary'!$R$10:$R$210,0),MATCH(L134,key!$C$7:$C$9,0))</f>
        <v>397</v>
      </c>
      <c r="N134" s="1" t="s">
        <v>372</v>
      </c>
      <c r="O134" s="1">
        <f t="shared" si="8"/>
        <v>397</v>
      </c>
      <c r="P134" t="str">
        <f>"Refrigerator "&amp;VLOOKUP(E134,key!$C$12:$D$16,2,FALSE)&amp;IF(F134,"with Icemaker,  ","")&amp;IF(G134,"with thru-door ice service, ","")&amp;"Size range = "&amp;K134&amp;", AV = "&amp;J134&amp;", "&amp;VLOOKUP(L134,key!$C$7:$D$9,2,FALSE)&amp;", Rated kWh = "&amp;M134</f>
        <v>Refrigerator with Top mount freezer, with Icemaker,  Size range = Very large (over 23 cu. ft.), AV = 30.9, 30% lower than Code, Rated kWh = 397</v>
      </c>
    </row>
    <row r="135" spans="2:16" x14ac:dyDescent="0.25">
      <c r="B135" t="str">
        <f t="shared" si="7"/>
        <v>RefgFrz-TM-Ice_WtdSize-Tier2</v>
      </c>
      <c r="C135" t="s">
        <v>574</v>
      </c>
      <c r="D135" s="1" t="s">
        <v>89</v>
      </c>
      <c r="E135" s="1" t="s">
        <v>347</v>
      </c>
      <c r="F135" s="1" t="b">
        <v>1</v>
      </c>
      <c r="G135" s="1" t="b">
        <v>0</v>
      </c>
      <c r="H135" s="1" t="s">
        <v>367</v>
      </c>
      <c r="I135" s="1">
        <f>INDEX('Measure Summary'!$I$10:$I$210,MATCH(C135,'Measure Summary'!$R$10:$R$210,0))</f>
        <v>20.8</v>
      </c>
      <c r="J135" s="1">
        <f>INDEX('Measure Summary'!$J$10:$J$210,MATCH(C135,'Measure Summary'!$R$10:$R$210,0))</f>
        <v>24.7</v>
      </c>
      <c r="K135" s="1" t="str">
        <f>INDEX('Measure Summary'!$M$10:$M$210,MATCH(C135,'Measure Summary'!$R$10:$R$210,0))</f>
        <v>Weighted Size</v>
      </c>
      <c r="L135" s="1" t="s">
        <v>251</v>
      </c>
      <c r="M135" s="1">
        <f>INDEX('Measure Summary'!$N$10:$P$210,MATCH(C135,'Measure Summary'!$R$10:$R$210,0),MATCH(L135,key!$C$7:$C$9,0))</f>
        <v>363</v>
      </c>
      <c r="N135" s="1" t="s">
        <v>372</v>
      </c>
      <c r="O135" s="1">
        <f t="shared" si="8"/>
        <v>363</v>
      </c>
      <c r="P135" t="str">
        <f>"Refrigerator "&amp;VLOOKUP(E135,key!$C$12:$D$16,2,FALSE)&amp;IF(F135,"with Icemaker,  ","")&amp;IF(G135,"with thru-door ice service, ","")&amp;"Size range = "&amp;K135&amp;", AV = "&amp;J135&amp;", "&amp;VLOOKUP(L135,key!$C$7:$D$9,2,FALSE)&amp;", Rated kWh = "&amp;M135</f>
        <v>Refrigerator with Top mount freezer, with Icemaker,  Size range = Weighted Size, AV = 24.7, 30% lower than Code, Rated kWh = 363</v>
      </c>
    </row>
    <row r="136" spans="2:16" x14ac:dyDescent="0.25">
      <c r="B136" t="str">
        <f t="shared" si="7"/>
        <v>RefgFrz-SM_Mini-Tier2</v>
      </c>
      <c r="C136" t="s">
        <v>575</v>
      </c>
      <c r="D136" s="1" t="s">
        <v>89</v>
      </c>
      <c r="E136" s="1" t="s">
        <v>348</v>
      </c>
      <c r="F136" s="1" t="b">
        <v>0</v>
      </c>
      <c r="G136" s="1" t="b">
        <v>0</v>
      </c>
      <c r="H136" s="1" t="s">
        <v>367</v>
      </c>
      <c r="I136" s="1">
        <f>INDEX('Measure Summary'!$I$10:$I$210,MATCH(C136,'Measure Summary'!$R$10:$R$210,0))</f>
        <v>11</v>
      </c>
      <c r="J136" s="1">
        <f>INDEX('Measure Summary'!$J$10:$J$210,MATCH(C136,'Measure Summary'!$R$10:$R$210,0))</f>
        <v>14.1</v>
      </c>
      <c r="K136" s="1" t="str">
        <f>INDEX('Measure Summary'!$M$10:$M$210,MATCH(C136,'Measure Summary'!$R$10:$R$210,0))</f>
        <v>Very Small (&lt;13 cu. ft.)</v>
      </c>
      <c r="L136" s="1" t="s">
        <v>251</v>
      </c>
      <c r="M136" s="1">
        <f>INDEX('Measure Summary'!$N$10:$P$210,MATCH(C136,'Measure Summary'!$R$10:$R$210,0),MATCH(L136,key!$C$7:$C$9,0))</f>
        <v>293</v>
      </c>
      <c r="N136" s="1" t="s">
        <v>372</v>
      </c>
      <c r="O136" s="1">
        <f t="shared" si="8"/>
        <v>293</v>
      </c>
      <c r="P136" t="str">
        <f>"Refrigerator "&amp;VLOOKUP(E136,key!$C$12:$D$16,2,FALSE)&amp;IF(F136,"with Icemaker,  ","")&amp;IF(G136,"with thru-door ice service, ","")&amp;"Size range = "&amp;K136&amp;", AV = "&amp;J136&amp;", "&amp;VLOOKUP(L136,key!$C$7:$D$9,2,FALSE)&amp;", Rated kWh = "&amp;M136</f>
        <v>Refrigerator with Side mount freezer, Size range = Very Small (&lt;13 cu. ft.), AV = 14.1, 30% lower than Code, Rated kWh = 293</v>
      </c>
    </row>
    <row r="137" spans="2:16" x14ac:dyDescent="0.25">
      <c r="B137" t="str">
        <f t="shared" si="7"/>
        <v>RefgFrz-SM_Small-Tier2</v>
      </c>
      <c r="C137" t="s">
        <v>576</v>
      </c>
      <c r="D137" s="1" t="s">
        <v>89</v>
      </c>
      <c r="E137" s="1" t="s">
        <v>348</v>
      </c>
      <c r="F137" s="1" t="b">
        <v>0</v>
      </c>
      <c r="G137" s="1" t="b">
        <v>0</v>
      </c>
      <c r="H137" s="1" t="s">
        <v>367</v>
      </c>
      <c r="I137" s="1">
        <f>INDEX('Measure Summary'!$I$10:$I$210,MATCH(C137,'Measure Summary'!$R$10:$R$210,0))</f>
        <v>15</v>
      </c>
      <c r="J137" s="1">
        <f>INDEX('Measure Summary'!$J$10:$J$210,MATCH(C137,'Measure Summary'!$R$10:$R$210,0))</f>
        <v>19.2</v>
      </c>
      <c r="K137" s="1" t="str">
        <f>INDEX('Measure Summary'!$M$10:$M$210,MATCH(C137,'Measure Summary'!$R$10:$R$210,0))</f>
        <v>Small (13 – 16 cu. ft.)</v>
      </c>
      <c r="L137" s="1" t="s">
        <v>251</v>
      </c>
      <c r="M137" s="1">
        <f>INDEX('Measure Summary'!$N$10:$P$210,MATCH(C137,'Measure Summary'!$R$10:$R$210,0),MATCH(L137,key!$C$7:$C$9,0))</f>
        <v>323</v>
      </c>
      <c r="N137" s="1" t="s">
        <v>372</v>
      </c>
      <c r="O137" s="1">
        <f t="shared" si="8"/>
        <v>323</v>
      </c>
      <c r="P137" t="str">
        <f>"Refrigerator "&amp;VLOOKUP(E137,key!$C$12:$D$16,2,FALSE)&amp;IF(F137,"with Icemaker,  ","")&amp;IF(G137,"with thru-door ice service, ","")&amp;"Size range = "&amp;K137&amp;", AV = "&amp;J137&amp;", "&amp;VLOOKUP(L137,key!$C$7:$D$9,2,FALSE)&amp;", Rated kWh = "&amp;M137</f>
        <v>Refrigerator with Side mount freezer, Size range = Small (13 – 16 cu. ft.), AV = 19.2, 30% lower than Code, Rated kWh = 323</v>
      </c>
    </row>
    <row r="138" spans="2:16" x14ac:dyDescent="0.25">
      <c r="B138" t="str">
        <f t="shared" si="7"/>
        <v>RefgFrz-SM_Med-Tier2</v>
      </c>
      <c r="C138" t="s">
        <v>577</v>
      </c>
      <c r="D138" s="1" t="s">
        <v>89</v>
      </c>
      <c r="E138" s="1" t="s">
        <v>348</v>
      </c>
      <c r="F138" s="1" t="b">
        <v>0</v>
      </c>
      <c r="G138" s="1" t="b">
        <v>0</v>
      </c>
      <c r="H138" s="1" t="s">
        <v>367</v>
      </c>
      <c r="I138" s="1">
        <f>INDEX('Measure Summary'!$I$10:$I$210,MATCH(C138,'Measure Summary'!$R$10:$R$210,0))</f>
        <v>19</v>
      </c>
      <c r="J138" s="1">
        <f>INDEX('Measure Summary'!$J$10:$J$210,MATCH(C138,'Measure Summary'!$R$10:$R$210,0))</f>
        <v>24.3</v>
      </c>
      <c r="K138" s="1" t="str">
        <f>INDEX('Measure Summary'!$M$10:$M$210,MATCH(C138,'Measure Summary'!$R$10:$R$210,0))</f>
        <v>Medium (17 – 20 cu. ft.)</v>
      </c>
      <c r="L138" s="1" t="s">
        <v>251</v>
      </c>
      <c r="M138" s="1">
        <f>INDEX('Measure Summary'!$N$10:$P$210,MATCH(C138,'Measure Summary'!$R$10:$R$210,0),MATCH(L138,key!$C$7:$C$9,0))</f>
        <v>354</v>
      </c>
      <c r="N138" s="1" t="s">
        <v>372</v>
      </c>
      <c r="O138" s="1">
        <f t="shared" si="8"/>
        <v>354</v>
      </c>
      <c r="P138" t="str">
        <f>"Refrigerator "&amp;VLOOKUP(E138,key!$C$12:$D$16,2,FALSE)&amp;IF(F138,"with Icemaker,  ","")&amp;IF(G138,"with thru-door ice service, ","")&amp;"Size range = "&amp;K138&amp;", AV = "&amp;J138&amp;", "&amp;VLOOKUP(L138,key!$C$7:$D$9,2,FALSE)&amp;", Rated kWh = "&amp;M138</f>
        <v>Refrigerator with Side mount freezer, Size range = Medium (17 – 20 cu. ft.), AV = 24.3, 30% lower than Code, Rated kWh = 354</v>
      </c>
    </row>
    <row r="139" spans="2:16" x14ac:dyDescent="0.25">
      <c r="B139" t="str">
        <f t="shared" si="7"/>
        <v>RefgFrz-SM_Large-Tier2</v>
      </c>
      <c r="C139" t="s">
        <v>578</v>
      </c>
      <c r="D139" s="1" t="s">
        <v>89</v>
      </c>
      <c r="E139" s="1" t="s">
        <v>348</v>
      </c>
      <c r="F139" s="1" t="b">
        <v>0</v>
      </c>
      <c r="G139" s="1" t="b">
        <v>0</v>
      </c>
      <c r="H139" s="1" t="s">
        <v>367</v>
      </c>
      <c r="I139" s="1">
        <f>INDEX('Measure Summary'!$I$10:$I$210,MATCH(C139,'Measure Summary'!$R$10:$R$210,0))</f>
        <v>22</v>
      </c>
      <c r="J139" s="1">
        <f>INDEX('Measure Summary'!$J$10:$J$210,MATCH(C139,'Measure Summary'!$R$10:$R$210,0))</f>
        <v>28.2</v>
      </c>
      <c r="K139" s="1" t="str">
        <f>INDEX('Measure Summary'!$M$10:$M$210,MATCH(C139,'Measure Summary'!$R$10:$R$210,0))</f>
        <v>Large (21 – 23 cu. ft.)</v>
      </c>
      <c r="L139" s="1" t="s">
        <v>251</v>
      </c>
      <c r="M139" s="1">
        <f>INDEX('Measure Summary'!$N$10:$P$210,MATCH(C139,'Measure Summary'!$R$10:$R$210,0),MATCH(L139,key!$C$7:$C$9,0))</f>
        <v>377</v>
      </c>
      <c r="N139" s="1" t="s">
        <v>372</v>
      </c>
      <c r="O139" s="1">
        <f t="shared" si="8"/>
        <v>377</v>
      </c>
      <c r="P139" t="str">
        <f>"Refrigerator "&amp;VLOOKUP(E139,key!$C$12:$D$16,2,FALSE)&amp;IF(F139,"with Icemaker,  ","")&amp;IF(G139,"with thru-door ice service, ","")&amp;"Size range = "&amp;K139&amp;", AV = "&amp;J139&amp;", "&amp;VLOOKUP(L139,key!$C$7:$D$9,2,FALSE)&amp;", Rated kWh = "&amp;M139</f>
        <v>Refrigerator with Side mount freezer, Size range = Large (21 – 23 cu. ft.), AV = 28.2, 30% lower than Code, Rated kWh = 377</v>
      </c>
    </row>
    <row r="140" spans="2:16" x14ac:dyDescent="0.25">
      <c r="B140" t="str">
        <f t="shared" si="7"/>
        <v>RefgFrz-SM_VLarge-Tier2</v>
      </c>
      <c r="C140" t="s">
        <v>579</v>
      </c>
      <c r="D140" s="1" t="s">
        <v>89</v>
      </c>
      <c r="E140" s="1" t="s">
        <v>348</v>
      </c>
      <c r="F140" s="1" t="b">
        <v>0</v>
      </c>
      <c r="G140" s="1" t="b">
        <v>0</v>
      </c>
      <c r="H140" s="1" t="s">
        <v>367</v>
      </c>
      <c r="I140" s="1">
        <f>INDEX('Measure Summary'!$I$10:$I$210,MATCH(C140,'Measure Summary'!$R$10:$R$210,0))</f>
        <v>26</v>
      </c>
      <c r="J140" s="1">
        <f>INDEX('Measure Summary'!$J$10:$J$210,MATCH(C140,'Measure Summary'!$R$10:$R$210,0))</f>
        <v>33.299999999999997</v>
      </c>
      <c r="K140" s="1" t="str">
        <f>INDEX('Measure Summary'!$M$10:$M$210,MATCH(C140,'Measure Summary'!$R$10:$R$210,0))</f>
        <v>Very large (over 23 cu. Ft.)</v>
      </c>
      <c r="L140" s="1" t="s">
        <v>251</v>
      </c>
      <c r="M140" s="1">
        <f>INDEX('Measure Summary'!$N$10:$P$210,MATCH(C140,'Measure Summary'!$R$10:$R$210,0),MATCH(L140,key!$C$7:$C$9,0))</f>
        <v>407</v>
      </c>
      <c r="N140" s="1" t="s">
        <v>372</v>
      </c>
      <c r="O140" s="1">
        <f t="shared" si="8"/>
        <v>407</v>
      </c>
      <c r="P140" t="str">
        <f>"Refrigerator "&amp;VLOOKUP(E140,key!$C$12:$D$16,2,FALSE)&amp;IF(F140,"with Icemaker,  ","")&amp;IF(G140,"with thru-door ice service, ","")&amp;"Size range = "&amp;K140&amp;", AV = "&amp;J140&amp;", "&amp;VLOOKUP(L140,key!$C$7:$D$9,2,FALSE)&amp;", Rated kWh = "&amp;M140</f>
        <v>Refrigerator with Side mount freezer, Size range = Very large (over 23 cu. Ft.), AV = 33.3, 30% lower than Code, Rated kWh = 407</v>
      </c>
    </row>
    <row r="141" spans="2:16" x14ac:dyDescent="0.25">
      <c r="B141" t="str">
        <f t="shared" si="7"/>
        <v>RefgFrz-SM_WtdSize-Tier2</v>
      </c>
      <c r="C141" t="s">
        <v>580</v>
      </c>
      <c r="D141" s="1" t="s">
        <v>89</v>
      </c>
      <c r="E141" s="1" t="s">
        <v>348</v>
      </c>
      <c r="F141" s="1" t="b">
        <v>0</v>
      </c>
      <c r="G141" s="1" t="b">
        <v>0</v>
      </c>
      <c r="H141" s="1" t="s">
        <v>367</v>
      </c>
      <c r="I141" s="1">
        <f>INDEX('Measure Summary'!$I$10:$I$210,MATCH(C141,'Measure Summary'!$R$10:$R$210,0))</f>
        <v>21</v>
      </c>
      <c r="J141" s="1">
        <f>INDEX('Measure Summary'!$J$10:$J$210,MATCH(C141,'Measure Summary'!$R$10:$R$210,0))</f>
        <v>26.9</v>
      </c>
      <c r="K141" s="1" t="str">
        <f>INDEX('Measure Summary'!$M$10:$M$210,MATCH(C141,'Measure Summary'!$R$10:$R$210,0))</f>
        <v>Weighted Size</v>
      </c>
      <c r="L141" s="1" t="s">
        <v>251</v>
      </c>
      <c r="M141" s="1">
        <f>INDEX('Measure Summary'!$N$10:$P$210,MATCH(C141,'Measure Summary'!$R$10:$R$210,0),MATCH(L141,key!$C$7:$C$9,0))</f>
        <v>375</v>
      </c>
      <c r="N141" s="1" t="s">
        <v>372</v>
      </c>
      <c r="O141" s="1">
        <f t="shared" si="8"/>
        <v>375</v>
      </c>
      <c r="P141" t="str">
        <f>"Refrigerator "&amp;VLOOKUP(E141,key!$C$12:$D$16,2,FALSE)&amp;IF(F141,"with Icemaker,  ","")&amp;IF(G141,"with thru-door ice service, ","")&amp;"Size range = "&amp;K141&amp;", AV = "&amp;J141&amp;", "&amp;VLOOKUP(L141,key!$C$7:$D$9,2,FALSE)&amp;", Rated kWh = "&amp;M141</f>
        <v>Refrigerator with Side mount freezer, Size range = Weighted Size, AV = 26.9, 30% lower than Code, Rated kWh = 375</v>
      </c>
    </row>
    <row r="142" spans="2:16" x14ac:dyDescent="0.25">
      <c r="B142" t="str">
        <f t="shared" si="7"/>
        <v>RefgFrz-SM-Ice_Mini-Tier2</v>
      </c>
      <c r="C142" t="s">
        <v>581</v>
      </c>
      <c r="D142" s="1" t="s">
        <v>89</v>
      </c>
      <c r="E142" s="1" t="s">
        <v>348</v>
      </c>
      <c r="F142" s="1" t="b">
        <v>1</v>
      </c>
      <c r="G142" s="1" t="b">
        <v>0</v>
      </c>
      <c r="H142" s="1" t="s">
        <v>367</v>
      </c>
      <c r="I142" s="1">
        <f>INDEX('Measure Summary'!$I$10:$I$210,MATCH(C142,'Measure Summary'!$R$10:$R$210,0))</f>
        <v>11</v>
      </c>
      <c r="J142" s="1">
        <f>INDEX('Measure Summary'!$J$10:$J$210,MATCH(C142,'Measure Summary'!$R$10:$R$210,0))</f>
        <v>14.1</v>
      </c>
      <c r="K142" s="1" t="str">
        <f>INDEX('Measure Summary'!$M$10:$M$210,MATCH(C142,'Measure Summary'!$R$10:$R$210,0))</f>
        <v>Very Small (&lt;13 cu. ft.)</v>
      </c>
      <c r="L142" s="1" t="s">
        <v>251</v>
      </c>
      <c r="M142" s="1">
        <f>INDEX('Measure Summary'!$N$10:$P$210,MATCH(C142,'Measure Summary'!$R$10:$R$210,0),MATCH(L142,key!$C$7:$C$9,0))</f>
        <v>351</v>
      </c>
      <c r="N142" s="1" t="s">
        <v>372</v>
      </c>
      <c r="O142" s="1">
        <f t="shared" si="8"/>
        <v>351</v>
      </c>
      <c r="P142" t="str">
        <f>"Refrigerator "&amp;VLOOKUP(E142,key!$C$12:$D$16,2,FALSE)&amp;IF(F142,"with Icemaker,  ","")&amp;IF(G142,"with thru-door ice service, ","")&amp;"Size range = "&amp;K142&amp;", AV = "&amp;J142&amp;", "&amp;VLOOKUP(L142,key!$C$7:$D$9,2,FALSE)&amp;", Rated kWh = "&amp;M142</f>
        <v>Refrigerator with Side mount freezer, with Icemaker,  Size range = Very Small (&lt;13 cu. ft.), AV = 14.1, 30% lower than Code, Rated kWh = 351</v>
      </c>
    </row>
    <row r="143" spans="2:16" x14ac:dyDescent="0.25">
      <c r="B143" t="str">
        <f t="shared" si="7"/>
        <v>RefgFrz-SM-Ice_Small-Tier2</v>
      </c>
      <c r="C143" t="s">
        <v>582</v>
      </c>
      <c r="D143" s="1" t="s">
        <v>89</v>
      </c>
      <c r="E143" s="1" t="s">
        <v>348</v>
      </c>
      <c r="F143" s="1" t="b">
        <v>1</v>
      </c>
      <c r="G143" s="1" t="b">
        <v>0</v>
      </c>
      <c r="H143" s="1" t="s">
        <v>367</v>
      </c>
      <c r="I143" s="1">
        <f>INDEX('Measure Summary'!$I$10:$I$210,MATCH(C143,'Measure Summary'!$R$10:$R$210,0))</f>
        <v>15</v>
      </c>
      <c r="J143" s="1">
        <f>INDEX('Measure Summary'!$J$10:$J$210,MATCH(C143,'Measure Summary'!$R$10:$R$210,0))</f>
        <v>19.2</v>
      </c>
      <c r="K143" s="1" t="str">
        <f>INDEX('Measure Summary'!$M$10:$M$210,MATCH(C143,'Measure Summary'!$R$10:$R$210,0))</f>
        <v>Small (13 – 16 cu. ft.)</v>
      </c>
      <c r="L143" s="1" t="s">
        <v>251</v>
      </c>
      <c r="M143" s="1">
        <f>INDEX('Measure Summary'!$N$10:$P$210,MATCH(C143,'Measure Summary'!$R$10:$R$210,0),MATCH(L143,key!$C$7:$C$9,0))</f>
        <v>382</v>
      </c>
      <c r="N143" s="1" t="s">
        <v>372</v>
      </c>
      <c r="O143" s="1">
        <f t="shared" si="8"/>
        <v>382</v>
      </c>
      <c r="P143" t="str">
        <f>"Refrigerator "&amp;VLOOKUP(E143,key!$C$12:$D$16,2,FALSE)&amp;IF(F143,"with Icemaker,  ","")&amp;IF(G143,"with thru-door ice service, ","")&amp;"Size range = "&amp;K143&amp;", AV = "&amp;J143&amp;", "&amp;VLOOKUP(L143,key!$C$7:$D$9,2,FALSE)&amp;", Rated kWh = "&amp;M143</f>
        <v>Refrigerator with Side mount freezer, with Icemaker,  Size range = Small (13 – 16 cu. ft.), AV = 19.2, 30% lower than Code, Rated kWh = 382</v>
      </c>
    </row>
    <row r="144" spans="2:16" x14ac:dyDescent="0.25">
      <c r="B144" t="str">
        <f t="shared" si="7"/>
        <v>RefgFrz-SM-Ice_Med-Tier2</v>
      </c>
      <c r="C144" t="s">
        <v>583</v>
      </c>
      <c r="D144" s="1" t="s">
        <v>89</v>
      </c>
      <c r="E144" s="1" t="s">
        <v>348</v>
      </c>
      <c r="F144" s="1" t="b">
        <v>1</v>
      </c>
      <c r="G144" s="1" t="b">
        <v>0</v>
      </c>
      <c r="H144" s="1" t="s">
        <v>367</v>
      </c>
      <c r="I144" s="1">
        <f>INDEX('Measure Summary'!$I$10:$I$210,MATCH(C144,'Measure Summary'!$R$10:$R$210,0))</f>
        <v>19</v>
      </c>
      <c r="J144" s="1">
        <f>INDEX('Measure Summary'!$J$10:$J$210,MATCH(C144,'Measure Summary'!$R$10:$R$210,0))</f>
        <v>24.3</v>
      </c>
      <c r="K144" s="1" t="str">
        <f>INDEX('Measure Summary'!$M$10:$M$210,MATCH(C144,'Measure Summary'!$R$10:$R$210,0))</f>
        <v>Medium (17 – 20 cu. ft.)</v>
      </c>
      <c r="L144" s="1" t="s">
        <v>251</v>
      </c>
      <c r="M144" s="1">
        <f>INDEX('Measure Summary'!$N$10:$P$210,MATCH(C144,'Measure Summary'!$R$10:$R$210,0),MATCH(L144,key!$C$7:$C$9,0))</f>
        <v>412</v>
      </c>
      <c r="N144" s="1" t="s">
        <v>372</v>
      </c>
      <c r="O144" s="1">
        <f t="shared" si="8"/>
        <v>412</v>
      </c>
      <c r="P144" t="str">
        <f>"Refrigerator "&amp;VLOOKUP(E144,key!$C$12:$D$16,2,FALSE)&amp;IF(F144,"with Icemaker,  ","")&amp;IF(G144,"with thru-door ice service, ","")&amp;"Size range = "&amp;K144&amp;", AV = "&amp;J144&amp;", "&amp;VLOOKUP(L144,key!$C$7:$D$9,2,FALSE)&amp;", Rated kWh = "&amp;M144</f>
        <v>Refrigerator with Side mount freezer, with Icemaker,  Size range = Medium (17 – 20 cu. ft.), AV = 24.3, 30% lower than Code, Rated kWh = 412</v>
      </c>
    </row>
    <row r="145" spans="2:16" x14ac:dyDescent="0.25">
      <c r="B145" t="str">
        <f t="shared" si="7"/>
        <v>RefgFrz-SM-Ice_Large-Tier2</v>
      </c>
      <c r="C145" t="s">
        <v>584</v>
      </c>
      <c r="D145" s="1" t="s">
        <v>89</v>
      </c>
      <c r="E145" s="1" t="s">
        <v>348</v>
      </c>
      <c r="F145" s="1" t="b">
        <v>1</v>
      </c>
      <c r="G145" s="1" t="b">
        <v>0</v>
      </c>
      <c r="H145" s="1" t="s">
        <v>367</v>
      </c>
      <c r="I145" s="1">
        <f>INDEX('Measure Summary'!$I$10:$I$210,MATCH(C145,'Measure Summary'!$R$10:$R$210,0))</f>
        <v>22</v>
      </c>
      <c r="J145" s="1">
        <f>INDEX('Measure Summary'!$J$10:$J$210,MATCH(C145,'Measure Summary'!$R$10:$R$210,0))</f>
        <v>28.2</v>
      </c>
      <c r="K145" s="1" t="str">
        <f>INDEX('Measure Summary'!$M$10:$M$210,MATCH(C145,'Measure Summary'!$R$10:$R$210,0))</f>
        <v>Large (21 – 23 cu. ft.)</v>
      </c>
      <c r="L145" s="1" t="s">
        <v>251</v>
      </c>
      <c r="M145" s="1">
        <f>INDEX('Measure Summary'!$N$10:$P$210,MATCH(C145,'Measure Summary'!$R$10:$R$210,0),MATCH(L145,key!$C$7:$C$9,0))</f>
        <v>435</v>
      </c>
      <c r="N145" s="1" t="s">
        <v>372</v>
      </c>
      <c r="O145" s="1">
        <f t="shared" si="8"/>
        <v>435</v>
      </c>
      <c r="P145" t="str">
        <f>"Refrigerator "&amp;VLOOKUP(E145,key!$C$12:$D$16,2,FALSE)&amp;IF(F145,"with Icemaker,  ","")&amp;IF(G145,"with thru-door ice service, ","")&amp;"Size range = "&amp;K145&amp;", AV = "&amp;J145&amp;", "&amp;VLOOKUP(L145,key!$C$7:$D$9,2,FALSE)&amp;", Rated kWh = "&amp;M145</f>
        <v>Refrigerator with Side mount freezer, with Icemaker,  Size range = Large (21 – 23 cu. ft.), AV = 28.2, 30% lower than Code, Rated kWh = 435</v>
      </c>
    </row>
    <row r="146" spans="2:16" x14ac:dyDescent="0.25">
      <c r="B146" t="str">
        <f t="shared" si="7"/>
        <v>RefgFrz-SM-Ice_VLarge-Tier2</v>
      </c>
      <c r="C146" t="s">
        <v>585</v>
      </c>
      <c r="D146" s="1" t="s">
        <v>89</v>
      </c>
      <c r="E146" s="1" t="s">
        <v>348</v>
      </c>
      <c r="F146" s="1" t="b">
        <v>1</v>
      </c>
      <c r="G146" s="1" t="b">
        <v>0</v>
      </c>
      <c r="H146" s="1" t="s">
        <v>367</v>
      </c>
      <c r="I146" s="1">
        <f>INDEX('Measure Summary'!$I$10:$I$210,MATCH(C146,'Measure Summary'!$R$10:$R$210,0))</f>
        <v>26</v>
      </c>
      <c r="J146" s="1">
        <f>INDEX('Measure Summary'!$J$10:$J$210,MATCH(C146,'Measure Summary'!$R$10:$R$210,0))</f>
        <v>33.299999999999997</v>
      </c>
      <c r="K146" s="1" t="str">
        <f>INDEX('Measure Summary'!$M$10:$M$210,MATCH(C146,'Measure Summary'!$R$10:$R$210,0))</f>
        <v>Very large (over 23 cu. Ft.)</v>
      </c>
      <c r="L146" s="1" t="s">
        <v>251</v>
      </c>
      <c r="M146" s="1">
        <f>INDEX('Measure Summary'!$N$10:$P$210,MATCH(C146,'Measure Summary'!$R$10:$R$210,0),MATCH(L146,key!$C$7:$C$9,0))</f>
        <v>466</v>
      </c>
      <c r="N146" s="1" t="s">
        <v>372</v>
      </c>
      <c r="O146" s="1">
        <f t="shared" ref="O146:O172" si="9">+M146</f>
        <v>466</v>
      </c>
      <c r="P146" t="str">
        <f>"Refrigerator "&amp;VLOOKUP(E146,key!$C$12:$D$16,2,FALSE)&amp;IF(F146,"with Icemaker,  ","")&amp;IF(G146,"with thru-door ice service, ","")&amp;"Size range = "&amp;K146&amp;", AV = "&amp;J146&amp;", "&amp;VLOOKUP(L146,key!$C$7:$D$9,2,FALSE)&amp;", Rated kWh = "&amp;M146</f>
        <v>Refrigerator with Side mount freezer, with Icemaker,  Size range = Very large (over 23 cu. Ft.), AV = 33.3, 30% lower than Code, Rated kWh = 466</v>
      </c>
    </row>
    <row r="147" spans="2:16" x14ac:dyDescent="0.25">
      <c r="B147" t="str">
        <f t="shared" si="7"/>
        <v>RefgFrz-SM-Ice_WtdSize-Tier2</v>
      </c>
      <c r="C147" t="s">
        <v>586</v>
      </c>
      <c r="D147" s="1" t="s">
        <v>89</v>
      </c>
      <c r="E147" s="1" t="s">
        <v>348</v>
      </c>
      <c r="F147" s="1" t="b">
        <v>1</v>
      </c>
      <c r="G147" s="1" t="b">
        <v>0</v>
      </c>
      <c r="H147" s="1" t="s">
        <v>367</v>
      </c>
      <c r="I147" s="1">
        <f>INDEX('Measure Summary'!$I$10:$I$210,MATCH(C147,'Measure Summary'!$R$10:$R$210,0))</f>
        <v>23.3</v>
      </c>
      <c r="J147" s="1">
        <f>INDEX('Measure Summary'!$J$10:$J$210,MATCH(C147,'Measure Summary'!$R$10:$R$210,0))</f>
        <v>29.9</v>
      </c>
      <c r="K147" s="1" t="str">
        <f>INDEX('Measure Summary'!$M$10:$M$210,MATCH(C147,'Measure Summary'!$R$10:$R$210,0))</f>
        <v>Weighted Size</v>
      </c>
      <c r="L147" s="1" t="s">
        <v>251</v>
      </c>
      <c r="M147" s="1">
        <f>INDEX('Measure Summary'!$N$10:$P$210,MATCH(C147,'Measure Summary'!$R$10:$R$210,0),MATCH(L147,key!$C$7:$C$9,0))</f>
        <v>445</v>
      </c>
      <c r="N147" s="1" t="s">
        <v>372</v>
      </c>
      <c r="O147" s="1">
        <f t="shared" si="9"/>
        <v>445</v>
      </c>
      <c r="P147" t="str">
        <f>"Refrigerator "&amp;VLOOKUP(E147,key!$C$12:$D$16,2,FALSE)&amp;IF(F147,"with Icemaker,  ","")&amp;IF(G147,"with thru-door ice service, ","")&amp;"Size range = "&amp;K147&amp;", AV = "&amp;J147&amp;", "&amp;VLOOKUP(L147,key!$C$7:$D$9,2,FALSE)&amp;", Rated kWh = "&amp;M147</f>
        <v>Refrigerator with Side mount freezer, with Icemaker,  Size range = Weighted Size, AV = 29.9, 30% lower than Code, Rated kWh = 445</v>
      </c>
    </row>
    <row r="148" spans="2:16" x14ac:dyDescent="0.25">
      <c r="B148" t="str">
        <f t="shared" si="7"/>
        <v>RefgFrz-SM-TTD_Mini-Tier2</v>
      </c>
      <c r="C148" t="s">
        <v>619</v>
      </c>
      <c r="D148" s="1" t="s">
        <v>89</v>
      </c>
      <c r="E148" s="1" t="s">
        <v>348</v>
      </c>
      <c r="F148" s="1" t="b">
        <v>1</v>
      </c>
      <c r="G148" s="1" t="b">
        <v>1</v>
      </c>
      <c r="H148" s="1" t="s">
        <v>367</v>
      </c>
      <c r="I148" s="1">
        <f>INDEX('Measure Summary'!$I$10:$I$210,MATCH(C148,'Measure Summary'!$R$10:$R$210,0))</f>
        <v>11</v>
      </c>
      <c r="J148" s="1">
        <f>INDEX('Measure Summary'!$J$10:$J$210,MATCH(C148,'Measure Summary'!$R$10:$R$210,0))</f>
        <v>14.1</v>
      </c>
      <c r="K148" s="1" t="str">
        <f>INDEX('Measure Summary'!$M$10:$M$210,MATCH(C148,'Measure Summary'!$R$10:$R$210,0))</f>
        <v>Very Small (&lt;13 cu. ft.)</v>
      </c>
      <c r="L148" s="1" t="s">
        <v>251</v>
      </c>
      <c r="M148" s="1">
        <f>INDEX('Measure Summary'!$N$10:$P$210,MATCH(C148,'Measure Summary'!$R$10:$R$210,0),MATCH(L148,key!$C$7:$C$9,0))</f>
        <v>387</v>
      </c>
      <c r="N148" s="1" t="s">
        <v>372</v>
      </c>
      <c r="O148" s="1">
        <f t="shared" si="9"/>
        <v>387</v>
      </c>
      <c r="P148" t="str">
        <f>"Refrigerator "&amp;VLOOKUP(E148,key!$C$12:$D$16,2,FALSE)&amp;IF(F148,"with Icemaker,  ","")&amp;IF(G148,"with thru-door ice service, ","")&amp;"Size range = "&amp;K148&amp;", AV = "&amp;J148&amp;", "&amp;VLOOKUP(L148,key!$C$7:$D$9,2,FALSE)&amp;", Rated kWh = "&amp;M148</f>
        <v>Refrigerator with Side mount freezer, with Icemaker,  with thru-door ice service, Size range = Very Small (&lt;13 cu. ft.), AV = 14.1, 30% lower than Code, Rated kWh = 387</v>
      </c>
    </row>
    <row r="149" spans="2:16" x14ac:dyDescent="0.25">
      <c r="B149" t="str">
        <f t="shared" si="7"/>
        <v>RefgFrz-SM-TTD_Small-Tier2</v>
      </c>
      <c r="C149" t="s">
        <v>620</v>
      </c>
      <c r="D149" s="1" t="s">
        <v>89</v>
      </c>
      <c r="E149" s="1" t="s">
        <v>348</v>
      </c>
      <c r="F149" s="1" t="b">
        <v>1</v>
      </c>
      <c r="G149" s="1" t="b">
        <v>1</v>
      </c>
      <c r="H149" s="1" t="s">
        <v>367</v>
      </c>
      <c r="I149" s="1">
        <f>INDEX('Measure Summary'!$I$10:$I$210,MATCH(C149,'Measure Summary'!$R$10:$R$210,0))</f>
        <v>15</v>
      </c>
      <c r="J149" s="1">
        <f>INDEX('Measure Summary'!$J$10:$J$210,MATCH(C149,'Measure Summary'!$R$10:$R$210,0))</f>
        <v>19.2</v>
      </c>
      <c r="K149" s="1" t="str">
        <f>INDEX('Measure Summary'!$M$10:$M$210,MATCH(C149,'Measure Summary'!$R$10:$R$210,0))</f>
        <v>Small (13 – 16 cu. ft.)</v>
      </c>
      <c r="L149" s="1" t="s">
        <v>251</v>
      </c>
      <c r="M149" s="1">
        <f>INDEX('Measure Summary'!$N$10:$P$210,MATCH(C149,'Measure Summary'!$R$10:$R$210,0),MATCH(L149,key!$C$7:$C$9,0))</f>
        <v>418</v>
      </c>
      <c r="N149" s="1" t="s">
        <v>372</v>
      </c>
      <c r="O149" s="1">
        <f t="shared" si="9"/>
        <v>418</v>
      </c>
      <c r="P149" t="str">
        <f>"Refrigerator "&amp;VLOOKUP(E149,key!$C$12:$D$16,2,FALSE)&amp;IF(F149,"with Icemaker,  ","")&amp;IF(G149,"with thru-door ice service, ","")&amp;"Size range = "&amp;K149&amp;", AV = "&amp;J149&amp;", "&amp;VLOOKUP(L149,key!$C$7:$D$9,2,FALSE)&amp;", Rated kWh = "&amp;M149</f>
        <v>Refrigerator with Side mount freezer, with Icemaker,  with thru-door ice service, Size range = Small (13 – 16 cu. ft.), AV = 19.2, 30% lower than Code, Rated kWh = 418</v>
      </c>
    </row>
    <row r="150" spans="2:16" x14ac:dyDescent="0.25">
      <c r="B150" t="str">
        <f t="shared" si="7"/>
        <v>RefgFrz-SM-TTD_Med-Tier2</v>
      </c>
      <c r="C150" t="s">
        <v>621</v>
      </c>
      <c r="D150" s="1" t="s">
        <v>89</v>
      </c>
      <c r="E150" s="1" t="s">
        <v>348</v>
      </c>
      <c r="F150" s="1" t="b">
        <v>1</v>
      </c>
      <c r="G150" s="1" t="b">
        <v>1</v>
      </c>
      <c r="H150" s="1" t="s">
        <v>367</v>
      </c>
      <c r="I150" s="1">
        <f>INDEX('Measure Summary'!$I$10:$I$210,MATCH(C150,'Measure Summary'!$R$10:$R$210,0))</f>
        <v>19</v>
      </c>
      <c r="J150" s="1">
        <f>INDEX('Measure Summary'!$J$10:$J$210,MATCH(C150,'Measure Summary'!$R$10:$R$210,0))</f>
        <v>24.3</v>
      </c>
      <c r="K150" s="1" t="str">
        <f>INDEX('Measure Summary'!$M$10:$M$210,MATCH(C150,'Measure Summary'!$R$10:$R$210,0))</f>
        <v>Medium (17 – 20 cu. ft.)</v>
      </c>
      <c r="L150" s="1" t="s">
        <v>251</v>
      </c>
      <c r="M150" s="1">
        <f>INDEX('Measure Summary'!$N$10:$P$210,MATCH(C150,'Measure Summary'!$R$10:$R$210,0),MATCH(L150,key!$C$7:$C$9,0))</f>
        <v>448</v>
      </c>
      <c r="N150" s="1" t="s">
        <v>372</v>
      </c>
      <c r="O150" s="1">
        <f t="shared" si="9"/>
        <v>448</v>
      </c>
      <c r="P150" t="str">
        <f>"Refrigerator "&amp;VLOOKUP(E150,key!$C$12:$D$16,2,FALSE)&amp;IF(F150,"with Icemaker,  ","")&amp;IF(G150,"with thru-door ice service, ","")&amp;"Size range = "&amp;K150&amp;", AV = "&amp;J150&amp;", "&amp;VLOOKUP(L150,key!$C$7:$D$9,2,FALSE)&amp;", Rated kWh = "&amp;M150</f>
        <v>Refrigerator with Side mount freezer, with Icemaker,  with thru-door ice service, Size range = Medium (17 – 20 cu. ft.), AV = 24.3, 30% lower than Code, Rated kWh = 448</v>
      </c>
    </row>
    <row r="151" spans="2:16" x14ac:dyDescent="0.25">
      <c r="B151" t="str">
        <f t="shared" si="7"/>
        <v>RefgFrz-SM-TTD_Large-Tier2</v>
      </c>
      <c r="C151" t="s">
        <v>622</v>
      </c>
      <c r="D151" s="1" t="s">
        <v>89</v>
      </c>
      <c r="E151" s="1" t="s">
        <v>348</v>
      </c>
      <c r="F151" s="1" t="b">
        <v>1</v>
      </c>
      <c r="G151" s="1" t="b">
        <v>1</v>
      </c>
      <c r="H151" s="1" t="s">
        <v>367</v>
      </c>
      <c r="I151" s="1">
        <f>INDEX('Measure Summary'!$I$10:$I$210,MATCH(C151,'Measure Summary'!$R$10:$R$210,0))</f>
        <v>22</v>
      </c>
      <c r="J151" s="1">
        <f>INDEX('Measure Summary'!$J$10:$J$210,MATCH(C151,'Measure Summary'!$R$10:$R$210,0))</f>
        <v>28.2</v>
      </c>
      <c r="K151" s="1" t="str">
        <f>INDEX('Measure Summary'!$M$10:$M$210,MATCH(C151,'Measure Summary'!$R$10:$R$210,0))</f>
        <v>Large (21 – 23 cu. ft.)</v>
      </c>
      <c r="L151" s="1" t="s">
        <v>251</v>
      </c>
      <c r="M151" s="1">
        <f>INDEX('Measure Summary'!$N$10:$P$210,MATCH(C151,'Measure Summary'!$R$10:$R$210,0),MATCH(L151,key!$C$7:$C$9,0))</f>
        <v>472</v>
      </c>
      <c r="N151" s="1" t="s">
        <v>372</v>
      </c>
      <c r="O151" s="1">
        <f t="shared" si="9"/>
        <v>472</v>
      </c>
      <c r="P151" t="str">
        <f>"Refrigerator "&amp;VLOOKUP(E151,key!$C$12:$D$16,2,FALSE)&amp;IF(F151,"with Icemaker,  ","")&amp;IF(G151,"with thru-door ice service, ","")&amp;"Size range = "&amp;K151&amp;", AV = "&amp;J151&amp;", "&amp;VLOOKUP(L151,key!$C$7:$D$9,2,FALSE)&amp;", Rated kWh = "&amp;M151</f>
        <v>Refrigerator with Side mount freezer, with Icemaker,  with thru-door ice service, Size range = Large (21 – 23 cu. ft.), AV = 28.2, 30% lower than Code, Rated kWh = 472</v>
      </c>
    </row>
    <row r="152" spans="2:16" x14ac:dyDescent="0.25">
      <c r="B152" t="str">
        <f t="shared" si="7"/>
        <v>RefgFrz-SM-TTD_VLarge-Tier2</v>
      </c>
      <c r="C152" t="s">
        <v>623</v>
      </c>
      <c r="D152" s="1" t="s">
        <v>89</v>
      </c>
      <c r="E152" s="1" t="s">
        <v>348</v>
      </c>
      <c r="F152" s="1" t="b">
        <v>1</v>
      </c>
      <c r="G152" s="1" t="b">
        <v>1</v>
      </c>
      <c r="H152" s="1" t="s">
        <v>367</v>
      </c>
      <c r="I152" s="1">
        <f>INDEX('Measure Summary'!$I$10:$I$210,MATCH(C152,'Measure Summary'!$R$10:$R$210,0))</f>
        <v>26</v>
      </c>
      <c r="J152" s="1">
        <f>INDEX('Measure Summary'!$J$10:$J$210,MATCH(C152,'Measure Summary'!$R$10:$R$210,0))</f>
        <v>33.299999999999997</v>
      </c>
      <c r="K152" s="1" t="str">
        <f>INDEX('Measure Summary'!$M$10:$M$210,MATCH(C152,'Measure Summary'!$R$10:$R$210,0))</f>
        <v>Very large (over 23 cu. Ft.)</v>
      </c>
      <c r="L152" s="1" t="s">
        <v>251</v>
      </c>
      <c r="M152" s="1">
        <f>INDEX('Measure Summary'!$N$10:$P$210,MATCH(C152,'Measure Summary'!$R$10:$R$210,0),MATCH(L152,key!$C$7:$C$9,0))</f>
        <v>502</v>
      </c>
      <c r="N152" s="1" t="s">
        <v>372</v>
      </c>
      <c r="O152" s="1">
        <f t="shared" si="9"/>
        <v>502</v>
      </c>
      <c r="P152" t="str">
        <f>"Refrigerator "&amp;VLOOKUP(E152,key!$C$12:$D$16,2,FALSE)&amp;IF(F152,"with Icemaker,  ","")&amp;IF(G152,"with thru-door ice service, ","")&amp;"Size range = "&amp;K152&amp;", AV = "&amp;J152&amp;", "&amp;VLOOKUP(L152,key!$C$7:$D$9,2,FALSE)&amp;", Rated kWh = "&amp;M152</f>
        <v>Refrigerator with Side mount freezer, with Icemaker,  with thru-door ice service, Size range = Very large (over 23 cu. Ft.), AV = 33.3, 30% lower than Code, Rated kWh = 502</v>
      </c>
    </row>
    <row r="153" spans="2:16" x14ac:dyDescent="0.25">
      <c r="B153" t="str">
        <f t="shared" si="7"/>
        <v>RefgFrz-SM-TTD_WtdSize-Tier2</v>
      </c>
      <c r="C153" t="s">
        <v>624</v>
      </c>
      <c r="D153" s="1" t="s">
        <v>89</v>
      </c>
      <c r="E153" s="1" t="s">
        <v>348</v>
      </c>
      <c r="F153" s="1" t="b">
        <v>1</v>
      </c>
      <c r="G153" s="1" t="b">
        <v>1</v>
      </c>
      <c r="H153" s="1" t="s">
        <v>367</v>
      </c>
      <c r="I153" s="1">
        <f>INDEX('Measure Summary'!$I$10:$I$210,MATCH(C153,'Measure Summary'!$R$10:$R$210,0))</f>
        <v>24.3</v>
      </c>
      <c r="J153" s="1">
        <f>INDEX('Measure Summary'!$J$10:$J$210,MATCH(C153,'Measure Summary'!$R$10:$R$210,0))</f>
        <v>31.1</v>
      </c>
      <c r="K153" s="1" t="str">
        <f>INDEX('Measure Summary'!$M$10:$M$210,MATCH(C153,'Measure Summary'!$R$10:$R$210,0))</f>
        <v>Weighted Size</v>
      </c>
      <c r="L153" s="1" t="s">
        <v>251</v>
      </c>
      <c r="M153" s="1">
        <f>INDEX('Measure Summary'!$N$10:$P$210,MATCH(C153,'Measure Summary'!$R$10:$R$210,0),MATCH(L153,key!$C$7:$C$9,0))</f>
        <v>489</v>
      </c>
      <c r="N153" s="1" t="s">
        <v>372</v>
      </c>
      <c r="O153" s="1">
        <f t="shared" si="9"/>
        <v>489</v>
      </c>
      <c r="P153" t="str">
        <f>"Refrigerator "&amp;VLOOKUP(E153,key!$C$12:$D$16,2,FALSE)&amp;IF(F153,"with Icemaker,  ","")&amp;IF(G153,"with thru-door ice service, ","")&amp;"Size range = "&amp;K153&amp;", AV = "&amp;J153&amp;", "&amp;VLOOKUP(L153,key!$C$7:$D$9,2,FALSE)&amp;", Rated kWh = "&amp;M153</f>
        <v>Refrigerator with Side mount freezer, with Icemaker,  with thru-door ice service, Size range = Weighted Size, AV = 31.1, 30% lower than Code, Rated kWh = 489</v>
      </c>
    </row>
    <row r="154" spans="2:16" x14ac:dyDescent="0.25">
      <c r="B154" t="str">
        <f t="shared" si="7"/>
        <v>RefgFrz-BM_Mini-Tier2</v>
      </c>
      <c r="C154" t="s">
        <v>587</v>
      </c>
      <c r="D154" s="1" t="s">
        <v>89</v>
      </c>
      <c r="E154" s="1" t="s">
        <v>349</v>
      </c>
      <c r="F154" s="1" t="b">
        <v>0</v>
      </c>
      <c r="G154" s="1" t="b">
        <v>0</v>
      </c>
      <c r="H154" s="1" t="s">
        <v>367</v>
      </c>
      <c r="I154" s="1">
        <f>INDEX('Measure Summary'!$I$10:$I$210,MATCH(C154,'Measure Summary'!$R$10:$R$210,0))</f>
        <v>11</v>
      </c>
      <c r="J154" s="1">
        <f>INDEX('Measure Summary'!$J$10:$J$210,MATCH(C154,'Measure Summary'!$R$10:$R$210,0))</f>
        <v>13.9</v>
      </c>
      <c r="K154" s="1" t="str">
        <f>INDEX('Measure Summary'!$M$10:$M$210,MATCH(C154,'Measure Summary'!$R$10:$R$210,0))</f>
        <v>Very Small (&lt;13 cu. ft.)</v>
      </c>
      <c r="L154" s="1" t="s">
        <v>251</v>
      </c>
      <c r="M154" s="1">
        <f>INDEX('Measure Summary'!$N$10:$P$210,MATCH(C154,'Measure Summary'!$R$10:$R$210,0),MATCH(L154,key!$C$7:$C$9,0))</f>
        <v>308</v>
      </c>
      <c r="N154" s="1" t="s">
        <v>372</v>
      </c>
      <c r="O154" s="1">
        <f t="shared" si="9"/>
        <v>308</v>
      </c>
      <c r="P154" t="str">
        <f>"Refrigerator "&amp;VLOOKUP(E154,key!$C$12:$D$16,2,FALSE)&amp;IF(F154,"with Icemaker,  ","")&amp;IF(G154,"with thru-door ice service, ","")&amp;"Size range = "&amp;K154&amp;", AV = "&amp;J154&amp;", "&amp;VLOOKUP(L154,key!$C$7:$D$9,2,FALSE)&amp;", Rated kWh = "&amp;M154</f>
        <v>Refrigerator with Bottom mount freezer, Size range = Very Small (&lt;13 cu. ft.), AV = 13.9, 30% lower than Code, Rated kWh = 308</v>
      </c>
    </row>
    <row r="155" spans="2:16" x14ac:dyDescent="0.25">
      <c r="B155" t="str">
        <f t="shared" si="7"/>
        <v>RefgFrz-BM_Small-Tier2</v>
      </c>
      <c r="C155" t="s">
        <v>588</v>
      </c>
      <c r="D155" s="1" t="s">
        <v>89</v>
      </c>
      <c r="E155" s="1" t="s">
        <v>349</v>
      </c>
      <c r="F155" s="1" t="b">
        <v>0</v>
      </c>
      <c r="G155" s="1" t="b">
        <v>0</v>
      </c>
      <c r="H155" s="1" t="s">
        <v>367</v>
      </c>
      <c r="I155" s="1">
        <f>INDEX('Measure Summary'!$I$10:$I$210,MATCH(C155,'Measure Summary'!$R$10:$R$210,0))</f>
        <v>15</v>
      </c>
      <c r="J155" s="1">
        <f>INDEX('Measure Summary'!$J$10:$J$210,MATCH(C155,'Measure Summary'!$R$10:$R$210,0))</f>
        <v>19</v>
      </c>
      <c r="K155" s="1" t="str">
        <f>INDEX('Measure Summary'!$M$10:$M$210,MATCH(C155,'Measure Summary'!$R$10:$R$210,0))</f>
        <v>Small (13 – 16 cu. ft.)</v>
      </c>
      <c r="L155" s="1" t="s">
        <v>251</v>
      </c>
      <c r="M155" s="1">
        <f>INDEX('Measure Summary'!$N$10:$P$210,MATCH(C155,'Measure Summary'!$R$10:$R$210,0),MATCH(L155,key!$C$7:$C$9,0))</f>
        <v>340</v>
      </c>
      <c r="N155" s="1" t="s">
        <v>372</v>
      </c>
      <c r="O155" s="1">
        <f t="shared" si="9"/>
        <v>340</v>
      </c>
      <c r="P155" t="str">
        <f>"Refrigerator "&amp;VLOOKUP(E155,key!$C$12:$D$16,2,FALSE)&amp;IF(F155,"with Icemaker,  ","")&amp;IF(G155,"with thru-door ice service, ","")&amp;"Size range = "&amp;K155&amp;", AV = "&amp;J155&amp;", "&amp;VLOOKUP(L155,key!$C$7:$D$9,2,FALSE)&amp;", Rated kWh = "&amp;M155</f>
        <v>Refrigerator with Bottom mount freezer, Size range = Small (13 – 16 cu. ft.), AV = 19, 30% lower than Code, Rated kWh = 340</v>
      </c>
    </row>
    <row r="156" spans="2:16" x14ac:dyDescent="0.25">
      <c r="B156" t="str">
        <f t="shared" si="7"/>
        <v>RefgFrz-BM_Med-Tier2</v>
      </c>
      <c r="C156" t="s">
        <v>589</v>
      </c>
      <c r="D156" s="1" t="s">
        <v>89</v>
      </c>
      <c r="E156" s="1" t="s">
        <v>349</v>
      </c>
      <c r="F156" s="1" t="b">
        <v>0</v>
      </c>
      <c r="G156" s="1" t="b">
        <v>0</v>
      </c>
      <c r="H156" s="1" t="s">
        <v>367</v>
      </c>
      <c r="I156" s="1">
        <f>INDEX('Measure Summary'!$I$10:$I$210,MATCH(C156,'Measure Summary'!$R$10:$R$210,0))</f>
        <v>19</v>
      </c>
      <c r="J156" s="1">
        <f>INDEX('Measure Summary'!$J$10:$J$210,MATCH(C156,'Measure Summary'!$R$10:$R$210,0))</f>
        <v>24.1</v>
      </c>
      <c r="K156" s="1" t="str">
        <f>INDEX('Measure Summary'!$M$10:$M$210,MATCH(C156,'Measure Summary'!$R$10:$R$210,0))</f>
        <v>Medium (17 – 20 cu. ft.)</v>
      </c>
      <c r="L156" s="1" t="s">
        <v>251</v>
      </c>
      <c r="M156" s="1">
        <f>INDEX('Measure Summary'!$N$10:$P$210,MATCH(C156,'Measure Summary'!$R$10:$R$210,0),MATCH(L156,key!$C$7:$C$9,0))</f>
        <v>371</v>
      </c>
      <c r="N156" s="1" t="s">
        <v>372</v>
      </c>
      <c r="O156" s="1">
        <f t="shared" si="9"/>
        <v>371</v>
      </c>
      <c r="P156" t="str">
        <f>"Refrigerator "&amp;VLOOKUP(E156,key!$C$12:$D$16,2,FALSE)&amp;IF(F156,"with Icemaker,  ","")&amp;IF(G156,"with thru-door ice service, ","")&amp;"Size range = "&amp;K156&amp;", AV = "&amp;J156&amp;", "&amp;VLOOKUP(L156,key!$C$7:$D$9,2,FALSE)&amp;", Rated kWh = "&amp;M156</f>
        <v>Refrigerator with Bottom mount freezer, Size range = Medium (17 – 20 cu. ft.), AV = 24.1, 30% lower than Code, Rated kWh = 371</v>
      </c>
    </row>
    <row r="157" spans="2:16" x14ac:dyDescent="0.25">
      <c r="B157" t="str">
        <f t="shared" si="7"/>
        <v>RefgFrz-BM_Large-Tier2</v>
      </c>
      <c r="C157" t="s">
        <v>590</v>
      </c>
      <c r="D157" s="1" t="s">
        <v>89</v>
      </c>
      <c r="E157" s="1" t="s">
        <v>349</v>
      </c>
      <c r="F157" s="1" t="b">
        <v>0</v>
      </c>
      <c r="G157" s="1" t="b">
        <v>0</v>
      </c>
      <c r="H157" s="1" t="s">
        <v>367</v>
      </c>
      <c r="I157" s="1">
        <f>INDEX('Measure Summary'!$I$10:$I$210,MATCH(C157,'Measure Summary'!$R$10:$R$210,0))</f>
        <v>22</v>
      </c>
      <c r="J157" s="1">
        <f>INDEX('Measure Summary'!$J$10:$J$210,MATCH(C157,'Measure Summary'!$R$10:$R$210,0))</f>
        <v>27.9</v>
      </c>
      <c r="K157" s="1" t="str">
        <f>INDEX('Measure Summary'!$M$10:$M$210,MATCH(C157,'Measure Summary'!$R$10:$R$210,0))</f>
        <v>Large (21 – 23 cu. ft.)</v>
      </c>
      <c r="L157" s="1" t="s">
        <v>251</v>
      </c>
      <c r="M157" s="1">
        <f>INDEX('Measure Summary'!$N$10:$P$210,MATCH(C157,'Measure Summary'!$R$10:$R$210,0),MATCH(L157,key!$C$7:$C$9,0))</f>
        <v>395</v>
      </c>
      <c r="N157" s="1" t="s">
        <v>372</v>
      </c>
      <c r="O157" s="1">
        <f t="shared" si="9"/>
        <v>395</v>
      </c>
      <c r="P157" t="str">
        <f>"Refrigerator "&amp;VLOOKUP(E157,key!$C$12:$D$16,2,FALSE)&amp;IF(F157,"with Icemaker,  ","")&amp;IF(G157,"with thru-door ice service, ","")&amp;"Size range = "&amp;K157&amp;", AV = "&amp;J157&amp;", "&amp;VLOOKUP(L157,key!$C$7:$D$9,2,FALSE)&amp;", Rated kWh = "&amp;M157</f>
        <v>Refrigerator with Bottom mount freezer, Size range = Large (21 – 23 cu. ft.), AV = 27.9, 30% lower than Code, Rated kWh = 395</v>
      </c>
    </row>
    <row r="158" spans="2:16" x14ac:dyDescent="0.25">
      <c r="B158" t="str">
        <f t="shared" si="7"/>
        <v>RefgFrz-BM_VLarge-Tier2</v>
      </c>
      <c r="C158" t="s">
        <v>591</v>
      </c>
      <c r="D158" s="1" t="s">
        <v>89</v>
      </c>
      <c r="E158" s="1" t="s">
        <v>349</v>
      </c>
      <c r="F158" s="1" t="b">
        <v>0</v>
      </c>
      <c r="G158" s="1" t="b">
        <v>0</v>
      </c>
      <c r="H158" s="1" t="s">
        <v>367</v>
      </c>
      <c r="I158" s="1">
        <f>INDEX('Measure Summary'!$I$10:$I$210,MATCH(C158,'Measure Summary'!$R$10:$R$210,0))</f>
        <v>26</v>
      </c>
      <c r="J158" s="1">
        <f>INDEX('Measure Summary'!$J$10:$J$210,MATCH(C158,'Measure Summary'!$R$10:$R$210,0))</f>
        <v>32.9</v>
      </c>
      <c r="K158" s="1" t="str">
        <f>INDEX('Measure Summary'!$M$10:$M$210,MATCH(C158,'Measure Summary'!$R$10:$R$210,0))</f>
        <v>Very large (over 23 cu. Ft.)</v>
      </c>
      <c r="L158" s="1" t="s">
        <v>251</v>
      </c>
      <c r="M158" s="1">
        <f>INDEX('Measure Summary'!$N$10:$P$210,MATCH(C158,'Measure Summary'!$R$10:$R$210,0),MATCH(L158,key!$C$7:$C$9,0))</f>
        <v>426</v>
      </c>
      <c r="N158" s="1" t="s">
        <v>372</v>
      </c>
      <c r="O158" s="1">
        <f t="shared" si="9"/>
        <v>426</v>
      </c>
      <c r="P158" t="str">
        <f>"Refrigerator "&amp;VLOOKUP(E158,key!$C$12:$D$16,2,FALSE)&amp;IF(F158,"with Icemaker,  ","")&amp;IF(G158,"with thru-door ice service, ","")&amp;"Size range = "&amp;K158&amp;", AV = "&amp;J158&amp;", "&amp;VLOOKUP(L158,key!$C$7:$D$9,2,FALSE)&amp;", Rated kWh = "&amp;M158</f>
        <v>Refrigerator with Bottom mount freezer, Size range = Very large (over 23 cu. Ft.), AV = 32.9, 30% lower than Code, Rated kWh = 426</v>
      </c>
    </row>
    <row r="159" spans="2:16" x14ac:dyDescent="0.25">
      <c r="B159" t="str">
        <f t="shared" si="7"/>
        <v>RefgFrz-BM_WtdSize-Tier2</v>
      </c>
      <c r="C159" t="s">
        <v>592</v>
      </c>
      <c r="D159" s="1" t="s">
        <v>89</v>
      </c>
      <c r="E159" s="1" t="s">
        <v>349</v>
      </c>
      <c r="F159" s="1" t="b">
        <v>0</v>
      </c>
      <c r="G159" s="1" t="b">
        <v>0</v>
      </c>
      <c r="H159" s="1" t="s">
        <v>367</v>
      </c>
      <c r="I159" s="1">
        <f>INDEX('Measure Summary'!$I$10:$I$210,MATCH(C159,'Measure Summary'!$R$10:$R$210,0))</f>
        <v>20.399999999999999</v>
      </c>
      <c r="J159" s="1">
        <f>INDEX('Measure Summary'!$J$10:$J$210,MATCH(C159,'Measure Summary'!$R$10:$R$210,0))</f>
        <v>25.9</v>
      </c>
      <c r="K159" s="1" t="str">
        <f>INDEX('Measure Summary'!$M$10:$M$210,MATCH(C159,'Measure Summary'!$R$10:$R$210,0))</f>
        <v>Weighted Size</v>
      </c>
      <c r="L159" s="1" t="s">
        <v>251</v>
      </c>
      <c r="M159" s="1">
        <f>INDEX('Measure Summary'!$N$10:$P$210,MATCH(C159,'Measure Summary'!$R$10:$R$210,0),MATCH(L159,key!$C$7:$C$9,0))</f>
        <v>389</v>
      </c>
      <c r="N159" s="1" t="s">
        <v>372</v>
      </c>
      <c r="O159" s="1">
        <f t="shared" si="9"/>
        <v>389</v>
      </c>
      <c r="P159" t="str">
        <f>"Refrigerator "&amp;VLOOKUP(E159,key!$C$12:$D$16,2,FALSE)&amp;IF(F159,"with Icemaker,  ","")&amp;IF(G159,"with thru-door ice service, ","")&amp;"Size range = "&amp;K159&amp;", AV = "&amp;J159&amp;", "&amp;VLOOKUP(L159,key!$C$7:$D$9,2,FALSE)&amp;", Rated kWh = "&amp;M159</f>
        <v>Refrigerator with Bottom mount freezer, Size range = Weighted Size, AV = 25.9, 30% lower than Code, Rated kWh = 389</v>
      </c>
    </row>
    <row r="160" spans="2:16" x14ac:dyDescent="0.25">
      <c r="B160" t="str">
        <f t="shared" si="7"/>
        <v>RefgFrz-BM-TTD_Mini-Tier2</v>
      </c>
      <c r="C160" t="s">
        <v>625</v>
      </c>
      <c r="D160" s="1" t="s">
        <v>89</v>
      </c>
      <c r="E160" s="1" t="s">
        <v>349</v>
      </c>
      <c r="F160" s="1" t="b">
        <v>1</v>
      </c>
      <c r="G160" s="1" t="b">
        <v>1</v>
      </c>
      <c r="H160" s="1" t="s">
        <v>367</v>
      </c>
      <c r="I160" s="1">
        <f>INDEX('Measure Summary'!$I$10:$I$210,MATCH(C160,'Measure Summary'!$R$10:$R$210,0))</f>
        <v>11</v>
      </c>
      <c r="J160" s="1">
        <f>INDEX('Measure Summary'!$J$10:$J$210,MATCH(C160,'Measure Summary'!$R$10:$R$210,0))</f>
        <v>13.9</v>
      </c>
      <c r="K160" s="1" t="str">
        <f>INDEX('Measure Summary'!$M$10:$M$210,MATCH(C160,'Measure Summary'!$R$10:$R$210,0))</f>
        <v>Very Small (&lt;13 cu. ft.)</v>
      </c>
      <c r="L160" s="1" t="s">
        <v>251</v>
      </c>
      <c r="M160" s="1">
        <f>INDEX('Measure Summary'!$N$10:$P$210,MATCH(C160,'Measure Summary'!$R$10:$R$210,0),MATCH(L160,key!$C$7:$C$9,0))</f>
        <v>423</v>
      </c>
      <c r="N160" s="1" t="s">
        <v>372</v>
      </c>
      <c r="O160" s="1">
        <f t="shared" si="9"/>
        <v>423</v>
      </c>
      <c r="P160" t="str">
        <f>"Refrigerator "&amp;VLOOKUP(E160,key!$C$12:$D$16,2,FALSE)&amp;IF(F160,"with Icemaker,  ","")&amp;IF(G160,"with thru-door ice service, ","")&amp;"Size range = "&amp;K160&amp;", AV = "&amp;J160&amp;", "&amp;VLOOKUP(L160,key!$C$7:$D$9,2,FALSE)&amp;", Rated kWh = "&amp;M160</f>
        <v>Refrigerator with Bottom mount freezer, with Icemaker,  with thru-door ice service, Size range = Very Small (&lt;13 cu. ft.), AV = 13.9, 30% lower than Code, Rated kWh = 423</v>
      </c>
    </row>
    <row r="161" spans="1:16" x14ac:dyDescent="0.25">
      <c r="B161" t="str">
        <f t="shared" si="7"/>
        <v>RefgFrz-BM-TTD_Small-Tier2</v>
      </c>
      <c r="C161" t="s">
        <v>626</v>
      </c>
      <c r="D161" s="1" t="s">
        <v>89</v>
      </c>
      <c r="E161" s="1" t="s">
        <v>349</v>
      </c>
      <c r="F161" s="1" t="b">
        <v>1</v>
      </c>
      <c r="G161" s="1" t="b">
        <v>1</v>
      </c>
      <c r="H161" s="1" t="s">
        <v>367</v>
      </c>
      <c r="I161" s="1">
        <f>INDEX('Measure Summary'!$I$10:$I$210,MATCH(C161,'Measure Summary'!$R$10:$R$210,0))</f>
        <v>15</v>
      </c>
      <c r="J161" s="1">
        <f>INDEX('Measure Summary'!$J$10:$J$210,MATCH(C161,'Measure Summary'!$R$10:$R$210,0))</f>
        <v>19</v>
      </c>
      <c r="K161" s="1" t="str">
        <f>INDEX('Measure Summary'!$M$10:$M$210,MATCH(C161,'Measure Summary'!$R$10:$R$210,0))</f>
        <v>Small (13 – 16 cu. ft.)</v>
      </c>
      <c r="L161" s="1" t="s">
        <v>251</v>
      </c>
      <c r="M161" s="1">
        <f>INDEX('Measure Summary'!$N$10:$P$210,MATCH(C161,'Measure Summary'!$R$10:$R$210,0),MATCH(L161,key!$C$7:$C$9,0))</f>
        <v>456</v>
      </c>
      <c r="N161" s="1" t="s">
        <v>372</v>
      </c>
      <c r="O161" s="1">
        <f t="shared" si="9"/>
        <v>456</v>
      </c>
      <c r="P161" t="str">
        <f>"Refrigerator "&amp;VLOOKUP(E161,key!$C$12:$D$16,2,FALSE)&amp;IF(F161,"with Icemaker,  ","")&amp;IF(G161,"with thru-door ice service, ","")&amp;"Size range = "&amp;K161&amp;", AV = "&amp;J161&amp;", "&amp;VLOOKUP(L161,key!$C$7:$D$9,2,FALSE)&amp;", Rated kWh = "&amp;M161</f>
        <v>Refrigerator with Bottom mount freezer, with Icemaker,  with thru-door ice service, Size range = Small (13 – 16 cu. ft.), AV = 19, 30% lower than Code, Rated kWh = 456</v>
      </c>
    </row>
    <row r="162" spans="1:16" x14ac:dyDescent="0.25">
      <c r="B162" t="str">
        <f t="shared" si="7"/>
        <v>RefgFrz-BM-TTD_Med-Tier2</v>
      </c>
      <c r="C162" t="s">
        <v>627</v>
      </c>
      <c r="D162" s="1" t="s">
        <v>89</v>
      </c>
      <c r="E162" s="1" t="s">
        <v>349</v>
      </c>
      <c r="F162" s="1" t="b">
        <v>1</v>
      </c>
      <c r="G162" s="1" t="b">
        <v>1</v>
      </c>
      <c r="H162" s="1" t="s">
        <v>367</v>
      </c>
      <c r="I162" s="1">
        <f>INDEX('Measure Summary'!$I$10:$I$210,MATCH(C162,'Measure Summary'!$R$10:$R$210,0))</f>
        <v>19</v>
      </c>
      <c r="J162" s="1">
        <f>INDEX('Measure Summary'!$J$10:$J$210,MATCH(C162,'Measure Summary'!$R$10:$R$210,0))</f>
        <v>24.1</v>
      </c>
      <c r="K162" s="1" t="str">
        <f>INDEX('Measure Summary'!$M$10:$M$210,MATCH(C162,'Measure Summary'!$R$10:$R$210,0))</f>
        <v>Medium (17 – 20 cu. ft.)</v>
      </c>
      <c r="L162" s="1" t="s">
        <v>251</v>
      </c>
      <c r="M162" s="1">
        <f>INDEX('Measure Summary'!$N$10:$P$210,MATCH(C162,'Measure Summary'!$R$10:$R$210,0),MATCH(L162,key!$C$7:$C$9,0))</f>
        <v>489</v>
      </c>
      <c r="N162" s="1" t="s">
        <v>372</v>
      </c>
      <c r="O162" s="1">
        <f t="shared" si="9"/>
        <v>489</v>
      </c>
      <c r="P162" t="str">
        <f>"Refrigerator "&amp;VLOOKUP(E162,key!$C$12:$D$16,2,FALSE)&amp;IF(F162,"with Icemaker,  ","")&amp;IF(G162,"with thru-door ice service, ","")&amp;"Size range = "&amp;K162&amp;", AV = "&amp;J162&amp;", "&amp;VLOOKUP(L162,key!$C$7:$D$9,2,FALSE)&amp;", Rated kWh = "&amp;M162</f>
        <v>Refrigerator with Bottom mount freezer, with Icemaker,  with thru-door ice service, Size range = Medium (17 – 20 cu. ft.), AV = 24.1, 30% lower than Code, Rated kWh = 489</v>
      </c>
    </row>
    <row r="163" spans="1:16" x14ac:dyDescent="0.25">
      <c r="B163" t="str">
        <f t="shared" si="7"/>
        <v>RefgFrz-BM-TTD_Large-Tier2</v>
      </c>
      <c r="C163" t="s">
        <v>628</v>
      </c>
      <c r="D163" s="1" t="s">
        <v>89</v>
      </c>
      <c r="E163" s="1" t="s">
        <v>349</v>
      </c>
      <c r="F163" s="1" t="b">
        <v>1</v>
      </c>
      <c r="G163" s="1" t="b">
        <v>1</v>
      </c>
      <c r="H163" s="1" t="s">
        <v>367</v>
      </c>
      <c r="I163" s="1">
        <f>INDEX('Measure Summary'!$I$10:$I$210,MATCH(C163,'Measure Summary'!$R$10:$R$210,0))</f>
        <v>22</v>
      </c>
      <c r="J163" s="1">
        <f>INDEX('Measure Summary'!$J$10:$J$210,MATCH(C163,'Measure Summary'!$R$10:$R$210,0))</f>
        <v>27.9</v>
      </c>
      <c r="K163" s="1" t="str">
        <f>INDEX('Measure Summary'!$M$10:$M$210,MATCH(C163,'Measure Summary'!$R$10:$R$210,0))</f>
        <v>Large (21 – 23 cu. ft.)</v>
      </c>
      <c r="L163" s="1" t="s">
        <v>251</v>
      </c>
      <c r="M163" s="1">
        <f>INDEX('Measure Summary'!$N$10:$P$210,MATCH(C163,'Measure Summary'!$R$10:$R$210,0),MATCH(L163,key!$C$7:$C$9,0))</f>
        <v>513</v>
      </c>
      <c r="N163" s="1" t="s">
        <v>372</v>
      </c>
      <c r="O163" s="1">
        <f t="shared" si="9"/>
        <v>513</v>
      </c>
      <c r="P163" t="str">
        <f>"Refrigerator "&amp;VLOOKUP(E163,key!$C$12:$D$16,2,FALSE)&amp;IF(F163,"with Icemaker,  ","")&amp;IF(G163,"with thru-door ice service, ","")&amp;"Size range = "&amp;K163&amp;", AV = "&amp;J163&amp;", "&amp;VLOOKUP(L163,key!$C$7:$D$9,2,FALSE)&amp;", Rated kWh = "&amp;M163</f>
        <v>Refrigerator with Bottom mount freezer, with Icemaker,  with thru-door ice service, Size range = Large (21 – 23 cu. ft.), AV = 27.9, 30% lower than Code, Rated kWh = 513</v>
      </c>
    </row>
    <row r="164" spans="1:16" x14ac:dyDescent="0.25">
      <c r="B164" t="str">
        <f t="shared" si="7"/>
        <v>RefgFrz-BM-TTD_VLarge-Tier2</v>
      </c>
      <c r="C164" t="s">
        <v>629</v>
      </c>
      <c r="D164" s="1" t="s">
        <v>89</v>
      </c>
      <c r="E164" s="1" t="s">
        <v>349</v>
      </c>
      <c r="F164" s="1" t="b">
        <v>1</v>
      </c>
      <c r="G164" s="1" t="b">
        <v>1</v>
      </c>
      <c r="H164" s="1" t="s">
        <v>367</v>
      </c>
      <c r="I164" s="1">
        <f>INDEX('Measure Summary'!$I$10:$I$210,MATCH(C164,'Measure Summary'!$R$10:$R$210,0))</f>
        <v>26</v>
      </c>
      <c r="J164" s="1">
        <f>INDEX('Measure Summary'!$J$10:$J$210,MATCH(C164,'Measure Summary'!$R$10:$R$210,0))</f>
        <v>32.9</v>
      </c>
      <c r="K164" s="1" t="str">
        <f>INDEX('Measure Summary'!$M$10:$M$210,MATCH(C164,'Measure Summary'!$R$10:$R$210,0))</f>
        <v>Very large (over 23 cu. Ft.)</v>
      </c>
      <c r="L164" s="1" t="s">
        <v>251</v>
      </c>
      <c r="M164" s="1">
        <f>INDEX('Measure Summary'!$N$10:$P$210,MATCH(C164,'Measure Summary'!$R$10:$R$210,0),MATCH(L164,key!$C$7:$C$9,0))</f>
        <v>546</v>
      </c>
      <c r="N164" s="1" t="s">
        <v>372</v>
      </c>
      <c r="O164" s="1">
        <f t="shared" si="9"/>
        <v>546</v>
      </c>
      <c r="P164" t="str">
        <f>"Refrigerator "&amp;VLOOKUP(E164,key!$C$12:$D$16,2,FALSE)&amp;IF(F164,"with Icemaker,  ","")&amp;IF(G164,"with thru-door ice service, ","")&amp;"Size range = "&amp;K164&amp;", AV = "&amp;J164&amp;", "&amp;VLOOKUP(L164,key!$C$7:$D$9,2,FALSE)&amp;", Rated kWh = "&amp;M164</f>
        <v>Refrigerator with Bottom mount freezer, with Icemaker,  with thru-door ice service, Size range = Very large (over 23 cu. Ft.), AV = 32.9, 30% lower than Code, Rated kWh = 546</v>
      </c>
    </row>
    <row r="165" spans="1:16" x14ac:dyDescent="0.25">
      <c r="B165" t="str">
        <f t="shared" si="7"/>
        <v>RefgFrz-BM-TTD_WtdSize-Tier2</v>
      </c>
      <c r="C165" t="s">
        <v>630</v>
      </c>
      <c r="D165" s="1" t="s">
        <v>89</v>
      </c>
      <c r="E165" s="1" t="s">
        <v>349</v>
      </c>
      <c r="F165" s="1" t="b">
        <v>1</v>
      </c>
      <c r="G165" s="1" t="b">
        <v>1</v>
      </c>
      <c r="H165" s="1" t="s">
        <v>367</v>
      </c>
      <c r="I165" s="1">
        <f>INDEX('Measure Summary'!$I$10:$I$210,MATCH(C165,'Measure Summary'!$R$10:$R$210,0))</f>
        <v>24.6</v>
      </c>
      <c r="J165" s="1">
        <f>INDEX('Measure Summary'!$J$10:$J$210,MATCH(C165,'Measure Summary'!$R$10:$R$210,0))</f>
        <v>31.1</v>
      </c>
      <c r="K165" s="1" t="str">
        <f>INDEX('Measure Summary'!$M$10:$M$210,MATCH(C165,'Measure Summary'!$R$10:$R$210,0))</f>
        <v>Weighted Size</v>
      </c>
      <c r="L165" s="1" t="s">
        <v>251</v>
      </c>
      <c r="M165" s="1">
        <f>INDEX('Measure Summary'!$N$10:$P$210,MATCH(C165,'Measure Summary'!$R$10:$R$210,0),MATCH(L165,key!$C$7:$C$9,0))</f>
        <v>534</v>
      </c>
      <c r="N165" s="1" t="s">
        <v>372</v>
      </c>
      <c r="O165" s="1">
        <f t="shared" si="9"/>
        <v>534</v>
      </c>
      <c r="P165" t="str">
        <f>"Refrigerator "&amp;VLOOKUP(E165,key!$C$12:$D$16,2,FALSE)&amp;IF(F165,"with Icemaker,  ","")&amp;IF(G165,"with thru-door ice service, ","")&amp;"Size range = "&amp;K165&amp;", AV = "&amp;J165&amp;", "&amp;VLOOKUP(L165,key!$C$7:$D$9,2,FALSE)&amp;", Rated kWh = "&amp;M165</f>
        <v>Refrigerator with Bottom mount freezer, with Icemaker,  with thru-door ice service, Size range = Weighted Size, AV = 31.1, 30% lower than Code, Rated kWh = 534</v>
      </c>
    </row>
    <row r="166" spans="1:16" x14ac:dyDescent="0.25">
      <c r="B166" t="str">
        <f t="shared" si="7"/>
        <v>RefgFrz-BM-Ice_Mini-Tier2</v>
      </c>
      <c r="C166" t="s">
        <v>593</v>
      </c>
      <c r="D166" s="1" t="s">
        <v>89</v>
      </c>
      <c r="E166" s="1" t="s">
        <v>349</v>
      </c>
      <c r="F166" s="1" t="b">
        <v>1</v>
      </c>
      <c r="G166" s="1" t="b">
        <v>0</v>
      </c>
      <c r="H166" s="1" t="s">
        <v>367</v>
      </c>
      <c r="I166" s="1">
        <f>INDEX('Measure Summary'!$I$10:$I$210,MATCH(C166,'Measure Summary'!$R$10:$R$210,0))</f>
        <v>11</v>
      </c>
      <c r="J166" s="1">
        <f>INDEX('Measure Summary'!$J$10:$J$210,MATCH(C166,'Measure Summary'!$R$10:$R$210,0))</f>
        <v>13.9</v>
      </c>
      <c r="K166" s="1" t="str">
        <f>INDEX('Measure Summary'!$M$10:$M$210,MATCH(C166,'Measure Summary'!$R$10:$R$210,0))</f>
        <v>Very Small (&lt;13 cu. ft.)</v>
      </c>
      <c r="L166" s="1" t="s">
        <v>251</v>
      </c>
      <c r="M166" s="1">
        <f>INDEX('Measure Summary'!$N$10:$P$210,MATCH(C166,'Measure Summary'!$R$10:$R$210,0),MATCH(L166,key!$C$7:$C$9,0))</f>
        <v>367</v>
      </c>
      <c r="N166" s="1" t="s">
        <v>372</v>
      </c>
      <c r="O166" s="1">
        <f t="shared" ref="O166:O171" si="10">+M166</f>
        <v>367</v>
      </c>
      <c r="P166" t="str">
        <f>"Refrigerator "&amp;VLOOKUP(E166,key!$C$12:$D$16,2,FALSE)&amp;IF(F166,"with Icemaker,  ","")&amp;IF(G166,"with thru-door ice service, ","")&amp;"Size range = "&amp;K166&amp;", AV = "&amp;J166&amp;", "&amp;VLOOKUP(L166,key!$C$7:$D$9,2,FALSE)&amp;", Rated kWh = "&amp;M166</f>
        <v>Refrigerator with Bottom mount freezer, with Icemaker,  Size range = Very Small (&lt;13 cu. ft.), AV = 13.9, 30% lower than Code, Rated kWh = 367</v>
      </c>
    </row>
    <row r="167" spans="1:16" x14ac:dyDescent="0.25">
      <c r="B167" t="str">
        <f t="shared" si="7"/>
        <v>RefgFrz-BM-Ice_Small-Tier2</v>
      </c>
      <c r="C167" t="s">
        <v>594</v>
      </c>
      <c r="D167" s="1" t="s">
        <v>89</v>
      </c>
      <c r="E167" s="1" t="s">
        <v>349</v>
      </c>
      <c r="F167" s="1" t="b">
        <v>1</v>
      </c>
      <c r="G167" s="1" t="b">
        <v>0</v>
      </c>
      <c r="H167" s="1" t="s">
        <v>367</v>
      </c>
      <c r="I167" s="1">
        <f>INDEX('Measure Summary'!$I$10:$I$210,MATCH(C167,'Measure Summary'!$R$10:$R$210,0))</f>
        <v>15</v>
      </c>
      <c r="J167" s="1">
        <f>INDEX('Measure Summary'!$J$10:$J$210,MATCH(C167,'Measure Summary'!$R$10:$R$210,0))</f>
        <v>19</v>
      </c>
      <c r="K167" s="1" t="str">
        <f>INDEX('Measure Summary'!$M$10:$M$210,MATCH(C167,'Measure Summary'!$R$10:$R$210,0))</f>
        <v>Small (13 – 16 cu. ft.)</v>
      </c>
      <c r="L167" s="1" t="s">
        <v>251</v>
      </c>
      <c r="M167" s="1">
        <f>INDEX('Measure Summary'!$N$10:$P$210,MATCH(C167,'Measure Summary'!$R$10:$R$210,0),MATCH(L167,key!$C$7:$C$9,0))</f>
        <v>398</v>
      </c>
      <c r="N167" s="1" t="s">
        <v>372</v>
      </c>
      <c r="O167" s="1">
        <f t="shared" si="10"/>
        <v>398</v>
      </c>
      <c r="P167" t="str">
        <f>"Refrigerator "&amp;VLOOKUP(E167,key!$C$12:$D$16,2,FALSE)&amp;IF(F167,"with Icemaker,  ","")&amp;IF(G167,"with thru-door ice service, ","")&amp;"Size range = "&amp;K167&amp;", AV = "&amp;J167&amp;", "&amp;VLOOKUP(L167,key!$C$7:$D$9,2,FALSE)&amp;", Rated kWh = "&amp;M167</f>
        <v>Refrigerator with Bottom mount freezer, with Icemaker,  Size range = Small (13 – 16 cu. ft.), AV = 19, 30% lower than Code, Rated kWh = 398</v>
      </c>
    </row>
    <row r="168" spans="1:16" x14ac:dyDescent="0.25">
      <c r="B168" t="str">
        <f t="shared" si="7"/>
        <v>RefgFrz-BM-Ice_Med-Tier2</v>
      </c>
      <c r="C168" t="s">
        <v>595</v>
      </c>
      <c r="D168" s="1" t="s">
        <v>89</v>
      </c>
      <c r="E168" s="1" t="s">
        <v>349</v>
      </c>
      <c r="F168" s="1" t="b">
        <v>1</v>
      </c>
      <c r="G168" s="1" t="b">
        <v>0</v>
      </c>
      <c r="H168" s="1" t="s">
        <v>367</v>
      </c>
      <c r="I168" s="1">
        <f>INDEX('Measure Summary'!$I$10:$I$210,MATCH(C168,'Measure Summary'!$R$10:$R$210,0))</f>
        <v>19</v>
      </c>
      <c r="J168" s="1">
        <f>INDEX('Measure Summary'!$J$10:$J$210,MATCH(C168,'Measure Summary'!$R$10:$R$210,0))</f>
        <v>24.1</v>
      </c>
      <c r="K168" s="1" t="str">
        <f>INDEX('Measure Summary'!$M$10:$M$210,MATCH(C168,'Measure Summary'!$R$10:$R$210,0))</f>
        <v>Medium (17 – 20 cu. ft.)</v>
      </c>
      <c r="L168" s="1" t="s">
        <v>251</v>
      </c>
      <c r="M168" s="1">
        <f>INDEX('Measure Summary'!$N$10:$P$210,MATCH(C168,'Measure Summary'!$R$10:$R$210,0),MATCH(L168,key!$C$7:$C$9,0))</f>
        <v>430</v>
      </c>
      <c r="N168" s="1" t="s">
        <v>372</v>
      </c>
      <c r="O168" s="1">
        <f t="shared" si="10"/>
        <v>430</v>
      </c>
      <c r="P168" t="str">
        <f>"Refrigerator "&amp;VLOOKUP(E168,key!$C$12:$D$16,2,FALSE)&amp;IF(F168,"with Icemaker,  ","")&amp;IF(G168,"with thru-door ice service, ","")&amp;"Size range = "&amp;K168&amp;", AV = "&amp;J168&amp;", "&amp;VLOOKUP(L168,key!$C$7:$D$9,2,FALSE)&amp;", Rated kWh = "&amp;M168</f>
        <v>Refrigerator with Bottom mount freezer, with Icemaker,  Size range = Medium (17 – 20 cu. ft.), AV = 24.1, 30% lower than Code, Rated kWh = 430</v>
      </c>
    </row>
    <row r="169" spans="1:16" x14ac:dyDescent="0.25">
      <c r="B169" t="str">
        <f t="shared" si="7"/>
        <v>RefgFrz-BM-Ice_Large-Tier2</v>
      </c>
      <c r="C169" t="s">
        <v>596</v>
      </c>
      <c r="D169" s="1" t="s">
        <v>89</v>
      </c>
      <c r="E169" s="1" t="s">
        <v>349</v>
      </c>
      <c r="F169" s="1" t="b">
        <v>1</v>
      </c>
      <c r="G169" s="1" t="b">
        <v>0</v>
      </c>
      <c r="H169" s="1" t="s">
        <v>367</v>
      </c>
      <c r="I169" s="1">
        <f>INDEX('Measure Summary'!$I$10:$I$210,MATCH(C169,'Measure Summary'!$R$10:$R$210,0))</f>
        <v>22</v>
      </c>
      <c r="J169" s="1">
        <f>INDEX('Measure Summary'!$J$10:$J$210,MATCH(C169,'Measure Summary'!$R$10:$R$210,0))</f>
        <v>27.9</v>
      </c>
      <c r="K169" s="1" t="str">
        <f>INDEX('Measure Summary'!$M$10:$M$210,MATCH(C169,'Measure Summary'!$R$10:$R$210,0))</f>
        <v>Large (21 – 23 cu. ft.)</v>
      </c>
      <c r="L169" s="1" t="s">
        <v>251</v>
      </c>
      <c r="M169" s="1">
        <f>INDEX('Measure Summary'!$N$10:$P$210,MATCH(C169,'Measure Summary'!$R$10:$R$210,0),MATCH(L169,key!$C$7:$C$9,0))</f>
        <v>454</v>
      </c>
      <c r="N169" s="1" t="s">
        <v>372</v>
      </c>
      <c r="O169" s="1">
        <f t="shared" si="10"/>
        <v>454</v>
      </c>
      <c r="P169" t="str">
        <f>"Refrigerator "&amp;VLOOKUP(E169,key!$C$12:$D$16,2,FALSE)&amp;IF(F169,"with Icemaker,  ","")&amp;IF(G169,"with thru-door ice service, ","")&amp;"Size range = "&amp;K169&amp;", AV = "&amp;J169&amp;", "&amp;VLOOKUP(L169,key!$C$7:$D$9,2,FALSE)&amp;", Rated kWh = "&amp;M169</f>
        <v>Refrigerator with Bottom mount freezer, with Icemaker,  Size range = Large (21 – 23 cu. ft.), AV = 27.9, 30% lower than Code, Rated kWh = 454</v>
      </c>
    </row>
    <row r="170" spans="1:16" x14ac:dyDescent="0.25">
      <c r="B170" t="str">
        <f t="shared" si="7"/>
        <v>RefgFrz-BM-Ice_VLarge-Tier2</v>
      </c>
      <c r="C170" t="s">
        <v>597</v>
      </c>
      <c r="D170" s="1" t="s">
        <v>89</v>
      </c>
      <c r="E170" s="1" t="s">
        <v>349</v>
      </c>
      <c r="F170" s="1" t="b">
        <v>1</v>
      </c>
      <c r="G170" s="1" t="b">
        <v>0</v>
      </c>
      <c r="H170" s="1" t="s">
        <v>367</v>
      </c>
      <c r="I170" s="1">
        <f>INDEX('Measure Summary'!$I$10:$I$210,MATCH(C170,'Measure Summary'!$R$10:$R$210,0))</f>
        <v>26</v>
      </c>
      <c r="J170" s="1">
        <f>INDEX('Measure Summary'!$J$10:$J$210,MATCH(C170,'Measure Summary'!$R$10:$R$210,0))</f>
        <v>32.9</v>
      </c>
      <c r="K170" s="1" t="str">
        <f>INDEX('Measure Summary'!$M$10:$M$210,MATCH(C170,'Measure Summary'!$R$10:$R$210,0))</f>
        <v>Very large (over 23 cu. Ft.)</v>
      </c>
      <c r="L170" s="1" t="s">
        <v>251</v>
      </c>
      <c r="M170" s="1">
        <f>INDEX('Measure Summary'!$N$10:$P$210,MATCH(C170,'Measure Summary'!$R$10:$R$210,0),MATCH(L170,key!$C$7:$C$9,0))</f>
        <v>484</v>
      </c>
      <c r="N170" s="1" t="s">
        <v>372</v>
      </c>
      <c r="O170" s="1">
        <f t="shared" si="10"/>
        <v>484</v>
      </c>
      <c r="P170" t="str">
        <f>"Refrigerator "&amp;VLOOKUP(E170,key!$C$12:$D$16,2,FALSE)&amp;IF(F170,"with Icemaker,  ","")&amp;IF(G170,"with thru-door ice service, ","")&amp;"Size range = "&amp;K170&amp;", AV = "&amp;J170&amp;", "&amp;VLOOKUP(L170,key!$C$7:$D$9,2,FALSE)&amp;", Rated kWh = "&amp;M170</f>
        <v>Refrigerator with Bottom mount freezer, with Icemaker,  Size range = Very large (over 23 cu. Ft.), AV = 32.9, 30% lower than Code, Rated kWh = 484</v>
      </c>
    </row>
    <row r="171" spans="1:16" x14ac:dyDescent="0.25">
      <c r="B171" t="str">
        <f t="shared" si="7"/>
        <v>RefgFrz-BM-Ice_WtdSize-Tier2</v>
      </c>
      <c r="C171" t="s">
        <v>598</v>
      </c>
      <c r="D171" s="1" t="s">
        <v>89</v>
      </c>
      <c r="E171" s="1" t="s">
        <v>349</v>
      </c>
      <c r="F171" s="1" t="b">
        <v>1</v>
      </c>
      <c r="G171" s="1" t="b">
        <v>0</v>
      </c>
      <c r="H171" s="1" t="s">
        <v>367</v>
      </c>
      <c r="I171" s="1">
        <f>INDEX('Measure Summary'!$I$10:$I$210,MATCH(C171,'Measure Summary'!$R$10:$R$210,0))</f>
        <v>22.9</v>
      </c>
      <c r="J171" s="1">
        <f>INDEX('Measure Summary'!$J$10:$J$210,MATCH(C171,'Measure Summary'!$R$10:$R$210,0))</f>
        <v>29</v>
      </c>
      <c r="K171" s="1" t="str">
        <f>INDEX('Measure Summary'!$M$10:$M$210,MATCH(C171,'Measure Summary'!$R$10:$R$210,0))</f>
        <v>Weighted Size</v>
      </c>
      <c r="L171" s="1" t="s">
        <v>251</v>
      </c>
      <c r="M171" s="1">
        <f>INDEX('Measure Summary'!$N$10:$P$210,MATCH(C171,'Measure Summary'!$R$10:$R$210,0),MATCH(L171,key!$C$7:$C$9,0))</f>
        <v>463</v>
      </c>
      <c r="N171" s="1" t="s">
        <v>372</v>
      </c>
      <c r="O171" s="1">
        <f t="shared" si="10"/>
        <v>463</v>
      </c>
      <c r="P171" t="str">
        <f>"Refrigerator "&amp;VLOOKUP(E171,key!$C$12:$D$16,2,FALSE)&amp;IF(F171,"with Icemaker,  ","")&amp;IF(G171,"with thru-door ice service, ","")&amp;"Size range = "&amp;K171&amp;", AV = "&amp;J171&amp;", "&amp;VLOOKUP(L171,key!$C$7:$D$9,2,FALSE)&amp;", Rated kWh = "&amp;M171</f>
        <v>Refrigerator with Bottom mount freezer, with Icemaker,  Size range = Weighted Size, AV = 29, 30% lower than Code, Rated kWh = 463</v>
      </c>
    </row>
    <row r="172" spans="1:16" x14ac:dyDescent="0.25">
      <c r="B172" t="s">
        <v>497</v>
      </c>
      <c r="C172" t="s">
        <v>236</v>
      </c>
      <c r="D172" s="1" t="s">
        <v>89</v>
      </c>
      <c r="E172" s="1" t="s">
        <v>342</v>
      </c>
      <c r="F172" s="1"/>
      <c r="G172" s="1"/>
      <c r="H172" s="1"/>
      <c r="I172" s="1">
        <f>INDEX('Measure Summary'!$I$10:$I$210,MATCH(C172,'Measure Summary'!$R$10:$R$210,0))</f>
        <v>21</v>
      </c>
      <c r="J172" s="1">
        <f>INDEX('Measure Summary'!$J$12:$J$83,MATCH(C172,'Measure Summary'!$R$12:$R$83,0))</f>
        <v>26</v>
      </c>
      <c r="K172" s="1" t="str">
        <f>INDEX('Measure Summary'!$M$12:$M$83,MATCH(C172,'Measure Summary'!$R$12:$R$83,0))</f>
        <v>Weighted Size</v>
      </c>
      <c r="L172" s="1" t="s">
        <v>251</v>
      </c>
      <c r="M172" s="1">
        <f>INDEX('Measure Summary'!$N$10:$P$210,MATCH(C172,'Measure Summary'!$R$10:$R$210,0),MATCH(L172,key!$C$7:$C$9,0))</f>
        <v>382</v>
      </c>
      <c r="N172" s="1" t="s">
        <v>372</v>
      </c>
      <c r="O172" s="1">
        <f t="shared" si="9"/>
        <v>382</v>
      </c>
      <c r="P172" t="str">
        <f>"Refrigerator-freezers, weighted configuration and size range, AV = "&amp;J172&amp;", "&amp;VLOOKUP(L172,key!$C$7:$D$9,2,FALSE)&amp;", Rated kWh = "&amp;M172</f>
        <v>Refrigerator-freezers, weighted configuration and size range, AV = 26, 30% lower than Code, Rated kWh = 382</v>
      </c>
    </row>
    <row r="173" spans="1:16" x14ac:dyDescent="0.25">
      <c r="A173" t="s">
        <v>637</v>
      </c>
      <c r="B173" t="str">
        <f t="shared" ref="B173:B202" si="11">MID(C173,4,99)&amp;"-"&amp;L173</f>
        <v>RefgFrz_CmpMini-Code</v>
      </c>
      <c r="C173" t="s">
        <v>643</v>
      </c>
      <c r="D173" s="1" t="s">
        <v>89</v>
      </c>
      <c r="E173" s="1" t="s">
        <v>651</v>
      </c>
      <c r="F173" s="1" t="b">
        <v>0</v>
      </c>
      <c r="G173" s="1" t="b">
        <v>0</v>
      </c>
      <c r="H173" s="1" t="s">
        <v>368</v>
      </c>
      <c r="I173" s="1">
        <f>INDEX('Measure Summary'!$I$10:$I$210,MATCH(C173,'Measure Summary'!$R$10:$R$210,0))</f>
        <v>6</v>
      </c>
      <c r="J173" s="1">
        <f>INDEX('Measure Summary'!$J$10:$J$210,MATCH(C173,'Measure Summary'!$R$10:$R$210,0))</f>
        <v>6.3</v>
      </c>
      <c r="K173" s="219" t="s">
        <v>549</v>
      </c>
      <c r="L173" s="1" t="s">
        <v>406</v>
      </c>
      <c r="M173" s="1">
        <f>INDEX('Measure Summary'!$N$10:$P$210,MATCH(C173,'Measure Summary'!$R$10:$R$210,0),MATCH(L173,key!$C$7:$C$9,0))</f>
        <v>309</v>
      </c>
      <c r="N173" s="1" t="s">
        <v>372</v>
      </c>
      <c r="O173" s="1">
        <f t="shared" ref="O173:O180" si="12">+M173</f>
        <v>309</v>
      </c>
      <c r="P173" t="str">
        <f>"Refrigerator "&amp;VLOOKUP(E173,key!$C$12:$D$16,2,FALSE)&amp;IF(F173,"with Icemaker,  ","")&amp;IF(G173,"with thru-door ice service, ","")&amp;"Size range = "&amp;K173&amp;", AV = "&amp;J173&amp;", "&amp;VLOOKUP(L173,key!$C$7:$D$9,2,FALSE)&amp;", Rated kWh = "&amp;M173</f>
        <v>Refrigerator with interior freezer, Size range = compact (5-7 cu. ft.), AV = 6.3, Minimum code compiant, Rated kWh = 309</v>
      </c>
    </row>
    <row r="174" spans="1:16" x14ac:dyDescent="0.25">
      <c r="B174" t="str">
        <f t="shared" si="11"/>
        <v>RefgFrz_CmpSml-Code</v>
      </c>
      <c r="C174" t="s">
        <v>644</v>
      </c>
      <c r="D174" s="1" t="s">
        <v>89</v>
      </c>
      <c r="E174" s="1" t="s">
        <v>651</v>
      </c>
      <c r="F174" s="1" t="b">
        <v>0</v>
      </c>
      <c r="G174" s="1" t="b">
        <v>0</v>
      </c>
      <c r="H174" s="1" t="s">
        <v>368</v>
      </c>
      <c r="I174" s="1">
        <f>INDEX('Measure Summary'!$I$10:$I$210,MATCH(C174,'Measure Summary'!$R$10:$R$210,0))</f>
        <v>3</v>
      </c>
      <c r="J174" s="1">
        <f>INDEX('Measure Summary'!$J$10:$J$210,MATCH(C174,'Measure Summary'!$R$10:$R$210,0))</f>
        <v>3.1</v>
      </c>
      <c r="K174" s="219" t="s">
        <v>640</v>
      </c>
      <c r="L174" s="1" t="s">
        <v>406</v>
      </c>
      <c r="M174" s="1">
        <f>INDEX('Measure Summary'!$N$10:$P$210,MATCH(C174,'Measure Summary'!$R$10:$R$210,0),MATCH(L174,key!$C$7:$C$9,0))</f>
        <v>280</v>
      </c>
      <c r="N174" s="1" t="s">
        <v>372</v>
      </c>
      <c r="O174" s="1">
        <f t="shared" si="12"/>
        <v>280</v>
      </c>
      <c r="P174" t="str">
        <f>"Refrigerator "&amp;VLOOKUP(E174,key!$C$12:$D$16,2,FALSE)&amp;IF(F174,"with Icemaker,  ","")&amp;IF(G174,"with thru-door ice service, ","")&amp;"Size range = "&amp;K174&amp;", AV = "&amp;J174&amp;", "&amp;VLOOKUP(L174,key!$C$7:$D$9,2,FALSE)&amp;", Rated kWh = "&amp;M174</f>
        <v>Refrigerator with interior freezer, Size range = compact mini (&lt;5 cu. ft.), AV = 3.1, Minimum code compiant, Rated kWh = 280</v>
      </c>
    </row>
    <row r="175" spans="1:16" x14ac:dyDescent="0.25">
      <c r="B175" t="str">
        <f t="shared" si="11"/>
        <v>Refg-All_CmpMini-Code</v>
      </c>
      <c r="C175" t="s">
        <v>645</v>
      </c>
      <c r="D175" s="1" t="s">
        <v>89</v>
      </c>
      <c r="E175" s="1" t="s">
        <v>600</v>
      </c>
      <c r="F175" s="1" t="b">
        <v>0</v>
      </c>
      <c r="G175" s="1" t="b">
        <v>0</v>
      </c>
      <c r="H175" s="1" t="s">
        <v>368</v>
      </c>
      <c r="I175" s="1">
        <f>INDEX('Measure Summary'!$I$10:$I$210,MATCH(C175,'Measure Summary'!$R$10:$R$210,0))</f>
        <v>6</v>
      </c>
      <c r="J175" s="1">
        <f>INDEX('Measure Summary'!$J$10:$J$210,MATCH(C175,'Measure Summary'!$R$10:$R$210,0))</f>
        <v>6</v>
      </c>
      <c r="K175" s="219" t="s">
        <v>549</v>
      </c>
      <c r="L175" s="1" t="s">
        <v>406</v>
      </c>
      <c r="M175" s="1">
        <f>INDEX('Measure Summary'!$N$10:$P$210,MATCH(C175,'Measure Summary'!$R$10:$R$210,0),MATCH(L175,key!$C$7:$C$9,0))</f>
        <v>266</v>
      </c>
      <c r="N175" s="1" t="s">
        <v>372</v>
      </c>
      <c r="O175" s="1">
        <f t="shared" si="12"/>
        <v>266</v>
      </c>
      <c r="P175" t="str">
        <f>"Refrigerator "&amp;VLOOKUP(E175,key!$C$12:$D$16,2,FALSE)&amp;IF(F175,"with Icemaker,  ","")&amp;IF(G175,"with thru-door ice service, ","")&amp;"Size range = "&amp;K175&amp;", AV = "&amp;J175&amp;", "&amp;VLOOKUP(L175,key!$C$7:$D$9,2,FALSE)&amp;", Rated kWh = "&amp;M175</f>
        <v>Refrigerator without Freezer, Size range = compact (5-7 cu. ft.), AV = 6, Minimum code compiant, Rated kWh = 266</v>
      </c>
    </row>
    <row r="176" spans="1:16" x14ac:dyDescent="0.25">
      <c r="B176" t="str">
        <f t="shared" si="11"/>
        <v>Refg-All_CmpSml-Code</v>
      </c>
      <c r="C176" t="s">
        <v>646</v>
      </c>
      <c r="D176" s="1" t="s">
        <v>89</v>
      </c>
      <c r="E176" s="1" t="s">
        <v>600</v>
      </c>
      <c r="F176" s="1" t="b">
        <v>0</v>
      </c>
      <c r="G176" s="1" t="b">
        <v>0</v>
      </c>
      <c r="H176" s="1" t="s">
        <v>368</v>
      </c>
      <c r="I176" s="1">
        <f>INDEX('Measure Summary'!$I$10:$I$210,MATCH(C176,'Measure Summary'!$R$10:$R$210,0))</f>
        <v>3</v>
      </c>
      <c r="J176" s="1">
        <f>INDEX('Measure Summary'!$J$10:$J$210,MATCH(C176,'Measure Summary'!$R$10:$R$210,0))</f>
        <v>3</v>
      </c>
      <c r="K176" s="219" t="s">
        <v>640</v>
      </c>
      <c r="L176" s="1" t="s">
        <v>406</v>
      </c>
      <c r="M176" s="1">
        <f>INDEX('Measure Summary'!$N$10:$P$210,MATCH(C176,'Measure Summary'!$R$10:$R$210,0),MATCH(L176,key!$C$7:$C$9,0))</f>
        <v>243</v>
      </c>
      <c r="N176" s="1" t="s">
        <v>372</v>
      </c>
      <c r="O176" s="1">
        <f t="shared" si="12"/>
        <v>243</v>
      </c>
      <c r="P176" t="str">
        <f>"Refrigerator "&amp;VLOOKUP(E176,key!$C$12:$D$16,2,FALSE)&amp;IF(F176,"with Icemaker,  ","")&amp;IF(G176,"with thru-door ice service, ","")&amp;"Size range = "&amp;K176&amp;", AV = "&amp;J176&amp;", "&amp;VLOOKUP(L176,key!$C$7:$D$9,2,FALSE)&amp;", Rated kWh = "&amp;M176</f>
        <v>Refrigerator without Freezer, Size range = compact mini (&lt;5 cu. ft.), AV = 3, Minimum code compiant, Rated kWh = 243</v>
      </c>
    </row>
    <row r="177" spans="2:16" x14ac:dyDescent="0.25">
      <c r="B177" t="str">
        <f t="shared" si="11"/>
        <v>RefgFrz-TM_CmpMini-Code</v>
      </c>
      <c r="C177" t="s">
        <v>647</v>
      </c>
      <c r="D177" s="1" t="s">
        <v>89</v>
      </c>
      <c r="E177" s="1" t="s">
        <v>347</v>
      </c>
      <c r="F177" s="1" t="b">
        <v>0</v>
      </c>
      <c r="G177" s="1" t="b">
        <v>0</v>
      </c>
      <c r="H177" s="1" t="s">
        <v>367</v>
      </c>
      <c r="I177" s="1">
        <f>INDEX('Measure Summary'!$I$10:$I$210,MATCH(C177,'Measure Summary'!$R$10:$R$210,0))</f>
        <v>6</v>
      </c>
      <c r="J177" s="1">
        <f>INDEX('Measure Summary'!$J$10:$J$210,MATCH(C177,'Measure Summary'!$R$10:$R$210,0))</f>
        <v>7.4</v>
      </c>
      <c r="K177" s="219" t="s">
        <v>549</v>
      </c>
      <c r="L177" s="1" t="s">
        <v>406</v>
      </c>
      <c r="M177" s="1">
        <f>INDEX('Measure Summary'!$N$10:$P$210,MATCH(C177,'Measure Summary'!$R$10:$R$210,0),MATCH(L177,key!$C$7:$C$9,0))</f>
        <v>427</v>
      </c>
      <c r="N177" s="1" t="s">
        <v>372</v>
      </c>
      <c r="O177" s="1">
        <f t="shared" si="12"/>
        <v>427</v>
      </c>
      <c r="P177" t="str">
        <f>"Refrigerator "&amp;VLOOKUP(E177,key!$C$12:$D$16,2,FALSE)&amp;IF(F177,"with Icemaker,  ","")&amp;IF(G177,"with thru-door ice service, ","")&amp;"Size range = "&amp;K177&amp;", AV = "&amp;J177&amp;", "&amp;VLOOKUP(L177,key!$C$7:$D$9,2,FALSE)&amp;", Rated kWh = "&amp;M177</f>
        <v>Refrigerator with Top mount freezer, Size range = compact (5-7 cu. ft.), AV = 7.4, Minimum code compiant, Rated kWh = 427</v>
      </c>
    </row>
    <row r="178" spans="2:16" x14ac:dyDescent="0.25">
      <c r="B178" t="str">
        <f t="shared" si="11"/>
        <v>RefgFrz-TM_CmpSml-Code</v>
      </c>
      <c r="C178" t="s">
        <v>648</v>
      </c>
      <c r="D178" s="1" t="s">
        <v>89</v>
      </c>
      <c r="E178" s="1" t="s">
        <v>347</v>
      </c>
      <c r="F178" s="1" t="b">
        <v>0</v>
      </c>
      <c r="G178" s="1" t="b">
        <v>0</v>
      </c>
      <c r="H178" s="1" t="s">
        <v>367</v>
      </c>
      <c r="I178" s="1">
        <f>INDEX('Measure Summary'!$I$10:$I$210,MATCH(C178,'Measure Summary'!$R$10:$R$210,0))</f>
        <v>3</v>
      </c>
      <c r="J178" s="1">
        <f>INDEX('Measure Summary'!$J$10:$J$210,MATCH(C178,'Measure Summary'!$R$10:$R$210,0))</f>
        <v>3.7</v>
      </c>
      <c r="K178" s="219" t="s">
        <v>640</v>
      </c>
      <c r="L178" s="1" t="s">
        <v>406</v>
      </c>
      <c r="M178" s="1">
        <f>INDEX('Measure Summary'!$N$10:$P$210,MATCH(C178,'Measure Summary'!$R$10:$R$210,0),MATCH(L178,key!$C$7:$C$9,0))</f>
        <v>383</v>
      </c>
      <c r="N178" s="1" t="s">
        <v>372</v>
      </c>
      <c r="O178" s="1">
        <f t="shared" si="12"/>
        <v>383</v>
      </c>
      <c r="P178" t="str">
        <f>"Refrigerator "&amp;VLOOKUP(E178,key!$C$12:$D$16,2,FALSE)&amp;IF(F178,"with Icemaker,  ","")&amp;IF(G178,"with thru-door ice service, ","")&amp;"Size range = "&amp;K178&amp;", AV = "&amp;J178&amp;", "&amp;VLOOKUP(L178,key!$C$7:$D$9,2,FALSE)&amp;", Rated kWh = "&amp;M178</f>
        <v>Refrigerator with Top mount freezer, Size range = compact mini (&lt;5 cu. ft.), AV = 3.7, Minimum code compiant, Rated kWh = 383</v>
      </c>
    </row>
    <row r="179" spans="2:16" x14ac:dyDescent="0.25">
      <c r="B179" t="str">
        <f t="shared" si="11"/>
        <v>RefgFrz-BM_CmpMini-Code</v>
      </c>
      <c r="C179" t="s">
        <v>649</v>
      </c>
      <c r="D179" s="1" t="s">
        <v>89</v>
      </c>
      <c r="E179" s="1" t="s">
        <v>349</v>
      </c>
      <c r="F179" s="1" t="b">
        <v>0</v>
      </c>
      <c r="G179" s="1" t="b">
        <v>0</v>
      </c>
      <c r="H179" s="1" t="s">
        <v>367</v>
      </c>
      <c r="I179" s="1">
        <f>INDEX('Measure Summary'!$I$10:$I$210,MATCH(C179,'Measure Summary'!$R$10:$R$210,0))</f>
        <v>6</v>
      </c>
      <c r="J179" s="1">
        <f>INDEX('Measure Summary'!$J$10:$J$210,MATCH(C179,'Measure Summary'!$R$10:$R$210,0))</f>
        <v>7.4</v>
      </c>
      <c r="K179" s="219" t="s">
        <v>549</v>
      </c>
      <c r="L179" s="1" t="s">
        <v>406</v>
      </c>
      <c r="M179" s="1">
        <f>INDEX('Measure Summary'!$N$10:$P$210,MATCH(C179,'Measure Summary'!$R$10:$R$210,0),MATCH(L179,key!$C$7:$C$9,0))</f>
        <v>427</v>
      </c>
      <c r="N179" s="1" t="s">
        <v>372</v>
      </c>
      <c r="O179" s="1">
        <f t="shared" si="12"/>
        <v>427</v>
      </c>
      <c r="P179" t="str">
        <f>"Refrigerator "&amp;VLOOKUP(E179,key!$C$12:$D$16,2,FALSE)&amp;IF(F179,"with Icemaker,  ","")&amp;IF(G179,"with thru-door ice service, ","")&amp;"Size range = "&amp;K179&amp;", AV = "&amp;J179&amp;", "&amp;VLOOKUP(L179,key!$C$7:$D$9,2,FALSE)&amp;", Rated kWh = "&amp;M179</f>
        <v>Refrigerator with Bottom mount freezer, Size range = compact (5-7 cu. ft.), AV = 7.4, Minimum code compiant, Rated kWh = 427</v>
      </c>
    </row>
    <row r="180" spans="2:16" x14ac:dyDescent="0.25">
      <c r="B180" t="str">
        <f t="shared" si="11"/>
        <v>RefgFrz-BM_CmpSml-Code</v>
      </c>
      <c r="C180" t="s">
        <v>650</v>
      </c>
      <c r="D180" s="1" t="s">
        <v>89</v>
      </c>
      <c r="E180" s="1" t="s">
        <v>349</v>
      </c>
      <c r="F180" s="1" t="b">
        <v>0</v>
      </c>
      <c r="G180" s="1" t="b">
        <v>0</v>
      </c>
      <c r="H180" s="1" t="s">
        <v>367</v>
      </c>
      <c r="I180" s="1">
        <f>INDEX('Measure Summary'!$I$10:$I$210,MATCH(C180,'Measure Summary'!$R$10:$R$210,0))</f>
        <v>3</v>
      </c>
      <c r="J180" s="1">
        <f>INDEX('Measure Summary'!$J$10:$J$210,MATCH(C180,'Measure Summary'!$R$10:$R$210,0))</f>
        <v>3.7</v>
      </c>
      <c r="K180" s="219" t="s">
        <v>640</v>
      </c>
      <c r="L180" s="1" t="s">
        <v>406</v>
      </c>
      <c r="M180" s="1">
        <f>INDEX('Measure Summary'!$N$10:$P$210,MATCH(C180,'Measure Summary'!$R$10:$R$210,0),MATCH(L180,key!$C$7:$C$9,0))</f>
        <v>383</v>
      </c>
      <c r="N180" s="1" t="s">
        <v>372</v>
      </c>
      <c r="O180" s="1">
        <f t="shared" si="12"/>
        <v>383</v>
      </c>
      <c r="P180" t="str">
        <f>"Refrigerator "&amp;VLOOKUP(E180,key!$C$12:$D$16,2,FALSE)&amp;IF(F180,"with Icemaker,  ","")&amp;IF(G180,"with thru-door ice service, ","")&amp;"Size range = "&amp;K180&amp;", AV = "&amp;J180&amp;", "&amp;VLOOKUP(L180,key!$C$7:$D$9,2,FALSE)&amp;", Rated kWh = "&amp;M180</f>
        <v>Refrigerator with Bottom mount freezer, Size range = compact mini (&lt;5 cu. ft.), AV = 3.7, Minimum code compiant, Rated kWh = 383</v>
      </c>
    </row>
    <row r="181" spans="2:16" x14ac:dyDescent="0.25">
      <c r="B181" t="str">
        <f t="shared" si="11"/>
        <v>RefgFrz_CmpMini-Tier1</v>
      </c>
      <c r="C181" t="s">
        <v>643</v>
      </c>
      <c r="D181" s="1" t="s">
        <v>89</v>
      </c>
      <c r="E181" s="1" t="s">
        <v>651</v>
      </c>
      <c r="F181" s="1" t="b">
        <v>0</v>
      </c>
      <c r="G181" s="1" t="b">
        <v>0</v>
      </c>
      <c r="H181" s="1" t="s">
        <v>368</v>
      </c>
      <c r="I181" s="1">
        <f>INDEX('Measure Summary'!$I$10:$I$210,MATCH(C181,'Measure Summary'!$R$10:$R$210,0))</f>
        <v>6</v>
      </c>
      <c r="J181" s="1">
        <f>INDEX('Measure Summary'!$J$10:$J$210,MATCH(C181,'Measure Summary'!$R$10:$R$210,0))</f>
        <v>6.3</v>
      </c>
      <c r="K181" s="219" t="s">
        <v>549</v>
      </c>
      <c r="L181" s="1" t="s">
        <v>250</v>
      </c>
      <c r="M181" s="1">
        <f>INDEX('Measure Summary'!$N$10:$P$210,MATCH(C181,'Measure Summary'!$R$10:$R$210,0),MATCH(L181,key!$C$7:$C$9,0))</f>
        <v>278</v>
      </c>
      <c r="N181" s="1" t="s">
        <v>372</v>
      </c>
      <c r="O181" s="1">
        <f t="shared" ref="O181:O188" si="13">+M181</f>
        <v>278</v>
      </c>
      <c r="P181" t="str">
        <f>"Refrigerator "&amp;VLOOKUP(E181,key!$C$12:$D$16,2,FALSE)&amp;IF(F181,"with Icemaker,  ","")&amp;IF(G181,"with thru-door ice service, ","")&amp;"Size range = "&amp;K181&amp;", AV = "&amp;J181&amp;", "&amp;VLOOKUP(L181,key!$C$7:$D$9,2,FALSE)&amp;", Rated kWh = "&amp;M181</f>
        <v>Refrigerator with interior freezer, Size range = compact (5-7 cu. ft.), AV = 6.3, Energy Star qualified, Rated kWh = 278</v>
      </c>
    </row>
    <row r="182" spans="2:16" x14ac:dyDescent="0.25">
      <c r="B182" t="str">
        <f t="shared" si="11"/>
        <v>RefgFrz_CmpSml-Tier1</v>
      </c>
      <c r="C182" t="s">
        <v>644</v>
      </c>
      <c r="D182" s="1" t="s">
        <v>89</v>
      </c>
      <c r="E182" s="1" t="s">
        <v>651</v>
      </c>
      <c r="F182" s="1" t="b">
        <v>0</v>
      </c>
      <c r="G182" s="1" t="b">
        <v>0</v>
      </c>
      <c r="H182" s="1" t="s">
        <v>368</v>
      </c>
      <c r="I182" s="1">
        <f>INDEX('Measure Summary'!$I$10:$I$210,MATCH(C182,'Measure Summary'!$R$10:$R$210,0))</f>
        <v>3</v>
      </c>
      <c r="J182" s="1">
        <f>INDEX('Measure Summary'!$J$10:$J$210,MATCH(C182,'Measure Summary'!$R$10:$R$210,0))</f>
        <v>3.1</v>
      </c>
      <c r="K182" s="219" t="s">
        <v>640</v>
      </c>
      <c r="L182" s="1" t="s">
        <v>250</v>
      </c>
      <c r="M182" s="1">
        <f>INDEX('Measure Summary'!$N$10:$P$210,MATCH(C182,'Measure Summary'!$R$10:$R$210,0),MATCH(L182,key!$C$7:$C$9,0))</f>
        <v>252</v>
      </c>
      <c r="N182" s="1" t="s">
        <v>372</v>
      </c>
      <c r="O182" s="1">
        <f t="shared" si="13"/>
        <v>252</v>
      </c>
      <c r="P182" t="str">
        <f>"Refrigerator "&amp;VLOOKUP(E182,key!$C$12:$D$16,2,FALSE)&amp;IF(F182,"with Icemaker,  ","")&amp;IF(G182,"with thru-door ice service, ","")&amp;"Size range = "&amp;K182&amp;", AV = "&amp;J182&amp;", "&amp;VLOOKUP(L182,key!$C$7:$D$9,2,FALSE)&amp;", Rated kWh = "&amp;M182</f>
        <v>Refrigerator with interior freezer, Size range = compact mini (&lt;5 cu. ft.), AV = 3.1, Energy Star qualified, Rated kWh = 252</v>
      </c>
    </row>
    <row r="183" spans="2:16" x14ac:dyDescent="0.25">
      <c r="B183" t="str">
        <f t="shared" si="11"/>
        <v>Refg-All_CmpMini-Tier1</v>
      </c>
      <c r="C183" t="s">
        <v>645</v>
      </c>
      <c r="D183" s="1" t="s">
        <v>89</v>
      </c>
      <c r="E183" s="1" t="s">
        <v>600</v>
      </c>
      <c r="F183" s="1" t="b">
        <v>0</v>
      </c>
      <c r="G183" s="1" t="b">
        <v>0</v>
      </c>
      <c r="H183" s="1" t="s">
        <v>368</v>
      </c>
      <c r="I183" s="1">
        <f>INDEX('Measure Summary'!$I$10:$I$210,MATCH(C183,'Measure Summary'!$R$10:$R$210,0))</f>
        <v>6</v>
      </c>
      <c r="J183" s="1">
        <f>INDEX('Measure Summary'!$J$10:$J$210,MATCH(C183,'Measure Summary'!$R$10:$R$210,0))</f>
        <v>6</v>
      </c>
      <c r="K183" s="219" t="s">
        <v>549</v>
      </c>
      <c r="L183" s="1" t="s">
        <v>250</v>
      </c>
      <c r="M183" s="1">
        <f>INDEX('Measure Summary'!$N$10:$P$210,MATCH(C183,'Measure Summary'!$R$10:$R$210,0),MATCH(L183,key!$C$7:$C$9,0))</f>
        <v>239</v>
      </c>
      <c r="N183" s="1" t="s">
        <v>372</v>
      </c>
      <c r="O183" s="1">
        <f t="shared" si="13"/>
        <v>239</v>
      </c>
      <c r="P183" t="str">
        <f>"Refrigerator "&amp;VLOOKUP(E183,key!$C$12:$D$16,2,FALSE)&amp;IF(F183,"with Icemaker,  ","")&amp;IF(G183,"with thru-door ice service, ","")&amp;"Size range = "&amp;K183&amp;", AV = "&amp;J183&amp;", "&amp;VLOOKUP(L183,key!$C$7:$D$9,2,FALSE)&amp;", Rated kWh = "&amp;M183</f>
        <v>Refrigerator without Freezer, Size range = compact (5-7 cu. ft.), AV = 6, Energy Star qualified, Rated kWh = 239</v>
      </c>
    </row>
    <row r="184" spans="2:16" x14ac:dyDescent="0.25">
      <c r="B184" t="str">
        <f t="shared" si="11"/>
        <v>Refg-All_CmpSml-Tier1</v>
      </c>
      <c r="C184" t="s">
        <v>646</v>
      </c>
      <c r="D184" s="1" t="s">
        <v>89</v>
      </c>
      <c r="E184" s="1" t="s">
        <v>600</v>
      </c>
      <c r="F184" s="1" t="b">
        <v>0</v>
      </c>
      <c r="G184" s="1" t="b">
        <v>0</v>
      </c>
      <c r="H184" s="1" t="s">
        <v>368</v>
      </c>
      <c r="I184" s="1">
        <f>INDEX('Measure Summary'!$I$10:$I$210,MATCH(C184,'Measure Summary'!$R$10:$R$210,0))</f>
        <v>3</v>
      </c>
      <c r="J184" s="1">
        <f>INDEX('Measure Summary'!$J$10:$J$210,MATCH(C184,'Measure Summary'!$R$10:$R$210,0))</f>
        <v>3</v>
      </c>
      <c r="K184" s="219" t="s">
        <v>640</v>
      </c>
      <c r="L184" s="1" t="s">
        <v>250</v>
      </c>
      <c r="M184" s="1">
        <f>INDEX('Measure Summary'!$N$10:$P$210,MATCH(C184,'Measure Summary'!$R$10:$R$210,0),MATCH(L184,key!$C$7:$C$9,0))</f>
        <v>219</v>
      </c>
      <c r="N184" s="1" t="s">
        <v>372</v>
      </c>
      <c r="O184" s="1">
        <f t="shared" si="13"/>
        <v>219</v>
      </c>
      <c r="P184" t="str">
        <f>"Refrigerator "&amp;VLOOKUP(E184,key!$C$12:$D$16,2,FALSE)&amp;IF(F184,"with Icemaker,  ","")&amp;IF(G184,"with thru-door ice service, ","")&amp;"Size range = "&amp;K184&amp;", AV = "&amp;J184&amp;", "&amp;VLOOKUP(L184,key!$C$7:$D$9,2,FALSE)&amp;", Rated kWh = "&amp;M184</f>
        <v>Refrigerator without Freezer, Size range = compact mini (&lt;5 cu. ft.), AV = 3, Energy Star qualified, Rated kWh = 219</v>
      </c>
    </row>
    <row r="185" spans="2:16" x14ac:dyDescent="0.25">
      <c r="B185" t="str">
        <f t="shared" si="11"/>
        <v>RefgFrz-TM_CmpMini-Tier1</v>
      </c>
      <c r="C185" t="s">
        <v>647</v>
      </c>
      <c r="D185" s="1" t="s">
        <v>89</v>
      </c>
      <c r="E185" s="1" t="s">
        <v>347</v>
      </c>
      <c r="F185" s="1" t="b">
        <v>0</v>
      </c>
      <c r="G185" s="1" t="b">
        <v>0</v>
      </c>
      <c r="H185" s="1" t="s">
        <v>367</v>
      </c>
      <c r="I185" s="1">
        <f>INDEX('Measure Summary'!$I$10:$I$210,MATCH(C185,'Measure Summary'!$R$10:$R$210,0))</f>
        <v>6</v>
      </c>
      <c r="J185" s="1">
        <f>INDEX('Measure Summary'!$J$10:$J$210,MATCH(C185,'Measure Summary'!$R$10:$R$210,0))</f>
        <v>7.4</v>
      </c>
      <c r="K185" s="219" t="s">
        <v>549</v>
      </c>
      <c r="L185" s="1" t="s">
        <v>250</v>
      </c>
      <c r="M185" s="1">
        <f>INDEX('Measure Summary'!$N$10:$P$210,MATCH(C185,'Measure Summary'!$R$10:$R$210,0),MATCH(L185,key!$C$7:$C$9,0))</f>
        <v>384</v>
      </c>
      <c r="N185" s="1" t="s">
        <v>372</v>
      </c>
      <c r="O185" s="1">
        <f t="shared" si="13"/>
        <v>384</v>
      </c>
      <c r="P185" t="str">
        <f>"Refrigerator "&amp;VLOOKUP(E185,key!$C$12:$D$16,2,FALSE)&amp;IF(F185,"with Icemaker,  ","")&amp;IF(G185,"with thru-door ice service, ","")&amp;"Size range = "&amp;K185&amp;", AV = "&amp;J185&amp;", "&amp;VLOOKUP(L185,key!$C$7:$D$9,2,FALSE)&amp;", Rated kWh = "&amp;M185</f>
        <v>Refrigerator with Top mount freezer, Size range = compact (5-7 cu. ft.), AV = 7.4, Energy Star qualified, Rated kWh = 384</v>
      </c>
    </row>
    <row r="186" spans="2:16" x14ac:dyDescent="0.25">
      <c r="B186" t="str">
        <f t="shared" si="11"/>
        <v>RefgFrz-TM_CmpSml-Tier1</v>
      </c>
      <c r="C186" t="s">
        <v>648</v>
      </c>
      <c r="D186" s="1" t="s">
        <v>89</v>
      </c>
      <c r="E186" s="1" t="s">
        <v>347</v>
      </c>
      <c r="F186" s="1" t="b">
        <v>0</v>
      </c>
      <c r="G186" s="1" t="b">
        <v>0</v>
      </c>
      <c r="H186" s="1" t="s">
        <v>367</v>
      </c>
      <c r="I186" s="1">
        <f>INDEX('Measure Summary'!$I$10:$I$210,MATCH(C186,'Measure Summary'!$R$10:$R$210,0))</f>
        <v>3</v>
      </c>
      <c r="J186" s="1">
        <f>INDEX('Measure Summary'!$J$10:$J$210,MATCH(C186,'Measure Summary'!$R$10:$R$210,0))</f>
        <v>3.7</v>
      </c>
      <c r="K186" s="219" t="s">
        <v>640</v>
      </c>
      <c r="L186" s="1" t="s">
        <v>250</v>
      </c>
      <c r="M186" s="1">
        <f>INDEX('Measure Summary'!$N$10:$P$210,MATCH(C186,'Measure Summary'!$R$10:$R$210,0),MATCH(L186,key!$C$7:$C$9,0))</f>
        <v>345</v>
      </c>
      <c r="N186" s="1" t="s">
        <v>372</v>
      </c>
      <c r="O186" s="1">
        <f t="shared" si="13"/>
        <v>345</v>
      </c>
      <c r="P186" t="str">
        <f>"Refrigerator "&amp;VLOOKUP(E186,key!$C$12:$D$16,2,FALSE)&amp;IF(F186,"with Icemaker,  ","")&amp;IF(G186,"with thru-door ice service, ","")&amp;"Size range = "&amp;K186&amp;", AV = "&amp;J186&amp;", "&amp;VLOOKUP(L186,key!$C$7:$D$9,2,FALSE)&amp;", Rated kWh = "&amp;M186</f>
        <v>Refrigerator with Top mount freezer, Size range = compact mini (&lt;5 cu. ft.), AV = 3.7, Energy Star qualified, Rated kWh = 345</v>
      </c>
    </row>
    <row r="187" spans="2:16" x14ac:dyDescent="0.25">
      <c r="B187" t="str">
        <f t="shared" si="11"/>
        <v>RefgFrz-BM_CmpMini-Tier1</v>
      </c>
      <c r="C187" t="s">
        <v>649</v>
      </c>
      <c r="D187" s="1" t="s">
        <v>89</v>
      </c>
      <c r="E187" s="1" t="s">
        <v>349</v>
      </c>
      <c r="F187" s="1" t="b">
        <v>0</v>
      </c>
      <c r="G187" s="1" t="b">
        <v>0</v>
      </c>
      <c r="H187" s="1" t="s">
        <v>367</v>
      </c>
      <c r="I187" s="1">
        <f>INDEX('Measure Summary'!$I$10:$I$210,MATCH(C187,'Measure Summary'!$R$10:$R$210,0))</f>
        <v>6</v>
      </c>
      <c r="J187" s="1">
        <f>INDEX('Measure Summary'!$J$10:$J$210,MATCH(C187,'Measure Summary'!$R$10:$R$210,0))</f>
        <v>7.4</v>
      </c>
      <c r="K187" s="219" t="s">
        <v>549</v>
      </c>
      <c r="L187" s="1" t="s">
        <v>250</v>
      </c>
      <c r="M187" s="1">
        <f>INDEX('Measure Summary'!$N$10:$P$210,MATCH(C187,'Measure Summary'!$R$10:$R$210,0),MATCH(L187,key!$C$7:$C$9,0))</f>
        <v>384</v>
      </c>
      <c r="N187" s="1" t="s">
        <v>372</v>
      </c>
      <c r="O187" s="1">
        <f t="shared" si="13"/>
        <v>384</v>
      </c>
      <c r="P187" t="str">
        <f>"Refrigerator "&amp;VLOOKUP(E187,key!$C$12:$D$16,2,FALSE)&amp;IF(F187,"with Icemaker,  ","")&amp;IF(G187,"with thru-door ice service, ","")&amp;"Size range = "&amp;K187&amp;", AV = "&amp;J187&amp;", "&amp;VLOOKUP(L187,key!$C$7:$D$9,2,FALSE)&amp;", Rated kWh = "&amp;M187</f>
        <v>Refrigerator with Bottom mount freezer, Size range = compact (5-7 cu. ft.), AV = 7.4, Energy Star qualified, Rated kWh = 384</v>
      </c>
    </row>
    <row r="188" spans="2:16" x14ac:dyDescent="0.25">
      <c r="B188" t="str">
        <f t="shared" si="11"/>
        <v>RefgFrz-BM_CmpSml-Tier1</v>
      </c>
      <c r="C188" t="s">
        <v>650</v>
      </c>
      <c r="D188" s="1" t="s">
        <v>89</v>
      </c>
      <c r="E188" s="1" t="s">
        <v>349</v>
      </c>
      <c r="F188" s="1" t="b">
        <v>0</v>
      </c>
      <c r="G188" s="1" t="b">
        <v>0</v>
      </c>
      <c r="H188" s="1" t="s">
        <v>367</v>
      </c>
      <c r="I188" s="1">
        <f>INDEX('Measure Summary'!$I$10:$I$210,MATCH(C188,'Measure Summary'!$R$10:$R$210,0))</f>
        <v>3</v>
      </c>
      <c r="J188" s="1">
        <f>INDEX('Measure Summary'!$J$10:$J$210,MATCH(C188,'Measure Summary'!$R$10:$R$210,0))</f>
        <v>3.7</v>
      </c>
      <c r="K188" s="219" t="s">
        <v>640</v>
      </c>
      <c r="L188" s="1" t="s">
        <v>250</v>
      </c>
      <c r="M188" s="1">
        <f>INDEX('Measure Summary'!$N$10:$P$210,MATCH(C188,'Measure Summary'!$R$10:$R$210,0),MATCH(L188,key!$C$7:$C$9,0))</f>
        <v>345</v>
      </c>
      <c r="N188" s="1" t="s">
        <v>372</v>
      </c>
      <c r="O188" s="1">
        <f t="shared" si="13"/>
        <v>345</v>
      </c>
      <c r="P188" t="str">
        <f>"Refrigerator "&amp;VLOOKUP(E188,key!$C$12:$D$16,2,FALSE)&amp;IF(F188,"with Icemaker,  ","")&amp;IF(G188,"with thru-door ice service, ","")&amp;"Size range = "&amp;K188&amp;", AV = "&amp;J188&amp;", "&amp;VLOOKUP(L188,key!$C$7:$D$9,2,FALSE)&amp;", Rated kWh = "&amp;M188</f>
        <v>Refrigerator with Bottom mount freezer, Size range = compact mini (&lt;5 cu. ft.), AV = 3.7, Energy Star qualified, Rated kWh = 345</v>
      </c>
    </row>
    <row r="189" spans="2:16" x14ac:dyDescent="0.25">
      <c r="B189" t="str">
        <f t="shared" si="11"/>
        <v>RefgFrz_CmpMini-Tier2</v>
      </c>
      <c r="C189" t="s">
        <v>643</v>
      </c>
      <c r="D189" s="1" t="s">
        <v>89</v>
      </c>
      <c r="E189" s="1" t="s">
        <v>651</v>
      </c>
      <c r="F189" s="1" t="b">
        <v>0</v>
      </c>
      <c r="G189" s="1" t="b">
        <v>0</v>
      </c>
      <c r="H189" s="1" t="s">
        <v>368</v>
      </c>
      <c r="I189" s="1">
        <f>INDEX('Measure Summary'!$I$10:$I$210,MATCH(C189,'Measure Summary'!$R$10:$R$210,0))</f>
        <v>6</v>
      </c>
      <c r="J189" s="1">
        <f>INDEX('Measure Summary'!$J$10:$J$210,MATCH(C189,'Measure Summary'!$R$10:$R$210,0))</f>
        <v>6.3</v>
      </c>
      <c r="K189" s="219" t="s">
        <v>549</v>
      </c>
      <c r="L189" s="1" t="s">
        <v>251</v>
      </c>
      <c r="M189" s="1">
        <f>INDEX('Measure Summary'!$N$10:$P$210,MATCH(C189,'Measure Summary'!$R$10:$R$210,0),MATCH(L189,key!$C$7:$C$9,0))</f>
        <v>216</v>
      </c>
      <c r="N189" s="1" t="s">
        <v>372</v>
      </c>
      <c r="O189" s="1">
        <f t="shared" ref="O189:O196" si="14">+M189</f>
        <v>216</v>
      </c>
      <c r="P189" t="str">
        <f>"Refrigerator "&amp;VLOOKUP(E189,key!$C$12:$D$16,2,FALSE)&amp;IF(F189,"with Icemaker,  ","")&amp;IF(G189,"with thru-door ice service, ","")&amp;"Size range = "&amp;K189&amp;", AV = "&amp;J189&amp;", "&amp;VLOOKUP(L189,key!$C$7:$D$9,2,FALSE)&amp;", Rated kWh = "&amp;M189</f>
        <v>Refrigerator with interior freezer, Size range = compact (5-7 cu. ft.), AV = 6.3, 30% lower than Code, Rated kWh = 216</v>
      </c>
    </row>
    <row r="190" spans="2:16" x14ac:dyDescent="0.25">
      <c r="B190" t="str">
        <f t="shared" si="11"/>
        <v>RefgFrz_CmpSml-Tier2</v>
      </c>
      <c r="C190" t="s">
        <v>644</v>
      </c>
      <c r="D190" s="1" t="s">
        <v>89</v>
      </c>
      <c r="E190" s="1" t="s">
        <v>651</v>
      </c>
      <c r="F190" s="1" t="b">
        <v>0</v>
      </c>
      <c r="G190" s="1" t="b">
        <v>0</v>
      </c>
      <c r="H190" s="1" t="s">
        <v>368</v>
      </c>
      <c r="I190" s="1">
        <f>INDEX('Measure Summary'!$I$10:$I$210,MATCH(C190,'Measure Summary'!$R$10:$R$210,0))</f>
        <v>3</v>
      </c>
      <c r="J190" s="1">
        <f>INDEX('Measure Summary'!$J$10:$J$210,MATCH(C190,'Measure Summary'!$R$10:$R$210,0))</f>
        <v>3.1</v>
      </c>
      <c r="K190" s="219" t="s">
        <v>640</v>
      </c>
      <c r="L190" s="1" t="s">
        <v>251</v>
      </c>
      <c r="M190" s="1">
        <f>INDEX('Measure Summary'!$N$10:$P$210,MATCH(C190,'Measure Summary'!$R$10:$R$210,0),MATCH(L190,key!$C$7:$C$9,0))</f>
        <v>196</v>
      </c>
      <c r="N190" s="1" t="s">
        <v>372</v>
      </c>
      <c r="O190" s="1">
        <f t="shared" si="14"/>
        <v>196</v>
      </c>
      <c r="P190" t="str">
        <f>"Refrigerator "&amp;VLOOKUP(E190,key!$C$12:$D$16,2,FALSE)&amp;IF(F190,"with Icemaker,  ","")&amp;IF(G190,"with thru-door ice service, ","")&amp;"Size range = "&amp;K190&amp;", AV = "&amp;J190&amp;", "&amp;VLOOKUP(L190,key!$C$7:$D$9,2,FALSE)&amp;", Rated kWh = "&amp;M190</f>
        <v>Refrigerator with interior freezer, Size range = compact mini (&lt;5 cu. ft.), AV = 3.1, 30% lower than Code, Rated kWh = 196</v>
      </c>
    </row>
    <row r="191" spans="2:16" x14ac:dyDescent="0.25">
      <c r="B191" t="str">
        <f t="shared" si="11"/>
        <v>Refg-All_CmpMini-Tier2</v>
      </c>
      <c r="C191" t="s">
        <v>645</v>
      </c>
      <c r="D191" s="1" t="s">
        <v>89</v>
      </c>
      <c r="E191" s="1" t="s">
        <v>600</v>
      </c>
      <c r="F191" s="1" t="b">
        <v>0</v>
      </c>
      <c r="G191" s="1" t="b">
        <v>0</v>
      </c>
      <c r="H191" s="1" t="s">
        <v>368</v>
      </c>
      <c r="I191" s="1">
        <f>INDEX('Measure Summary'!$I$10:$I$210,MATCH(C191,'Measure Summary'!$R$10:$R$210,0))</f>
        <v>6</v>
      </c>
      <c r="J191" s="1">
        <f>INDEX('Measure Summary'!$J$10:$J$210,MATCH(C191,'Measure Summary'!$R$10:$R$210,0))</f>
        <v>6</v>
      </c>
      <c r="K191" s="219" t="s">
        <v>549</v>
      </c>
      <c r="L191" s="1" t="s">
        <v>251</v>
      </c>
      <c r="M191" s="1">
        <f>INDEX('Measure Summary'!$N$10:$P$210,MATCH(C191,'Measure Summary'!$R$10:$R$210,0),MATCH(L191,key!$C$7:$C$9,0))</f>
        <v>186</v>
      </c>
      <c r="N191" s="1" t="s">
        <v>372</v>
      </c>
      <c r="O191" s="1">
        <f t="shared" si="14"/>
        <v>186</v>
      </c>
      <c r="P191" t="str">
        <f>"Refrigerator "&amp;VLOOKUP(E191,key!$C$12:$D$16,2,FALSE)&amp;IF(F191,"with Icemaker,  ","")&amp;IF(G191,"with thru-door ice service, ","")&amp;"Size range = "&amp;K191&amp;", AV = "&amp;J191&amp;", "&amp;VLOOKUP(L191,key!$C$7:$D$9,2,FALSE)&amp;", Rated kWh = "&amp;M191</f>
        <v>Refrigerator without Freezer, Size range = compact (5-7 cu. ft.), AV = 6, 30% lower than Code, Rated kWh = 186</v>
      </c>
    </row>
    <row r="192" spans="2:16" x14ac:dyDescent="0.25">
      <c r="B192" t="str">
        <f t="shared" si="11"/>
        <v>Refg-All_CmpSml-Tier2</v>
      </c>
      <c r="C192" t="s">
        <v>646</v>
      </c>
      <c r="D192" s="1" t="s">
        <v>89</v>
      </c>
      <c r="E192" s="1" t="s">
        <v>600</v>
      </c>
      <c r="F192" s="1" t="b">
        <v>0</v>
      </c>
      <c r="G192" s="1" t="b">
        <v>0</v>
      </c>
      <c r="H192" s="1" t="s">
        <v>368</v>
      </c>
      <c r="I192" s="1">
        <f>INDEX('Measure Summary'!$I$10:$I$210,MATCH(C192,'Measure Summary'!$R$10:$R$210,0))</f>
        <v>3</v>
      </c>
      <c r="J192" s="1">
        <f>INDEX('Measure Summary'!$J$10:$J$210,MATCH(C192,'Measure Summary'!$R$10:$R$210,0))</f>
        <v>3</v>
      </c>
      <c r="K192" s="219" t="s">
        <v>640</v>
      </c>
      <c r="L192" s="1" t="s">
        <v>251</v>
      </c>
      <c r="M192" s="1">
        <f>INDEX('Measure Summary'!$N$10:$P$210,MATCH(C192,'Measure Summary'!$R$10:$R$210,0),MATCH(L192,key!$C$7:$C$9,0))</f>
        <v>170</v>
      </c>
      <c r="N192" s="1" t="s">
        <v>372</v>
      </c>
      <c r="O192" s="1">
        <f t="shared" si="14"/>
        <v>170</v>
      </c>
      <c r="P192" t="str">
        <f>"Refrigerator "&amp;VLOOKUP(E192,key!$C$12:$D$16,2,FALSE)&amp;IF(F192,"with Icemaker,  ","")&amp;IF(G192,"with thru-door ice service, ","")&amp;"Size range = "&amp;K192&amp;", AV = "&amp;J192&amp;", "&amp;VLOOKUP(L192,key!$C$7:$D$9,2,FALSE)&amp;", Rated kWh = "&amp;M192</f>
        <v>Refrigerator without Freezer, Size range = compact mini (&lt;5 cu. ft.), AV = 3, 30% lower than Code, Rated kWh = 170</v>
      </c>
    </row>
    <row r="193" spans="1:16" x14ac:dyDescent="0.25">
      <c r="B193" t="str">
        <f t="shared" si="11"/>
        <v>RefgFrz-TM_CmpMini-Tier2</v>
      </c>
      <c r="C193" t="s">
        <v>647</v>
      </c>
      <c r="D193" s="1" t="s">
        <v>89</v>
      </c>
      <c r="E193" s="1" t="s">
        <v>347</v>
      </c>
      <c r="F193" s="1" t="b">
        <v>0</v>
      </c>
      <c r="G193" s="1" t="b">
        <v>0</v>
      </c>
      <c r="H193" s="1" t="s">
        <v>367</v>
      </c>
      <c r="I193" s="1">
        <f>INDEX('Measure Summary'!$I$10:$I$210,MATCH(C193,'Measure Summary'!$R$10:$R$210,0))</f>
        <v>6</v>
      </c>
      <c r="J193" s="1">
        <f>INDEX('Measure Summary'!$J$10:$J$210,MATCH(C193,'Measure Summary'!$R$10:$R$210,0))</f>
        <v>7.4</v>
      </c>
      <c r="K193" s="219" t="s">
        <v>549</v>
      </c>
      <c r="L193" s="1" t="s">
        <v>251</v>
      </c>
      <c r="M193" s="1">
        <f>INDEX('Measure Summary'!$N$10:$P$210,MATCH(C193,'Measure Summary'!$R$10:$R$210,0),MATCH(L193,key!$C$7:$C$9,0))</f>
        <v>299</v>
      </c>
      <c r="N193" s="1" t="s">
        <v>372</v>
      </c>
      <c r="O193" s="1">
        <f t="shared" si="14"/>
        <v>299</v>
      </c>
      <c r="P193" t="str">
        <f>"Refrigerator "&amp;VLOOKUP(E193,key!$C$12:$D$16,2,FALSE)&amp;IF(F193,"with Icemaker,  ","")&amp;IF(G193,"with thru-door ice service, ","")&amp;"Size range = "&amp;K193&amp;", AV = "&amp;J193&amp;", "&amp;VLOOKUP(L193,key!$C$7:$D$9,2,FALSE)&amp;", Rated kWh = "&amp;M193</f>
        <v>Refrigerator with Top mount freezer, Size range = compact (5-7 cu. ft.), AV = 7.4, 30% lower than Code, Rated kWh = 299</v>
      </c>
    </row>
    <row r="194" spans="1:16" x14ac:dyDescent="0.25">
      <c r="B194" t="str">
        <f t="shared" si="11"/>
        <v>RefgFrz-TM_CmpSml-Tier2</v>
      </c>
      <c r="C194" t="s">
        <v>648</v>
      </c>
      <c r="D194" s="1" t="s">
        <v>89</v>
      </c>
      <c r="E194" s="1" t="s">
        <v>347</v>
      </c>
      <c r="F194" s="1" t="b">
        <v>0</v>
      </c>
      <c r="G194" s="1" t="b">
        <v>0</v>
      </c>
      <c r="H194" s="1" t="s">
        <v>367</v>
      </c>
      <c r="I194" s="1">
        <f>INDEX('Measure Summary'!$I$10:$I$210,MATCH(C194,'Measure Summary'!$R$10:$R$210,0))</f>
        <v>3</v>
      </c>
      <c r="J194" s="1">
        <f>INDEX('Measure Summary'!$J$10:$J$210,MATCH(C194,'Measure Summary'!$R$10:$R$210,0))</f>
        <v>3.7</v>
      </c>
      <c r="K194" s="219" t="s">
        <v>640</v>
      </c>
      <c r="L194" s="1" t="s">
        <v>251</v>
      </c>
      <c r="M194" s="1">
        <f>INDEX('Measure Summary'!$N$10:$P$210,MATCH(C194,'Measure Summary'!$R$10:$R$210,0),MATCH(L194,key!$C$7:$C$9,0))</f>
        <v>268</v>
      </c>
      <c r="N194" s="1" t="s">
        <v>372</v>
      </c>
      <c r="O194" s="1">
        <f t="shared" si="14"/>
        <v>268</v>
      </c>
      <c r="P194" t="str">
        <f>"Refrigerator "&amp;VLOOKUP(E194,key!$C$12:$D$16,2,FALSE)&amp;IF(F194,"with Icemaker,  ","")&amp;IF(G194,"with thru-door ice service, ","")&amp;"Size range = "&amp;K194&amp;", AV = "&amp;J194&amp;", "&amp;VLOOKUP(L194,key!$C$7:$D$9,2,FALSE)&amp;", Rated kWh = "&amp;M194</f>
        <v>Refrigerator with Top mount freezer, Size range = compact mini (&lt;5 cu. ft.), AV = 3.7, 30% lower than Code, Rated kWh = 268</v>
      </c>
    </row>
    <row r="195" spans="1:16" x14ac:dyDescent="0.25">
      <c r="B195" t="str">
        <f t="shared" si="11"/>
        <v>RefgFrz-BM_CmpMini-Tier2</v>
      </c>
      <c r="C195" t="s">
        <v>649</v>
      </c>
      <c r="D195" s="1" t="s">
        <v>89</v>
      </c>
      <c r="E195" s="1" t="s">
        <v>349</v>
      </c>
      <c r="F195" s="1" t="b">
        <v>0</v>
      </c>
      <c r="G195" s="1" t="b">
        <v>0</v>
      </c>
      <c r="H195" s="1" t="s">
        <v>367</v>
      </c>
      <c r="I195" s="1">
        <f>INDEX('Measure Summary'!$I$10:$I$210,MATCH(C195,'Measure Summary'!$R$10:$R$210,0))</f>
        <v>6</v>
      </c>
      <c r="J195" s="1">
        <f>INDEX('Measure Summary'!$J$10:$J$210,MATCH(C195,'Measure Summary'!$R$10:$R$210,0))</f>
        <v>7.4</v>
      </c>
      <c r="K195" s="219" t="s">
        <v>549</v>
      </c>
      <c r="L195" s="1" t="s">
        <v>251</v>
      </c>
      <c r="M195" s="1">
        <f>INDEX('Measure Summary'!$N$10:$P$210,MATCH(C195,'Measure Summary'!$R$10:$R$210,0),MATCH(L195,key!$C$7:$C$9,0))</f>
        <v>299</v>
      </c>
      <c r="N195" s="1" t="s">
        <v>372</v>
      </c>
      <c r="O195" s="1">
        <f t="shared" si="14"/>
        <v>299</v>
      </c>
      <c r="P195" t="str">
        <f>"Refrigerator "&amp;VLOOKUP(E195,key!$C$12:$D$16,2,FALSE)&amp;IF(F195,"with Icemaker,  ","")&amp;IF(G195,"with thru-door ice service, ","")&amp;"Size range = "&amp;K195&amp;", AV = "&amp;J195&amp;", "&amp;VLOOKUP(L195,key!$C$7:$D$9,2,FALSE)&amp;", Rated kWh = "&amp;M195</f>
        <v>Refrigerator with Bottom mount freezer, Size range = compact (5-7 cu. ft.), AV = 7.4, 30% lower than Code, Rated kWh = 299</v>
      </c>
    </row>
    <row r="196" spans="1:16" x14ac:dyDescent="0.25">
      <c r="B196" t="str">
        <f t="shared" si="11"/>
        <v>RefgFrz-BM_CmpSml-Tier2</v>
      </c>
      <c r="C196" t="s">
        <v>650</v>
      </c>
      <c r="D196" s="1" t="s">
        <v>89</v>
      </c>
      <c r="E196" s="1" t="s">
        <v>349</v>
      </c>
      <c r="F196" s="1" t="b">
        <v>0</v>
      </c>
      <c r="G196" s="1" t="b">
        <v>0</v>
      </c>
      <c r="H196" s="1" t="s">
        <v>367</v>
      </c>
      <c r="I196" s="1">
        <f>INDEX('Measure Summary'!$I$10:$I$210,MATCH(C196,'Measure Summary'!$R$10:$R$210,0))</f>
        <v>3</v>
      </c>
      <c r="J196" s="1">
        <f>INDEX('Measure Summary'!$J$10:$J$210,MATCH(C196,'Measure Summary'!$R$10:$R$210,0))</f>
        <v>3.7</v>
      </c>
      <c r="K196" s="219" t="s">
        <v>640</v>
      </c>
      <c r="L196" s="1" t="s">
        <v>251</v>
      </c>
      <c r="M196" s="1">
        <f>INDEX('Measure Summary'!$N$10:$P$210,MATCH(C196,'Measure Summary'!$R$10:$R$210,0),MATCH(L196,key!$C$7:$C$9,0))</f>
        <v>268</v>
      </c>
      <c r="N196" s="1" t="s">
        <v>372</v>
      </c>
      <c r="O196" s="1">
        <f t="shared" si="14"/>
        <v>268</v>
      </c>
      <c r="P196" t="str">
        <f>"Refrigerator "&amp;VLOOKUP(E196,key!$C$12:$D$16,2,FALSE)&amp;IF(F196,"with Icemaker,  ","")&amp;IF(G196,"with thru-door ice service, ","")&amp;"Size range = "&amp;K196&amp;", AV = "&amp;J196&amp;", "&amp;VLOOKUP(L196,key!$C$7:$D$9,2,FALSE)&amp;", Rated kWh = "&amp;M196</f>
        <v>Refrigerator with Bottom mount freezer, Size range = compact mini (&lt;5 cu. ft.), AV = 3.7, 30% lower than Code, Rated kWh = 268</v>
      </c>
    </row>
    <row r="197" spans="1:16" x14ac:dyDescent="0.25">
      <c r="A197" t="s">
        <v>653</v>
      </c>
      <c r="B197" t="str">
        <f t="shared" si="11"/>
        <v>RefgFrz-BM_XLarge-Code</v>
      </c>
      <c r="C197" s="303" t="s">
        <v>655</v>
      </c>
      <c r="D197" s="1" t="s">
        <v>89</v>
      </c>
      <c r="E197" s="1" t="s">
        <v>349</v>
      </c>
      <c r="F197" s="1" t="b">
        <v>0</v>
      </c>
      <c r="G197" s="1" t="b">
        <v>0</v>
      </c>
      <c r="H197" s="1" t="s">
        <v>367</v>
      </c>
      <c r="I197" s="1">
        <f>INDEX('Measure Summary'!$I$10:$I$210,MATCH(C197,'Measure Summary'!$R$10:$R$210,0))</f>
        <v>30</v>
      </c>
      <c r="J197" s="1">
        <f>INDEX('Measure Summary'!$J$10:$J$210,MATCH(C197,'Measure Summary'!$R$10:$R$210,0))</f>
        <v>38</v>
      </c>
      <c r="K197" s="1" t="s">
        <v>556</v>
      </c>
      <c r="L197" s="1" t="s">
        <v>406</v>
      </c>
      <c r="M197" s="1">
        <f>INDEX('Measure Summary'!$N$10:$P$210,MATCH(C197,'Measure Summary'!$R$10:$R$210,0),MATCH(L197,key!$C$7:$C$9,0))</f>
        <v>653</v>
      </c>
      <c r="N197" s="1" t="s">
        <v>372</v>
      </c>
      <c r="O197" s="1">
        <f t="shared" ref="O197:O202" si="15">+M197</f>
        <v>653</v>
      </c>
      <c r="P197" t="str">
        <f>"Refrigerator "&amp;VLOOKUP(E197,key!$C$12:$D$16,2,FALSE)&amp;IF(F197,"with Icemaker,  ","")&amp;IF(G197,"with thru-door ice service, ","")&amp;"Size range = "&amp;K197&amp;", AV = "&amp;J197&amp;", "&amp;VLOOKUP(L197,key!$C$7:$D$9,2,FALSE)&amp;", Rated kWh = "&amp;M197</f>
        <v>Refrigerator with Bottom mount freezer, Size range = extra large (&gt; 28 cu. ft.), AV = 38, Minimum code compiant, Rated kWh = 653</v>
      </c>
    </row>
    <row r="198" spans="1:16" x14ac:dyDescent="0.25">
      <c r="B198" t="str">
        <f t="shared" si="11"/>
        <v>RefgFrz-BM-Ice_XLarge-Code</v>
      </c>
      <c r="C198" s="303" t="s">
        <v>656</v>
      </c>
      <c r="D198" s="1" t="s">
        <v>89</v>
      </c>
      <c r="E198" s="1" t="s">
        <v>349</v>
      </c>
      <c r="F198" s="1" t="b">
        <v>1</v>
      </c>
      <c r="G198" s="1" t="b">
        <v>0</v>
      </c>
      <c r="H198" s="1" t="s">
        <v>367</v>
      </c>
      <c r="I198" s="1">
        <f>INDEX('Measure Summary'!$I$10:$I$210,MATCH(C198,'Measure Summary'!$R$10:$R$210,0))</f>
        <v>30</v>
      </c>
      <c r="J198" s="1">
        <f>INDEX('Measure Summary'!$J$10:$J$210,MATCH(C198,'Measure Summary'!$R$10:$R$210,0))</f>
        <v>38</v>
      </c>
      <c r="K198" s="1" t="s">
        <v>556</v>
      </c>
      <c r="L198" s="1" t="s">
        <v>406</v>
      </c>
      <c r="M198" s="1">
        <f>INDEX('Measure Summary'!$N$10:$P$210,MATCH(C198,'Measure Summary'!$R$10:$R$210,0),MATCH(L198,key!$C$7:$C$9,0))</f>
        <v>737</v>
      </c>
      <c r="N198" s="1" t="s">
        <v>372</v>
      </c>
      <c r="O198" s="1">
        <f t="shared" si="15"/>
        <v>737</v>
      </c>
      <c r="P198" t="str">
        <f>"Refrigerator "&amp;VLOOKUP(E198,key!$C$12:$D$16,2,FALSE)&amp;IF(F198,"with Icemaker,  ","")&amp;IF(G198,"with thru-door ice service, ","")&amp;"Size range = "&amp;K198&amp;", AV = "&amp;J198&amp;", "&amp;VLOOKUP(L198,key!$C$7:$D$9,2,FALSE)&amp;", Rated kWh = "&amp;M198</f>
        <v>Refrigerator with Bottom mount freezer, with Icemaker,  Size range = extra large (&gt; 28 cu. ft.), AV = 38, Minimum code compiant, Rated kWh = 737</v>
      </c>
    </row>
    <row r="199" spans="1:16" x14ac:dyDescent="0.25">
      <c r="B199" t="str">
        <f t="shared" si="11"/>
        <v>RefgFrz-BM_XLarge-Tier1</v>
      </c>
      <c r="C199" s="303" t="s">
        <v>655</v>
      </c>
      <c r="D199" s="1" t="s">
        <v>89</v>
      </c>
      <c r="E199" s="1" t="s">
        <v>349</v>
      </c>
      <c r="F199" s="1" t="b">
        <v>0</v>
      </c>
      <c r="G199" s="1" t="b">
        <v>0</v>
      </c>
      <c r="H199" s="1" t="s">
        <v>367</v>
      </c>
      <c r="I199" s="1">
        <f>INDEX('Measure Summary'!$I$10:$I$210,MATCH(C199,'Measure Summary'!$R$10:$R$210,0))</f>
        <v>30</v>
      </c>
      <c r="J199" s="1">
        <f>INDEX('Measure Summary'!$J$10:$J$210,MATCH(C199,'Measure Summary'!$R$10:$R$210,0))</f>
        <v>38</v>
      </c>
      <c r="K199" s="1" t="s">
        <v>556</v>
      </c>
      <c r="L199" s="1" t="s">
        <v>250</v>
      </c>
      <c r="M199" s="1">
        <f>INDEX('Measure Summary'!$N$10:$P$210,MATCH(C199,'Measure Summary'!$R$10:$R$210,0),MATCH(L199,key!$C$7:$C$9,0))</f>
        <v>588</v>
      </c>
      <c r="N199" s="1" t="s">
        <v>372</v>
      </c>
      <c r="O199" s="1">
        <f t="shared" si="15"/>
        <v>588</v>
      </c>
      <c r="P199" t="str">
        <f>"Refrigerator "&amp;VLOOKUP(E199,key!$C$12:$D$16,2,FALSE)&amp;IF(F199,"with Icemaker,  ","")&amp;IF(G199,"with thru-door ice service, ","")&amp;"Size range = "&amp;K199&amp;", AV = "&amp;J199&amp;", "&amp;VLOOKUP(L199,key!$C$7:$D$9,2,FALSE)&amp;", Rated kWh = "&amp;M199</f>
        <v>Refrigerator with Bottom mount freezer, Size range = extra large (&gt; 28 cu. ft.), AV = 38, Energy Star qualified, Rated kWh = 588</v>
      </c>
    </row>
    <row r="200" spans="1:16" x14ac:dyDescent="0.25">
      <c r="B200" t="str">
        <f t="shared" si="11"/>
        <v>RefgFrz-BM-Ice_XLarge-Tier1</v>
      </c>
      <c r="C200" s="303" t="s">
        <v>656</v>
      </c>
      <c r="D200" s="1" t="s">
        <v>89</v>
      </c>
      <c r="E200" s="1" t="s">
        <v>349</v>
      </c>
      <c r="F200" s="1" t="b">
        <v>1</v>
      </c>
      <c r="G200" s="1" t="b">
        <v>0</v>
      </c>
      <c r="H200" s="1" t="s">
        <v>367</v>
      </c>
      <c r="I200" s="1">
        <f>INDEX('Measure Summary'!$I$10:$I$210,MATCH(C200,'Measure Summary'!$R$10:$R$210,0))</f>
        <v>30</v>
      </c>
      <c r="J200" s="1">
        <f>INDEX('Measure Summary'!$J$10:$J$210,MATCH(C200,'Measure Summary'!$R$10:$R$210,0))</f>
        <v>38</v>
      </c>
      <c r="K200" s="1" t="s">
        <v>556</v>
      </c>
      <c r="L200" s="1" t="s">
        <v>250</v>
      </c>
      <c r="M200" s="1">
        <f>INDEX('Measure Summary'!$N$10:$P$210,MATCH(C200,'Measure Summary'!$R$10:$R$210,0),MATCH(L200,key!$C$7:$C$9,0))</f>
        <v>663</v>
      </c>
      <c r="N200" s="1" t="s">
        <v>372</v>
      </c>
      <c r="O200" s="1">
        <f t="shared" si="15"/>
        <v>663</v>
      </c>
      <c r="P200" t="str">
        <f>"Refrigerator "&amp;VLOOKUP(E200,key!$C$12:$D$16,2,FALSE)&amp;IF(F200,"with Icemaker,  ","")&amp;IF(G200,"with thru-door ice service, ","")&amp;"Size range = "&amp;K200&amp;", AV = "&amp;J200&amp;", "&amp;VLOOKUP(L200,key!$C$7:$D$9,2,FALSE)&amp;", Rated kWh = "&amp;M200</f>
        <v>Refrigerator with Bottom mount freezer, with Icemaker,  Size range = extra large (&gt; 28 cu. ft.), AV = 38, Energy Star qualified, Rated kWh = 663</v>
      </c>
    </row>
    <row r="201" spans="1:16" x14ac:dyDescent="0.25">
      <c r="B201" t="str">
        <f t="shared" si="11"/>
        <v>RefgFrz-BM_XLarge-Tier2</v>
      </c>
      <c r="C201" s="303" t="s">
        <v>655</v>
      </c>
      <c r="D201" s="1" t="s">
        <v>89</v>
      </c>
      <c r="E201" s="1" t="s">
        <v>349</v>
      </c>
      <c r="F201" s="1" t="b">
        <v>0</v>
      </c>
      <c r="G201" s="1" t="b">
        <v>0</v>
      </c>
      <c r="H201" s="1" t="s">
        <v>367</v>
      </c>
      <c r="I201" s="1">
        <f>INDEX('Measure Summary'!$I$10:$I$210,MATCH(C201,'Measure Summary'!$R$10:$R$210,0))</f>
        <v>30</v>
      </c>
      <c r="J201" s="1">
        <f>INDEX('Measure Summary'!$J$10:$J$210,MATCH(C201,'Measure Summary'!$R$10:$R$210,0))</f>
        <v>38</v>
      </c>
      <c r="K201" s="1" t="s">
        <v>556</v>
      </c>
      <c r="L201" s="1" t="s">
        <v>251</v>
      </c>
      <c r="M201" s="1">
        <f>INDEX('Measure Summary'!$N$10:$P$210,MATCH(C201,'Measure Summary'!$R$10:$R$210,0),MATCH(L201,key!$C$7:$C$9,0))</f>
        <v>457</v>
      </c>
      <c r="N201" s="1" t="s">
        <v>372</v>
      </c>
      <c r="O201" s="1">
        <f t="shared" si="15"/>
        <v>457</v>
      </c>
      <c r="P201" t="str">
        <f>"Refrigerator "&amp;VLOOKUP(E201,key!$C$12:$D$16,2,FALSE)&amp;IF(F201,"with Icemaker,  ","")&amp;IF(G201,"with thru-door ice service, ","")&amp;"Size range = "&amp;K201&amp;", AV = "&amp;J201&amp;", "&amp;VLOOKUP(L201,key!$C$7:$D$9,2,FALSE)&amp;", Rated kWh = "&amp;M201</f>
        <v>Refrigerator with Bottom mount freezer, Size range = extra large (&gt; 28 cu. ft.), AV = 38, 30% lower than Code, Rated kWh = 457</v>
      </c>
    </row>
    <row r="202" spans="1:16" x14ac:dyDescent="0.25">
      <c r="B202" t="str">
        <f t="shared" si="11"/>
        <v>RefgFrz-BM-Ice_XLarge-Tier2</v>
      </c>
      <c r="C202" s="303" t="s">
        <v>656</v>
      </c>
      <c r="D202" s="1" t="s">
        <v>89</v>
      </c>
      <c r="E202" s="1" t="s">
        <v>349</v>
      </c>
      <c r="F202" s="1" t="b">
        <v>1</v>
      </c>
      <c r="G202" s="1" t="b">
        <v>0</v>
      </c>
      <c r="H202" s="1" t="s">
        <v>367</v>
      </c>
      <c r="I202" s="1">
        <f>INDEX('Measure Summary'!$I$10:$I$210,MATCH(C202,'Measure Summary'!$R$10:$R$210,0))</f>
        <v>30</v>
      </c>
      <c r="J202" s="1">
        <f>INDEX('Measure Summary'!$J$10:$J$210,MATCH(C202,'Measure Summary'!$R$10:$R$210,0))</f>
        <v>38</v>
      </c>
      <c r="K202" s="1" t="s">
        <v>556</v>
      </c>
      <c r="L202" s="1" t="s">
        <v>251</v>
      </c>
      <c r="M202" s="1">
        <f>INDEX('Measure Summary'!$N$10:$P$210,MATCH(C202,'Measure Summary'!$R$10:$R$210,0),MATCH(L202,key!$C$7:$C$9,0))</f>
        <v>516</v>
      </c>
      <c r="N202" s="1" t="s">
        <v>372</v>
      </c>
      <c r="O202" s="1">
        <f t="shared" si="15"/>
        <v>516</v>
      </c>
      <c r="P202" t="str">
        <f>"Refrigerator "&amp;VLOOKUP(E202,key!$C$12:$D$16,2,FALSE)&amp;IF(F202,"with Icemaker,  ","")&amp;IF(G202,"with thru-door ice service, ","")&amp;"Size range = "&amp;K202&amp;", AV = "&amp;J202&amp;", "&amp;VLOOKUP(L202,key!$C$7:$D$9,2,FALSE)&amp;", Rated kWh = "&amp;M202</f>
        <v>Refrigerator with Bottom mount freezer, with Icemaker,  Size range = extra large (&gt; 28 cu. ft.), AV = 38, 30% lower than Code, Rated kWh = 516</v>
      </c>
    </row>
    <row r="203" spans="1:16" x14ac:dyDescent="0.25">
      <c r="A203" t="s">
        <v>601</v>
      </c>
      <c r="B203" t="s">
        <v>369</v>
      </c>
      <c r="D203" s="1" t="s">
        <v>370</v>
      </c>
      <c r="E203" s="1" t="s">
        <v>347</v>
      </c>
      <c r="F203" s="1"/>
      <c r="G203" s="1"/>
      <c r="H203" s="1"/>
      <c r="I203" s="1"/>
      <c r="J203" s="1"/>
      <c r="K203" s="1" t="s">
        <v>371</v>
      </c>
      <c r="L203" s="1" t="s">
        <v>407</v>
      </c>
      <c r="M203" s="1">
        <v>357</v>
      </c>
      <c r="N203" s="1" t="s">
        <v>372</v>
      </c>
      <c r="O203" s="1">
        <v>357</v>
      </c>
      <c r="P203" t="s">
        <v>373</v>
      </c>
    </row>
    <row r="204" spans="1:16" x14ac:dyDescent="0.25">
      <c r="B204" t="s">
        <v>374</v>
      </c>
      <c r="D204" s="1" t="s">
        <v>370</v>
      </c>
      <c r="E204" s="1" t="s">
        <v>347</v>
      </c>
      <c r="F204" s="1"/>
      <c r="G204" s="1"/>
      <c r="H204" s="1"/>
      <c r="I204" s="1"/>
      <c r="J204" s="1"/>
      <c r="K204" s="1" t="s">
        <v>375</v>
      </c>
      <c r="L204" s="1" t="s">
        <v>407</v>
      </c>
      <c r="M204" s="1">
        <v>399</v>
      </c>
      <c r="N204" s="1" t="s">
        <v>372</v>
      </c>
      <c r="O204" s="1">
        <v>399</v>
      </c>
      <c r="P204" t="s">
        <v>376</v>
      </c>
    </row>
    <row r="205" spans="1:16" x14ac:dyDescent="0.25">
      <c r="B205" t="s">
        <v>377</v>
      </c>
      <c r="D205" s="1" t="s">
        <v>370</v>
      </c>
      <c r="E205" s="1" t="s">
        <v>347</v>
      </c>
      <c r="F205" s="1"/>
      <c r="G205" s="1"/>
      <c r="H205" s="1"/>
      <c r="I205" s="1"/>
      <c r="J205" s="1"/>
      <c r="K205" s="1" t="s">
        <v>371</v>
      </c>
      <c r="L205" s="1"/>
      <c r="M205" s="1">
        <v>420</v>
      </c>
      <c r="N205" s="1" t="s">
        <v>372</v>
      </c>
      <c r="O205" s="1">
        <v>420</v>
      </c>
      <c r="P205" t="s">
        <v>377</v>
      </c>
    </row>
    <row r="206" spans="1:16" x14ac:dyDescent="0.25">
      <c r="B206" t="s">
        <v>378</v>
      </c>
      <c r="D206" s="1" t="s">
        <v>370</v>
      </c>
      <c r="E206" s="1" t="s">
        <v>349</v>
      </c>
      <c r="F206" s="1"/>
      <c r="G206" s="1"/>
      <c r="H206" s="1"/>
      <c r="I206" s="1"/>
      <c r="J206" s="1"/>
      <c r="K206" s="1" t="s">
        <v>379</v>
      </c>
      <c r="L206" s="1" t="s">
        <v>407</v>
      </c>
      <c r="M206" s="1">
        <v>447</v>
      </c>
      <c r="N206" s="1" t="s">
        <v>372</v>
      </c>
      <c r="O206" s="1">
        <v>447</v>
      </c>
      <c r="P206" t="s">
        <v>380</v>
      </c>
    </row>
    <row r="207" spans="1:16" x14ac:dyDescent="0.25">
      <c r="B207" t="s">
        <v>381</v>
      </c>
      <c r="D207" s="1" t="s">
        <v>370</v>
      </c>
      <c r="E207" s="1" t="s">
        <v>347</v>
      </c>
      <c r="F207" s="1"/>
      <c r="G207" s="1"/>
      <c r="H207" s="1"/>
      <c r="I207" s="1"/>
      <c r="J207" s="1"/>
      <c r="K207" s="1" t="s">
        <v>382</v>
      </c>
      <c r="L207" s="1" t="s">
        <v>407</v>
      </c>
      <c r="M207" s="1">
        <v>452</v>
      </c>
      <c r="N207" s="1" t="s">
        <v>372</v>
      </c>
      <c r="O207" s="1">
        <v>452</v>
      </c>
      <c r="P207" t="s">
        <v>383</v>
      </c>
    </row>
    <row r="208" spans="1:16" x14ac:dyDescent="0.25">
      <c r="B208" t="s">
        <v>384</v>
      </c>
      <c r="D208" s="1" t="s">
        <v>370</v>
      </c>
      <c r="E208" s="1" t="s">
        <v>347</v>
      </c>
      <c r="F208" s="1"/>
      <c r="G208" s="1"/>
      <c r="H208" s="1"/>
      <c r="I208" s="1"/>
      <c r="J208" s="1"/>
      <c r="K208" s="1" t="s">
        <v>375</v>
      </c>
      <c r="L208" s="1"/>
      <c r="M208" s="1">
        <v>469</v>
      </c>
      <c r="N208" s="1" t="s">
        <v>372</v>
      </c>
      <c r="O208" s="1">
        <v>469</v>
      </c>
      <c r="P208" t="s">
        <v>384</v>
      </c>
    </row>
    <row r="209" spans="2:16" x14ac:dyDescent="0.25">
      <c r="B209" t="s">
        <v>385</v>
      </c>
      <c r="D209" s="1" t="s">
        <v>370</v>
      </c>
      <c r="E209" s="1" t="s">
        <v>349</v>
      </c>
      <c r="F209" s="1"/>
      <c r="G209" s="1"/>
      <c r="H209" s="1"/>
      <c r="I209" s="1"/>
      <c r="J209" s="1"/>
      <c r="K209" s="1" t="s">
        <v>386</v>
      </c>
      <c r="L209" s="1" t="s">
        <v>407</v>
      </c>
      <c r="M209" s="1">
        <v>487</v>
      </c>
      <c r="N209" s="1" t="s">
        <v>372</v>
      </c>
      <c r="O209" s="1">
        <v>487</v>
      </c>
      <c r="P209" t="s">
        <v>387</v>
      </c>
    </row>
    <row r="210" spans="2:16" x14ac:dyDescent="0.25">
      <c r="B210" t="s">
        <v>196</v>
      </c>
      <c r="D210" s="1" t="s">
        <v>370</v>
      </c>
      <c r="E210" s="1" t="s">
        <v>349</v>
      </c>
      <c r="F210" s="1"/>
      <c r="G210" s="1"/>
      <c r="H210" s="1"/>
      <c r="I210" s="1"/>
      <c r="J210" s="1"/>
      <c r="K210" s="1" t="s">
        <v>379</v>
      </c>
      <c r="L210" s="1"/>
      <c r="M210" s="1">
        <v>518</v>
      </c>
      <c r="N210" s="1" t="s">
        <v>372</v>
      </c>
      <c r="O210" s="1">
        <v>518</v>
      </c>
      <c r="P210" t="s">
        <v>196</v>
      </c>
    </row>
    <row r="211" spans="2:16" x14ac:dyDescent="0.25">
      <c r="B211" t="s">
        <v>388</v>
      </c>
      <c r="D211" s="1" t="s">
        <v>370</v>
      </c>
      <c r="E211" s="1" t="s">
        <v>348</v>
      </c>
      <c r="F211" s="1"/>
      <c r="G211" s="1"/>
      <c r="H211" s="1"/>
      <c r="I211" s="1"/>
      <c r="J211" s="1"/>
      <c r="K211" s="1" t="s">
        <v>389</v>
      </c>
      <c r="L211" s="1" t="s">
        <v>407</v>
      </c>
      <c r="M211" s="1">
        <v>528</v>
      </c>
      <c r="N211" s="1" t="s">
        <v>372</v>
      </c>
      <c r="O211" s="1">
        <v>528</v>
      </c>
      <c r="P211" t="s">
        <v>390</v>
      </c>
    </row>
    <row r="212" spans="2:16" x14ac:dyDescent="0.25">
      <c r="B212" t="s">
        <v>201</v>
      </c>
      <c r="D212" s="1" t="s">
        <v>370</v>
      </c>
      <c r="E212" s="1" t="s">
        <v>347</v>
      </c>
      <c r="F212" s="1"/>
      <c r="G212" s="1"/>
      <c r="H212" s="1"/>
      <c r="I212" s="1"/>
      <c r="J212" s="1"/>
      <c r="K212" s="1" t="s">
        <v>382</v>
      </c>
      <c r="L212" s="1"/>
      <c r="M212" s="1">
        <v>532</v>
      </c>
      <c r="N212" s="1" t="s">
        <v>372</v>
      </c>
      <c r="O212" s="1">
        <v>532</v>
      </c>
      <c r="P212" t="s">
        <v>201</v>
      </c>
    </row>
    <row r="213" spans="2:16" x14ac:dyDescent="0.25">
      <c r="B213" t="s">
        <v>391</v>
      </c>
      <c r="D213" s="1" t="s">
        <v>370</v>
      </c>
      <c r="E213" s="1" t="s">
        <v>348</v>
      </c>
      <c r="F213" s="1"/>
      <c r="G213" s="1" t="b">
        <v>1</v>
      </c>
      <c r="H213" s="1"/>
      <c r="I213" s="1"/>
      <c r="J213" s="1"/>
      <c r="K213" s="1" t="s">
        <v>389</v>
      </c>
      <c r="L213" s="1" t="s">
        <v>407</v>
      </c>
      <c r="M213" s="1">
        <v>543</v>
      </c>
      <c r="N213" s="1" t="s">
        <v>372</v>
      </c>
      <c r="O213" s="1">
        <v>543</v>
      </c>
      <c r="P213" t="s">
        <v>392</v>
      </c>
    </row>
    <row r="214" spans="2:16" x14ac:dyDescent="0.25">
      <c r="B214" t="s">
        <v>393</v>
      </c>
      <c r="D214" s="1" t="s">
        <v>370</v>
      </c>
      <c r="E214" s="1" t="s">
        <v>348</v>
      </c>
      <c r="F214" s="1"/>
      <c r="G214" s="1"/>
      <c r="H214" s="1"/>
      <c r="I214" s="1"/>
      <c r="J214" s="1"/>
      <c r="K214" s="1" t="s">
        <v>394</v>
      </c>
      <c r="L214" s="1" t="s">
        <v>407</v>
      </c>
      <c r="M214" s="1">
        <v>565</v>
      </c>
      <c r="N214" s="1" t="s">
        <v>372</v>
      </c>
      <c r="O214" s="1">
        <v>565</v>
      </c>
      <c r="P214" t="s">
        <v>395</v>
      </c>
    </row>
    <row r="215" spans="2:16" x14ac:dyDescent="0.25">
      <c r="B215" t="s">
        <v>195</v>
      </c>
      <c r="D215" s="1" t="s">
        <v>370</v>
      </c>
      <c r="E215" s="1" t="s">
        <v>349</v>
      </c>
      <c r="F215" s="1"/>
      <c r="G215" s="1"/>
      <c r="H215" s="1"/>
      <c r="I215" s="1"/>
      <c r="J215" s="1"/>
      <c r="K215" s="1" t="s">
        <v>386</v>
      </c>
      <c r="L215" s="1"/>
      <c r="M215" s="1">
        <v>573</v>
      </c>
      <c r="N215" s="1" t="s">
        <v>372</v>
      </c>
      <c r="O215" s="1">
        <v>573</v>
      </c>
      <c r="P215" t="s">
        <v>195</v>
      </c>
    </row>
    <row r="216" spans="2:16" x14ac:dyDescent="0.25">
      <c r="B216" t="s">
        <v>199</v>
      </c>
      <c r="D216" s="1" t="s">
        <v>370</v>
      </c>
      <c r="E216" s="1" t="s">
        <v>348</v>
      </c>
      <c r="F216" s="1"/>
      <c r="G216" s="1"/>
      <c r="H216" s="1"/>
      <c r="I216" s="1"/>
      <c r="J216" s="1"/>
      <c r="K216" s="1" t="s">
        <v>389</v>
      </c>
      <c r="L216" s="1"/>
      <c r="M216" s="1">
        <v>620</v>
      </c>
      <c r="N216" s="1" t="s">
        <v>372</v>
      </c>
      <c r="O216" s="1">
        <v>620</v>
      </c>
      <c r="P216" t="s">
        <v>199</v>
      </c>
    </row>
    <row r="217" spans="2:16" x14ac:dyDescent="0.25">
      <c r="B217" t="s">
        <v>396</v>
      </c>
      <c r="D217" s="1" t="s">
        <v>370</v>
      </c>
      <c r="E217" s="1" t="s">
        <v>348</v>
      </c>
      <c r="F217" s="1"/>
      <c r="G217" s="1" t="b">
        <v>1</v>
      </c>
      <c r="H217" s="1"/>
      <c r="I217" s="1"/>
      <c r="J217" s="1"/>
      <c r="K217" s="1" t="s">
        <v>394</v>
      </c>
      <c r="L217" s="1" t="s">
        <v>407</v>
      </c>
      <c r="M217" s="1">
        <v>620</v>
      </c>
      <c r="N217" s="1" t="s">
        <v>372</v>
      </c>
      <c r="O217" s="1">
        <v>620</v>
      </c>
      <c r="P217" t="s">
        <v>397</v>
      </c>
    </row>
    <row r="218" spans="2:16" x14ac:dyDescent="0.25">
      <c r="B218" t="s">
        <v>398</v>
      </c>
      <c r="D218" s="1" t="s">
        <v>370</v>
      </c>
      <c r="E218" s="1" t="s">
        <v>347</v>
      </c>
      <c r="F218" s="1"/>
      <c r="G218" s="1"/>
      <c r="H218" s="1"/>
      <c r="I218" s="1"/>
      <c r="J218" s="1"/>
      <c r="K218" s="1" t="s">
        <v>371</v>
      </c>
      <c r="L218" s="1"/>
      <c r="M218" s="1">
        <v>621</v>
      </c>
      <c r="N218" s="1" t="s">
        <v>372</v>
      </c>
      <c r="O218" s="1">
        <v>621</v>
      </c>
      <c r="P218" t="s">
        <v>398</v>
      </c>
    </row>
    <row r="219" spans="2:16" x14ac:dyDescent="0.25">
      <c r="B219" t="s">
        <v>200</v>
      </c>
      <c r="D219" s="1" t="s">
        <v>370</v>
      </c>
      <c r="E219" s="1" t="s">
        <v>348</v>
      </c>
      <c r="F219" s="1"/>
      <c r="G219" s="1"/>
      <c r="H219" s="1"/>
      <c r="I219" s="1"/>
      <c r="J219" s="1"/>
      <c r="K219" s="1" t="s">
        <v>389</v>
      </c>
      <c r="L219" s="1"/>
      <c r="M219" s="1">
        <v>639</v>
      </c>
      <c r="N219" s="1" t="s">
        <v>372</v>
      </c>
      <c r="O219" s="1">
        <v>639</v>
      </c>
      <c r="P219" t="s">
        <v>200</v>
      </c>
    </row>
    <row r="220" spans="2:16" x14ac:dyDescent="0.25">
      <c r="B220" t="s">
        <v>399</v>
      </c>
      <c r="D220" s="1" t="s">
        <v>370</v>
      </c>
      <c r="E220" s="1" t="s">
        <v>347</v>
      </c>
      <c r="F220" s="1"/>
      <c r="G220" s="1"/>
      <c r="H220" s="1"/>
      <c r="I220" s="1"/>
      <c r="J220" s="1"/>
      <c r="K220" s="1" t="s">
        <v>375</v>
      </c>
      <c r="L220" s="1"/>
      <c r="M220" s="1">
        <v>652</v>
      </c>
      <c r="N220" s="1" t="s">
        <v>372</v>
      </c>
      <c r="O220" s="1">
        <v>652</v>
      </c>
      <c r="P220" t="s">
        <v>399</v>
      </c>
    </row>
    <row r="221" spans="2:16" x14ac:dyDescent="0.25">
      <c r="B221" t="s">
        <v>197</v>
      </c>
      <c r="D221" s="1" t="s">
        <v>370</v>
      </c>
      <c r="E221" s="1" t="s">
        <v>348</v>
      </c>
      <c r="F221" s="1"/>
      <c r="G221" s="1"/>
      <c r="H221" s="1"/>
      <c r="I221" s="1"/>
      <c r="J221" s="1"/>
      <c r="K221" s="1" t="s">
        <v>394</v>
      </c>
      <c r="L221" s="1"/>
      <c r="M221" s="1">
        <v>665</v>
      </c>
      <c r="N221" s="1" t="s">
        <v>372</v>
      </c>
      <c r="O221" s="1">
        <v>665</v>
      </c>
      <c r="P221" t="s">
        <v>197</v>
      </c>
    </row>
    <row r="222" spans="2:16" x14ac:dyDescent="0.25">
      <c r="B222" t="s">
        <v>400</v>
      </c>
      <c r="D222" s="1" t="s">
        <v>370</v>
      </c>
      <c r="E222" s="1" t="s">
        <v>347</v>
      </c>
      <c r="F222" s="1"/>
      <c r="G222" s="1"/>
      <c r="H222" s="1"/>
      <c r="I222" s="1"/>
      <c r="J222" s="1"/>
      <c r="K222" s="1" t="s">
        <v>382</v>
      </c>
      <c r="L222" s="1"/>
      <c r="M222" s="1">
        <v>697</v>
      </c>
      <c r="N222" s="1" t="s">
        <v>372</v>
      </c>
      <c r="O222" s="1">
        <v>697</v>
      </c>
      <c r="P222" t="s">
        <v>400</v>
      </c>
    </row>
    <row r="223" spans="2:16" x14ac:dyDescent="0.25">
      <c r="B223" t="s">
        <v>401</v>
      </c>
      <c r="D223" s="1" t="s">
        <v>370</v>
      </c>
      <c r="E223" s="1" t="s">
        <v>348</v>
      </c>
      <c r="F223" s="1"/>
      <c r="G223" s="1"/>
      <c r="H223" s="1"/>
      <c r="I223" s="1"/>
      <c r="J223" s="1"/>
      <c r="K223" s="1" t="s">
        <v>389</v>
      </c>
      <c r="L223" s="1"/>
      <c r="M223" s="1">
        <v>703</v>
      </c>
      <c r="N223" s="1" t="s">
        <v>372</v>
      </c>
      <c r="O223" s="1">
        <v>703</v>
      </c>
      <c r="P223" t="s">
        <v>401</v>
      </c>
    </row>
    <row r="224" spans="2:16" x14ac:dyDescent="0.25">
      <c r="B224" t="s">
        <v>198</v>
      </c>
      <c r="D224" s="1" t="s">
        <v>370</v>
      </c>
      <c r="E224" s="1" t="s">
        <v>348</v>
      </c>
      <c r="F224" s="1"/>
      <c r="G224" s="1" t="b">
        <v>1</v>
      </c>
      <c r="H224" s="1"/>
      <c r="I224" s="1"/>
      <c r="J224" s="1"/>
      <c r="K224" s="1" t="s">
        <v>394</v>
      </c>
      <c r="L224" s="1"/>
      <c r="M224" s="1">
        <v>730</v>
      </c>
      <c r="N224" s="1" t="s">
        <v>372</v>
      </c>
      <c r="O224" s="1">
        <v>730</v>
      </c>
      <c r="P224" t="s">
        <v>198</v>
      </c>
    </row>
    <row r="225" spans="1:16" x14ac:dyDescent="0.25">
      <c r="B225" t="s">
        <v>402</v>
      </c>
      <c r="D225" s="1" t="s">
        <v>370</v>
      </c>
      <c r="E225" s="1" t="s">
        <v>348</v>
      </c>
      <c r="F225" s="1"/>
      <c r="G225" s="1" t="b">
        <v>1</v>
      </c>
      <c r="H225" s="1"/>
      <c r="I225" s="1"/>
      <c r="J225" s="1"/>
      <c r="K225" s="1" t="s">
        <v>394</v>
      </c>
      <c r="L225" s="1"/>
      <c r="M225" s="1">
        <v>821</v>
      </c>
      <c r="N225" s="1" t="s">
        <v>372</v>
      </c>
      <c r="O225" s="1">
        <v>821</v>
      </c>
      <c r="P225" t="s">
        <v>402</v>
      </c>
    </row>
    <row r="226" spans="1:16" x14ac:dyDescent="0.25">
      <c r="B226" t="s">
        <v>403</v>
      </c>
      <c r="D226" s="1" t="s">
        <v>370</v>
      </c>
      <c r="E226" s="1" t="s">
        <v>348</v>
      </c>
      <c r="F226" s="1"/>
      <c r="G226" s="1"/>
      <c r="H226" s="1"/>
      <c r="I226" s="1"/>
      <c r="J226" s="1"/>
      <c r="K226" s="1" t="s">
        <v>389</v>
      </c>
      <c r="L226" s="1"/>
      <c r="M226" s="1">
        <v>835</v>
      </c>
      <c r="N226" s="1" t="s">
        <v>372</v>
      </c>
      <c r="O226" s="1">
        <v>835</v>
      </c>
      <c r="P226" t="s">
        <v>403</v>
      </c>
    </row>
    <row r="227" spans="1:16" x14ac:dyDescent="0.25">
      <c r="B227" t="s">
        <v>404</v>
      </c>
      <c r="D227" s="1" t="s">
        <v>370</v>
      </c>
      <c r="E227" s="1" t="s">
        <v>348</v>
      </c>
      <c r="F227" s="1"/>
      <c r="G227" s="1"/>
      <c r="H227" s="1"/>
      <c r="I227" s="1"/>
      <c r="J227" s="1"/>
      <c r="K227" s="1" t="s">
        <v>394</v>
      </c>
      <c r="L227" s="1"/>
      <c r="M227" s="1">
        <v>921</v>
      </c>
      <c r="N227" s="1" t="s">
        <v>372</v>
      </c>
      <c r="O227" s="1">
        <v>921</v>
      </c>
      <c r="P227" t="s">
        <v>404</v>
      </c>
    </row>
    <row r="229" spans="1:16" x14ac:dyDescent="0.25">
      <c r="A229" s="144" t="s">
        <v>410</v>
      </c>
      <c r="B229" t="s">
        <v>340</v>
      </c>
      <c r="D229" t="s">
        <v>361</v>
      </c>
      <c r="E229" t="s">
        <v>411</v>
      </c>
      <c r="F229" t="s">
        <v>362</v>
      </c>
      <c r="G229" t="s">
        <v>341</v>
      </c>
      <c r="H229" t="s">
        <v>366</v>
      </c>
      <c r="I229" s="1" t="s">
        <v>548</v>
      </c>
      <c r="J229" s="1" t="s">
        <v>547</v>
      </c>
      <c r="K229" s="6" t="s">
        <v>343</v>
      </c>
      <c r="L229" t="s">
        <v>405</v>
      </c>
      <c r="M229" t="s">
        <v>363</v>
      </c>
      <c r="N229" t="s">
        <v>364</v>
      </c>
      <c r="O229" t="s">
        <v>365</v>
      </c>
      <c r="P229" t="s">
        <v>46</v>
      </c>
    </row>
    <row r="230" spans="1:16" x14ac:dyDescent="0.25">
      <c r="B230" t="s">
        <v>433</v>
      </c>
      <c r="C230" s="79" t="s">
        <v>657</v>
      </c>
      <c r="D230" t="s">
        <v>89</v>
      </c>
      <c r="E230" t="s">
        <v>344</v>
      </c>
      <c r="F230" t="b">
        <v>0</v>
      </c>
      <c r="G230" t="b">
        <v>0</v>
      </c>
      <c r="H230" t="s">
        <v>368</v>
      </c>
      <c r="I230" s="1">
        <f>INDEX('Measure Summary'!$I$10:$I$210,MATCH(C230,'Measure Summary'!$R$10:$R$210,0))</f>
        <v>11</v>
      </c>
      <c r="J230" s="1">
        <f>INDEX('Measure Summary'!$J$12:$J$83,MATCH(C230,'Measure Summary'!$R$12:$R$83,0))</f>
        <v>19.399999999999999</v>
      </c>
      <c r="K230" t="s">
        <v>292</v>
      </c>
      <c r="L230" t="s">
        <v>406</v>
      </c>
      <c r="M230">
        <v>255</v>
      </c>
      <c r="N230" t="s">
        <v>372</v>
      </c>
      <c r="O230">
        <f>+M230</f>
        <v>255</v>
      </c>
      <c r="P230" t="str">
        <f>E230&amp;" freezer, "&amp;IF(F230,"with Icemaker,  ","")&amp;IF(G230,"with thru-door ice service, ","")&amp;"Size range = "&amp;K230&amp;", AV = "&amp;J230&amp;", "&amp;VLOOKUP(L230,key!$C$7:$D$9,2,FALSE)&amp;", Rated kWh = "&amp;M230</f>
        <v>Upright freezer, Size range = Small (&lt;13 cu ft.), AV = 19.4, Minimum code compiant, Rated kWh = 255</v>
      </c>
    </row>
    <row r="231" spans="1:16" x14ac:dyDescent="0.25">
      <c r="B231" t="s">
        <v>434</v>
      </c>
      <c r="C231" s="79" t="s">
        <v>658</v>
      </c>
      <c r="D231" t="s">
        <v>89</v>
      </c>
      <c r="E231" t="s">
        <v>344</v>
      </c>
      <c r="F231" t="b">
        <v>0</v>
      </c>
      <c r="G231" t="b">
        <v>0</v>
      </c>
      <c r="H231" t="s">
        <v>368</v>
      </c>
      <c r="I231" s="1">
        <f>INDEX('Measure Summary'!$I$12:$I$83,MATCH(C231,'Measure Summary'!$R$12:$R$83,0))</f>
        <v>14.5</v>
      </c>
      <c r="J231" s="1">
        <f>INDEX('Measure Summary'!$J$12:$J$83,MATCH(C231,'Measure Summary'!$R$12:$R$83,0))</f>
        <v>25.5</v>
      </c>
      <c r="K231" t="s">
        <v>293</v>
      </c>
      <c r="L231" t="s">
        <v>406</v>
      </c>
      <c r="M231">
        <v>274</v>
      </c>
      <c r="N231" t="s">
        <v>372</v>
      </c>
      <c r="O231">
        <f t="shared" ref="O231:O246" si="16">+M231</f>
        <v>274</v>
      </c>
      <c r="P231" t="str">
        <f>E231&amp;" freezer, "&amp;IF(F231,"with Icemaker,  ","")&amp;IF(G231,"with thru-door ice service, ","")&amp;"Size range = "&amp;K231&amp;", AV = "&amp;J231&amp;", "&amp;VLOOKUP(L231,key!$C$7:$D$9,2,FALSE)&amp;", Rated kWh = "&amp;M231</f>
        <v>Upright freezer, Size range = Medium (13-16 cu ft), AV = 25.5, Minimum code compiant, Rated kWh = 274</v>
      </c>
    </row>
    <row r="232" spans="1:16" x14ac:dyDescent="0.25">
      <c r="B232" t="s">
        <v>435</v>
      </c>
      <c r="C232" s="79" t="s">
        <v>659</v>
      </c>
      <c r="D232" t="s">
        <v>89</v>
      </c>
      <c r="E232" t="s">
        <v>344</v>
      </c>
      <c r="F232" t="b">
        <v>0</v>
      </c>
      <c r="G232" t="b">
        <v>0</v>
      </c>
      <c r="H232" t="s">
        <v>368</v>
      </c>
      <c r="I232" s="1">
        <f>INDEX('Measure Summary'!$I$12:$I$83,MATCH(C232,'Measure Summary'!$R$12:$R$83,0))</f>
        <v>18</v>
      </c>
      <c r="J232" s="1">
        <f>INDEX('Measure Summary'!$J$12:$J$83,MATCH(C232,'Measure Summary'!$R$12:$R$83,0))</f>
        <v>31.7</v>
      </c>
      <c r="K232" t="s">
        <v>294</v>
      </c>
      <c r="L232" t="s">
        <v>406</v>
      </c>
      <c r="M232">
        <v>294</v>
      </c>
      <c r="N232" t="s">
        <v>372</v>
      </c>
      <c r="O232">
        <f t="shared" si="16"/>
        <v>294</v>
      </c>
      <c r="P232" t="str">
        <f>E232&amp;" freezer, "&amp;IF(F232,"with Icemaker,  ","")&amp;IF(G232,"with thru-door ice service, ","")&amp;"Size range = "&amp;K232&amp;", AV = "&amp;J232&amp;", "&amp;VLOOKUP(L232,key!$C$7:$D$9,2,FALSE)&amp;", Rated kWh = "&amp;M232</f>
        <v>Upright freezer, Size range = Large (&gt;16 cu ft), AV = 31.7, Minimum code compiant, Rated kWh = 294</v>
      </c>
    </row>
    <row r="233" spans="1:16" x14ac:dyDescent="0.25">
      <c r="B233" t="s">
        <v>436</v>
      </c>
      <c r="C233" s="79" t="s">
        <v>660</v>
      </c>
      <c r="D233" t="s">
        <v>89</v>
      </c>
      <c r="E233" t="s">
        <v>344</v>
      </c>
      <c r="F233" t="b">
        <v>0</v>
      </c>
      <c r="G233" t="b">
        <v>0</v>
      </c>
      <c r="H233" t="s">
        <v>368</v>
      </c>
      <c r="I233" s="1">
        <f>INDEX('Measure Summary'!$I$12:$I$83,MATCH(C233,'Measure Summary'!$R$12:$R$83,0))</f>
        <v>15</v>
      </c>
      <c r="J233" s="1">
        <f>INDEX('Measure Summary'!$J$12:$J$83,MATCH(C233,'Measure Summary'!$R$12:$R$83,0))</f>
        <v>26.4</v>
      </c>
      <c r="K233" t="s">
        <v>209</v>
      </c>
      <c r="L233" t="s">
        <v>406</v>
      </c>
      <c r="M233">
        <v>277</v>
      </c>
      <c r="N233" t="s">
        <v>372</v>
      </c>
      <c r="O233">
        <f t="shared" si="16"/>
        <v>277</v>
      </c>
      <c r="P233" t="str">
        <f>E233&amp;" freezer, "&amp;IF(F233,"with Icemaker,  ","")&amp;IF(G233,"with thru-door ice service, ","")&amp;"Size range = "&amp;K233&amp;", AV = "&amp;J233&amp;", "&amp;VLOOKUP(L233,key!$C$7:$D$9,2,FALSE)&amp;", Rated kWh = "&amp;M233</f>
        <v>Upright freezer, Size range = Weighted Size, AV = 26.4, Minimum code compiant, Rated kWh = 277</v>
      </c>
    </row>
    <row r="234" spans="1:16" x14ac:dyDescent="0.25">
      <c r="B234" t="s">
        <v>437</v>
      </c>
      <c r="C234" s="79" t="s">
        <v>661</v>
      </c>
      <c r="D234" t="s">
        <v>89</v>
      </c>
      <c r="E234" t="s">
        <v>344</v>
      </c>
      <c r="F234" t="b">
        <v>1</v>
      </c>
      <c r="G234" t="b">
        <v>0</v>
      </c>
      <c r="H234" t="s">
        <v>367</v>
      </c>
      <c r="I234" s="1">
        <f>INDEX('Measure Summary'!$I$12:$I$83,MATCH(C234,'Measure Summary'!$R$12:$R$83,0))</f>
        <v>11</v>
      </c>
      <c r="J234" s="1">
        <f>INDEX('Measure Summary'!$J$12:$J$83,MATCH(C234,'Measure Summary'!$R$12:$R$83,0))</f>
        <v>19.399999999999999</v>
      </c>
      <c r="K234" t="s">
        <v>292</v>
      </c>
      <c r="L234" t="s">
        <v>406</v>
      </c>
      <c r="M234">
        <v>323</v>
      </c>
      <c r="N234" t="s">
        <v>372</v>
      </c>
      <c r="O234">
        <f t="shared" si="16"/>
        <v>323</v>
      </c>
      <c r="P234" t="str">
        <f>E234&amp;" freezer, "&amp;IF(F234,"with Icemaker,  ","")&amp;IF(G234,"with thru-door ice service, ","")&amp;"Size range = "&amp;K234&amp;", AV = "&amp;J234&amp;", "&amp;VLOOKUP(L234,key!$C$7:$D$9,2,FALSE)&amp;", Rated kWh = "&amp;M234</f>
        <v>Upright freezer, with Icemaker,  Size range = Small (&lt;13 cu ft.), AV = 19.4, Minimum code compiant, Rated kWh = 323</v>
      </c>
    </row>
    <row r="235" spans="1:16" x14ac:dyDescent="0.25">
      <c r="B235" t="s">
        <v>438</v>
      </c>
      <c r="C235" s="79" t="s">
        <v>662</v>
      </c>
      <c r="D235" t="s">
        <v>89</v>
      </c>
      <c r="E235" t="s">
        <v>344</v>
      </c>
      <c r="F235" t="b">
        <v>1</v>
      </c>
      <c r="G235" t="b">
        <v>0</v>
      </c>
      <c r="H235" t="s">
        <v>367</v>
      </c>
      <c r="I235" s="1">
        <f>INDEX('Measure Summary'!$I$12:$I$83,MATCH(C235,'Measure Summary'!$R$12:$R$83,0))</f>
        <v>14.5</v>
      </c>
      <c r="J235" s="1">
        <f>INDEX('Measure Summary'!$J$12:$J$83,MATCH(C235,'Measure Summary'!$R$12:$R$83,0))</f>
        <v>25.5</v>
      </c>
      <c r="K235" t="s">
        <v>293</v>
      </c>
      <c r="L235" t="s">
        <v>406</v>
      </c>
      <c r="M235">
        <v>353</v>
      </c>
      <c r="N235" t="s">
        <v>372</v>
      </c>
      <c r="O235">
        <f t="shared" si="16"/>
        <v>353</v>
      </c>
      <c r="P235" t="str">
        <f>E235&amp;" freezer, "&amp;IF(F235,"with Icemaker,  ","")&amp;IF(G235,"with thru-door ice service, ","")&amp;"Size range = "&amp;K235&amp;", AV = "&amp;J235&amp;", "&amp;VLOOKUP(L235,key!$C$7:$D$9,2,FALSE)&amp;", Rated kWh = "&amp;M235</f>
        <v>Upright freezer, with Icemaker,  Size range = Medium (13-16 cu ft), AV = 25.5, Minimum code compiant, Rated kWh = 353</v>
      </c>
    </row>
    <row r="236" spans="1:16" x14ac:dyDescent="0.25">
      <c r="B236" t="s">
        <v>439</v>
      </c>
      <c r="C236" s="79" t="s">
        <v>663</v>
      </c>
      <c r="D236" t="s">
        <v>89</v>
      </c>
      <c r="E236" t="s">
        <v>344</v>
      </c>
      <c r="F236" t="b">
        <v>1</v>
      </c>
      <c r="G236" t="b">
        <v>0</v>
      </c>
      <c r="H236" t="s">
        <v>367</v>
      </c>
      <c r="I236" s="1">
        <f>INDEX('Measure Summary'!$I$12:$I$83,MATCH(C236,'Measure Summary'!$R$12:$R$83,0))</f>
        <v>18</v>
      </c>
      <c r="J236" s="1">
        <f>INDEX('Measure Summary'!$J$12:$J$83,MATCH(C236,'Measure Summary'!$R$12:$R$83,0))</f>
        <v>31.7</v>
      </c>
      <c r="K236" t="s">
        <v>294</v>
      </c>
      <c r="L236" t="s">
        <v>406</v>
      </c>
      <c r="M236">
        <v>383</v>
      </c>
      <c r="N236" t="s">
        <v>372</v>
      </c>
      <c r="O236">
        <f t="shared" si="16"/>
        <v>383</v>
      </c>
      <c r="P236" t="str">
        <f>E236&amp;" freezer, "&amp;IF(F236,"with Icemaker,  ","")&amp;IF(G236,"with thru-door ice service, ","")&amp;"Size range = "&amp;K236&amp;", AV = "&amp;J236&amp;", "&amp;VLOOKUP(L236,key!$C$7:$D$9,2,FALSE)&amp;", Rated kWh = "&amp;M236</f>
        <v>Upright freezer, with Icemaker,  Size range = Large (&gt;16 cu ft), AV = 31.7, Minimum code compiant, Rated kWh = 383</v>
      </c>
    </row>
    <row r="237" spans="1:16" x14ac:dyDescent="0.25">
      <c r="B237" t="s">
        <v>440</v>
      </c>
      <c r="C237" s="79" t="s">
        <v>664</v>
      </c>
      <c r="D237" t="s">
        <v>89</v>
      </c>
      <c r="E237" t="s">
        <v>344</v>
      </c>
      <c r="F237" t="b">
        <v>1</v>
      </c>
      <c r="G237" t="b">
        <v>0</v>
      </c>
      <c r="H237" t="s">
        <v>367</v>
      </c>
      <c r="I237" s="1">
        <f>INDEX('Measure Summary'!$I$12:$I$83,MATCH(C237,'Measure Summary'!$R$12:$R$83,0))</f>
        <v>16.100000000000001</v>
      </c>
      <c r="J237" s="1">
        <f>INDEX('Measure Summary'!$J$12:$J$83,MATCH(C237,'Measure Summary'!$R$12:$R$83,0))</f>
        <v>28.4</v>
      </c>
      <c r="K237" t="s">
        <v>209</v>
      </c>
      <c r="L237" t="s">
        <v>406</v>
      </c>
      <c r="M237">
        <v>367</v>
      </c>
      <c r="N237" t="s">
        <v>372</v>
      </c>
      <c r="O237">
        <f t="shared" si="16"/>
        <v>367</v>
      </c>
      <c r="P237" t="str">
        <f>E237&amp;" freezer, "&amp;IF(F237,"with Icemaker,  ","")&amp;IF(G237,"with thru-door ice service, ","")&amp;"Size range = "&amp;K237&amp;", AV = "&amp;J237&amp;", "&amp;VLOOKUP(L237,key!$C$7:$D$9,2,FALSE)&amp;", Rated kWh = "&amp;M237</f>
        <v>Upright freezer, with Icemaker,  Size range = Weighted Size, AV = 28.4, Minimum code compiant, Rated kWh = 367</v>
      </c>
    </row>
    <row r="238" spans="1:16" x14ac:dyDescent="0.25">
      <c r="B238" t="s">
        <v>441</v>
      </c>
      <c r="C238" s="79" t="s">
        <v>665</v>
      </c>
      <c r="D238" t="s">
        <v>89</v>
      </c>
      <c r="E238" t="s">
        <v>345</v>
      </c>
      <c r="F238" t="b">
        <v>0</v>
      </c>
      <c r="G238" t="b">
        <v>0</v>
      </c>
      <c r="H238" t="s">
        <v>368</v>
      </c>
      <c r="I238" s="1">
        <f>INDEX('Measure Summary'!$I$12:$I$83,MATCH(C238,'Measure Summary'!$R$12:$R$83,0))</f>
        <v>11</v>
      </c>
      <c r="J238" s="1">
        <f>INDEX('Measure Summary'!$J$12:$J$83,MATCH(C238,'Measure Summary'!$R$12:$R$83,0))</f>
        <v>19.399999999999999</v>
      </c>
      <c r="K238" t="s">
        <v>292</v>
      </c>
      <c r="L238" t="s">
        <v>406</v>
      </c>
      <c r="M238">
        <v>188</v>
      </c>
      <c r="N238" t="s">
        <v>372</v>
      </c>
      <c r="O238">
        <f t="shared" si="16"/>
        <v>188</v>
      </c>
      <c r="P238" t="str">
        <f>E238&amp;" freezer, "&amp;IF(F238,"with Icemaker,  ","")&amp;IF(G238,"with thru-door ice service, ","")&amp;"Size range = "&amp;K238&amp;", AV = "&amp;J238&amp;", "&amp;VLOOKUP(L238,key!$C$7:$D$9,2,FALSE)&amp;", Rated kWh = "&amp;M238</f>
        <v>Chest freezer, Size range = Small (&lt;13 cu ft.), AV = 19.4, Minimum code compiant, Rated kWh = 188</v>
      </c>
    </row>
    <row r="239" spans="1:16" x14ac:dyDescent="0.25">
      <c r="B239" t="s">
        <v>442</v>
      </c>
      <c r="C239" s="79" t="s">
        <v>666</v>
      </c>
      <c r="D239" t="s">
        <v>89</v>
      </c>
      <c r="E239" t="s">
        <v>345</v>
      </c>
      <c r="F239" t="b">
        <v>0</v>
      </c>
      <c r="G239" t="b">
        <v>0</v>
      </c>
      <c r="H239" t="s">
        <v>368</v>
      </c>
      <c r="I239" s="1">
        <f>INDEX('Measure Summary'!$I$12:$I$83,MATCH(C239,'Measure Summary'!$R$12:$R$83,0))</f>
        <v>14.5</v>
      </c>
      <c r="J239" s="1">
        <f>INDEX('Measure Summary'!$J$12:$J$83,MATCH(C239,'Measure Summary'!$R$12:$R$83,0))</f>
        <v>25.5</v>
      </c>
      <c r="K239" t="s">
        <v>293</v>
      </c>
      <c r="L239" t="s">
        <v>406</v>
      </c>
      <c r="M239">
        <v>214</v>
      </c>
      <c r="N239" t="s">
        <v>372</v>
      </c>
      <c r="O239">
        <f t="shared" si="16"/>
        <v>214</v>
      </c>
      <c r="P239" t="str">
        <f>E239&amp;" freezer, "&amp;IF(F239,"with Icemaker,  ","")&amp;IF(G239,"with thru-door ice service, ","")&amp;"Size range = "&amp;K239&amp;", AV = "&amp;J239&amp;", "&amp;VLOOKUP(L239,key!$C$7:$D$9,2,FALSE)&amp;", Rated kWh = "&amp;M239</f>
        <v>Chest freezer, Size range = Medium (13-16 cu ft), AV = 25.5, Minimum code compiant, Rated kWh = 214</v>
      </c>
    </row>
    <row r="240" spans="1:16" x14ac:dyDescent="0.25">
      <c r="B240" t="s">
        <v>443</v>
      </c>
      <c r="C240" s="79" t="s">
        <v>667</v>
      </c>
      <c r="D240" t="s">
        <v>89</v>
      </c>
      <c r="E240" t="s">
        <v>345</v>
      </c>
      <c r="F240" t="b">
        <v>0</v>
      </c>
      <c r="G240" t="b">
        <v>0</v>
      </c>
      <c r="H240" t="s">
        <v>368</v>
      </c>
      <c r="I240" s="1">
        <f>INDEX('Measure Summary'!$I$12:$I$83,MATCH(C240,'Measure Summary'!$R$12:$R$83,0))</f>
        <v>18</v>
      </c>
      <c r="J240" s="1">
        <f>INDEX('Measure Summary'!$J$12:$J$83,MATCH(C240,'Measure Summary'!$R$12:$R$83,0))</f>
        <v>31.7</v>
      </c>
      <c r="K240" t="s">
        <v>294</v>
      </c>
      <c r="L240" t="s">
        <v>406</v>
      </c>
      <c r="M240">
        <v>239</v>
      </c>
      <c r="N240" t="s">
        <v>372</v>
      </c>
      <c r="O240">
        <f t="shared" si="16"/>
        <v>239</v>
      </c>
      <c r="P240" t="str">
        <f>E240&amp;" freezer, "&amp;IF(F240,"with Icemaker,  ","")&amp;IF(G240,"with thru-door ice service, ","")&amp;"Size range = "&amp;K240&amp;", AV = "&amp;J240&amp;", "&amp;VLOOKUP(L240,key!$C$7:$D$9,2,FALSE)&amp;", Rated kWh = "&amp;M240</f>
        <v>Chest freezer, Size range = Large (&gt;16 cu ft), AV = 31.7, Minimum code compiant, Rated kWh = 239</v>
      </c>
    </row>
    <row r="241" spans="2:16" x14ac:dyDescent="0.25">
      <c r="B241" t="s">
        <v>444</v>
      </c>
      <c r="C241" s="79" t="s">
        <v>668</v>
      </c>
      <c r="D241" t="s">
        <v>89</v>
      </c>
      <c r="E241" t="s">
        <v>345</v>
      </c>
      <c r="F241" t="b">
        <v>0</v>
      </c>
      <c r="G241" t="b">
        <v>0</v>
      </c>
      <c r="H241" t="s">
        <v>368</v>
      </c>
      <c r="I241" s="1">
        <f>INDEX('Measure Summary'!$I$12:$I$83,MATCH(C241,'Measure Summary'!$R$12:$R$83,0))</f>
        <v>12.4</v>
      </c>
      <c r="J241" s="1">
        <f>INDEX('Measure Summary'!$J$12:$J$83,MATCH(C241,'Measure Summary'!$R$12:$R$83,0))</f>
        <v>21.9</v>
      </c>
      <c r="K241" t="s">
        <v>209</v>
      </c>
      <c r="L241" t="s">
        <v>406</v>
      </c>
      <c r="M241">
        <v>199</v>
      </c>
      <c r="N241" t="s">
        <v>372</v>
      </c>
      <c r="O241">
        <f t="shared" si="16"/>
        <v>199</v>
      </c>
      <c r="P241" t="str">
        <f>E241&amp;" freezer, "&amp;IF(F241,"with Icemaker,  ","")&amp;IF(G241,"with thru-door ice service, ","")&amp;"Size range = "&amp;K241&amp;", AV = "&amp;J241&amp;", "&amp;VLOOKUP(L241,key!$C$7:$D$9,2,FALSE)&amp;", Rated kWh = "&amp;M241</f>
        <v>Chest freezer, Size range = Weighted Size, AV = 21.9, Minimum code compiant, Rated kWh = 199</v>
      </c>
    </row>
    <row r="242" spans="2:16" x14ac:dyDescent="0.25">
      <c r="B242" t="s">
        <v>445</v>
      </c>
      <c r="C242" s="79" t="s">
        <v>669</v>
      </c>
      <c r="D242" t="s">
        <v>89</v>
      </c>
      <c r="E242" t="s">
        <v>345</v>
      </c>
      <c r="F242" t="b">
        <v>0</v>
      </c>
      <c r="G242" t="b">
        <v>0</v>
      </c>
      <c r="H242" t="s">
        <v>367</v>
      </c>
      <c r="I242" s="1">
        <f>INDEX('Measure Summary'!$I$12:$I$83,MATCH(C242,'Measure Summary'!$R$12:$R$83,0))</f>
        <v>11</v>
      </c>
      <c r="J242" s="1">
        <f>INDEX('Measure Summary'!$J$12:$J$83,MATCH(C242,'Measure Summary'!$R$12:$R$83,0))</f>
        <v>19.399999999999999</v>
      </c>
      <c r="K242" t="s">
        <v>292</v>
      </c>
      <c r="L242" t="s">
        <v>406</v>
      </c>
      <c r="M242">
        <v>261</v>
      </c>
      <c r="N242" t="s">
        <v>372</v>
      </c>
      <c r="O242">
        <f t="shared" si="16"/>
        <v>261</v>
      </c>
      <c r="P242" t="str">
        <f>E242&amp;" freezer, "&amp;IF(F242,"with Icemaker,  ","")&amp;IF(G242,"with thru-door ice service, ","")&amp;"Size range = "&amp;K242&amp;", AV = "&amp;J242&amp;", "&amp;VLOOKUP(L242,key!$C$7:$D$9,2,FALSE)&amp;", Rated kWh = "&amp;M242</f>
        <v>Chest freezer, Size range = Small (&lt;13 cu ft.), AV = 19.4, Minimum code compiant, Rated kWh = 261</v>
      </c>
    </row>
    <row r="243" spans="2:16" x14ac:dyDescent="0.25">
      <c r="B243" t="s">
        <v>446</v>
      </c>
      <c r="C243" s="79" t="s">
        <v>670</v>
      </c>
      <c r="D243" t="s">
        <v>89</v>
      </c>
      <c r="E243" t="s">
        <v>345</v>
      </c>
      <c r="F243" t="b">
        <v>0</v>
      </c>
      <c r="G243" t="b">
        <v>0</v>
      </c>
      <c r="H243" t="s">
        <v>367</v>
      </c>
      <c r="I243" s="1">
        <f>INDEX('Measure Summary'!$I$12:$I$83,MATCH(C243,'Measure Summary'!$R$12:$R$83,0))</f>
        <v>14.5</v>
      </c>
      <c r="J243" s="1">
        <f>INDEX('Measure Summary'!$J$12:$J$83,MATCH(C243,'Measure Summary'!$R$12:$R$83,0))</f>
        <v>25.5</v>
      </c>
      <c r="K243" t="s">
        <v>293</v>
      </c>
      <c r="L243" t="s">
        <v>406</v>
      </c>
      <c r="M243">
        <v>297</v>
      </c>
      <c r="N243" t="s">
        <v>372</v>
      </c>
      <c r="O243">
        <f t="shared" si="16"/>
        <v>297</v>
      </c>
      <c r="P243" t="str">
        <f>E243&amp;" freezer, "&amp;IF(F243,"with Icemaker,  ","")&amp;IF(G243,"with thru-door ice service, ","")&amp;"Size range = "&amp;K243&amp;", AV = "&amp;J243&amp;", "&amp;VLOOKUP(L243,key!$C$7:$D$9,2,FALSE)&amp;", Rated kWh = "&amp;M243</f>
        <v>Chest freezer, Size range = Medium (13-16 cu ft), AV = 25.5, Minimum code compiant, Rated kWh = 297</v>
      </c>
    </row>
    <row r="244" spans="2:16" x14ac:dyDescent="0.25">
      <c r="B244" t="s">
        <v>447</v>
      </c>
      <c r="C244" s="79" t="s">
        <v>671</v>
      </c>
      <c r="D244" t="s">
        <v>89</v>
      </c>
      <c r="E244" t="s">
        <v>345</v>
      </c>
      <c r="F244" t="b">
        <v>0</v>
      </c>
      <c r="G244" t="b">
        <v>0</v>
      </c>
      <c r="H244" t="s">
        <v>367</v>
      </c>
      <c r="I244" s="1">
        <f>INDEX('Measure Summary'!$I$12:$I$83,MATCH(C244,'Measure Summary'!$R$12:$R$83,0))</f>
        <v>18</v>
      </c>
      <c r="J244" s="1">
        <f>INDEX('Measure Summary'!$J$12:$J$83,MATCH(C244,'Measure Summary'!$R$12:$R$83,0))</f>
        <v>31.7</v>
      </c>
      <c r="K244" t="s">
        <v>294</v>
      </c>
      <c r="L244" t="s">
        <v>406</v>
      </c>
      <c r="M244">
        <v>332</v>
      </c>
      <c r="N244" t="s">
        <v>372</v>
      </c>
      <c r="O244">
        <f t="shared" si="16"/>
        <v>332</v>
      </c>
      <c r="P244" t="str">
        <f>E244&amp;" freezer, "&amp;IF(F244,"with Icemaker,  ","")&amp;IF(G244,"with thru-door ice service, ","")&amp;"Size range = "&amp;K244&amp;", AV = "&amp;J244&amp;", "&amp;VLOOKUP(L244,key!$C$7:$D$9,2,FALSE)&amp;", Rated kWh = "&amp;M244</f>
        <v>Chest freezer, Size range = Large (&gt;16 cu ft), AV = 31.7, Minimum code compiant, Rated kWh = 332</v>
      </c>
    </row>
    <row r="245" spans="2:16" x14ac:dyDescent="0.25">
      <c r="B245" t="s">
        <v>448</v>
      </c>
      <c r="C245" s="79" t="s">
        <v>672</v>
      </c>
      <c r="D245" t="s">
        <v>89</v>
      </c>
      <c r="E245" t="s">
        <v>345</v>
      </c>
      <c r="F245" t="b">
        <v>0</v>
      </c>
      <c r="G245" t="b">
        <v>0</v>
      </c>
      <c r="H245" t="s">
        <v>367</v>
      </c>
      <c r="I245" s="1">
        <f>INDEX('Measure Summary'!$I$12:$I$83,MATCH(C245,'Measure Summary'!$R$12:$R$83,0))</f>
        <v>13</v>
      </c>
      <c r="J245" s="1">
        <f>INDEX('Measure Summary'!$J$12:$J$83,MATCH(C245,'Measure Summary'!$R$12:$R$83,0))</f>
        <v>22.9</v>
      </c>
      <c r="K245" t="s">
        <v>342</v>
      </c>
      <c r="L245" t="s">
        <v>406</v>
      </c>
      <c r="M245">
        <v>282</v>
      </c>
      <c r="N245" t="s">
        <v>372</v>
      </c>
      <c r="O245">
        <f t="shared" si="16"/>
        <v>282</v>
      </c>
      <c r="P245" t="str">
        <f>E245&amp;" freezer, "&amp;IF(F245,"with Icemaker,  ","")&amp;IF(G245,"with thru-door ice service, ","")&amp;"Size range = "&amp;K245&amp;", AV = "&amp;J245&amp;", "&amp;VLOOKUP(L245,key!$C$7:$D$9,2,FALSE)&amp;", Rated kWh = "&amp;M245</f>
        <v>Chest freezer, Size range = Weighted, AV = 22.9, Minimum code compiant, Rated kWh = 282</v>
      </c>
    </row>
    <row r="246" spans="2:16" x14ac:dyDescent="0.25">
      <c r="B246" t="s">
        <v>498</v>
      </c>
      <c r="C246" s="79" t="s">
        <v>237</v>
      </c>
      <c r="D246" t="s">
        <v>89</v>
      </c>
      <c r="E246" t="s">
        <v>342</v>
      </c>
      <c r="I246" s="1">
        <f>INDEX('Measure Summary'!$I$12:$I$83,MATCH(C246,'Measure Summary'!$R$12:$R$83,0))</f>
        <v>14</v>
      </c>
      <c r="J246" s="1">
        <f>INDEX('Measure Summary'!$J$12:$J$83,MATCH(C246,'Measure Summary'!$R$12:$R$83,0))</f>
        <v>25</v>
      </c>
      <c r="K246" t="s">
        <v>342</v>
      </c>
      <c r="L246" t="s">
        <v>406</v>
      </c>
      <c r="M246">
        <v>282</v>
      </c>
      <c r="N246" t="s">
        <v>372</v>
      </c>
      <c r="O246">
        <f t="shared" si="16"/>
        <v>282</v>
      </c>
      <c r="P246" s="189" t="str">
        <f>"Freezers, weighted configuration and size range, AV = "&amp;J246&amp;", "&amp;VLOOKUP(L246,key!$C$7:$D$9,2,FALSE)&amp;", Rated kWh = "&amp;M246</f>
        <v>Freezers, weighted configuration and size range, AV = 25, Minimum code compiant, Rated kWh = 282</v>
      </c>
    </row>
    <row r="247" spans="2:16" x14ac:dyDescent="0.25">
      <c r="B247" t="s">
        <v>449</v>
      </c>
      <c r="C247" s="79" t="s">
        <v>657</v>
      </c>
      <c r="D247" t="s">
        <v>89</v>
      </c>
      <c r="E247" t="s">
        <v>344</v>
      </c>
      <c r="F247" t="b">
        <v>0</v>
      </c>
      <c r="G247" t="b">
        <v>0</v>
      </c>
      <c r="H247" t="s">
        <v>368</v>
      </c>
      <c r="I247" s="1">
        <f>INDEX('Measure Summary'!$I$12:$I$83,MATCH(C247,'Measure Summary'!$R$12:$R$83,0))</f>
        <v>11</v>
      </c>
      <c r="J247" s="1">
        <f>INDEX('Measure Summary'!$J$12:$J$83,MATCH(C247,'Measure Summary'!$R$12:$R$83,0))</f>
        <v>19.399999999999999</v>
      </c>
      <c r="K247" t="s">
        <v>292</v>
      </c>
      <c r="L247" t="s">
        <v>250</v>
      </c>
      <c r="M247">
        <f>+M230*0.9</f>
        <v>229.5</v>
      </c>
      <c r="N247" t="s">
        <v>372</v>
      </c>
      <c r="O247">
        <f>+M247</f>
        <v>229.5</v>
      </c>
      <c r="P247" t="str">
        <f>E247&amp;" freezer, "&amp;IF(F247,"with Icemaker,  ","")&amp;IF(G247,"with thru-door ice service, ","")&amp;"Size range = "&amp;K247&amp;", AV = "&amp;J247&amp;", "&amp;VLOOKUP(L247,key!$C$7:$D$9,2,FALSE)&amp;", Rated kWh = "&amp;M247</f>
        <v>Upright freezer, Size range = Small (&lt;13 cu ft.), AV = 19.4, Energy Star qualified, Rated kWh = 229.5</v>
      </c>
    </row>
    <row r="248" spans="2:16" x14ac:dyDescent="0.25">
      <c r="B248" t="s">
        <v>450</v>
      </c>
      <c r="C248" s="79" t="s">
        <v>658</v>
      </c>
      <c r="D248" t="s">
        <v>89</v>
      </c>
      <c r="E248" t="s">
        <v>344</v>
      </c>
      <c r="F248" t="b">
        <v>0</v>
      </c>
      <c r="G248" t="b">
        <v>0</v>
      </c>
      <c r="H248" t="s">
        <v>368</v>
      </c>
      <c r="I248" s="1">
        <f>INDEX('Measure Summary'!$I$12:$I$83,MATCH(C248,'Measure Summary'!$R$12:$R$83,0))</f>
        <v>14.5</v>
      </c>
      <c r="J248" s="1">
        <f>INDEX('Measure Summary'!$J$12:$J$83,MATCH(C248,'Measure Summary'!$R$12:$R$83,0))</f>
        <v>25.5</v>
      </c>
      <c r="K248" t="s">
        <v>293</v>
      </c>
      <c r="L248" t="s">
        <v>250</v>
      </c>
      <c r="M248">
        <f t="shared" ref="M248:M263" si="17">+M231*0.9</f>
        <v>246.6</v>
      </c>
      <c r="N248" t="s">
        <v>372</v>
      </c>
      <c r="O248">
        <f t="shared" ref="O248:O263" si="18">+M248</f>
        <v>246.6</v>
      </c>
      <c r="P248" t="str">
        <f>E248&amp;" freezer, "&amp;IF(F248,"with Icemaker,  ","")&amp;IF(G248,"with thru-door ice service, ","")&amp;"Size range = "&amp;K248&amp;", AV = "&amp;J248&amp;", "&amp;VLOOKUP(L248,key!$C$7:$D$9,2,FALSE)&amp;", Rated kWh = "&amp;M248</f>
        <v>Upright freezer, Size range = Medium (13-16 cu ft), AV = 25.5, Energy Star qualified, Rated kWh = 246.6</v>
      </c>
    </row>
    <row r="249" spans="2:16" x14ac:dyDescent="0.25">
      <c r="B249" t="s">
        <v>451</v>
      </c>
      <c r="C249" s="79" t="s">
        <v>659</v>
      </c>
      <c r="D249" t="s">
        <v>89</v>
      </c>
      <c r="E249" t="s">
        <v>344</v>
      </c>
      <c r="F249" t="b">
        <v>0</v>
      </c>
      <c r="G249" t="b">
        <v>0</v>
      </c>
      <c r="H249" t="s">
        <v>368</v>
      </c>
      <c r="I249" s="1">
        <f>INDEX('Measure Summary'!$I$12:$I$83,MATCH(C249,'Measure Summary'!$R$12:$R$83,0))</f>
        <v>18</v>
      </c>
      <c r="J249" s="1">
        <f>INDEX('Measure Summary'!$J$12:$J$83,MATCH(C249,'Measure Summary'!$R$12:$R$83,0))</f>
        <v>31.7</v>
      </c>
      <c r="K249" t="s">
        <v>294</v>
      </c>
      <c r="L249" t="s">
        <v>250</v>
      </c>
      <c r="M249">
        <f t="shared" si="17"/>
        <v>264.60000000000002</v>
      </c>
      <c r="N249" t="s">
        <v>372</v>
      </c>
      <c r="O249">
        <f t="shared" si="18"/>
        <v>264.60000000000002</v>
      </c>
      <c r="P249" t="str">
        <f>E249&amp;" freezer, "&amp;IF(F249,"with Icemaker,  ","")&amp;IF(G249,"with thru-door ice service, ","")&amp;"Size range = "&amp;K249&amp;", AV = "&amp;J249&amp;", "&amp;VLOOKUP(L249,key!$C$7:$D$9,2,FALSE)&amp;", Rated kWh = "&amp;M249</f>
        <v>Upright freezer, Size range = Large (&gt;16 cu ft), AV = 31.7, Energy Star qualified, Rated kWh = 264.6</v>
      </c>
    </row>
    <row r="250" spans="2:16" x14ac:dyDescent="0.25">
      <c r="B250" t="s">
        <v>452</v>
      </c>
      <c r="C250" s="79" t="s">
        <v>660</v>
      </c>
      <c r="D250" t="s">
        <v>89</v>
      </c>
      <c r="E250" t="s">
        <v>344</v>
      </c>
      <c r="F250" t="b">
        <v>0</v>
      </c>
      <c r="G250" t="b">
        <v>0</v>
      </c>
      <c r="H250" t="s">
        <v>368</v>
      </c>
      <c r="I250" s="1">
        <f>INDEX('Measure Summary'!$I$12:$I$83,MATCH(C250,'Measure Summary'!$R$12:$R$83,0))</f>
        <v>15</v>
      </c>
      <c r="J250" s="1">
        <f>INDEX('Measure Summary'!$J$12:$J$83,MATCH(C250,'Measure Summary'!$R$12:$R$83,0))</f>
        <v>26.4</v>
      </c>
      <c r="K250" t="s">
        <v>209</v>
      </c>
      <c r="L250" t="s">
        <v>250</v>
      </c>
      <c r="M250">
        <f t="shared" si="17"/>
        <v>249.3</v>
      </c>
      <c r="N250" t="s">
        <v>372</v>
      </c>
      <c r="O250">
        <f t="shared" si="18"/>
        <v>249.3</v>
      </c>
      <c r="P250" t="str">
        <f>E250&amp;" freezer, "&amp;IF(F250,"with Icemaker,  ","")&amp;IF(G250,"with thru-door ice service, ","")&amp;"Size range = "&amp;K250&amp;", AV = "&amp;J250&amp;", "&amp;VLOOKUP(L250,key!$C$7:$D$9,2,FALSE)&amp;", Rated kWh = "&amp;M250</f>
        <v>Upright freezer, Size range = Weighted Size, AV = 26.4, Energy Star qualified, Rated kWh = 249.3</v>
      </c>
    </row>
    <row r="251" spans="2:16" x14ac:dyDescent="0.25">
      <c r="B251" t="s">
        <v>453</v>
      </c>
      <c r="C251" s="79" t="s">
        <v>661</v>
      </c>
      <c r="D251" t="s">
        <v>89</v>
      </c>
      <c r="E251" t="s">
        <v>344</v>
      </c>
      <c r="F251" t="b">
        <v>1</v>
      </c>
      <c r="G251" t="b">
        <v>0</v>
      </c>
      <c r="H251" t="s">
        <v>367</v>
      </c>
      <c r="I251" s="1">
        <f>INDEX('Measure Summary'!$I$12:$I$83,MATCH(C251,'Measure Summary'!$R$12:$R$83,0))</f>
        <v>11</v>
      </c>
      <c r="J251" s="1">
        <f>INDEX('Measure Summary'!$J$12:$J$83,MATCH(C251,'Measure Summary'!$R$12:$R$83,0))</f>
        <v>19.399999999999999</v>
      </c>
      <c r="K251" t="s">
        <v>292</v>
      </c>
      <c r="L251" t="s">
        <v>250</v>
      </c>
      <c r="M251">
        <f t="shared" si="17"/>
        <v>290.7</v>
      </c>
      <c r="N251" t="s">
        <v>372</v>
      </c>
      <c r="O251">
        <f t="shared" si="18"/>
        <v>290.7</v>
      </c>
      <c r="P251" t="str">
        <f>E251&amp;" freezer, "&amp;IF(F251,"with Icemaker,  ","")&amp;IF(G251,"with thru-door ice service, ","")&amp;"Size range = "&amp;K251&amp;", AV = "&amp;J251&amp;", "&amp;VLOOKUP(L251,key!$C$7:$D$9,2,FALSE)&amp;", Rated kWh = "&amp;M251</f>
        <v>Upright freezer, with Icemaker,  Size range = Small (&lt;13 cu ft.), AV = 19.4, Energy Star qualified, Rated kWh = 290.7</v>
      </c>
    </row>
    <row r="252" spans="2:16" x14ac:dyDescent="0.25">
      <c r="B252" t="s">
        <v>454</v>
      </c>
      <c r="C252" s="79" t="s">
        <v>662</v>
      </c>
      <c r="D252" t="s">
        <v>89</v>
      </c>
      <c r="E252" t="s">
        <v>344</v>
      </c>
      <c r="F252" t="b">
        <v>1</v>
      </c>
      <c r="G252" t="b">
        <v>0</v>
      </c>
      <c r="H252" t="s">
        <v>367</v>
      </c>
      <c r="I252" s="1">
        <f>INDEX('Measure Summary'!$I$12:$I$83,MATCH(C252,'Measure Summary'!$R$12:$R$83,0))</f>
        <v>14.5</v>
      </c>
      <c r="J252" s="1">
        <f>INDEX('Measure Summary'!$J$12:$J$83,MATCH(C252,'Measure Summary'!$R$12:$R$83,0))</f>
        <v>25.5</v>
      </c>
      <c r="K252" t="s">
        <v>293</v>
      </c>
      <c r="L252" t="s">
        <v>250</v>
      </c>
      <c r="M252">
        <f t="shared" si="17"/>
        <v>317.7</v>
      </c>
      <c r="N252" t="s">
        <v>372</v>
      </c>
      <c r="O252">
        <f t="shared" si="18"/>
        <v>317.7</v>
      </c>
      <c r="P252" t="str">
        <f>E252&amp;" freezer, "&amp;IF(F252,"with Icemaker,  ","")&amp;IF(G252,"with thru-door ice service, ","")&amp;"Size range = "&amp;K252&amp;", AV = "&amp;J252&amp;", "&amp;VLOOKUP(L252,key!$C$7:$D$9,2,FALSE)&amp;", Rated kWh = "&amp;M252</f>
        <v>Upright freezer, with Icemaker,  Size range = Medium (13-16 cu ft), AV = 25.5, Energy Star qualified, Rated kWh = 317.7</v>
      </c>
    </row>
    <row r="253" spans="2:16" x14ac:dyDescent="0.25">
      <c r="B253" t="s">
        <v>455</v>
      </c>
      <c r="C253" s="79" t="s">
        <v>663</v>
      </c>
      <c r="D253" t="s">
        <v>89</v>
      </c>
      <c r="E253" t="s">
        <v>344</v>
      </c>
      <c r="F253" t="b">
        <v>1</v>
      </c>
      <c r="G253" t="b">
        <v>0</v>
      </c>
      <c r="H253" t="s">
        <v>367</v>
      </c>
      <c r="I253" s="1">
        <f>INDEX('Measure Summary'!$I$12:$I$83,MATCH(C253,'Measure Summary'!$R$12:$R$83,0))</f>
        <v>18</v>
      </c>
      <c r="J253" s="1">
        <f>INDEX('Measure Summary'!$J$12:$J$83,MATCH(C253,'Measure Summary'!$R$12:$R$83,0))</f>
        <v>31.7</v>
      </c>
      <c r="K253" t="s">
        <v>294</v>
      </c>
      <c r="L253" t="s">
        <v>250</v>
      </c>
      <c r="M253">
        <f t="shared" si="17"/>
        <v>344.7</v>
      </c>
      <c r="N253" t="s">
        <v>372</v>
      </c>
      <c r="O253">
        <f t="shared" si="18"/>
        <v>344.7</v>
      </c>
      <c r="P253" t="str">
        <f>E253&amp;" freezer, "&amp;IF(F253,"with Icemaker,  ","")&amp;IF(G253,"with thru-door ice service, ","")&amp;"Size range = "&amp;K253&amp;", AV = "&amp;J253&amp;", "&amp;VLOOKUP(L253,key!$C$7:$D$9,2,FALSE)&amp;", Rated kWh = "&amp;M253</f>
        <v>Upright freezer, with Icemaker,  Size range = Large (&gt;16 cu ft), AV = 31.7, Energy Star qualified, Rated kWh = 344.7</v>
      </c>
    </row>
    <row r="254" spans="2:16" x14ac:dyDescent="0.25">
      <c r="B254" t="s">
        <v>456</v>
      </c>
      <c r="C254" s="79" t="s">
        <v>664</v>
      </c>
      <c r="D254" t="s">
        <v>89</v>
      </c>
      <c r="E254" t="s">
        <v>344</v>
      </c>
      <c r="F254" t="b">
        <v>1</v>
      </c>
      <c r="G254" t="b">
        <v>0</v>
      </c>
      <c r="H254" t="s">
        <v>367</v>
      </c>
      <c r="I254" s="1">
        <f>INDEX('Measure Summary'!$I$12:$I$83,MATCH(C254,'Measure Summary'!$R$12:$R$83,0))</f>
        <v>16.100000000000001</v>
      </c>
      <c r="J254" s="1">
        <f>INDEX('Measure Summary'!$J$12:$J$83,MATCH(C254,'Measure Summary'!$R$12:$R$83,0))</f>
        <v>28.4</v>
      </c>
      <c r="K254" t="s">
        <v>209</v>
      </c>
      <c r="L254" t="s">
        <v>250</v>
      </c>
      <c r="M254">
        <f t="shared" si="17"/>
        <v>330.3</v>
      </c>
      <c r="N254" t="s">
        <v>372</v>
      </c>
      <c r="O254">
        <f t="shared" si="18"/>
        <v>330.3</v>
      </c>
      <c r="P254" t="str">
        <f>E254&amp;" freezer, "&amp;IF(F254,"with Icemaker,  ","")&amp;IF(G254,"with thru-door ice service, ","")&amp;"Size range = "&amp;K254&amp;", AV = "&amp;J254&amp;", "&amp;VLOOKUP(L254,key!$C$7:$D$9,2,FALSE)&amp;", Rated kWh = "&amp;M254</f>
        <v>Upright freezer, with Icemaker,  Size range = Weighted Size, AV = 28.4, Energy Star qualified, Rated kWh = 330.3</v>
      </c>
    </row>
    <row r="255" spans="2:16" x14ac:dyDescent="0.25">
      <c r="B255" t="s">
        <v>457</v>
      </c>
      <c r="C255" s="79" t="s">
        <v>665</v>
      </c>
      <c r="D255" t="s">
        <v>89</v>
      </c>
      <c r="E255" t="s">
        <v>345</v>
      </c>
      <c r="F255" t="b">
        <v>0</v>
      </c>
      <c r="G255" t="b">
        <v>0</v>
      </c>
      <c r="H255" t="s">
        <v>368</v>
      </c>
      <c r="I255" s="1">
        <f>INDEX('Measure Summary'!$I$12:$I$83,MATCH(C255,'Measure Summary'!$R$12:$R$83,0))</f>
        <v>11</v>
      </c>
      <c r="J255" s="1">
        <f>INDEX('Measure Summary'!$J$12:$J$83,MATCH(C255,'Measure Summary'!$R$12:$R$83,0))</f>
        <v>19.399999999999999</v>
      </c>
      <c r="K255" t="s">
        <v>292</v>
      </c>
      <c r="L255" t="s">
        <v>250</v>
      </c>
      <c r="M255">
        <f t="shared" si="17"/>
        <v>169.20000000000002</v>
      </c>
      <c r="N255" t="s">
        <v>372</v>
      </c>
      <c r="O255">
        <f t="shared" si="18"/>
        <v>169.20000000000002</v>
      </c>
      <c r="P255" t="str">
        <f>E255&amp;" freezer, "&amp;IF(F255,"with Icemaker,  ","")&amp;IF(G255,"with thru-door ice service, ","")&amp;"Size range = "&amp;K255&amp;", AV = "&amp;J255&amp;", "&amp;VLOOKUP(L255,key!$C$7:$D$9,2,FALSE)&amp;", Rated kWh = "&amp;M255</f>
        <v>Chest freezer, Size range = Small (&lt;13 cu ft.), AV = 19.4, Energy Star qualified, Rated kWh = 169.2</v>
      </c>
    </row>
    <row r="256" spans="2:16" x14ac:dyDescent="0.25">
      <c r="B256" t="s">
        <v>458</v>
      </c>
      <c r="C256" s="79" t="s">
        <v>666</v>
      </c>
      <c r="D256" t="s">
        <v>89</v>
      </c>
      <c r="E256" t="s">
        <v>345</v>
      </c>
      <c r="F256" t="b">
        <v>0</v>
      </c>
      <c r="G256" t="b">
        <v>0</v>
      </c>
      <c r="H256" t="s">
        <v>368</v>
      </c>
      <c r="I256" s="1">
        <f>INDEX('Measure Summary'!$I$12:$I$83,MATCH(C256,'Measure Summary'!$R$12:$R$83,0))</f>
        <v>14.5</v>
      </c>
      <c r="J256" s="1">
        <f>INDEX('Measure Summary'!$J$12:$J$83,MATCH(C256,'Measure Summary'!$R$12:$R$83,0))</f>
        <v>25.5</v>
      </c>
      <c r="K256" t="s">
        <v>293</v>
      </c>
      <c r="L256" t="s">
        <v>250</v>
      </c>
      <c r="M256">
        <f t="shared" si="17"/>
        <v>192.6</v>
      </c>
      <c r="N256" t="s">
        <v>372</v>
      </c>
      <c r="O256">
        <f t="shared" si="18"/>
        <v>192.6</v>
      </c>
      <c r="P256" t="str">
        <f>E256&amp;" freezer, "&amp;IF(F256,"with Icemaker,  ","")&amp;IF(G256,"with thru-door ice service, ","")&amp;"Size range = "&amp;K256&amp;", AV = "&amp;J256&amp;", "&amp;VLOOKUP(L256,key!$C$7:$D$9,2,FALSE)&amp;", Rated kWh = "&amp;M256</f>
        <v>Chest freezer, Size range = Medium (13-16 cu ft), AV = 25.5, Energy Star qualified, Rated kWh = 192.6</v>
      </c>
    </row>
    <row r="257" spans="2:16" x14ac:dyDescent="0.25">
      <c r="B257" t="s">
        <v>459</v>
      </c>
      <c r="C257" s="79" t="s">
        <v>667</v>
      </c>
      <c r="D257" t="s">
        <v>89</v>
      </c>
      <c r="E257" t="s">
        <v>345</v>
      </c>
      <c r="F257" t="b">
        <v>0</v>
      </c>
      <c r="G257" t="b">
        <v>0</v>
      </c>
      <c r="H257" t="s">
        <v>368</v>
      </c>
      <c r="I257" s="1">
        <f>INDEX('Measure Summary'!$I$12:$I$83,MATCH(C257,'Measure Summary'!$R$12:$R$83,0))</f>
        <v>18</v>
      </c>
      <c r="J257" s="1">
        <f>INDEX('Measure Summary'!$J$12:$J$83,MATCH(C257,'Measure Summary'!$R$12:$R$83,0))</f>
        <v>31.7</v>
      </c>
      <c r="K257" t="s">
        <v>294</v>
      </c>
      <c r="L257" t="s">
        <v>250</v>
      </c>
      <c r="M257">
        <f t="shared" si="17"/>
        <v>215.1</v>
      </c>
      <c r="N257" t="s">
        <v>372</v>
      </c>
      <c r="O257">
        <f t="shared" si="18"/>
        <v>215.1</v>
      </c>
      <c r="P257" t="str">
        <f>E257&amp;" freezer, "&amp;IF(F257,"with Icemaker,  ","")&amp;IF(G257,"with thru-door ice service, ","")&amp;"Size range = "&amp;K257&amp;", AV = "&amp;J257&amp;", "&amp;VLOOKUP(L257,key!$C$7:$D$9,2,FALSE)&amp;", Rated kWh = "&amp;M257</f>
        <v>Chest freezer, Size range = Large (&gt;16 cu ft), AV = 31.7, Energy Star qualified, Rated kWh = 215.1</v>
      </c>
    </row>
    <row r="258" spans="2:16" x14ac:dyDescent="0.25">
      <c r="B258" t="s">
        <v>460</v>
      </c>
      <c r="C258" s="79" t="s">
        <v>668</v>
      </c>
      <c r="D258" t="s">
        <v>89</v>
      </c>
      <c r="E258" t="s">
        <v>345</v>
      </c>
      <c r="F258" t="b">
        <v>0</v>
      </c>
      <c r="G258" t="b">
        <v>0</v>
      </c>
      <c r="H258" t="s">
        <v>368</v>
      </c>
      <c r="I258" s="1">
        <f>INDEX('Measure Summary'!$I$12:$I$83,MATCH(C258,'Measure Summary'!$R$12:$R$83,0))</f>
        <v>12.4</v>
      </c>
      <c r="J258" s="1">
        <f>INDEX('Measure Summary'!$J$12:$J$83,MATCH(C258,'Measure Summary'!$R$12:$R$83,0))</f>
        <v>21.9</v>
      </c>
      <c r="K258" t="s">
        <v>209</v>
      </c>
      <c r="L258" t="s">
        <v>250</v>
      </c>
      <c r="M258">
        <f t="shared" si="17"/>
        <v>179.1</v>
      </c>
      <c r="N258" t="s">
        <v>372</v>
      </c>
      <c r="O258">
        <f t="shared" si="18"/>
        <v>179.1</v>
      </c>
      <c r="P258" t="str">
        <f>E258&amp;" freezer, "&amp;IF(F258,"with Icemaker,  ","")&amp;IF(G258,"with thru-door ice service, ","")&amp;"Size range = "&amp;K258&amp;", AV = "&amp;J258&amp;", "&amp;VLOOKUP(L258,key!$C$7:$D$9,2,FALSE)&amp;", Rated kWh = "&amp;M258</f>
        <v>Chest freezer, Size range = Weighted Size, AV = 21.9, Energy Star qualified, Rated kWh = 179.1</v>
      </c>
    </row>
    <row r="259" spans="2:16" x14ac:dyDescent="0.25">
      <c r="B259" t="s">
        <v>461</v>
      </c>
      <c r="C259" s="79" t="s">
        <v>669</v>
      </c>
      <c r="D259" t="s">
        <v>89</v>
      </c>
      <c r="E259" t="s">
        <v>345</v>
      </c>
      <c r="F259" t="b">
        <v>0</v>
      </c>
      <c r="G259" t="b">
        <v>0</v>
      </c>
      <c r="H259" t="s">
        <v>367</v>
      </c>
      <c r="I259" s="1">
        <f>INDEX('Measure Summary'!$I$12:$I$83,MATCH(C259,'Measure Summary'!$R$12:$R$83,0))</f>
        <v>11</v>
      </c>
      <c r="J259" s="1">
        <f>INDEX('Measure Summary'!$J$12:$J$83,MATCH(C259,'Measure Summary'!$R$12:$R$83,0))</f>
        <v>19.399999999999999</v>
      </c>
      <c r="K259" t="s">
        <v>292</v>
      </c>
      <c r="L259" t="s">
        <v>250</v>
      </c>
      <c r="M259">
        <f t="shared" si="17"/>
        <v>234.9</v>
      </c>
      <c r="N259" t="s">
        <v>372</v>
      </c>
      <c r="O259">
        <f t="shared" si="18"/>
        <v>234.9</v>
      </c>
      <c r="P259" t="str">
        <f>E259&amp;" freezer, "&amp;IF(F259,"with Icemaker,  ","")&amp;IF(G259,"with thru-door ice service, ","")&amp;"Size range = "&amp;K259&amp;", AV = "&amp;J259&amp;", "&amp;VLOOKUP(L259,key!$C$7:$D$9,2,FALSE)&amp;", Rated kWh = "&amp;M259</f>
        <v>Chest freezer, Size range = Small (&lt;13 cu ft.), AV = 19.4, Energy Star qualified, Rated kWh = 234.9</v>
      </c>
    </row>
    <row r="260" spans="2:16" x14ac:dyDescent="0.25">
      <c r="B260" t="s">
        <v>462</v>
      </c>
      <c r="C260" s="79" t="s">
        <v>670</v>
      </c>
      <c r="D260" t="s">
        <v>89</v>
      </c>
      <c r="E260" t="s">
        <v>345</v>
      </c>
      <c r="F260" t="b">
        <v>0</v>
      </c>
      <c r="G260" t="b">
        <v>0</v>
      </c>
      <c r="H260" t="s">
        <v>367</v>
      </c>
      <c r="I260" s="1">
        <f>INDEX('Measure Summary'!$I$12:$I$83,MATCH(C260,'Measure Summary'!$R$12:$R$83,0))</f>
        <v>14.5</v>
      </c>
      <c r="J260" s="1">
        <f>INDEX('Measure Summary'!$J$12:$J$83,MATCH(C260,'Measure Summary'!$R$12:$R$83,0))</f>
        <v>25.5</v>
      </c>
      <c r="K260" t="s">
        <v>293</v>
      </c>
      <c r="L260" t="s">
        <v>250</v>
      </c>
      <c r="M260">
        <f t="shared" si="17"/>
        <v>267.3</v>
      </c>
      <c r="N260" t="s">
        <v>372</v>
      </c>
      <c r="O260">
        <f t="shared" si="18"/>
        <v>267.3</v>
      </c>
      <c r="P260" t="str">
        <f>E260&amp;" freezer, "&amp;IF(F260,"with Icemaker,  ","")&amp;IF(G260,"with thru-door ice service, ","")&amp;"Size range = "&amp;K260&amp;", AV = "&amp;J260&amp;", "&amp;VLOOKUP(L260,key!$C$7:$D$9,2,FALSE)&amp;", Rated kWh = "&amp;M260</f>
        <v>Chest freezer, Size range = Medium (13-16 cu ft), AV = 25.5, Energy Star qualified, Rated kWh = 267.3</v>
      </c>
    </row>
    <row r="261" spans="2:16" x14ac:dyDescent="0.25">
      <c r="B261" t="s">
        <v>463</v>
      </c>
      <c r="C261" s="79" t="s">
        <v>671</v>
      </c>
      <c r="D261" t="s">
        <v>89</v>
      </c>
      <c r="E261" t="s">
        <v>345</v>
      </c>
      <c r="F261" t="b">
        <v>0</v>
      </c>
      <c r="G261" t="b">
        <v>0</v>
      </c>
      <c r="H261" t="s">
        <v>367</v>
      </c>
      <c r="I261" s="1">
        <f>INDEX('Measure Summary'!$I$12:$I$83,MATCH(C261,'Measure Summary'!$R$12:$R$83,0))</f>
        <v>18</v>
      </c>
      <c r="J261" s="1">
        <f>INDEX('Measure Summary'!$J$12:$J$83,MATCH(C261,'Measure Summary'!$R$12:$R$83,0))</f>
        <v>31.7</v>
      </c>
      <c r="K261" t="s">
        <v>294</v>
      </c>
      <c r="L261" t="s">
        <v>250</v>
      </c>
      <c r="M261">
        <f t="shared" si="17"/>
        <v>298.8</v>
      </c>
      <c r="N261" t="s">
        <v>372</v>
      </c>
      <c r="O261">
        <f t="shared" si="18"/>
        <v>298.8</v>
      </c>
      <c r="P261" t="str">
        <f>E261&amp;" freezer, "&amp;IF(F261,"with Icemaker,  ","")&amp;IF(G261,"with thru-door ice service, ","")&amp;"Size range = "&amp;K261&amp;", AV = "&amp;J261&amp;", "&amp;VLOOKUP(L261,key!$C$7:$D$9,2,FALSE)&amp;", Rated kWh = "&amp;M261</f>
        <v>Chest freezer, Size range = Large (&gt;16 cu ft), AV = 31.7, Energy Star qualified, Rated kWh = 298.8</v>
      </c>
    </row>
    <row r="262" spans="2:16" x14ac:dyDescent="0.25">
      <c r="B262" t="s">
        <v>464</v>
      </c>
      <c r="C262" s="79" t="s">
        <v>672</v>
      </c>
      <c r="D262" t="s">
        <v>89</v>
      </c>
      <c r="E262" t="s">
        <v>345</v>
      </c>
      <c r="F262" t="b">
        <v>0</v>
      </c>
      <c r="G262" t="b">
        <v>0</v>
      </c>
      <c r="H262" t="s">
        <v>367</v>
      </c>
      <c r="I262" s="1">
        <f>INDEX('Measure Summary'!$I$12:$I$83,MATCH(C262,'Measure Summary'!$R$12:$R$83,0))</f>
        <v>13</v>
      </c>
      <c r="J262" s="1">
        <f>INDEX('Measure Summary'!$J$12:$J$83,MATCH(C262,'Measure Summary'!$R$12:$R$83,0))</f>
        <v>22.9</v>
      </c>
      <c r="K262" t="s">
        <v>342</v>
      </c>
      <c r="L262" t="s">
        <v>250</v>
      </c>
      <c r="M262">
        <f t="shared" si="17"/>
        <v>253.8</v>
      </c>
      <c r="N262" t="s">
        <v>372</v>
      </c>
      <c r="O262">
        <f t="shared" si="18"/>
        <v>253.8</v>
      </c>
      <c r="P262" t="str">
        <f>E262&amp;" freezer, "&amp;IF(F262,"with Icemaker,  ","")&amp;IF(G262,"with thru-door ice service, ","")&amp;"Size range = "&amp;K262&amp;", AV = "&amp;J262&amp;", "&amp;VLOOKUP(L262,key!$C$7:$D$9,2,FALSE)&amp;", Rated kWh = "&amp;M262</f>
        <v>Chest freezer, Size range = Weighted, AV = 22.9, Energy Star qualified, Rated kWh = 253.8</v>
      </c>
    </row>
    <row r="263" spans="2:16" x14ac:dyDescent="0.25">
      <c r="B263" t="s">
        <v>499</v>
      </c>
      <c r="C263" s="79" t="s">
        <v>237</v>
      </c>
      <c r="D263" t="s">
        <v>89</v>
      </c>
      <c r="E263" t="s">
        <v>342</v>
      </c>
      <c r="I263" s="1">
        <f>INDEX('Measure Summary'!$I$12:$I$83,MATCH(C263,'Measure Summary'!$R$12:$R$83,0))</f>
        <v>14</v>
      </c>
      <c r="J263" s="1">
        <f>INDEX('Measure Summary'!$J$12:$J$83,MATCH(C263,'Measure Summary'!$R$12:$R$83,0))</f>
        <v>25</v>
      </c>
      <c r="K263" t="s">
        <v>342</v>
      </c>
      <c r="L263" t="s">
        <v>250</v>
      </c>
      <c r="M263">
        <f t="shared" si="17"/>
        <v>253.8</v>
      </c>
      <c r="N263" t="s">
        <v>372</v>
      </c>
      <c r="O263">
        <f t="shared" si="18"/>
        <v>253.8</v>
      </c>
      <c r="P263" s="189" t="str">
        <f>"Freezers, weighted configuration and size range, AV = "&amp;J263&amp;", "&amp;VLOOKUP(L263,key!$C$7:$D$9,2,FALSE)&amp;", Rated kWh = "&amp;M263</f>
        <v>Freezers, weighted configuration and size range, AV = 25, Energy Star qualified, Rated kWh = 253.8</v>
      </c>
    </row>
    <row r="264" spans="2:16" x14ac:dyDescent="0.25">
      <c r="B264" t="s">
        <v>465</v>
      </c>
      <c r="C264" s="79" t="s">
        <v>657</v>
      </c>
      <c r="D264" t="s">
        <v>89</v>
      </c>
      <c r="E264" t="s">
        <v>344</v>
      </c>
      <c r="F264" t="b">
        <v>0</v>
      </c>
      <c r="G264" t="b">
        <v>0</v>
      </c>
      <c r="H264" t="s">
        <v>368</v>
      </c>
      <c r="I264" s="1">
        <f>INDEX('Measure Summary'!$I$12:$I$83,MATCH(C264,'Measure Summary'!$R$12:$R$83,0))</f>
        <v>11</v>
      </c>
      <c r="J264" s="1">
        <f>INDEX('Measure Summary'!$J$12:$J$83,MATCH(C264,'Measure Summary'!$R$12:$R$83,0))</f>
        <v>19.399999999999999</v>
      </c>
      <c r="K264" t="s">
        <v>292</v>
      </c>
      <c r="L264" t="s">
        <v>251</v>
      </c>
      <c r="M264">
        <f>+M230*0.7</f>
        <v>178.5</v>
      </c>
      <c r="N264" t="s">
        <v>372</v>
      </c>
      <c r="O264">
        <f>+M264</f>
        <v>178.5</v>
      </c>
      <c r="P264" t="str">
        <f>E264&amp;" freezer, "&amp;IF(F264,"with Icemaker,  ","")&amp;IF(G264,"with thru-door ice service, ","")&amp;"Size range = "&amp;K264&amp;", AV = "&amp;J264&amp;", "&amp;VLOOKUP(L264,key!$C$7:$D$9,2,FALSE)&amp;", Rated kWh = "&amp;M264</f>
        <v>Upright freezer, Size range = Small (&lt;13 cu ft.), AV = 19.4, 30% lower than Code, Rated kWh = 178.5</v>
      </c>
    </row>
    <row r="265" spans="2:16" x14ac:dyDescent="0.25">
      <c r="B265" t="s">
        <v>466</v>
      </c>
      <c r="C265" s="79" t="s">
        <v>658</v>
      </c>
      <c r="D265" t="s">
        <v>89</v>
      </c>
      <c r="E265" t="s">
        <v>344</v>
      </c>
      <c r="F265" t="b">
        <v>0</v>
      </c>
      <c r="G265" t="b">
        <v>0</v>
      </c>
      <c r="H265" t="s">
        <v>368</v>
      </c>
      <c r="I265" s="1">
        <f>INDEX('Measure Summary'!$I$12:$I$83,MATCH(C265,'Measure Summary'!$R$12:$R$83,0))</f>
        <v>14.5</v>
      </c>
      <c r="J265" s="1">
        <f>INDEX('Measure Summary'!$J$12:$J$83,MATCH(C265,'Measure Summary'!$R$12:$R$83,0))</f>
        <v>25.5</v>
      </c>
      <c r="K265" t="s">
        <v>293</v>
      </c>
      <c r="L265" t="s">
        <v>251</v>
      </c>
      <c r="M265">
        <f t="shared" ref="M265:M280" si="19">+M231*0.7</f>
        <v>191.79999999999998</v>
      </c>
      <c r="N265" t="s">
        <v>372</v>
      </c>
      <c r="O265">
        <f t="shared" ref="O265:O280" si="20">+M265</f>
        <v>191.79999999999998</v>
      </c>
      <c r="P265" t="str">
        <f>E265&amp;" freezer, "&amp;IF(F265,"with Icemaker,  ","")&amp;IF(G265,"with thru-door ice service, ","")&amp;"Size range = "&amp;K265&amp;", AV = "&amp;J265&amp;", "&amp;VLOOKUP(L265,key!$C$7:$D$9,2,FALSE)&amp;", Rated kWh = "&amp;M265</f>
        <v>Upright freezer, Size range = Medium (13-16 cu ft), AV = 25.5, 30% lower than Code, Rated kWh = 191.8</v>
      </c>
    </row>
    <row r="266" spans="2:16" x14ac:dyDescent="0.25">
      <c r="B266" t="s">
        <v>467</v>
      </c>
      <c r="C266" s="79" t="s">
        <v>659</v>
      </c>
      <c r="D266" t="s">
        <v>89</v>
      </c>
      <c r="E266" t="s">
        <v>344</v>
      </c>
      <c r="F266" t="b">
        <v>0</v>
      </c>
      <c r="G266" t="b">
        <v>0</v>
      </c>
      <c r="H266" t="s">
        <v>368</v>
      </c>
      <c r="I266" s="1">
        <f>INDEX('Measure Summary'!$I$12:$I$83,MATCH(C266,'Measure Summary'!$R$12:$R$83,0))</f>
        <v>18</v>
      </c>
      <c r="J266" s="1">
        <f>INDEX('Measure Summary'!$J$12:$J$83,MATCH(C266,'Measure Summary'!$R$12:$R$83,0))</f>
        <v>31.7</v>
      </c>
      <c r="K266" t="s">
        <v>294</v>
      </c>
      <c r="L266" t="s">
        <v>251</v>
      </c>
      <c r="M266">
        <f t="shared" si="19"/>
        <v>205.79999999999998</v>
      </c>
      <c r="N266" t="s">
        <v>372</v>
      </c>
      <c r="O266">
        <f t="shared" si="20"/>
        <v>205.79999999999998</v>
      </c>
      <c r="P266" t="str">
        <f>E266&amp;" freezer, "&amp;IF(F266,"with Icemaker,  ","")&amp;IF(G266,"with thru-door ice service, ","")&amp;"Size range = "&amp;K266&amp;", AV = "&amp;J266&amp;", "&amp;VLOOKUP(L266,key!$C$7:$D$9,2,FALSE)&amp;", Rated kWh = "&amp;M266</f>
        <v>Upright freezer, Size range = Large (&gt;16 cu ft), AV = 31.7, 30% lower than Code, Rated kWh = 205.8</v>
      </c>
    </row>
    <row r="267" spans="2:16" x14ac:dyDescent="0.25">
      <c r="B267" t="s">
        <v>468</v>
      </c>
      <c r="C267" s="79" t="s">
        <v>660</v>
      </c>
      <c r="D267" t="s">
        <v>89</v>
      </c>
      <c r="E267" t="s">
        <v>344</v>
      </c>
      <c r="F267" t="b">
        <v>0</v>
      </c>
      <c r="G267" t="b">
        <v>0</v>
      </c>
      <c r="H267" t="s">
        <v>368</v>
      </c>
      <c r="I267" s="1">
        <f>INDEX('Measure Summary'!$I$12:$I$83,MATCH(C267,'Measure Summary'!$R$12:$R$83,0))</f>
        <v>15</v>
      </c>
      <c r="J267" s="1">
        <f>INDEX('Measure Summary'!$J$12:$J$83,MATCH(C267,'Measure Summary'!$R$12:$R$83,0))</f>
        <v>26.4</v>
      </c>
      <c r="K267" t="s">
        <v>209</v>
      </c>
      <c r="L267" t="s">
        <v>251</v>
      </c>
      <c r="M267">
        <f t="shared" si="19"/>
        <v>193.89999999999998</v>
      </c>
      <c r="N267" t="s">
        <v>372</v>
      </c>
      <c r="O267">
        <f t="shared" si="20"/>
        <v>193.89999999999998</v>
      </c>
      <c r="P267" t="str">
        <f>E267&amp;" freezer, "&amp;IF(F267,"with Icemaker,  ","")&amp;IF(G267,"with thru-door ice service, ","")&amp;"Size range = "&amp;K267&amp;", AV = "&amp;J267&amp;", "&amp;VLOOKUP(L267,key!$C$7:$D$9,2,FALSE)&amp;", Rated kWh = "&amp;M267</f>
        <v>Upright freezer, Size range = Weighted Size, AV = 26.4, 30% lower than Code, Rated kWh = 193.9</v>
      </c>
    </row>
    <row r="268" spans="2:16" x14ac:dyDescent="0.25">
      <c r="B268" t="s">
        <v>469</v>
      </c>
      <c r="C268" s="79" t="s">
        <v>661</v>
      </c>
      <c r="D268" t="s">
        <v>89</v>
      </c>
      <c r="E268" t="s">
        <v>344</v>
      </c>
      <c r="F268" t="b">
        <v>1</v>
      </c>
      <c r="G268" t="b">
        <v>0</v>
      </c>
      <c r="H268" t="s">
        <v>367</v>
      </c>
      <c r="I268" s="1">
        <f>INDEX('Measure Summary'!$I$12:$I$83,MATCH(C268,'Measure Summary'!$R$12:$R$83,0))</f>
        <v>11</v>
      </c>
      <c r="J268" s="1">
        <f>INDEX('Measure Summary'!$J$12:$J$83,MATCH(C268,'Measure Summary'!$R$12:$R$83,0))</f>
        <v>19.399999999999999</v>
      </c>
      <c r="K268" t="s">
        <v>292</v>
      </c>
      <c r="L268" t="s">
        <v>251</v>
      </c>
      <c r="M268">
        <f t="shared" si="19"/>
        <v>226.1</v>
      </c>
      <c r="N268" t="s">
        <v>372</v>
      </c>
      <c r="O268">
        <f t="shared" si="20"/>
        <v>226.1</v>
      </c>
      <c r="P268" t="str">
        <f>E268&amp;" freezer, "&amp;IF(F268,"with Icemaker,  ","")&amp;IF(G268,"with thru-door ice service, ","")&amp;"Size range = "&amp;K268&amp;", AV = "&amp;J268&amp;", "&amp;VLOOKUP(L268,key!$C$7:$D$9,2,FALSE)&amp;", Rated kWh = "&amp;M268</f>
        <v>Upright freezer, with Icemaker,  Size range = Small (&lt;13 cu ft.), AV = 19.4, 30% lower than Code, Rated kWh = 226.1</v>
      </c>
    </row>
    <row r="269" spans="2:16" x14ac:dyDescent="0.25">
      <c r="B269" t="s">
        <v>470</v>
      </c>
      <c r="C269" s="79" t="s">
        <v>662</v>
      </c>
      <c r="D269" t="s">
        <v>89</v>
      </c>
      <c r="E269" t="s">
        <v>344</v>
      </c>
      <c r="F269" t="b">
        <v>1</v>
      </c>
      <c r="G269" t="b">
        <v>0</v>
      </c>
      <c r="H269" t="s">
        <v>367</v>
      </c>
      <c r="I269" s="1">
        <f>INDEX('Measure Summary'!$I$12:$I$83,MATCH(C269,'Measure Summary'!$R$12:$R$83,0))</f>
        <v>14.5</v>
      </c>
      <c r="J269" s="1">
        <f>INDEX('Measure Summary'!$J$12:$J$83,MATCH(C269,'Measure Summary'!$R$12:$R$83,0))</f>
        <v>25.5</v>
      </c>
      <c r="K269" t="s">
        <v>293</v>
      </c>
      <c r="L269" t="s">
        <v>251</v>
      </c>
      <c r="M269">
        <f t="shared" si="19"/>
        <v>247.1</v>
      </c>
      <c r="N269" t="s">
        <v>372</v>
      </c>
      <c r="O269">
        <f t="shared" si="20"/>
        <v>247.1</v>
      </c>
      <c r="P269" t="str">
        <f>E269&amp;" freezer, "&amp;IF(F269,"with Icemaker,  ","")&amp;IF(G269,"with thru-door ice service, ","")&amp;"Size range = "&amp;K269&amp;", AV = "&amp;J269&amp;", "&amp;VLOOKUP(L269,key!$C$7:$D$9,2,FALSE)&amp;", Rated kWh = "&amp;M269</f>
        <v>Upright freezer, with Icemaker,  Size range = Medium (13-16 cu ft), AV = 25.5, 30% lower than Code, Rated kWh = 247.1</v>
      </c>
    </row>
    <row r="270" spans="2:16" x14ac:dyDescent="0.25">
      <c r="B270" t="s">
        <v>471</v>
      </c>
      <c r="C270" s="79" t="s">
        <v>663</v>
      </c>
      <c r="D270" t="s">
        <v>89</v>
      </c>
      <c r="E270" t="s">
        <v>344</v>
      </c>
      <c r="F270" t="b">
        <v>1</v>
      </c>
      <c r="G270" t="b">
        <v>0</v>
      </c>
      <c r="H270" t="s">
        <v>367</v>
      </c>
      <c r="I270" s="1">
        <f>INDEX('Measure Summary'!$I$12:$I$83,MATCH(C270,'Measure Summary'!$R$12:$R$83,0))</f>
        <v>18</v>
      </c>
      <c r="J270" s="1">
        <f>INDEX('Measure Summary'!$J$12:$J$83,MATCH(C270,'Measure Summary'!$R$12:$R$83,0))</f>
        <v>31.7</v>
      </c>
      <c r="K270" t="s">
        <v>294</v>
      </c>
      <c r="L270" t="s">
        <v>251</v>
      </c>
      <c r="M270">
        <f t="shared" si="19"/>
        <v>268.09999999999997</v>
      </c>
      <c r="N270" t="s">
        <v>372</v>
      </c>
      <c r="O270">
        <f t="shared" si="20"/>
        <v>268.09999999999997</v>
      </c>
      <c r="P270" t="str">
        <f>E270&amp;" freezer, "&amp;IF(F270,"with Icemaker,  ","")&amp;IF(G270,"with thru-door ice service, ","")&amp;"Size range = "&amp;K270&amp;", AV = "&amp;J270&amp;", "&amp;VLOOKUP(L270,key!$C$7:$D$9,2,FALSE)&amp;", Rated kWh = "&amp;M270</f>
        <v>Upright freezer, with Icemaker,  Size range = Large (&gt;16 cu ft), AV = 31.7, 30% lower than Code, Rated kWh = 268.1</v>
      </c>
    </row>
    <row r="271" spans="2:16" x14ac:dyDescent="0.25">
      <c r="B271" t="s">
        <v>472</v>
      </c>
      <c r="C271" s="79" t="s">
        <v>664</v>
      </c>
      <c r="D271" t="s">
        <v>89</v>
      </c>
      <c r="E271" t="s">
        <v>344</v>
      </c>
      <c r="F271" t="b">
        <v>1</v>
      </c>
      <c r="G271" t="b">
        <v>0</v>
      </c>
      <c r="H271" t="s">
        <v>367</v>
      </c>
      <c r="I271" s="1">
        <f>INDEX('Measure Summary'!$I$12:$I$83,MATCH(C271,'Measure Summary'!$R$12:$R$83,0))</f>
        <v>16.100000000000001</v>
      </c>
      <c r="J271" s="1">
        <f>INDEX('Measure Summary'!$J$12:$J$83,MATCH(C271,'Measure Summary'!$R$12:$R$83,0))</f>
        <v>28.4</v>
      </c>
      <c r="K271" t="s">
        <v>209</v>
      </c>
      <c r="L271" t="s">
        <v>251</v>
      </c>
      <c r="M271">
        <f t="shared" si="19"/>
        <v>256.89999999999998</v>
      </c>
      <c r="N271" t="s">
        <v>372</v>
      </c>
      <c r="O271">
        <f t="shared" si="20"/>
        <v>256.89999999999998</v>
      </c>
      <c r="P271" t="str">
        <f>E271&amp;" freezer, "&amp;IF(F271,"with Icemaker,  ","")&amp;IF(G271,"with thru-door ice service, ","")&amp;"Size range = "&amp;K271&amp;", AV = "&amp;J271&amp;", "&amp;VLOOKUP(L271,key!$C$7:$D$9,2,FALSE)&amp;", Rated kWh = "&amp;M271</f>
        <v>Upright freezer, with Icemaker,  Size range = Weighted Size, AV = 28.4, 30% lower than Code, Rated kWh = 256.9</v>
      </c>
    </row>
    <row r="272" spans="2:16" x14ac:dyDescent="0.25">
      <c r="B272" t="s">
        <v>473</v>
      </c>
      <c r="C272" s="79" t="s">
        <v>665</v>
      </c>
      <c r="D272" t="s">
        <v>89</v>
      </c>
      <c r="E272" t="s">
        <v>345</v>
      </c>
      <c r="F272" t="b">
        <v>0</v>
      </c>
      <c r="G272" t="b">
        <v>0</v>
      </c>
      <c r="H272" t="s">
        <v>368</v>
      </c>
      <c r="I272" s="1">
        <f>INDEX('Measure Summary'!$I$12:$I$83,MATCH(C272,'Measure Summary'!$R$12:$R$83,0))</f>
        <v>11</v>
      </c>
      <c r="J272" s="1">
        <f>INDEX('Measure Summary'!$J$12:$J$83,MATCH(C272,'Measure Summary'!$R$12:$R$83,0))</f>
        <v>19.399999999999999</v>
      </c>
      <c r="K272" t="s">
        <v>292</v>
      </c>
      <c r="L272" t="s">
        <v>251</v>
      </c>
      <c r="M272">
        <f t="shared" si="19"/>
        <v>131.6</v>
      </c>
      <c r="N272" t="s">
        <v>372</v>
      </c>
      <c r="O272">
        <f t="shared" si="20"/>
        <v>131.6</v>
      </c>
      <c r="P272" t="str">
        <f>E272&amp;" freezer, "&amp;IF(F272,"with Icemaker,  ","")&amp;IF(G272,"with thru-door ice service, ","")&amp;"Size range = "&amp;K272&amp;", AV = "&amp;J272&amp;", "&amp;VLOOKUP(L272,key!$C$7:$D$9,2,FALSE)&amp;", Rated kWh = "&amp;M272</f>
        <v>Chest freezer, Size range = Small (&lt;13 cu ft.), AV = 19.4, 30% lower than Code, Rated kWh = 131.6</v>
      </c>
    </row>
    <row r="273" spans="1:16" x14ac:dyDescent="0.25">
      <c r="B273" t="s">
        <v>474</v>
      </c>
      <c r="C273" s="79" t="s">
        <v>666</v>
      </c>
      <c r="D273" t="s">
        <v>89</v>
      </c>
      <c r="E273" t="s">
        <v>345</v>
      </c>
      <c r="F273" t="b">
        <v>0</v>
      </c>
      <c r="G273" t="b">
        <v>0</v>
      </c>
      <c r="H273" t="s">
        <v>368</v>
      </c>
      <c r="I273" s="1">
        <f>INDEX('Measure Summary'!$I$12:$I$83,MATCH(C273,'Measure Summary'!$R$12:$R$83,0))</f>
        <v>14.5</v>
      </c>
      <c r="J273" s="1">
        <f>INDEX('Measure Summary'!$J$12:$J$83,MATCH(C273,'Measure Summary'!$R$12:$R$83,0))</f>
        <v>25.5</v>
      </c>
      <c r="K273" t="s">
        <v>293</v>
      </c>
      <c r="L273" t="s">
        <v>251</v>
      </c>
      <c r="M273">
        <f t="shared" si="19"/>
        <v>149.79999999999998</v>
      </c>
      <c r="N273" t="s">
        <v>372</v>
      </c>
      <c r="O273">
        <f t="shared" si="20"/>
        <v>149.79999999999998</v>
      </c>
      <c r="P273" t="str">
        <f>E273&amp;" freezer, "&amp;IF(F273,"with Icemaker,  ","")&amp;IF(G273,"with thru-door ice service, ","")&amp;"Size range = "&amp;K273&amp;", AV = "&amp;J273&amp;", "&amp;VLOOKUP(L273,key!$C$7:$D$9,2,FALSE)&amp;", Rated kWh = "&amp;M273</f>
        <v>Chest freezer, Size range = Medium (13-16 cu ft), AV = 25.5, 30% lower than Code, Rated kWh = 149.8</v>
      </c>
    </row>
    <row r="274" spans="1:16" x14ac:dyDescent="0.25">
      <c r="B274" t="s">
        <v>475</v>
      </c>
      <c r="C274" s="79" t="s">
        <v>667</v>
      </c>
      <c r="D274" t="s">
        <v>89</v>
      </c>
      <c r="E274" t="s">
        <v>345</v>
      </c>
      <c r="F274" t="b">
        <v>0</v>
      </c>
      <c r="G274" t="b">
        <v>0</v>
      </c>
      <c r="H274" t="s">
        <v>368</v>
      </c>
      <c r="I274" s="1">
        <f>INDEX('Measure Summary'!$I$12:$I$83,MATCH(C274,'Measure Summary'!$R$12:$R$83,0))</f>
        <v>18</v>
      </c>
      <c r="J274" s="1">
        <f>INDEX('Measure Summary'!$J$12:$J$83,MATCH(C274,'Measure Summary'!$R$12:$R$83,0))</f>
        <v>31.7</v>
      </c>
      <c r="K274" t="s">
        <v>294</v>
      </c>
      <c r="L274" t="s">
        <v>251</v>
      </c>
      <c r="M274">
        <f t="shared" si="19"/>
        <v>167.29999999999998</v>
      </c>
      <c r="N274" t="s">
        <v>372</v>
      </c>
      <c r="O274">
        <f t="shared" si="20"/>
        <v>167.29999999999998</v>
      </c>
      <c r="P274" t="str">
        <f>E274&amp;" freezer, "&amp;IF(F274,"with Icemaker,  ","")&amp;IF(G274,"with thru-door ice service, ","")&amp;"Size range = "&amp;K274&amp;", AV = "&amp;J274&amp;", "&amp;VLOOKUP(L274,key!$C$7:$D$9,2,FALSE)&amp;", Rated kWh = "&amp;M274</f>
        <v>Chest freezer, Size range = Large (&gt;16 cu ft), AV = 31.7, 30% lower than Code, Rated kWh = 167.3</v>
      </c>
    </row>
    <row r="275" spans="1:16" x14ac:dyDescent="0.25">
      <c r="B275" t="s">
        <v>476</v>
      </c>
      <c r="C275" s="79" t="s">
        <v>668</v>
      </c>
      <c r="D275" t="s">
        <v>89</v>
      </c>
      <c r="E275" t="s">
        <v>345</v>
      </c>
      <c r="F275" t="b">
        <v>0</v>
      </c>
      <c r="G275" t="b">
        <v>0</v>
      </c>
      <c r="H275" t="s">
        <v>368</v>
      </c>
      <c r="I275" s="1">
        <f>INDEX('Measure Summary'!$I$12:$I$83,MATCH(C275,'Measure Summary'!$R$12:$R$83,0))</f>
        <v>12.4</v>
      </c>
      <c r="J275" s="1">
        <f>INDEX('Measure Summary'!$J$12:$J$83,MATCH(C275,'Measure Summary'!$R$12:$R$83,0))</f>
        <v>21.9</v>
      </c>
      <c r="K275" t="s">
        <v>209</v>
      </c>
      <c r="L275" t="s">
        <v>251</v>
      </c>
      <c r="M275">
        <f t="shared" si="19"/>
        <v>139.29999999999998</v>
      </c>
      <c r="N275" t="s">
        <v>372</v>
      </c>
      <c r="O275">
        <f t="shared" si="20"/>
        <v>139.29999999999998</v>
      </c>
      <c r="P275" t="str">
        <f>E275&amp;" freezer, "&amp;IF(F275,"with Icemaker,  ","")&amp;IF(G275,"with thru-door ice service, ","")&amp;"Size range = "&amp;K275&amp;", AV = "&amp;J275&amp;", "&amp;VLOOKUP(L275,key!$C$7:$D$9,2,FALSE)&amp;", Rated kWh = "&amp;M275</f>
        <v>Chest freezer, Size range = Weighted Size, AV = 21.9, 30% lower than Code, Rated kWh = 139.3</v>
      </c>
    </row>
    <row r="276" spans="1:16" x14ac:dyDescent="0.25">
      <c r="B276" t="s">
        <v>477</v>
      </c>
      <c r="C276" s="79" t="s">
        <v>669</v>
      </c>
      <c r="D276" t="s">
        <v>89</v>
      </c>
      <c r="E276" t="s">
        <v>345</v>
      </c>
      <c r="F276" t="b">
        <v>0</v>
      </c>
      <c r="G276" t="b">
        <v>0</v>
      </c>
      <c r="H276" t="s">
        <v>367</v>
      </c>
      <c r="I276" s="1">
        <f>INDEX('Measure Summary'!$I$12:$I$83,MATCH(C276,'Measure Summary'!$R$12:$R$83,0))</f>
        <v>11</v>
      </c>
      <c r="J276" s="1">
        <f>INDEX('Measure Summary'!$J$12:$J$83,MATCH(C276,'Measure Summary'!$R$12:$R$83,0))</f>
        <v>19.399999999999999</v>
      </c>
      <c r="K276" t="s">
        <v>292</v>
      </c>
      <c r="L276" t="s">
        <v>251</v>
      </c>
      <c r="M276">
        <f t="shared" si="19"/>
        <v>182.7</v>
      </c>
      <c r="N276" t="s">
        <v>372</v>
      </c>
      <c r="O276">
        <f t="shared" si="20"/>
        <v>182.7</v>
      </c>
      <c r="P276" t="str">
        <f>E276&amp;" freezer, "&amp;IF(F276,"with Icemaker,  ","")&amp;IF(G276,"with thru-door ice service, ","")&amp;"Size range = "&amp;K276&amp;", AV = "&amp;J276&amp;", "&amp;VLOOKUP(L276,key!$C$7:$D$9,2,FALSE)&amp;", Rated kWh = "&amp;M276</f>
        <v>Chest freezer, Size range = Small (&lt;13 cu ft.), AV = 19.4, 30% lower than Code, Rated kWh = 182.7</v>
      </c>
    </row>
    <row r="277" spans="1:16" x14ac:dyDescent="0.25">
      <c r="B277" t="s">
        <v>478</v>
      </c>
      <c r="C277" s="79" t="s">
        <v>670</v>
      </c>
      <c r="D277" t="s">
        <v>89</v>
      </c>
      <c r="E277" t="s">
        <v>345</v>
      </c>
      <c r="F277" t="b">
        <v>0</v>
      </c>
      <c r="G277" t="b">
        <v>0</v>
      </c>
      <c r="H277" t="s">
        <v>367</v>
      </c>
      <c r="I277" s="1">
        <f>INDEX('Measure Summary'!$I$12:$I$83,MATCH(C277,'Measure Summary'!$R$12:$R$83,0))</f>
        <v>14.5</v>
      </c>
      <c r="J277" s="1">
        <f>INDEX('Measure Summary'!$J$12:$J$83,MATCH(C277,'Measure Summary'!$R$12:$R$83,0))</f>
        <v>25.5</v>
      </c>
      <c r="K277" t="s">
        <v>293</v>
      </c>
      <c r="L277" t="s">
        <v>251</v>
      </c>
      <c r="M277">
        <f t="shared" si="19"/>
        <v>207.89999999999998</v>
      </c>
      <c r="N277" t="s">
        <v>372</v>
      </c>
      <c r="O277">
        <f t="shared" si="20"/>
        <v>207.89999999999998</v>
      </c>
      <c r="P277" t="str">
        <f>E277&amp;" freezer, "&amp;IF(F277,"with Icemaker,  ","")&amp;IF(G277,"with thru-door ice service, ","")&amp;"Size range = "&amp;K277&amp;", AV = "&amp;J277&amp;", "&amp;VLOOKUP(L277,key!$C$7:$D$9,2,FALSE)&amp;", Rated kWh = "&amp;M277</f>
        <v>Chest freezer, Size range = Medium (13-16 cu ft), AV = 25.5, 30% lower than Code, Rated kWh = 207.9</v>
      </c>
    </row>
    <row r="278" spans="1:16" x14ac:dyDescent="0.25">
      <c r="B278" t="s">
        <v>479</v>
      </c>
      <c r="C278" s="79" t="s">
        <v>671</v>
      </c>
      <c r="D278" t="s">
        <v>89</v>
      </c>
      <c r="E278" t="s">
        <v>345</v>
      </c>
      <c r="F278" t="b">
        <v>0</v>
      </c>
      <c r="G278" t="b">
        <v>0</v>
      </c>
      <c r="H278" t="s">
        <v>367</v>
      </c>
      <c r="I278" s="1">
        <f>INDEX('Measure Summary'!$I$12:$I$83,MATCH(C278,'Measure Summary'!$R$12:$R$83,0))</f>
        <v>18</v>
      </c>
      <c r="J278" s="1">
        <f>INDEX('Measure Summary'!$J$12:$J$83,MATCH(C278,'Measure Summary'!$R$12:$R$83,0))</f>
        <v>31.7</v>
      </c>
      <c r="K278" t="s">
        <v>294</v>
      </c>
      <c r="L278" t="s">
        <v>251</v>
      </c>
      <c r="M278">
        <f t="shared" si="19"/>
        <v>232.39999999999998</v>
      </c>
      <c r="N278" t="s">
        <v>372</v>
      </c>
      <c r="O278">
        <f t="shared" si="20"/>
        <v>232.39999999999998</v>
      </c>
      <c r="P278" t="str">
        <f>E278&amp;" freezer, "&amp;IF(F278,"with Icemaker,  ","")&amp;IF(G278,"with thru-door ice service, ","")&amp;"Size range = "&amp;K278&amp;", AV = "&amp;J278&amp;", "&amp;VLOOKUP(L278,key!$C$7:$D$9,2,FALSE)&amp;", Rated kWh = "&amp;M278</f>
        <v>Chest freezer, Size range = Large (&gt;16 cu ft), AV = 31.7, 30% lower than Code, Rated kWh = 232.4</v>
      </c>
    </row>
    <row r="279" spans="1:16" x14ac:dyDescent="0.25">
      <c r="B279" t="s">
        <v>480</v>
      </c>
      <c r="C279" s="79" t="s">
        <v>672</v>
      </c>
      <c r="D279" t="s">
        <v>89</v>
      </c>
      <c r="E279" t="s">
        <v>345</v>
      </c>
      <c r="F279" t="b">
        <v>0</v>
      </c>
      <c r="G279" t="b">
        <v>0</v>
      </c>
      <c r="H279" t="s">
        <v>367</v>
      </c>
      <c r="I279" s="1">
        <f>INDEX('Measure Summary'!$I$12:$I$83,MATCH(C279,'Measure Summary'!$R$12:$R$83,0))</f>
        <v>13</v>
      </c>
      <c r="J279" s="1">
        <f>INDEX('Measure Summary'!$J$12:$J$83,MATCH(C279,'Measure Summary'!$R$12:$R$83,0))</f>
        <v>22.9</v>
      </c>
      <c r="K279" t="s">
        <v>342</v>
      </c>
      <c r="L279" t="s">
        <v>251</v>
      </c>
      <c r="M279">
        <f t="shared" si="19"/>
        <v>197.39999999999998</v>
      </c>
      <c r="N279" t="s">
        <v>372</v>
      </c>
      <c r="O279">
        <f t="shared" si="20"/>
        <v>197.39999999999998</v>
      </c>
      <c r="P279" t="str">
        <f>E279&amp;" freezer, "&amp;IF(F279,"with Icemaker,  ","")&amp;IF(G279,"with thru-door ice service, ","")&amp;"Size range = "&amp;K279&amp;", AV = "&amp;J279&amp;", "&amp;VLOOKUP(L279,key!$C$7:$D$9,2,FALSE)&amp;", Rated kWh = "&amp;M279</f>
        <v>Chest freezer, Size range = Weighted, AV = 22.9, 30% lower than Code, Rated kWh = 197.4</v>
      </c>
    </row>
    <row r="280" spans="1:16" x14ac:dyDescent="0.25">
      <c r="B280" t="s">
        <v>500</v>
      </c>
      <c r="C280" s="79" t="s">
        <v>237</v>
      </c>
      <c r="D280" t="s">
        <v>89</v>
      </c>
      <c r="E280" t="s">
        <v>342</v>
      </c>
      <c r="I280" s="1">
        <f>INDEX('Measure Summary'!$I$12:$I$83,MATCH(C280,'Measure Summary'!$R$12:$R$83,0))</f>
        <v>14</v>
      </c>
      <c r="J280" s="1">
        <f>INDEX('Measure Summary'!$J$12:$J$83,MATCH(C280,'Measure Summary'!$R$12:$R$83,0))</f>
        <v>25</v>
      </c>
      <c r="K280" t="s">
        <v>342</v>
      </c>
      <c r="L280" t="s">
        <v>251</v>
      </c>
      <c r="M280">
        <f t="shared" si="19"/>
        <v>197.39999999999998</v>
      </c>
      <c r="N280" t="s">
        <v>372</v>
      </c>
      <c r="O280">
        <f t="shared" si="20"/>
        <v>197.39999999999998</v>
      </c>
      <c r="P280" s="189" t="str">
        <f>"Freezers, weighted configuration and size range, AV = "&amp;J280&amp;", "&amp;VLOOKUP(L280,key!$C$7:$D$9,2,FALSE)&amp;", Rated kWh = "&amp;M280</f>
        <v>Freezers, weighted configuration and size range, AV = 25, 30% lower than Code, Rated kWh = 197.4</v>
      </c>
    </row>
    <row r="281" spans="1:16" x14ac:dyDescent="0.25">
      <c r="A281" t="s">
        <v>601</v>
      </c>
      <c r="B281" t="s">
        <v>421</v>
      </c>
      <c r="D281" t="s">
        <v>370</v>
      </c>
      <c r="E281" t="s">
        <v>345</v>
      </c>
      <c r="H281" t="s">
        <v>368</v>
      </c>
      <c r="L281" t="s">
        <v>407</v>
      </c>
      <c r="M281">
        <v>368</v>
      </c>
      <c r="N281" t="s">
        <v>372</v>
      </c>
      <c r="O281">
        <f>+M281</f>
        <v>368</v>
      </c>
      <c r="P281" t="s">
        <v>422</v>
      </c>
    </row>
    <row r="282" spans="1:16" x14ac:dyDescent="0.25">
      <c r="B282" t="s">
        <v>423</v>
      </c>
      <c r="D282" t="s">
        <v>370</v>
      </c>
      <c r="H282" t="s">
        <v>368</v>
      </c>
      <c r="M282">
        <v>409</v>
      </c>
      <c r="N282" t="s">
        <v>372</v>
      </c>
      <c r="O282">
        <f t="shared" ref="O282:O289" si="21">+M282</f>
        <v>409</v>
      </c>
      <c r="P282" t="s">
        <v>423</v>
      </c>
    </row>
    <row r="283" spans="1:16" x14ac:dyDescent="0.25">
      <c r="B283" t="s">
        <v>424</v>
      </c>
      <c r="D283" t="s">
        <v>370</v>
      </c>
      <c r="E283" t="s">
        <v>344</v>
      </c>
      <c r="H283" t="s">
        <v>368</v>
      </c>
      <c r="L283" t="s">
        <v>407</v>
      </c>
      <c r="M283">
        <v>409</v>
      </c>
      <c r="N283" t="s">
        <v>372</v>
      </c>
      <c r="O283">
        <f t="shared" si="21"/>
        <v>409</v>
      </c>
      <c r="P283" t="s">
        <v>425</v>
      </c>
    </row>
    <row r="284" spans="1:16" x14ac:dyDescent="0.25">
      <c r="B284" t="s">
        <v>426</v>
      </c>
      <c r="D284" t="s">
        <v>370</v>
      </c>
      <c r="H284" t="s">
        <v>368</v>
      </c>
      <c r="M284">
        <v>454</v>
      </c>
      <c r="N284" t="s">
        <v>372</v>
      </c>
      <c r="O284">
        <f t="shared" si="21"/>
        <v>454</v>
      </c>
      <c r="P284" t="s">
        <v>426</v>
      </c>
    </row>
    <row r="285" spans="1:16" x14ac:dyDescent="0.25">
      <c r="B285" t="s">
        <v>427</v>
      </c>
      <c r="D285" t="s">
        <v>370</v>
      </c>
      <c r="E285" t="s">
        <v>344</v>
      </c>
      <c r="H285" t="s">
        <v>367</v>
      </c>
      <c r="L285" t="s">
        <v>407</v>
      </c>
      <c r="M285">
        <v>642</v>
      </c>
      <c r="N285" t="s">
        <v>372</v>
      </c>
      <c r="O285">
        <f t="shared" si="21"/>
        <v>642</v>
      </c>
      <c r="P285" t="s">
        <v>428</v>
      </c>
    </row>
    <row r="286" spans="1:16" x14ac:dyDescent="0.25">
      <c r="B286" t="s">
        <v>429</v>
      </c>
      <c r="D286" t="s">
        <v>370</v>
      </c>
      <c r="H286" t="s">
        <v>368</v>
      </c>
      <c r="M286">
        <v>700</v>
      </c>
      <c r="N286" t="s">
        <v>372</v>
      </c>
      <c r="O286">
        <f t="shared" si="21"/>
        <v>700</v>
      </c>
      <c r="P286" t="s">
        <v>429</v>
      </c>
    </row>
    <row r="287" spans="1:16" x14ac:dyDescent="0.25">
      <c r="B287" t="s">
        <v>430</v>
      </c>
      <c r="D287" t="s">
        <v>370</v>
      </c>
      <c r="H287" t="s">
        <v>368</v>
      </c>
      <c r="M287">
        <v>708</v>
      </c>
      <c r="N287" t="s">
        <v>372</v>
      </c>
      <c r="O287">
        <f t="shared" si="21"/>
        <v>708</v>
      </c>
      <c r="P287" t="s">
        <v>430</v>
      </c>
    </row>
    <row r="288" spans="1:16" x14ac:dyDescent="0.25">
      <c r="B288" t="s">
        <v>431</v>
      </c>
      <c r="D288" t="s">
        <v>370</v>
      </c>
      <c r="H288" t="s">
        <v>367</v>
      </c>
      <c r="M288">
        <v>713</v>
      </c>
      <c r="N288" t="s">
        <v>372</v>
      </c>
      <c r="O288">
        <f t="shared" si="21"/>
        <v>713</v>
      </c>
      <c r="P288" t="s">
        <v>431</v>
      </c>
    </row>
    <row r="289" spans="2:16" x14ac:dyDescent="0.25">
      <c r="B289" t="s">
        <v>432</v>
      </c>
      <c r="D289" t="s">
        <v>370</v>
      </c>
      <c r="H289" t="s">
        <v>367</v>
      </c>
      <c r="M289">
        <v>849</v>
      </c>
      <c r="N289" t="s">
        <v>372</v>
      </c>
      <c r="O289">
        <f t="shared" si="21"/>
        <v>849</v>
      </c>
      <c r="P289" t="s">
        <v>432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BG169"/>
  <sheetViews>
    <sheetView workbookViewId="0">
      <pane ySplit="5" topLeftCell="A6" activePane="bottomLeft" state="frozen"/>
      <selection pane="bottomLeft" activeCell="A6" sqref="A6"/>
    </sheetView>
  </sheetViews>
  <sheetFormatPr defaultRowHeight="15" x14ac:dyDescent="0.25"/>
  <cols>
    <col min="1" max="1" width="9.140625" style="32"/>
    <col min="2" max="2" width="42.140625" style="32" bestFit="1" customWidth="1"/>
    <col min="3" max="3" width="168.5703125" style="32" customWidth="1"/>
    <col min="4" max="4" width="10.85546875" style="32" customWidth="1"/>
    <col min="5" max="5" width="9.140625" style="32"/>
    <col min="6" max="6" width="11.7109375" style="32" customWidth="1"/>
    <col min="7" max="7" width="21.85546875" style="32" customWidth="1"/>
    <col min="8" max="21" width="9.140625" style="32"/>
    <col min="22" max="22" width="16.85546875" style="32" customWidth="1"/>
    <col min="23" max="23" width="9.140625" style="306"/>
    <col min="24" max="24" width="9.140625" style="32"/>
    <col min="25" max="25" width="11.85546875" style="306" bestFit="1" customWidth="1"/>
    <col min="26" max="26" width="8.140625" style="32" bestFit="1" customWidth="1"/>
    <col min="27" max="27" width="8" style="32" bestFit="1" customWidth="1"/>
    <col min="28" max="28" width="9.85546875" style="32" bestFit="1" customWidth="1"/>
    <col min="29" max="29" width="10" style="32" bestFit="1" customWidth="1"/>
    <col min="30" max="30" width="37.28515625" style="32" bestFit="1" customWidth="1"/>
    <col min="31" max="31" width="36.5703125" style="32" customWidth="1"/>
    <col min="32" max="38" width="9.140625" style="32"/>
    <col min="39" max="39" width="9.140625" style="306"/>
    <col min="40" max="40" width="9.140625" style="32"/>
    <col min="41" max="41" width="11.140625" style="32" customWidth="1"/>
    <col min="42" max="42" width="9.7109375" style="32" bestFit="1" customWidth="1"/>
    <col min="43" max="45" width="9.140625" style="32"/>
    <col min="46" max="46" width="23.28515625" style="32" bestFit="1" customWidth="1"/>
    <col min="47" max="47" width="10" style="32" bestFit="1" customWidth="1"/>
    <col min="48" max="48" width="8.42578125" style="32" bestFit="1" customWidth="1"/>
    <col min="49" max="49" width="4.42578125" style="32" bestFit="1" customWidth="1"/>
    <col min="50" max="55" width="9.140625" style="32"/>
    <col min="56" max="56" width="21.42578125" style="32" bestFit="1" customWidth="1"/>
    <col min="57" max="16384" width="9.140625" style="32"/>
  </cols>
  <sheetData>
    <row r="2" spans="1:59" ht="20.25" thickBot="1" x14ac:dyDescent="0.35">
      <c r="B2" s="170" t="s">
        <v>280</v>
      </c>
    </row>
    <row r="3" spans="1:59" ht="15.75" thickTop="1" x14ac:dyDescent="0.25">
      <c r="B3" s="32" t="s">
        <v>299</v>
      </c>
      <c r="AT3" s="111" t="s">
        <v>279</v>
      </c>
    </row>
    <row r="5" spans="1:59" x14ac:dyDescent="0.25">
      <c r="A5" s="174" t="s">
        <v>44</v>
      </c>
      <c r="B5" s="83" t="s">
        <v>45</v>
      </c>
      <c r="C5" s="83" t="s">
        <v>46</v>
      </c>
      <c r="D5" s="83" t="s">
        <v>47</v>
      </c>
      <c r="E5" s="83" t="s">
        <v>48</v>
      </c>
      <c r="F5" s="83" t="s">
        <v>49</v>
      </c>
      <c r="G5" s="83" t="s">
        <v>52</v>
      </c>
      <c r="H5" s="83" t="s">
        <v>53</v>
      </c>
      <c r="I5" s="83" t="s">
        <v>54</v>
      </c>
      <c r="J5" s="83" t="s">
        <v>55</v>
      </c>
      <c r="K5" s="83" t="s">
        <v>56</v>
      </c>
      <c r="L5" s="83" t="s">
        <v>57</v>
      </c>
      <c r="M5" s="83" t="s">
        <v>58</v>
      </c>
      <c r="N5" s="83" t="s">
        <v>59</v>
      </c>
      <c r="O5" s="83" t="s">
        <v>60</v>
      </c>
      <c r="P5" s="83" t="s">
        <v>61</v>
      </c>
      <c r="Q5" s="83" t="s">
        <v>62</v>
      </c>
      <c r="R5" s="83" t="s">
        <v>63</v>
      </c>
      <c r="S5" s="83" t="s">
        <v>64</v>
      </c>
      <c r="T5" s="83" t="s">
        <v>65</v>
      </c>
      <c r="U5" s="83" t="s">
        <v>66</v>
      </c>
      <c r="V5" s="83" t="s">
        <v>67</v>
      </c>
      <c r="W5" s="307" t="s">
        <v>68</v>
      </c>
      <c r="X5" s="83" t="s">
        <v>69</v>
      </c>
      <c r="Y5" s="307" t="s">
        <v>71</v>
      </c>
      <c r="Z5" s="83" t="s">
        <v>73</v>
      </c>
      <c r="AA5" s="83" t="s">
        <v>74</v>
      </c>
      <c r="AB5" s="83" t="s">
        <v>75</v>
      </c>
      <c r="AC5" s="83" t="s">
        <v>76</v>
      </c>
      <c r="AD5" s="83" t="s">
        <v>77</v>
      </c>
      <c r="AE5" s="83" t="s">
        <v>78</v>
      </c>
      <c r="AF5" s="83" t="s">
        <v>79</v>
      </c>
      <c r="AG5" s="83" t="s">
        <v>81</v>
      </c>
      <c r="AH5" s="83" t="s">
        <v>218</v>
      </c>
      <c r="AI5" s="83" t="s">
        <v>219</v>
      </c>
      <c r="AJ5" s="83" t="s">
        <v>50</v>
      </c>
      <c r="AK5" s="83" t="s">
        <v>51</v>
      </c>
      <c r="AL5" s="83" t="s">
        <v>70</v>
      </c>
      <c r="AM5" s="307" t="s">
        <v>72</v>
      </c>
      <c r="AN5" s="83" t="s">
        <v>80</v>
      </c>
      <c r="AO5" s="83" t="s">
        <v>220</v>
      </c>
      <c r="AP5" s="10" t="s">
        <v>338</v>
      </c>
      <c r="AQ5" s="10" t="s">
        <v>339</v>
      </c>
      <c r="AT5" s="82" t="s">
        <v>216</v>
      </c>
      <c r="AU5" s="82" t="s">
        <v>208</v>
      </c>
      <c r="AV5" s="83" t="s">
        <v>249</v>
      </c>
      <c r="AW5" s="7" t="s">
        <v>249</v>
      </c>
      <c r="AX5" s="84" t="s">
        <v>252</v>
      </c>
      <c r="AY5" s="84" t="s">
        <v>252</v>
      </c>
      <c r="BA5" s="32" t="s">
        <v>503</v>
      </c>
      <c r="BD5" s="32" t="s">
        <v>673</v>
      </c>
      <c r="BE5" s="32" t="s">
        <v>208</v>
      </c>
    </row>
    <row r="6" spans="1:59" x14ac:dyDescent="0.25">
      <c r="A6" s="171">
        <v>601</v>
      </c>
      <c r="B6" s="32" t="str">
        <f>"RE-"&amp;AT6&amp;IF(AU6="","",AU6)&amp;AV6</f>
        <v>RE-RefgFrz-TM_Mini-Tier1</v>
      </c>
      <c r="C6" s="32" t="str">
        <f>MID(INDEX('Measure Summary'!$B$10:$B$200,AX6),FIND(".",INDEX('Measure Summary'!$B$10:$B$200,AX6))+2,299)&amp;", Size Range: "&amp;INDEX('Measure Summary'!$M$10:$M$200,AY6)&amp;", "&amp;INDEX(key!$D$4:$D$5,AW6)</f>
        <v>Refrigerator-freezers - automatic defrost with top-mounted freezer without an automatic icemaker, Size Range: Very Small (&lt;13 cu. ft.), Energy Star (10% less than Code Maximum)</v>
      </c>
      <c r="D6" s="32" t="s">
        <v>89</v>
      </c>
      <c r="E6" s="32" t="s">
        <v>254</v>
      </c>
      <c r="F6" s="85">
        <v>41965</v>
      </c>
      <c r="G6" s="32" t="s">
        <v>228</v>
      </c>
      <c r="H6" s="32" t="s">
        <v>83</v>
      </c>
      <c r="I6" s="32" t="s">
        <v>222</v>
      </c>
      <c r="J6" s="32" t="s">
        <v>223</v>
      </c>
      <c r="K6" s="112">
        <f>INDEX('Measure Summary'!$N$10:$N$200,AY6)-INDEX('Measure Summary'!$O$10:$P$200,AY6,AW6)</f>
        <v>34</v>
      </c>
      <c r="M6" s="32" t="s">
        <v>84</v>
      </c>
      <c r="O6" s="32" t="s">
        <v>214</v>
      </c>
      <c r="Q6" s="32" t="s">
        <v>482</v>
      </c>
      <c r="R6" s="32" t="s">
        <v>86</v>
      </c>
      <c r="S6" s="32" t="s">
        <v>85</v>
      </c>
      <c r="T6" s="32" t="s">
        <v>221</v>
      </c>
      <c r="U6" s="32" t="s">
        <v>224</v>
      </c>
      <c r="V6" s="32" t="s">
        <v>225</v>
      </c>
      <c r="W6" s="306" t="str">
        <f>VLOOKUP(LEFT(B6,7),key!$G$4:$I$5,2,FALSE)</f>
        <v>RefrigFrz</v>
      </c>
      <c r="Y6" s="306" t="str">
        <f>VLOOKUP(LEFT(B6,7),key!$G$4:$I$5,3,FALSE)</f>
        <v>Appl-ESRefg</v>
      </c>
      <c r="AD6" s="32" t="str">
        <f>AT6&amp;IF(AU6="","",AU6)&amp;"-Code"</f>
        <v>RefgFrz-TM_Mini-Code</v>
      </c>
      <c r="AE6" s="32" t="str">
        <f>AT6&amp;IF(AU6="","",AU6)&amp;AV6</f>
        <v>RefgFrz-TM_Mini-Tier1</v>
      </c>
      <c r="AF6" s="32" t="s">
        <v>417</v>
      </c>
      <c r="AH6" s="32" t="s">
        <v>214</v>
      </c>
      <c r="AI6" s="32" t="s">
        <v>214</v>
      </c>
      <c r="AK6" s="32" t="s">
        <v>82</v>
      </c>
      <c r="AM6" s="306" t="str">
        <f>+Y6</f>
        <v>Appl-ESRefg</v>
      </c>
      <c r="AO6" s="32" t="s">
        <v>508</v>
      </c>
      <c r="AP6" s="5">
        <v>42005</v>
      </c>
      <c r="AQ6"/>
      <c r="AS6" s="32">
        <v>1</v>
      </c>
      <c r="AT6" s="80" t="str">
        <f>INDEX($BD$6:$BD$87,AS6)</f>
        <v>RefgFrz-TM</v>
      </c>
      <c r="AU6" s="80" t="str">
        <f>"_"&amp;INDEX($BE$6:$BE$87,AS6)</f>
        <v>_Mini</v>
      </c>
      <c r="AV6" s="187" t="s">
        <v>501</v>
      </c>
      <c r="AW6" s="1">
        <v>1</v>
      </c>
      <c r="AX6" s="81">
        <f>MATCH("RE-"&amp;AT6,'Measure Summary'!$C$10:$C$131,0)</f>
        <v>1</v>
      </c>
      <c r="AY6" s="81">
        <f>MATCH("RE-"&amp;AT6&amp;AU6,'Measure Summary'!$R$10:$R$131,0)</f>
        <v>1</v>
      </c>
      <c r="BA6" s="32">
        <f>MATCH(AD6,Technologies!$B$8:$B$289,0)</f>
        <v>1</v>
      </c>
      <c r="BB6" s="32">
        <f>MATCH(AE6,Technologies!$B$8:$B$289,0)</f>
        <v>56</v>
      </c>
      <c r="BD6" s="32" t="s">
        <v>483</v>
      </c>
      <c r="BE6" s="32" t="s">
        <v>212</v>
      </c>
      <c r="BG6" s="32" t="s">
        <v>599</v>
      </c>
    </row>
    <row r="7" spans="1:59" x14ac:dyDescent="0.25">
      <c r="A7" s="171">
        <f t="shared" ref="A7:A70" si="0">+A6+1</f>
        <v>602</v>
      </c>
      <c r="B7" s="32" t="str">
        <f t="shared" ref="B7:B70" si="1">"RE-"&amp;AT7&amp;IF(AU7="","",AU7)&amp;AV7</f>
        <v>RE-RefgFrz-TM_Mini-Tier2</v>
      </c>
      <c r="C7" s="32" t="str">
        <f>MID(INDEX('Measure Summary'!$B$10:$B$200,AX7),FIND(".",INDEX('Measure Summary'!$B$10:$B$200,AX7))+2,299)&amp;", Size Range: "&amp;INDEX('Measure Summary'!$M$10:$M$200,AY7)&amp;", "&amp;INDEX(key!$D$4:$D$5,AW7)</f>
        <v>Refrigerator-freezers - automatic defrost with top-mounted freezer without an automatic icemaker, Size Range: Very Small (&lt;13 cu. ft.), 30% less than Code Maximum</v>
      </c>
      <c r="D7" s="32" t="s">
        <v>89</v>
      </c>
      <c r="E7" s="32" t="s">
        <v>254</v>
      </c>
      <c r="F7" s="85">
        <v>41965</v>
      </c>
      <c r="G7" s="32" t="s">
        <v>228</v>
      </c>
      <c r="H7" s="32" t="s">
        <v>83</v>
      </c>
      <c r="I7" s="32" t="s">
        <v>222</v>
      </c>
      <c r="J7" s="32" t="s">
        <v>223</v>
      </c>
      <c r="K7" s="112">
        <f>INDEX('Measure Summary'!$N$10:$N$200,AY7)-INDEX('Measure Summary'!$O$10:$P$200,AY7,AW7)</f>
        <v>102</v>
      </c>
      <c r="M7" s="32" t="s">
        <v>84</v>
      </c>
      <c r="O7" s="32" t="s">
        <v>214</v>
      </c>
      <c r="Q7" s="32" t="s">
        <v>482</v>
      </c>
      <c r="R7" s="32" t="s">
        <v>86</v>
      </c>
      <c r="S7" s="32" t="s">
        <v>85</v>
      </c>
      <c r="T7" s="32" t="s">
        <v>221</v>
      </c>
      <c r="U7" s="32" t="s">
        <v>224</v>
      </c>
      <c r="V7" s="32" t="s">
        <v>225</v>
      </c>
      <c r="W7" s="306" t="str">
        <f>VLOOKUP(LEFT(B7,7),key!$G$4:$I$5,2,FALSE)</f>
        <v>RefrigFrz</v>
      </c>
      <c r="Y7" s="306" t="str">
        <f>VLOOKUP(LEFT(B7,7),key!$G$4:$I$5,3,FALSE)</f>
        <v>Appl-ESRefg</v>
      </c>
      <c r="AD7" s="32" t="str">
        <f t="shared" ref="AD7:AD70" si="2">AT7&amp;IF(AU7="","",AU7)&amp;"-Code"</f>
        <v>RefgFrz-TM_Mini-Code</v>
      </c>
      <c r="AE7" s="32" t="str">
        <f t="shared" ref="AE7:AE70" si="3">AT7&amp;IF(AU7="","",AU7)&amp;AV7</f>
        <v>RefgFrz-TM_Mini-Tier2</v>
      </c>
      <c r="AF7" s="32" t="s">
        <v>417</v>
      </c>
      <c r="AH7" s="32" t="s">
        <v>214</v>
      </c>
      <c r="AI7" s="32" t="s">
        <v>214</v>
      </c>
      <c r="AK7" s="32" t="s">
        <v>82</v>
      </c>
      <c r="AM7" s="306" t="str">
        <f t="shared" ref="AM7:AM70" si="4">+Y7</f>
        <v>Appl-ESRefg</v>
      </c>
      <c r="AO7" s="32" t="s">
        <v>508</v>
      </c>
      <c r="AP7" s="5">
        <v>42005</v>
      </c>
      <c r="AS7" s="32">
        <v>1</v>
      </c>
      <c r="AT7" s="80" t="str">
        <f t="shared" ref="AT7:AT70" si="5">INDEX($BD$6:$BD$87,AS7)</f>
        <v>RefgFrz-TM</v>
      </c>
      <c r="AU7" s="80" t="str">
        <f t="shared" ref="AU7:AU70" si="6">"_"&amp;INDEX($BE$6:$BE$87,AS7)</f>
        <v>_Mini</v>
      </c>
      <c r="AV7" s="187" t="s">
        <v>502</v>
      </c>
      <c r="AW7" s="1">
        <v>2</v>
      </c>
      <c r="AX7" s="81">
        <f>MATCH("RE-"&amp;AT7,'Measure Summary'!$C$10:$C$131,0)</f>
        <v>1</v>
      </c>
      <c r="AY7" s="81">
        <f>MATCH("RE-"&amp;AT7&amp;AU7,'Measure Summary'!$R$10:$R$131,0)</f>
        <v>1</v>
      </c>
      <c r="BA7" s="32">
        <f>MATCH(AD7,Technologies!$B$8:$B$289,0)</f>
        <v>1</v>
      </c>
      <c r="BB7" s="32">
        <f>MATCH(AE7,Technologies!$B$8:$B$289,0)</f>
        <v>111</v>
      </c>
      <c r="BD7" s="32" t="s">
        <v>483</v>
      </c>
      <c r="BE7" s="32" t="s">
        <v>202</v>
      </c>
      <c r="BG7" s="32" t="s">
        <v>558</v>
      </c>
    </row>
    <row r="8" spans="1:59" x14ac:dyDescent="0.25">
      <c r="A8" s="171">
        <f t="shared" si="0"/>
        <v>603</v>
      </c>
      <c r="B8" s="32" t="str">
        <f t="shared" si="1"/>
        <v>RE-RefgFrz-TM_Small-Tier1</v>
      </c>
      <c r="C8" s="32" t="str">
        <f>MID(INDEX('Measure Summary'!$B$10:$B$200,AX8),FIND(".",INDEX('Measure Summary'!$B$10:$B$200,AX8))+2,299)&amp;", Size Range: "&amp;INDEX('Measure Summary'!$M$10:$M$200,AY8)&amp;", "&amp;INDEX(key!$D$4:$D$5,AW8)</f>
        <v>Refrigerator-freezers - automatic defrost with top-mounted freezer without an automatic icemaker, Size Range: Small (13 – 16 cu. ft.), Energy Star (10% less than Code Maximum)</v>
      </c>
      <c r="D8" s="32" t="s">
        <v>89</v>
      </c>
      <c r="E8" s="32" t="s">
        <v>254</v>
      </c>
      <c r="F8" s="85">
        <v>41965</v>
      </c>
      <c r="G8" s="32" t="s">
        <v>228</v>
      </c>
      <c r="H8" s="32" t="s">
        <v>83</v>
      </c>
      <c r="I8" s="32" t="s">
        <v>222</v>
      </c>
      <c r="J8" s="32" t="s">
        <v>223</v>
      </c>
      <c r="K8" s="112">
        <f>INDEX('Measure Summary'!$N$10:$N$200,AY8)-INDEX('Measure Summary'!$O$10:$P$200,AY8,AW8)</f>
        <v>38</v>
      </c>
      <c r="M8" s="32" t="s">
        <v>84</v>
      </c>
      <c r="O8" s="32" t="s">
        <v>214</v>
      </c>
      <c r="Q8" s="32" t="s">
        <v>482</v>
      </c>
      <c r="R8" s="32" t="s">
        <v>86</v>
      </c>
      <c r="S8" s="32" t="s">
        <v>85</v>
      </c>
      <c r="T8" s="32" t="s">
        <v>221</v>
      </c>
      <c r="U8" s="32" t="s">
        <v>224</v>
      </c>
      <c r="V8" s="32" t="s">
        <v>225</v>
      </c>
      <c r="W8" s="306" t="str">
        <f>VLOOKUP(LEFT(B8,7),key!$G$4:$I$5,2,FALSE)</f>
        <v>RefrigFrz</v>
      </c>
      <c r="Y8" s="306" t="str">
        <f>VLOOKUP(LEFT(B8,7),key!$G$4:$I$5,3,FALSE)</f>
        <v>Appl-ESRefg</v>
      </c>
      <c r="AD8" s="32" t="str">
        <f t="shared" si="2"/>
        <v>RefgFrz-TM_Small-Code</v>
      </c>
      <c r="AE8" s="32" t="str">
        <f t="shared" si="3"/>
        <v>RefgFrz-TM_Small-Tier1</v>
      </c>
      <c r="AF8" s="32" t="s">
        <v>417</v>
      </c>
      <c r="AH8" s="32" t="s">
        <v>214</v>
      </c>
      <c r="AI8" s="32" t="s">
        <v>214</v>
      </c>
      <c r="AK8" s="32" t="s">
        <v>82</v>
      </c>
      <c r="AM8" s="306" t="str">
        <f t="shared" si="4"/>
        <v>Appl-ESRefg</v>
      </c>
      <c r="AO8" s="32" t="s">
        <v>508</v>
      </c>
      <c r="AP8" s="5">
        <v>42005</v>
      </c>
      <c r="AS8" s="32">
        <f>+AS6+1</f>
        <v>2</v>
      </c>
      <c r="AT8" s="80" t="str">
        <f t="shared" si="5"/>
        <v>RefgFrz-TM</v>
      </c>
      <c r="AU8" s="80" t="str">
        <f t="shared" si="6"/>
        <v>_Small</v>
      </c>
      <c r="AV8" s="187" t="str">
        <f>+AV6</f>
        <v>-Tier1</v>
      </c>
      <c r="AW8" s="304">
        <f>+AW6</f>
        <v>1</v>
      </c>
      <c r="AX8" s="81">
        <f>MATCH("RE-"&amp;AT8,'Measure Summary'!$C$10:$C$131,0)</f>
        <v>1</v>
      </c>
      <c r="AY8" s="81">
        <f>MATCH("RE-"&amp;AT8&amp;AU8,'Measure Summary'!$R$10:$R$131,0)</f>
        <v>2</v>
      </c>
      <c r="BA8" s="32">
        <f>MATCH(AD8,Technologies!$B$8:$B$289,0)</f>
        <v>2</v>
      </c>
      <c r="BB8" s="32">
        <f>MATCH(AE8,Technologies!$B$8:$B$289,0)</f>
        <v>57</v>
      </c>
      <c r="BD8" s="32" t="s">
        <v>483</v>
      </c>
      <c r="BE8" s="32" t="s">
        <v>243</v>
      </c>
      <c r="BG8" s="32" t="s">
        <v>559</v>
      </c>
    </row>
    <row r="9" spans="1:59" x14ac:dyDescent="0.25">
      <c r="A9" s="171">
        <f t="shared" si="0"/>
        <v>604</v>
      </c>
      <c r="B9" s="32" t="str">
        <f t="shared" si="1"/>
        <v>RE-RefgFrz-TM_Small-Tier2</v>
      </c>
      <c r="C9" s="32" t="str">
        <f>MID(INDEX('Measure Summary'!$B$10:$B$200,AX9),FIND(".",INDEX('Measure Summary'!$B$10:$B$200,AX9))+2,299)&amp;", Size Range: "&amp;INDEX('Measure Summary'!$M$10:$M$200,AY9)&amp;", "&amp;INDEX(key!$D$4:$D$5,AW9)</f>
        <v>Refrigerator-freezers - automatic defrost with top-mounted freezer without an automatic icemaker, Size Range: Small (13 – 16 cu. ft.), 30% less than Code Maximum</v>
      </c>
      <c r="D9" s="32" t="s">
        <v>89</v>
      </c>
      <c r="E9" s="32" t="s">
        <v>254</v>
      </c>
      <c r="F9" s="85">
        <v>41965</v>
      </c>
      <c r="G9" s="32" t="s">
        <v>228</v>
      </c>
      <c r="H9" s="32" t="s">
        <v>83</v>
      </c>
      <c r="I9" s="32" t="s">
        <v>222</v>
      </c>
      <c r="J9" s="32" t="s">
        <v>223</v>
      </c>
      <c r="K9" s="112">
        <f>INDEX('Measure Summary'!$N$10:$N$200,AY9)-INDEX('Measure Summary'!$O$10:$P$200,AY9,AW9)</f>
        <v>113</v>
      </c>
      <c r="M9" s="32" t="s">
        <v>84</v>
      </c>
      <c r="O9" s="32" t="s">
        <v>214</v>
      </c>
      <c r="Q9" s="32" t="s">
        <v>482</v>
      </c>
      <c r="R9" s="32" t="s">
        <v>86</v>
      </c>
      <c r="S9" s="32" t="s">
        <v>85</v>
      </c>
      <c r="T9" s="32" t="s">
        <v>221</v>
      </c>
      <c r="U9" s="32" t="s">
        <v>224</v>
      </c>
      <c r="V9" s="32" t="s">
        <v>225</v>
      </c>
      <c r="W9" s="306" t="str">
        <f>VLOOKUP(LEFT(B9,7),key!$G$4:$I$5,2,FALSE)</f>
        <v>RefrigFrz</v>
      </c>
      <c r="Y9" s="306" t="str">
        <f>VLOOKUP(LEFT(B9,7),key!$G$4:$I$5,3,FALSE)</f>
        <v>Appl-ESRefg</v>
      </c>
      <c r="AD9" s="32" t="str">
        <f t="shared" si="2"/>
        <v>RefgFrz-TM_Small-Code</v>
      </c>
      <c r="AE9" s="32" t="str">
        <f t="shared" si="3"/>
        <v>RefgFrz-TM_Small-Tier2</v>
      </c>
      <c r="AF9" s="32" t="s">
        <v>417</v>
      </c>
      <c r="AH9" s="32" t="s">
        <v>214</v>
      </c>
      <c r="AI9" s="32" t="s">
        <v>214</v>
      </c>
      <c r="AK9" s="32" t="s">
        <v>82</v>
      </c>
      <c r="AM9" s="306" t="str">
        <f t="shared" si="4"/>
        <v>Appl-ESRefg</v>
      </c>
      <c r="AO9" s="32" t="s">
        <v>508</v>
      </c>
      <c r="AP9" s="5">
        <v>42005</v>
      </c>
      <c r="AS9" s="32">
        <f>+AS7+1</f>
        <v>2</v>
      </c>
      <c r="AT9" s="80" t="str">
        <f t="shared" si="5"/>
        <v>RefgFrz-TM</v>
      </c>
      <c r="AU9" s="80" t="str">
        <f t="shared" si="6"/>
        <v>_Small</v>
      </c>
      <c r="AV9" s="187" t="str">
        <f t="shared" ref="AV9:AW72" si="7">+AV7</f>
        <v>-Tier2</v>
      </c>
      <c r="AW9" s="304">
        <f t="shared" si="7"/>
        <v>2</v>
      </c>
      <c r="AX9" s="81">
        <f>MATCH("RE-"&amp;AT9,'Measure Summary'!$C$10:$C$131,0)</f>
        <v>1</v>
      </c>
      <c r="AY9" s="81">
        <f>MATCH("RE-"&amp;AT9&amp;AU9,'Measure Summary'!$R$10:$R$131,0)</f>
        <v>2</v>
      </c>
      <c r="BA9" s="32">
        <f>MATCH(AD9,Technologies!$B$8:$B$289,0)</f>
        <v>2</v>
      </c>
      <c r="BB9" s="32">
        <f>MATCH(AE9,Technologies!$B$8:$B$289,0)</f>
        <v>112</v>
      </c>
      <c r="BD9" s="32" t="s">
        <v>483</v>
      </c>
      <c r="BE9" s="32" t="s">
        <v>87</v>
      </c>
      <c r="BG9" s="32" t="s">
        <v>560</v>
      </c>
    </row>
    <row r="10" spans="1:59" x14ac:dyDescent="0.25">
      <c r="A10" s="171">
        <f t="shared" si="0"/>
        <v>605</v>
      </c>
      <c r="B10" s="32" t="str">
        <f t="shared" si="1"/>
        <v>RE-RefgFrz-TM_Med-Tier1</v>
      </c>
      <c r="C10" s="32" t="str">
        <f>MID(INDEX('Measure Summary'!$B$10:$B$200,AX10),FIND(".",INDEX('Measure Summary'!$B$10:$B$200,AX10))+2,299)&amp;", Size Range: "&amp;INDEX('Measure Summary'!$M$10:$M$200,AY10)&amp;", "&amp;INDEX(key!$D$4:$D$5,AW10)</f>
        <v>Refrigerator-freezers - automatic defrost with top-mounted freezer without an automatic icemaker, Size Range: Medium (17 – 20 cu. ft.), Energy Star (10% less than Code Maximum)</v>
      </c>
      <c r="D10" s="32" t="s">
        <v>89</v>
      </c>
      <c r="E10" s="32" t="s">
        <v>254</v>
      </c>
      <c r="F10" s="85">
        <v>41965</v>
      </c>
      <c r="G10" s="32" t="s">
        <v>228</v>
      </c>
      <c r="H10" s="32" t="s">
        <v>83</v>
      </c>
      <c r="I10" s="32" t="s">
        <v>222</v>
      </c>
      <c r="J10" s="32" t="s">
        <v>223</v>
      </c>
      <c r="K10" s="112">
        <f>INDEX('Measure Summary'!$N$10:$N$200,AY10)-INDEX('Measure Summary'!$O$10:$P$200,AY10,AW10)</f>
        <v>42</v>
      </c>
      <c r="M10" s="32" t="s">
        <v>84</v>
      </c>
      <c r="O10" s="32" t="s">
        <v>214</v>
      </c>
      <c r="Q10" s="32" t="s">
        <v>482</v>
      </c>
      <c r="R10" s="32" t="s">
        <v>86</v>
      </c>
      <c r="S10" s="32" t="s">
        <v>85</v>
      </c>
      <c r="T10" s="32" t="s">
        <v>221</v>
      </c>
      <c r="U10" s="32" t="s">
        <v>224</v>
      </c>
      <c r="V10" s="32" t="s">
        <v>225</v>
      </c>
      <c r="W10" s="306" t="str">
        <f>VLOOKUP(LEFT(B10,7),key!$G$4:$I$5,2,FALSE)</f>
        <v>RefrigFrz</v>
      </c>
      <c r="Y10" s="306" t="str">
        <f>VLOOKUP(LEFT(B10,7),key!$G$4:$I$5,3,FALSE)</f>
        <v>Appl-ESRefg</v>
      </c>
      <c r="AD10" s="32" t="str">
        <f t="shared" si="2"/>
        <v>RefgFrz-TM_Med-Code</v>
      </c>
      <c r="AE10" s="32" t="str">
        <f t="shared" si="3"/>
        <v>RefgFrz-TM_Med-Tier1</v>
      </c>
      <c r="AF10" s="32" t="s">
        <v>417</v>
      </c>
      <c r="AH10" s="32" t="s">
        <v>214</v>
      </c>
      <c r="AI10" s="32" t="s">
        <v>214</v>
      </c>
      <c r="AK10" s="32" t="s">
        <v>82</v>
      </c>
      <c r="AM10" s="306" t="str">
        <f t="shared" si="4"/>
        <v>Appl-ESRefg</v>
      </c>
      <c r="AO10" s="32" t="s">
        <v>508</v>
      </c>
      <c r="AP10" s="5">
        <v>42005</v>
      </c>
      <c r="AS10" s="32">
        <f t="shared" ref="AS10:AS73" si="8">+AS8+1</f>
        <v>3</v>
      </c>
      <c r="AT10" s="80" t="str">
        <f t="shared" si="5"/>
        <v>RefgFrz-TM</v>
      </c>
      <c r="AU10" s="80" t="str">
        <f t="shared" si="6"/>
        <v>_Med</v>
      </c>
      <c r="AV10" s="187" t="str">
        <f t="shared" si="7"/>
        <v>-Tier1</v>
      </c>
      <c r="AW10" s="304">
        <f t="shared" si="7"/>
        <v>1</v>
      </c>
      <c r="AX10" s="81">
        <f>MATCH("RE-"&amp;AT10,'Measure Summary'!$C$10:$C$131,0)</f>
        <v>1</v>
      </c>
      <c r="AY10" s="81">
        <f>MATCH("RE-"&amp;AT10&amp;AU10,'Measure Summary'!$R$10:$R$131,0)</f>
        <v>3</v>
      </c>
      <c r="BA10" s="32">
        <f>MATCH(AD10,Technologies!$B$8:$B$289,0)</f>
        <v>3</v>
      </c>
      <c r="BB10" s="32">
        <f>MATCH(AE10,Technologies!$B$8:$B$289,0)</f>
        <v>58</v>
      </c>
      <c r="BD10" s="32" t="s">
        <v>483</v>
      </c>
      <c r="BE10" s="32" t="s">
        <v>242</v>
      </c>
      <c r="BG10" s="32" t="s">
        <v>561</v>
      </c>
    </row>
    <row r="11" spans="1:59" x14ac:dyDescent="0.25">
      <c r="A11" s="171">
        <f t="shared" si="0"/>
        <v>606</v>
      </c>
      <c r="B11" s="32" t="str">
        <f t="shared" si="1"/>
        <v>RE-RefgFrz-TM_Med-Tier2</v>
      </c>
      <c r="C11" s="32" t="str">
        <f>MID(INDEX('Measure Summary'!$B$10:$B$200,AX11),FIND(".",INDEX('Measure Summary'!$B$10:$B$200,AX11))+2,299)&amp;", Size Range: "&amp;INDEX('Measure Summary'!$M$10:$M$200,AY11)&amp;", "&amp;INDEX(key!$D$4:$D$5,AW11)</f>
        <v>Refrigerator-freezers - automatic defrost with top-mounted freezer without an automatic icemaker, Size Range: Medium (17 – 20 cu. ft.), 30% less than Code Maximum</v>
      </c>
      <c r="D11" s="32" t="s">
        <v>89</v>
      </c>
      <c r="E11" s="32" t="s">
        <v>254</v>
      </c>
      <c r="F11" s="85">
        <v>41965</v>
      </c>
      <c r="G11" s="32" t="s">
        <v>228</v>
      </c>
      <c r="H11" s="32" t="s">
        <v>83</v>
      </c>
      <c r="I11" s="32" t="s">
        <v>222</v>
      </c>
      <c r="J11" s="32" t="s">
        <v>223</v>
      </c>
      <c r="K11" s="112">
        <f>INDEX('Measure Summary'!$N$10:$N$200,AY11)-INDEX('Measure Summary'!$O$10:$P$200,AY11,AW11)</f>
        <v>125</v>
      </c>
      <c r="M11" s="32" t="s">
        <v>84</v>
      </c>
      <c r="O11" s="32" t="s">
        <v>214</v>
      </c>
      <c r="Q11" s="32" t="s">
        <v>482</v>
      </c>
      <c r="R11" s="32" t="s">
        <v>86</v>
      </c>
      <c r="S11" s="32" t="s">
        <v>85</v>
      </c>
      <c r="T11" s="32" t="s">
        <v>221</v>
      </c>
      <c r="U11" s="32" t="s">
        <v>224</v>
      </c>
      <c r="V11" s="32" t="s">
        <v>225</v>
      </c>
      <c r="W11" s="306" t="str">
        <f>VLOOKUP(LEFT(B11,7),key!$G$4:$I$5,2,FALSE)</f>
        <v>RefrigFrz</v>
      </c>
      <c r="Y11" s="306" t="str">
        <f>VLOOKUP(LEFT(B11,7),key!$G$4:$I$5,3,FALSE)</f>
        <v>Appl-ESRefg</v>
      </c>
      <c r="AD11" s="32" t="str">
        <f t="shared" si="2"/>
        <v>RefgFrz-TM_Med-Code</v>
      </c>
      <c r="AE11" s="32" t="str">
        <f t="shared" si="3"/>
        <v>RefgFrz-TM_Med-Tier2</v>
      </c>
      <c r="AF11" s="32" t="s">
        <v>417</v>
      </c>
      <c r="AH11" s="32" t="s">
        <v>214</v>
      </c>
      <c r="AI11" s="32" t="s">
        <v>214</v>
      </c>
      <c r="AK11" s="32" t="s">
        <v>82</v>
      </c>
      <c r="AM11" s="306" t="str">
        <f t="shared" si="4"/>
        <v>Appl-ESRefg</v>
      </c>
      <c r="AO11" s="32" t="s">
        <v>508</v>
      </c>
      <c r="AP11" s="5">
        <v>42005</v>
      </c>
      <c r="AS11" s="32">
        <f t="shared" si="8"/>
        <v>3</v>
      </c>
      <c r="AT11" s="80" t="str">
        <f t="shared" si="5"/>
        <v>RefgFrz-TM</v>
      </c>
      <c r="AU11" s="80" t="str">
        <f t="shared" si="6"/>
        <v>_Med</v>
      </c>
      <c r="AV11" s="187" t="str">
        <f t="shared" si="7"/>
        <v>-Tier2</v>
      </c>
      <c r="AW11" s="304">
        <f t="shared" si="7"/>
        <v>2</v>
      </c>
      <c r="AX11" s="81">
        <f>MATCH("RE-"&amp;AT11,'Measure Summary'!$C$10:$C$131,0)</f>
        <v>1</v>
      </c>
      <c r="AY11" s="81">
        <f>MATCH("RE-"&amp;AT11&amp;AU11,'Measure Summary'!$R$10:$R$131,0)</f>
        <v>3</v>
      </c>
      <c r="BA11" s="32">
        <f>MATCH(AD11,Technologies!$B$8:$B$289,0)</f>
        <v>3</v>
      </c>
      <c r="BB11" s="32">
        <f>MATCH(AE11,Technologies!$B$8:$B$289,0)</f>
        <v>113</v>
      </c>
      <c r="BD11" s="32" t="s">
        <v>483</v>
      </c>
      <c r="BE11" s="32" t="s">
        <v>245</v>
      </c>
      <c r="BG11" s="32" t="s">
        <v>562</v>
      </c>
    </row>
    <row r="12" spans="1:59" x14ac:dyDescent="0.25">
      <c r="A12" s="171">
        <f t="shared" si="0"/>
        <v>607</v>
      </c>
      <c r="B12" s="32" t="str">
        <f t="shared" si="1"/>
        <v>RE-RefgFrz-TM_Large-Tier1</v>
      </c>
      <c r="C12" s="32" t="str">
        <f>MID(INDEX('Measure Summary'!$B$10:$B$200,AX12),FIND(".",INDEX('Measure Summary'!$B$10:$B$200,AX12))+2,299)&amp;", Size Range: "&amp;INDEX('Measure Summary'!$M$10:$M$200,AY12)&amp;", "&amp;INDEX(key!$D$4:$D$5,AW12)</f>
        <v>Refrigerator-freezers - automatic defrost with top-mounted freezer without an automatic icemaker, Size Range: Large (21 – 23 cu. ft.), Energy Star (10% less than Code Maximum)</v>
      </c>
      <c r="D12" s="32" t="s">
        <v>89</v>
      </c>
      <c r="E12" s="32" t="s">
        <v>254</v>
      </c>
      <c r="F12" s="85">
        <v>41965</v>
      </c>
      <c r="G12" s="32" t="s">
        <v>228</v>
      </c>
      <c r="H12" s="32" t="s">
        <v>83</v>
      </c>
      <c r="I12" s="32" t="s">
        <v>222</v>
      </c>
      <c r="J12" s="32" t="s">
        <v>223</v>
      </c>
      <c r="K12" s="112">
        <f>INDEX('Measure Summary'!$N$10:$N$200,AY12)-INDEX('Measure Summary'!$O$10:$P$200,AY12,AW12)</f>
        <v>44</v>
      </c>
      <c r="M12" s="32" t="s">
        <v>84</v>
      </c>
      <c r="O12" s="32" t="s">
        <v>214</v>
      </c>
      <c r="Q12" s="32" t="s">
        <v>482</v>
      </c>
      <c r="R12" s="32" t="s">
        <v>86</v>
      </c>
      <c r="S12" s="32" t="s">
        <v>85</v>
      </c>
      <c r="T12" s="32" t="s">
        <v>221</v>
      </c>
      <c r="U12" s="32" t="s">
        <v>224</v>
      </c>
      <c r="V12" s="32" t="s">
        <v>225</v>
      </c>
      <c r="W12" s="306" t="str">
        <f>VLOOKUP(LEFT(B12,7),key!$G$4:$I$5,2,FALSE)</f>
        <v>RefrigFrz</v>
      </c>
      <c r="Y12" s="306" t="str">
        <f>VLOOKUP(LEFT(B12,7),key!$G$4:$I$5,3,FALSE)</f>
        <v>Appl-ESRefg</v>
      </c>
      <c r="AD12" s="32" t="str">
        <f t="shared" si="2"/>
        <v>RefgFrz-TM_Large-Code</v>
      </c>
      <c r="AE12" s="32" t="str">
        <f t="shared" si="3"/>
        <v>RefgFrz-TM_Large-Tier1</v>
      </c>
      <c r="AF12" s="32" t="s">
        <v>417</v>
      </c>
      <c r="AH12" s="32" t="s">
        <v>214</v>
      </c>
      <c r="AI12" s="32" t="s">
        <v>214</v>
      </c>
      <c r="AK12" s="32" t="s">
        <v>82</v>
      </c>
      <c r="AM12" s="306" t="str">
        <f t="shared" si="4"/>
        <v>Appl-ESRefg</v>
      </c>
      <c r="AO12" s="32" t="s">
        <v>508</v>
      </c>
      <c r="AP12" s="5">
        <v>42005</v>
      </c>
      <c r="AS12" s="32">
        <f t="shared" si="8"/>
        <v>4</v>
      </c>
      <c r="AT12" s="80" t="str">
        <f t="shared" si="5"/>
        <v>RefgFrz-TM</v>
      </c>
      <c r="AU12" s="80" t="str">
        <f t="shared" si="6"/>
        <v>_Large</v>
      </c>
      <c r="AV12" s="187" t="str">
        <f t="shared" si="7"/>
        <v>-Tier1</v>
      </c>
      <c r="AW12" s="304">
        <f t="shared" si="7"/>
        <v>1</v>
      </c>
      <c r="AX12" s="81">
        <f>MATCH("RE-"&amp;AT12,'Measure Summary'!$C$10:$C$131,0)</f>
        <v>1</v>
      </c>
      <c r="AY12" s="81">
        <f>MATCH("RE-"&amp;AT12&amp;AU12,'Measure Summary'!$R$10:$R$131,0)</f>
        <v>4</v>
      </c>
      <c r="BA12" s="32">
        <f>MATCH(AD12,Technologies!$B$8:$B$289,0)</f>
        <v>4</v>
      </c>
      <c r="BB12" s="32">
        <f>MATCH(AE12,Technologies!$B$8:$B$289,0)</f>
        <v>59</v>
      </c>
      <c r="BD12" s="32" t="s">
        <v>674</v>
      </c>
      <c r="BE12" s="32" t="s">
        <v>212</v>
      </c>
      <c r="BG12" s="32" t="s">
        <v>563</v>
      </c>
    </row>
    <row r="13" spans="1:59" x14ac:dyDescent="0.25">
      <c r="A13" s="171">
        <f t="shared" si="0"/>
        <v>608</v>
      </c>
      <c r="B13" s="32" t="str">
        <f t="shared" si="1"/>
        <v>RE-RefgFrz-TM_Large-Tier2</v>
      </c>
      <c r="C13" s="32" t="str">
        <f>MID(INDEX('Measure Summary'!$B$10:$B$200,AX13),FIND(".",INDEX('Measure Summary'!$B$10:$B$200,AX13))+2,299)&amp;", Size Range: "&amp;INDEX('Measure Summary'!$M$10:$M$200,AY13)&amp;", "&amp;INDEX(key!$D$4:$D$5,AW13)</f>
        <v>Refrigerator-freezers - automatic defrost with top-mounted freezer without an automatic icemaker, Size Range: Large (21 – 23 cu. ft.), 30% less than Code Maximum</v>
      </c>
      <c r="D13" s="32" t="s">
        <v>89</v>
      </c>
      <c r="E13" s="32" t="s">
        <v>254</v>
      </c>
      <c r="F13" s="85">
        <v>41965</v>
      </c>
      <c r="G13" s="32" t="s">
        <v>228</v>
      </c>
      <c r="H13" s="32" t="s">
        <v>83</v>
      </c>
      <c r="I13" s="32" t="s">
        <v>222</v>
      </c>
      <c r="J13" s="32" t="s">
        <v>223</v>
      </c>
      <c r="K13" s="112">
        <f>INDEX('Measure Summary'!$N$10:$N$200,AY13)-INDEX('Measure Summary'!$O$10:$P$200,AY13,AW13)</f>
        <v>133</v>
      </c>
      <c r="M13" s="32" t="s">
        <v>84</v>
      </c>
      <c r="O13" s="32" t="s">
        <v>214</v>
      </c>
      <c r="Q13" s="32" t="s">
        <v>482</v>
      </c>
      <c r="R13" s="32" t="s">
        <v>86</v>
      </c>
      <c r="S13" s="32" t="s">
        <v>85</v>
      </c>
      <c r="T13" s="32" t="s">
        <v>221</v>
      </c>
      <c r="U13" s="32" t="s">
        <v>224</v>
      </c>
      <c r="V13" s="32" t="s">
        <v>225</v>
      </c>
      <c r="W13" s="306" t="str">
        <f>VLOOKUP(LEFT(B13,7),key!$G$4:$I$5,2,FALSE)</f>
        <v>RefrigFrz</v>
      </c>
      <c r="Y13" s="306" t="str">
        <f>VLOOKUP(LEFT(B13,7),key!$G$4:$I$5,3,FALSE)</f>
        <v>Appl-ESRefg</v>
      </c>
      <c r="AD13" s="32" t="str">
        <f t="shared" si="2"/>
        <v>RefgFrz-TM_Large-Code</v>
      </c>
      <c r="AE13" s="32" t="str">
        <f t="shared" si="3"/>
        <v>RefgFrz-TM_Large-Tier2</v>
      </c>
      <c r="AF13" s="32" t="s">
        <v>417</v>
      </c>
      <c r="AH13" s="32" t="s">
        <v>214</v>
      </c>
      <c r="AI13" s="32" t="s">
        <v>214</v>
      </c>
      <c r="AK13" s="32" t="s">
        <v>82</v>
      </c>
      <c r="AM13" s="306" t="str">
        <f t="shared" si="4"/>
        <v>Appl-ESRefg</v>
      </c>
      <c r="AO13" s="32" t="s">
        <v>508</v>
      </c>
      <c r="AP13" s="5">
        <v>42005</v>
      </c>
      <c r="AS13" s="32">
        <f t="shared" si="8"/>
        <v>4</v>
      </c>
      <c r="AT13" s="80" t="str">
        <f t="shared" si="5"/>
        <v>RefgFrz-TM</v>
      </c>
      <c r="AU13" s="80" t="str">
        <f t="shared" si="6"/>
        <v>_Large</v>
      </c>
      <c r="AV13" s="187" t="str">
        <f t="shared" si="7"/>
        <v>-Tier2</v>
      </c>
      <c r="AW13" s="304">
        <f t="shared" si="7"/>
        <v>2</v>
      </c>
      <c r="AX13" s="81">
        <f>MATCH("RE-"&amp;AT13,'Measure Summary'!$C$10:$C$131,0)</f>
        <v>1</v>
      </c>
      <c r="AY13" s="81">
        <f>MATCH("RE-"&amp;AT13&amp;AU13,'Measure Summary'!$R$10:$R$131,0)</f>
        <v>4</v>
      </c>
      <c r="BA13" s="32">
        <f>MATCH(AD13,Technologies!$B$8:$B$289,0)</f>
        <v>4</v>
      </c>
      <c r="BB13" s="32">
        <f>MATCH(AE13,Technologies!$B$8:$B$289,0)</f>
        <v>114</v>
      </c>
      <c r="BD13" s="32" t="s">
        <v>674</v>
      </c>
      <c r="BE13" s="32" t="s">
        <v>202</v>
      </c>
      <c r="BG13" s="32" t="s">
        <v>564</v>
      </c>
    </row>
    <row r="14" spans="1:59" x14ac:dyDescent="0.25">
      <c r="A14" s="171">
        <f t="shared" si="0"/>
        <v>609</v>
      </c>
      <c r="B14" s="32" t="str">
        <f t="shared" si="1"/>
        <v>RE-RefgFrz-TM_VLarge-Tier1</v>
      </c>
      <c r="C14" s="32" t="str">
        <f>MID(INDEX('Measure Summary'!$B$10:$B$200,AX14),FIND(".",INDEX('Measure Summary'!$B$10:$B$200,AX14))+2,299)&amp;", Size Range: "&amp;INDEX('Measure Summary'!$M$10:$M$200,AY14)&amp;", "&amp;INDEX(key!$D$4:$D$5,AW14)</f>
        <v>Refrigerator-freezers - automatic defrost with top-mounted freezer without an automatic icemaker, Size Range: Very large (over 23 cu. ft.), Energy Star (10% less than Code Maximum)</v>
      </c>
      <c r="D14" s="32" t="s">
        <v>89</v>
      </c>
      <c r="E14" s="32" t="s">
        <v>254</v>
      </c>
      <c r="F14" s="85">
        <v>41965</v>
      </c>
      <c r="G14" s="32" t="s">
        <v>228</v>
      </c>
      <c r="H14" s="32" t="s">
        <v>83</v>
      </c>
      <c r="I14" s="32" t="s">
        <v>222</v>
      </c>
      <c r="J14" s="32" t="s">
        <v>223</v>
      </c>
      <c r="K14" s="112">
        <f>INDEX('Measure Summary'!$N$10:$N$200,AY14)-INDEX('Measure Summary'!$O$10:$P$200,AY14,AW14)</f>
        <v>48</v>
      </c>
      <c r="M14" s="32" t="s">
        <v>84</v>
      </c>
      <c r="O14" s="32" t="s">
        <v>214</v>
      </c>
      <c r="Q14" s="32" t="s">
        <v>482</v>
      </c>
      <c r="R14" s="32" t="s">
        <v>86</v>
      </c>
      <c r="S14" s="32" t="s">
        <v>85</v>
      </c>
      <c r="T14" s="32" t="s">
        <v>221</v>
      </c>
      <c r="U14" s="32" t="s">
        <v>224</v>
      </c>
      <c r="V14" s="32" t="s">
        <v>225</v>
      </c>
      <c r="W14" s="306" t="str">
        <f>VLOOKUP(LEFT(B14,7),key!$G$4:$I$5,2,FALSE)</f>
        <v>RefrigFrz</v>
      </c>
      <c r="Y14" s="306" t="str">
        <f>VLOOKUP(LEFT(B14,7),key!$G$4:$I$5,3,FALSE)</f>
        <v>Appl-ESRefg</v>
      </c>
      <c r="AD14" s="32" t="str">
        <f t="shared" si="2"/>
        <v>RefgFrz-TM_VLarge-Code</v>
      </c>
      <c r="AE14" s="32" t="str">
        <f t="shared" si="3"/>
        <v>RefgFrz-TM_VLarge-Tier1</v>
      </c>
      <c r="AF14" s="32" t="s">
        <v>417</v>
      </c>
      <c r="AH14" s="32" t="s">
        <v>214</v>
      </c>
      <c r="AI14" s="32" t="s">
        <v>214</v>
      </c>
      <c r="AK14" s="32" t="s">
        <v>82</v>
      </c>
      <c r="AM14" s="306" t="str">
        <f t="shared" si="4"/>
        <v>Appl-ESRefg</v>
      </c>
      <c r="AO14" s="32" t="s">
        <v>508</v>
      </c>
      <c r="AP14" s="5">
        <v>42005</v>
      </c>
      <c r="AS14" s="32">
        <f t="shared" si="8"/>
        <v>5</v>
      </c>
      <c r="AT14" s="80" t="str">
        <f t="shared" si="5"/>
        <v>RefgFrz-TM</v>
      </c>
      <c r="AU14" s="80" t="str">
        <f t="shared" si="6"/>
        <v>_VLarge</v>
      </c>
      <c r="AV14" s="187" t="str">
        <f t="shared" si="7"/>
        <v>-Tier1</v>
      </c>
      <c r="AW14" s="304">
        <f t="shared" si="7"/>
        <v>1</v>
      </c>
      <c r="AX14" s="81">
        <f>MATCH("RE-"&amp;AT14,'Measure Summary'!$C$10:$C$131,0)</f>
        <v>1</v>
      </c>
      <c r="AY14" s="81">
        <f>MATCH("RE-"&amp;AT14&amp;AU14,'Measure Summary'!$R$10:$R$131,0)</f>
        <v>5</v>
      </c>
      <c r="BA14" s="32">
        <f>MATCH(AD14,Technologies!$B$8:$B$289,0)</f>
        <v>5</v>
      </c>
      <c r="BB14" s="32">
        <f>MATCH(AE14,Technologies!$B$8:$B$289,0)</f>
        <v>60</v>
      </c>
      <c r="BD14" s="32" t="s">
        <v>674</v>
      </c>
      <c r="BE14" s="32" t="s">
        <v>243</v>
      </c>
      <c r="BG14" s="32" t="s">
        <v>565</v>
      </c>
    </row>
    <row r="15" spans="1:59" x14ac:dyDescent="0.25">
      <c r="A15" s="171">
        <f t="shared" si="0"/>
        <v>610</v>
      </c>
      <c r="B15" s="32" t="str">
        <f t="shared" si="1"/>
        <v>RE-RefgFrz-TM_VLarge-Tier2</v>
      </c>
      <c r="C15" s="32" t="str">
        <f>MID(INDEX('Measure Summary'!$B$10:$B$200,AX15),FIND(".",INDEX('Measure Summary'!$B$10:$B$200,AX15))+2,299)&amp;", Size Range: "&amp;INDEX('Measure Summary'!$M$10:$M$200,AY15)&amp;", "&amp;INDEX(key!$D$4:$D$5,AW15)</f>
        <v>Refrigerator-freezers - automatic defrost with top-mounted freezer without an automatic icemaker, Size Range: Very large (over 23 cu. ft.), 30% less than Code Maximum</v>
      </c>
      <c r="D15" s="32" t="s">
        <v>89</v>
      </c>
      <c r="E15" s="32" t="s">
        <v>254</v>
      </c>
      <c r="F15" s="85">
        <v>41965</v>
      </c>
      <c r="G15" s="32" t="s">
        <v>228</v>
      </c>
      <c r="H15" s="32" t="s">
        <v>83</v>
      </c>
      <c r="I15" s="32" t="s">
        <v>222</v>
      </c>
      <c r="J15" s="32" t="s">
        <v>223</v>
      </c>
      <c r="K15" s="112">
        <f>INDEX('Measure Summary'!$N$10:$N$200,AY15)-INDEX('Measure Summary'!$O$10:$P$200,AY15,AW15)</f>
        <v>145</v>
      </c>
      <c r="M15" s="32" t="s">
        <v>84</v>
      </c>
      <c r="O15" s="32" t="s">
        <v>214</v>
      </c>
      <c r="Q15" s="32" t="s">
        <v>482</v>
      </c>
      <c r="R15" s="32" t="s">
        <v>86</v>
      </c>
      <c r="S15" s="32" t="s">
        <v>85</v>
      </c>
      <c r="T15" s="32" t="s">
        <v>221</v>
      </c>
      <c r="U15" s="32" t="s">
        <v>224</v>
      </c>
      <c r="V15" s="32" t="s">
        <v>225</v>
      </c>
      <c r="W15" s="306" t="str">
        <f>VLOOKUP(LEFT(B15,7),key!$G$4:$I$5,2,FALSE)</f>
        <v>RefrigFrz</v>
      </c>
      <c r="Y15" s="306" t="str">
        <f>VLOOKUP(LEFT(B15,7),key!$G$4:$I$5,3,FALSE)</f>
        <v>Appl-ESRefg</v>
      </c>
      <c r="AD15" s="32" t="str">
        <f t="shared" si="2"/>
        <v>RefgFrz-TM_VLarge-Code</v>
      </c>
      <c r="AE15" s="32" t="str">
        <f t="shared" si="3"/>
        <v>RefgFrz-TM_VLarge-Tier2</v>
      </c>
      <c r="AF15" s="32" t="s">
        <v>417</v>
      </c>
      <c r="AH15" s="32" t="s">
        <v>214</v>
      </c>
      <c r="AI15" s="32" t="s">
        <v>214</v>
      </c>
      <c r="AK15" s="32" t="s">
        <v>82</v>
      </c>
      <c r="AM15" s="306" t="str">
        <f t="shared" si="4"/>
        <v>Appl-ESRefg</v>
      </c>
      <c r="AO15" s="32" t="s">
        <v>508</v>
      </c>
      <c r="AP15" s="5">
        <v>42005</v>
      </c>
      <c r="AS15" s="32">
        <f t="shared" si="8"/>
        <v>5</v>
      </c>
      <c r="AT15" s="80" t="str">
        <f t="shared" si="5"/>
        <v>RefgFrz-TM</v>
      </c>
      <c r="AU15" s="80" t="str">
        <f t="shared" si="6"/>
        <v>_VLarge</v>
      </c>
      <c r="AV15" s="187" t="str">
        <f t="shared" si="7"/>
        <v>-Tier2</v>
      </c>
      <c r="AW15" s="304">
        <f t="shared" si="7"/>
        <v>2</v>
      </c>
      <c r="AX15" s="81">
        <f>MATCH("RE-"&amp;AT15,'Measure Summary'!$C$10:$C$131,0)</f>
        <v>1</v>
      </c>
      <c r="AY15" s="81">
        <f>MATCH("RE-"&amp;AT15&amp;AU15,'Measure Summary'!$R$10:$R$131,0)</f>
        <v>5</v>
      </c>
      <c r="BA15" s="32">
        <f>MATCH(AD15,Technologies!$B$8:$B$289,0)</f>
        <v>5</v>
      </c>
      <c r="BB15" s="32">
        <f>MATCH(AE15,Technologies!$B$8:$B$289,0)</f>
        <v>115</v>
      </c>
      <c r="BD15" s="32" t="s">
        <v>674</v>
      </c>
      <c r="BE15" s="32" t="s">
        <v>87</v>
      </c>
      <c r="BG15" s="32" t="s">
        <v>566</v>
      </c>
    </row>
    <row r="16" spans="1:59" x14ac:dyDescent="0.25">
      <c r="A16" s="171">
        <f t="shared" si="0"/>
        <v>611</v>
      </c>
      <c r="B16" s="32" t="str">
        <f t="shared" si="1"/>
        <v>RE-RefgFrz-TM_WtdSize-Tier1</v>
      </c>
      <c r="C16" s="32" t="str">
        <f>MID(INDEX('Measure Summary'!$B$10:$B$200,AX16),FIND(".",INDEX('Measure Summary'!$B$10:$B$200,AX16))+2,299)&amp;", Size Range: "&amp;INDEX('Measure Summary'!$M$10:$M$200,AY16)&amp;", "&amp;INDEX(key!$D$4:$D$5,AW16)</f>
        <v>Refrigerator-freezers - automatic defrost with top-mounted freezer without an automatic icemaker, Size Range: Weighted Size, Energy Star (10% less than Code Maximum)</v>
      </c>
      <c r="D16" s="32" t="s">
        <v>89</v>
      </c>
      <c r="E16" s="32" t="s">
        <v>254</v>
      </c>
      <c r="F16" s="85">
        <v>41965</v>
      </c>
      <c r="G16" s="32" t="s">
        <v>228</v>
      </c>
      <c r="H16" s="32" t="s">
        <v>83</v>
      </c>
      <c r="I16" s="32" t="s">
        <v>222</v>
      </c>
      <c r="J16" s="32" t="s">
        <v>223</v>
      </c>
      <c r="K16" s="112">
        <f>INDEX('Measure Summary'!$N$10:$N$200,AY16)-INDEX('Measure Summary'!$O$10:$P$200,AY16,AW16)</f>
        <v>42</v>
      </c>
      <c r="M16" s="32" t="s">
        <v>84</v>
      </c>
      <c r="O16" s="32" t="s">
        <v>214</v>
      </c>
      <c r="Q16" s="32" t="s">
        <v>482</v>
      </c>
      <c r="R16" s="32" t="s">
        <v>86</v>
      </c>
      <c r="S16" s="32" t="s">
        <v>85</v>
      </c>
      <c r="T16" s="32" t="s">
        <v>221</v>
      </c>
      <c r="U16" s="32" t="s">
        <v>224</v>
      </c>
      <c r="V16" s="32" t="s">
        <v>225</v>
      </c>
      <c r="W16" s="306" t="str">
        <f>VLOOKUP(LEFT(B16,7),key!$G$4:$I$5,2,FALSE)</f>
        <v>RefrigFrz</v>
      </c>
      <c r="Y16" s="306" t="str">
        <f>VLOOKUP(LEFT(B16,7),key!$G$4:$I$5,3,FALSE)</f>
        <v>Appl-ESRefg</v>
      </c>
      <c r="AD16" s="32" t="str">
        <f t="shared" si="2"/>
        <v>RefgFrz-TM_WtdSize-Code</v>
      </c>
      <c r="AE16" s="32" t="str">
        <f t="shared" si="3"/>
        <v>RefgFrz-TM_WtdSize-Tier1</v>
      </c>
      <c r="AF16" s="32" t="s">
        <v>417</v>
      </c>
      <c r="AH16" s="32" t="s">
        <v>214</v>
      </c>
      <c r="AI16" s="32" t="s">
        <v>214</v>
      </c>
      <c r="AK16" s="32" t="s">
        <v>82</v>
      </c>
      <c r="AM16" s="306" t="str">
        <f t="shared" si="4"/>
        <v>Appl-ESRefg</v>
      </c>
      <c r="AO16" s="32" t="s">
        <v>508</v>
      </c>
      <c r="AP16" s="5">
        <v>42005</v>
      </c>
      <c r="AS16" s="32">
        <f t="shared" si="8"/>
        <v>6</v>
      </c>
      <c r="AT16" s="80" t="str">
        <f t="shared" si="5"/>
        <v>RefgFrz-TM</v>
      </c>
      <c r="AU16" s="80" t="str">
        <f t="shared" si="6"/>
        <v>_WtdSize</v>
      </c>
      <c r="AV16" s="187" t="str">
        <f t="shared" si="7"/>
        <v>-Tier1</v>
      </c>
      <c r="AW16" s="304">
        <f t="shared" si="7"/>
        <v>1</v>
      </c>
      <c r="AX16" s="81">
        <f>MATCH("RE-"&amp;AT16,'Measure Summary'!$C$10:$C$131,0)</f>
        <v>1</v>
      </c>
      <c r="AY16" s="81">
        <f>MATCH("RE-"&amp;AT16&amp;AU16,'Measure Summary'!$R$10:$R$131,0)</f>
        <v>6</v>
      </c>
      <c r="BA16" s="32">
        <f>MATCH(AD16,Technologies!$B$8:$B$289,0)</f>
        <v>6</v>
      </c>
      <c r="BB16" s="32">
        <f>MATCH(AE16,Technologies!$B$8:$B$289,0)</f>
        <v>61</v>
      </c>
      <c r="BD16" s="32" t="s">
        <v>674</v>
      </c>
      <c r="BE16" s="32" t="s">
        <v>242</v>
      </c>
      <c r="BG16" s="32" t="s">
        <v>567</v>
      </c>
    </row>
    <row r="17" spans="1:59" x14ac:dyDescent="0.25">
      <c r="A17" s="171">
        <f t="shared" si="0"/>
        <v>612</v>
      </c>
      <c r="B17" s="32" t="str">
        <f t="shared" si="1"/>
        <v>RE-RefgFrz-TM_WtdSize-Tier2</v>
      </c>
      <c r="C17" s="32" t="str">
        <f>MID(INDEX('Measure Summary'!$B$10:$B$200,AX17),FIND(".",INDEX('Measure Summary'!$B$10:$B$200,AX17))+2,299)&amp;", Size Range: "&amp;INDEX('Measure Summary'!$M$10:$M$200,AY17)&amp;", "&amp;INDEX(key!$D$4:$D$5,AW17)</f>
        <v>Refrigerator-freezers - automatic defrost with top-mounted freezer without an automatic icemaker, Size Range: Weighted Size, 30% less than Code Maximum</v>
      </c>
      <c r="D17" s="32" t="s">
        <v>89</v>
      </c>
      <c r="E17" s="32" t="s">
        <v>254</v>
      </c>
      <c r="F17" s="85">
        <v>41965</v>
      </c>
      <c r="G17" s="32" t="s">
        <v>228</v>
      </c>
      <c r="H17" s="32" t="s">
        <v>83</v>
      </c>
      <c r="I17" s="32" t="s">
        <v>222</v>
      </c>
      <c r="J17" s="32" t="s">
        <v>223</v>
      </c>
      <c r="K17" s="112">
        <f>INDEX('Measure Summary'!$N$10:$N$200,AY17)-INDEX('Measure Summary'!$O$10:$P$200,AY17,AW17)</f>
        <v>126</v>
      </c>
      <c r="M17" s="32" t="s">
        <v>84</v>
      </c>
      <c r="O17" s="32" t="s">
        <v>214</v>
      </c>
      <c r="Q17" s="32" t="s">
        <v>482</v>
      </c>
      <c r="R17" s="32" t="s">
        <v>86</v>
      </c>
      <c r="S17" s="32" t="s">
        <v>85</v>
      </c>
      <c r="T17" s="32" t="s">
        <v>221</v>
      </c>
      <c r="U17" s="32" t="s">
        <v>224</v>
      </c>
      <c r="V17" s="32" t="s">
        <v>225</v>
      </c>
      <c r="W17" s="306" t="str">
        <f>VLOOKUP(LEFT(B17,7),key!$G$4:$I$5,2,FALSE)</f>
        <v>RefrigFrz</v>
      </c>
      <c r="Y17" s="306" t="str">
        <f>VLOOKUP(LEFT(B17,7),key!$G$4:$I$5,3,FALSE)</f>
        <v>Appl-ESRefg</v>
      </c>
      <c r="AD17" s="32" t="str">
        <f t="shared" si="2"/>
        <v>RefgFrz-TM_WtdSize-Code</v>
      </c>
      <c r="AE17" s="32" t="str">
        <f t="shared" si="3"/>
        <v>RefgFrz-TM_WtdSize-Tier2</v>
      </c>
      <c r="AF17" s="32" t="s">
        <v>417</v>
      </c>
      <c r="AH17" s="32" t="s">
        <v>214</v>
      </c>
      <c r="AI17" s="32" t="s">
        <v>214</v>
      </c>
      <c r="AK17" s="32" t="s">
        <v>82</v>
      </c>
      <c r="AM17" s="306" t="str">
        <f t="shared" si="4"/>
        <v>Appl-ESRefg</v>
      </c>
      <c r="AO17" s="32" t="s">
        <v>508</v>
      </c>
      <c r="AP17" s="5">
        <v>42005</v>
      </c>
      <c r="AS17" s="32">
        <f t="shared" si="8"/>
        <v>6</v>
      </c>
      <c r="AT17" s="80" t="str">
        <f t="shared" si="5"/>
        <v>RefgFrz-TM</v>
      </c>
      <c r="AU17" s="80" t="str">
        <f t="shared" si="6"/>
        <v>_WtdSize</v>
      </c>
      <c r="AV17" s="187" t="str">
        <f t="shared" si="7"/>
        <v>-Tier2</v>
      </c>
      <c r="AW17" s="304">
        <f t="shared" si="7"/>
        <v>2</v>
      </c>
      <c r="AX17" s="81">
        <f>MATCH("RE-"&amp;AT17,'Measure Summary'!$C$10:$C$131,0)</f>
        <v>1</v>
      </c>
      <c r="AY17" s="81">
        <f>MATCH("RE-"&amp;AT17&amp;AU17,'Measure Summary'!$R$10:$R$131,0)</f>
        <v>6</v>
      </c>
      <c r="BA17" s="32">
        <f>MATCH(AD17,Technologies!$B$8:$B$289,0)</f>
        <v>6</v>
      </c>
      <c r="BB17" s="32">
        <f>MATCH(AE17,Technologies!$B$8:$B$289,0)</f>
        <v>116</v>
      </c>
      <c r="BD17" s="32" t="s">
        <v>674</v>
      </c>
      <c r="BE17" s="32" t="s">
        <v>245</v>
      </c>
      <c r="BG17" s="32" t="s">
        <v>568</v>
      </c>
    </row>
    <row r="18" spans="1:59" x14ac:dyDescent="0.25">
      <c r="A18" s="171">
        <f t="shared" si="0"/>
        <v>613</v>
      </c>
      <c r="B18" s="32" t="str">
        <f t="shared" si="1"/>
        <v>RE-Refg-All_Mini-Tier1</v>
      </c>
      <c r="C18" s="32" t="str">
        <f>MID(INDEX('Measure Summary'!$B$10:$B$200,AX18),FIND(".",INDEX('Measure Summary'!$B$10:$B$200,AX18))+2,299)&amp;", Size Range: "&amp;INDEX('Measure Summary'!$M$10:$M$200,AY18)&amp;", "&amp;INDEX(key!$D$4:$D$5,AW18)</f>
        <v>All-refrigerators - automatic defrost
(Refrigerator with no separate freezer storage), Size Range: Very Small (&lt;13 cu. ft.), Energy Star (10% less than Code Maximum)</v>
      </c>
      <c r="D18" s="32" t="s">
        <v>89</v>
      </c>
      <c r="E18" s="32" t="s">
        <v>254</v>
      </c>
      <c r="F18" s="85">
        <v>41965</v>
      </c>
      <c r="G18" s="32" t="s">
        <v>228</v>
      </c>
      <c r="H18" s="32" t="s">
        <v>83</v>
      </c>
      <c r="I18" s="32" t="s">
        <v>222</v>
      </c>
      <c r="J18" s="32" t="s">
        <v>223</v>
      </c>
      <c r="K18" s="112">
        <f>INDEX('Measure Summary'!$N$10:$N$200,AY18)-INDEX('Measure Summary'!$O$10:$P$200,AY18,AW18)</f>
        <v>28</v>
      </c>
      <c r="M18" s="32" t="s">
        <v>84</v>
      </c>
      <c r="O18" s="32" t="s">
        <v>214</v>
      </c>
      <c r="Q18" s="32" t="s">
        <v>482</v>
      </c>
      <c r="R18" s="32" t="s">
        <v>86</v>
      </c>
      <c r="S18" s="32" t="s">
        <v>85</v>
      </c>
      <c r="T18" s="32" t="s">
        <v>221</v>
      </c>
      <c r="U18" s="32" t="s">
        <v>224</v>
      </c>
      <c r="V18" s="32" t="s">
        <v>225</v>
      </c>
      <c r="W18" s="306" t="str">
        <f>VLOOKUP(LEFT(B18,7),key!$G$4:$I$5,2,FALSE)</f>
        <v>RefrigFrz</v>
      </c>
      <c r="Y18" s="306" t="str">
        <f>VLOOKUP(LEFT(B18,7),key!$G$4:$I$5,3,FALSE)</f>
        <v>Appl-ESRefg</v>
      </c>
      <c r="AD18" s="32" t="str">
        <f t="shared" si="2"/>
        <v>Refg-All_Mini-Code</v>
      </c>
      <c r="AE18" s="32" t="str">
        <f t="shared" si="3"/>
        <v>Refg-All_Mini-Tier1</v>
      </c>
      <c r="AF18" s="32" t="s">
        <v>417</v>
      </c>
      <c r="AH18" s="32" t="s">
        <v>214</v>
      </c>
      <c r="AI18" s="32" t="s">
        <v>214</v>
      </c>
      <c r="AK18" s="32" t="s">
        <v>82</v>
      </c>
      <c r="AM18" s="306" t="str">
        <f t="shared" si="4"/>
        <v>Appl-ESRefg</v>
      </c>
      <c r="AO18" s="32" t="s">
        <v>508</v>
      </c>
      <c r="AP18" s="5">
        <v>42005</v>
      </c>
      <c r="AS18" s="32">
        <f t="shared" si="8"/>
        <v>7</v>
      </c>
      <c r="AT18" s="80" t="str">
        <f t="shared" si="5"/>
        <v>Refg-All</v>
      </c>
      <c r="AU18" s="80" t="str">
        <f t="shared" si="6"/>
        <v>_Mini</v>
      </c>
      <c r="AV18" s="187" t="str">
        <f t="shared" si="7"/>
        <v>-Tier1</v>
      </c>
      <c r="AW18" s="304">
        <f t="shared" si="7"/>
        <v>1</v>
      </c>
      <c r="AX18" s="81">
        <f>MATCH("RE-"&amp;AT18,'Measure Summary'!$C$10:$C$131,0)</f>
        <v>7</v>
      </c>
      <c r="AY18" s="81">
        <f>MATCH("RE-"&amp;AT18&amp;AU18,'Measure Summary'!$R$10:$R$131,0)</f>
        <v>7</v>
      </c>
      <c r="BA18" s="32">
        <f>MATCH(AD18,Technologies!$B$8:$B$289,0)</f>
        <v>7</v>
      </c>
      <c r="BB18" s="32">
        <f>MATCH(AE18,Technologies!$B$8:$B$289,0)</f>
        <v>62</v>
      </c>
      <c r="BD18" s="32" t="s">
        <v>484</v>
      </c>
      <c r="BE18" s="32" t="s">
        <v>212</v>
      </c>
      <c r="BG18" s="32" t="s">
        <v>569</v>
      </c>
    </row>
    <row r="19" spans="1:59" x14ac:dyDescent="0.25">
      <c r="A19" s="171">
        <f t="shared" si="0"/>
        <v>614</v>
      </c>
      <c r="B19" s="32" t="str">
        <f t="shared" si="1"/>
        <v>RE-Refg-All_Mini-Tier2</v>
      </c>
      <c r="C19" s="32" t="str">
        <f>MID(INDEX('Measure Summary'!$B$10:$B$200,AX19),FIND(".",INDEX('Measure Summary'!$B$10:$B$200,AX19))+2,299)&amp;", Size Range: "&amp;INDEX('Measure Summary'!$M$10:$M$200,AY19)&amp;", "&amp;INDEX(key!$D$4:$D$5,AW19)</f>
        <v>All-refrigerators - automatic defrost
(Refrigerator with no separate freezer storage), Size Range: Very Small (&lt;13 cu. ft.), 30% less than Code Maximum</v>
      </c>
      <c r="D19" s="32" t="s">
        <v>89</v>
      </c>
      <c r="E19" s="32" t="s">
        <v>254</v>
      </c>
      <c r="F19" s="85">
        <v>41965</v>
      </c>
      <c r="G19" s="32" t="s">
        <v>228</v>
      </c>
      <c r="H19" s="32" t="s">
        <v>83</v>
      </c>
      <c r="I19" s="32" t="s">
        <v>222</v>
      </c>
      <c r="J19" s="32" t="s">
        <v>223</v>
      </c>
      <c r="K19" s="112">
        <f>INDEX('Measure Summary'!$N$10:$N$200,AY19)-INDEX('Measure Summary'!$O$10:$P$200,AY19,AW19)</f>
        <v>84</v>
      </c>
      <c r="M19" s="32" t="s">
        <v>84</v>
      </c>
      <c r="O19" s="32" t="s">
        <v>214</v>
      </c>
      <c r="Q19" s="32" t="s">
        <v>482</v>
      </c>
      <c r="R19" s="32" t="s">
        <v>86</v>
      </c>
      <c r="S19" s="32" t="s">
        <v>85</v>
      </c>
      <c r="T19" s="32" t="s">
        <v>221</v>
      </c>
      <c r="U19" s="32" t="s">
        <v>224</v>
      </c>
      <c r="V19" s="32" t="s">
        <v>225</v>
      </c>
      <c r="W19" s="306" t="str">
        <f>VLOOKUP(LEFT(B19,7),key!$G$4:$I$5,2,FALSE)</f>
        <v>RefrigFrz</v>
      </c>
      <c r="Y19" s="306" t="str">
        <f>VLOOKUP(LEFT(B19,7),key!$G$4:$I$5,3,FALSE)</f>
        <v>Appl-ESRefg</v>
      </c>
      <c r="AD19" s="32" t="str">
        <f t="shared" si="2"/>
        <v>Refg-All_Mini-Code</v>
      </c>
      <c r="AE19" s="32" t="str">
        <f t="shared" si="3"/>
        <v>Refg-All_Mini-Tier2</v>
      </c>
      <c r="AF19" s="32" t="s">
        <v>417</v>
      </c>
      <c r="AH19" s="32" t="s">
        <v>214</v>
      </c>
      <c r="AI19" s="32" t="s">
        <v>214</v>
      </c>
      <c r="AK19" s="32" t="s">
        <v>82</v>
      </c>
      <c r="AM19" s="306" t="str">
        <f t="shared" si="4"/>
        <v>Appl-ESRefg</v>
      </c>
      <c r="AO19" s="32" t="s">
        <v>508</v>
      </c>
      <c r="AP19" s="5">
        <v>42005</v>
      </c>
      <c r="AS19" s="32">
        <f t="shared" si="8"/>
        <v>7</v>
      </c>
      <c r="AT19" s="80" t="str">
        <f t="shared" si="5"/>
        <v>Refg-All</v>
      </c>
      <c r="AU19" s="80" t="str">
        <f t="shared" si="6"/>
        <v>_Mini</v>
      </c>
      <c r="AV19" s="187" t="str">
        <f t="shared" si="7"/>
        <v>-Tier2</v>
      </c>
      <c r="AW19" s="304">
        <f t="shared" si="7"/>
        <v>2</v>
      </c>
      <c r="AX19" s="81">
        <f>MATCH("RE-"&amp;AT19,'Measure Summary'!$C$10:$C$131,0)</f>
        <v>7</v>
      </c>
      <c r="AY19" s="81">
        <f>MATCH("RE-"&amp;AT19&amp;AU19,'Measure Summary'!$R$10:$R$131,0)</f>
        <v>7</v>
      </c>
      <c r="BA19" s="32">
        <f>MATCH(AD19,Technologies!$B$8:$B$289,0)</f>
        <v>7</v>
      </c>
      <c r="BB19" s="32">
        <f>MATCH(AE19,Technologies!$B$8:$B$289,0)</f>
        <v>117</v>
      </c>
      <c r="BD19" s="32" t="s">
        <v>484</v>
      </c>
      <c r="BE19" s="32" t="s">
        <v>202</v>
      </c>
      <c r="BG19" s="32" t="s">
        <v>570</v>
      </c>
    </row>
    <row r="20" spans="1:59" x14ac:dyDescent="0.25">
      <c r="A20" s="171">
        <f t="shared" si="0"/>
        <v>615</v>
      </c>
      <c r="B20" s="32" t="str">
        <f t="shared" si="1"/>
        <v>RE-Refg-All_Small-Tier1</v>
      </c>
      <c r="C20" s="32" t="str">
        <f>MID(INDEX('Measure Summary'!$B$10:$B$200,AX20),FIND(".",INDEX('Measure Summary'!$B$10:$B$200,AX20))+2,299)&amp;", Size Range: "&amp;INDEX('Measure Summary'!$M$10:$M$200,AY20)&amp;", "&amp;INDEX(key!$D$4:$D$5,AW20)</f>
        <v>All-refrigerators - automatic defrost
(Refrigerator with no separate freezer storage), Size Range: Small (13 – 16 cu. ft.), Energy Star (10% less than Code Maximum)</v>
      </c>
      <c r="D20" s="32" t="s">
        <v>89</v>
      </c>
      <c r="E20" s="32" t="s">
        <v>254</v>
      </c>
      <c r="F20" s="85">
        <v>41965</v>
      </c>
      <c r="G20" s="32" t="s">
        <v>228</v>
      </c>
      <c r="H20" s="32" t="s">
        <v>83</v>
      </c>
      <c r="I20" s="32" t="s">
        <v>222</v>
      </c>
      <c r="J20" s="32" t="s">
        <v>223</v>
      </c>
      <c r="K20" s="112">
        <f>INDEX('Measure Summary'!$N$10:$N$200,AY20)-INDEX('Measure Summary'!$O$10:$P$200,AY20,AW20)</f>
        <v>31</v>
      </c>
      <c r="M20" s="32" t="s">
        <v>84</v>
      </c>
      <c r="O20" s="32" t="s">
        <v>214</v>
      </c>
      <c r="Q20" s="32" t="s">
        <v>482</v>
      </c>
      <c r="R20" s="32" t="s">
        <v>86</v>
      </c>
      <c r="S20" s="32" t="s">
        <v>85</v>
      </c>
      <c r="T20" s="32" t="s">
        <v>221</v>
      </c>
      <c r="U20" s="32" t="s">
        <v>224</v>
      </c>
      <c r="V20" s="32" t="s">
        <v>225</v>
      </c>
      <c r="W20" s="306" t="str">
        <f>VLOOKUP(LEFT(B20,7),key!$G$4:$I$5,2,FALSE)</f>
        <v>RefrigFrz</v>
      </c>
      <c r="Y20" s="306" t="str">
        <f>VLOOKUP(LEFT(B20,7),key!$G$4:$I$5,3,FALSE)</f>
        <v>Appl-ESRefg</v>
      </c>
      <c r="AD20" s="32" t="str">
        <f t="shared" si="2"/>
        <v>Refg-All_Small-Code</v>
      </c>
      <c r="AE20" s="32" t="str">
        <f t="shared" si="3"/>
        <v>Refg-All_Small-Tier1</v>
      </c>
      <c r="AF20" s="32" t="s">
        <v>417</v>
      </c>
      <c r="AH20" s="32" t="s">
        <v>214</v>
      </c>
      <c r="AI20" s="32" t="s">
        <v>214</v>
      </c>
      <c r="AK20" s="32" t="s">
        <v>82</v>
      </c>
      <c r="AM20" s="306" t="str">
        <f t="shared" si="4"/>
        <v>Appl-ESRefg</v>
      </c>
      <c r="AO20" s="32" t="s">
        <v>508</v>
      </c>
      <c r="AP20" s="5">
        <v>42005</v>
      </c>
      <c r="AS20" s="32">
        <f t="shared" si="8"/>
        <v>8</v>
      </c>
      <c r="AT20" s="80" t="str">
        <f t="shared" si="5"/>
        <v>Refg-All</v>
      </c>
      <c r="AU20" s="80" t="str">
        <f t="shared" si="6"/>
        <v>_Small</v>
      </c>
      <c r="AV20" s="187" t="str">
        <f t="shared" si="7"/>
        <v>-Tier1</v>
      </c>
      <c r="AW20" s="304">
        <f t="shared" si="7"/>
        <v>1</v>
      </c>
      <c r="AX20" s="81">
        <f>MATCH("RE-"&amp;AT20,'Measure Summary'!$C$10:$C$131,0)</f>
        <v>7</v>
      </c>
      <c r="AY20" s="81">
        <f>MATCH("RE-"&amp;AT20&amp;AU20,'Measure Summary'!$R$10:$R$131,0)</f>
        <v>8</v>
      </c>
      <c r="BA20" s="32">
        <f>MATCH(AD20,Technologies!$B$8:$B$289,0)</f>
        <v>8</v>
      </c>
      <c r="BB20" s="32">
        <f>MATCH(AE20,Technologies!$B$8:$B$289,0)</f>
        <v>63</v>
      </c>
      <c r="BD20" s="32" t="s">
        <v>484</v>
      </c>
      <c r="BE20" s="32" t="s">
        <v>243</v>
      </c>
      <c r="BG20" s="32" t="s">
        <v>571</v>
      </c>
    </row>
    <row r="21" spans="1:59" x14ac:dyDescent="0.25">
      <c r="A21" s="171">
        <f t="shared" si="0"/>
        <v>616</v>
      </c>
      <c r="B21" s="32" t="str">
        <f t="shared" si="1"/>
        <v>RE-Refg-All_Small-Tier2</v>
      </c>
      <c r="C21" s="32" t="str">
        <f>MID(INDEX('Measure Summary'!$B$10:$B$200,AX21),FIND(".",INDEX('Measure Summary'!$B$10:$B$200,AX21))+2,299)&amp;", Size Range: "&amp;INDEX('Measure Summary'!$M$10:$M$200,AY21)&amp;", "&amp;INDEX(key!$D$4:$D$5,AW21)</f>
        <v>All-refrigerators - automatic defrost
(Refrigerator with no separate freezer storage), Size Range: Small (13 – 16 cu. ft.), 30% less than Code Maximum</v>
      </c>
      <c r="D21" s="32" t="s">
        <v>89</v>
      </c>
      <c r="E21" s="32" t="s">
        <v>254</v>
      </c>
      <c r="F21" s="85">
        <v>41965</v>
      </c>
      <c r="G21" s="32" t="s">
        <v>228</v>
      </c>
      <c r="H21" s="32" t="s">
        <v>83</v>
      </c>
      <c r="I21" s="32" t="s">
        <v>222</v>
      </c>
      <c r="J21" s="32" t="s">
        <v>223</v>
      </c>
      <c r="K21" s="112">
        <f>INDEX('Measure Summary'!$N$10:$N$200,AY21)-INDEX('Measure Summary'!$O$10:$P$200,AY21,AW21)</f>
        <v>92</v>
      </c>
      <c r="M21" s="32" t="s">
        <v>84</v>
      </c>
      <c r="O21" s="32" t="s">
        <v>214</v>
      </c>
      <c r="Q21" s="32" t="s">
        <v>482</v>
      </c>
      <c r="R21" s="32" t="s">
        <v>86</v>
      </c>
      <c r="S21" s="32" t="s">
        <v>85</v>
      </c>
      <c r="T21" s="32" t="s">
        <v>221</v>
      </c>
      <c r="U21" s="32" t="s">
        <v>224</v>
      </c>
      <c r="V21" s="32" t="s">
        <v>225</v>
      </c>
      <c r="W21" s="306" t="str">
        <f>VLOOKUP(LEFT(B21,7),key!$G$4:$I$5,2,FALSE)</f>
        <v>RefrigFrz</v>
      </c>
      <c r="Y21" s="306" t="str">
        <f>VLOOKUP(LEFT(B21,7),key!$G$4:$I$5,3,FALSE)</f>
        <v>Appl-ESRefg</v>
      </c>
      <c r="AD21" s="32" t="str">
        <f t="shared" si="2"/>
        <v>Refg-All_Small-Code</v>
      </c>
      <c r="AE21" s="32" t="str">
        <f t="shared" si="3"/>
        <v>Refg-All_Small-Tier2</v>
      </c>
      <c r="AF21" s="32" t="s">
        <v>417</v>
      </c>
      <c r="AH21" s="32" t="s">
        <v>214</v>
      </c>
      <c r="AI21" s="32" t="s">
        <v>214</v>
      </c>
      <c r="AK21" s="32" t="s">
        <v>82</v>
      </c>
      <c r="AM21" s="306" t="str">
        <f t="shared" si="4"/>
        <v>Appl-ESRefg</v>
      </c>
      <c r="AO21" s="32" t="s">
        <v>508</v>
      </c>
      <c r="AP21" s="5">
        <v>42005</v>
      </c>
      <c r="AS21" s="32">
        <f t="shared" si="8"/>
        <v>8</v>
      </c>
      <c r="AT21" s="80" t="str">
        <f t="shared" si="5"/>
        <v>Refg-All</v>
      </c>
      <c r="AU21" s="80" t="str">
        <f t="shared" si="6"/>
        <v>_Small</v>
      </c>
      <c r="AV21" s="187" t="str">
        <f t="shared" si="7"/>
        <v>-Tier2</v>
      </c>
      <c r="AW21" s="304">
        <f t="shared" si="7"/>
        <v>2</v>
      </c>
      <c r="AX21" s="81">
        <f>MATCH("RE-"&amp;AT21,'Measure Summary'!$C$10:$C$131,0)</f>
        <v>7</v>
      </c>
      <c r="AY21" s="81">
        <f>MATCH("RE-"&amp;AT21&amp;AU21,'Measure Summary'!$R$10:$R$131,0)</f>
        <v>8</v>
      </c>
      <c r="BA21" s="32">
        <f>MATCH(AD21,Technologies!$B$8:$B$289,0)</f>
        <v>8</v>
      </c>
      <c r="BB21" s="32">
        <f>MATCH(AE21,Technologies!$B$8:$B$289,0)</f>
        <v>118</v>
      </c>
      <c r="BD21" s="32" t="s">
        <v>484</v>
      </c>
      <c r="BE21" s="32" t="s">
        <v>87</v>
      </c>
      <c r="BG21" s="32" t="s">
        <v>572</v>
      </c>
    </row>
    <row r="22" spans="1:59" x14ac:dyDescent="0.25">
      <c r="A22" s="171">
        <f t="shared" si="0"/>
        <v>617</v>
      </c>
      <c r="B22" s="32" t="str">
        <f t="shared" si="1"/>
        <v>RE-Refg-All_Med-Tier1</v>
      </c>
      <c r="C22" s="32" t="str">
        <f>MID(INDEX('Measure Summary'!$B$10:$B$200,AX22),FIND(".",INDEX('Measure Summary'!$B$10:$B$200,AX22))+2,299)&amp;", Size Range: "&amp;INDEX('Measure Summary'!$M$10:$M$200,AY22)&amp;", "&amp;INDEX(key!$D$4:$D$5,AW22)</f>
        <v>All-refrigerators - automatic defrost
(Refrigerator with no separate freezer storage), Size Range: Medium (17 – 20 cu. ft.), Energy Star (10% less than Code Maximum)</v>
      </c>
      <c r="D22" s="32" t="s">
        <v>89</v>
      </c>
      <c r="E22" s="32" t="s">
        <v>254</v>
      </c>
      <c r="F22" s="85">
        <v>41965</v>
      </c>
      <c r="G22" s="32" t="s">
        <v>228</v>
      </c>
      <c r="H22" s="32" t="s">
        <v>83</v>
      </c>
      <c r="I22" s="32" t="s">
        <v>222</v>
      </c>
      <c r="J22" s="32" t="s">
        <v>223</v>
      </c>
      <c r="K22" s="112">
        <f>INDEX('Measure Summary'!$N$10:$N$200,AY22)-INDEX('Measure Summary'!$O$10:$P$200,AY22,AW22)</f>
        <v>34</v>
      </c>
      <c r="M22" s="32" t="s">
        <v>84</v>
      </c>
      <c r="O22" s="32" t="s">
        <v>214</v>
      </c>
      <c r="Q22" s="32" t="s">
        <v>482</v>
      </c>
      <c r="R22" s="32" t="s">
        <v>86</v>
      </c>
      <c r="S22" s="32" t="s">
        <v>85</v>
      </c>
      <c r="T22" s="32" t="s">
        <v>221</v>
      </c>
      <c r="U22" s="32" t="s">
        <v>224</v>
      </c>
      <c r="V22" s="32" t="s">
        <v>225</v>
      </c>
      <c r="W22" s="306" t="str">
        <f>VLOOKUP(LEFT(B22,7),key!$G$4:$I$5,2,FALSE)</f>
        <v>RefrigFrz</v>
      </c>
      <c r="Y22" s="306" t="str">
        <f>VLOOKUP(LEFT(B22,7),key!$G$4:$I$5,3,FALSE)</f>
        <v>Appl-ESRefg</v>
      </c>
      <c r="AD22" s="32" t="str">
        <f t="shared" si="2"/>
        <v>Refg-All_Med-Code</v>
      </c>
      <c r="AE22" s="32" t="str">
        <f t="shared" si="3"/>
        <v>Refg-All_Med-Tier1</v>
      </c>
      <c r="AF22" s="32" t="s">
        <v>417</v>
      </c>
      <c r="AH22" s="32" t="s">
        <v>214</v>
      </c>
      <c r="AI22" s="32" t="s">
        <v>214</v>
      </c>
      <c r="AK22" s="32" t="s">
        <v>82</v>
      </c>
      <c r="AM22" s="306" t="str">
        <f t="shared" si="4"/>
        <v>Appl-ESRefg</v>
      </c>
      <c r="AO22" s="32" t="s">
        <v>508</v>
      </c>
      <c r="AP22" s="5">
        <v>42005</v>
      </c>
      <c r="AS22" s="32">
        <f t="shared" si="8"/>
        <v>9</v>
      </c>
      <c r="AT22" s="80" t="str">
        <f t="shared" si="5"/>
        <v>Refg-All</v>
      </c>
      <c r="AU22" s="80" t="str">
        <f t="shared" si="6"/>
        <v>_Med</v>
      </c>
      <c r="AV22" s="187" t="str">
        <f t="shared" si="7"/>
        <v>-Tier1</v>
      </c>
      <c r="AW22" s="304">
        <f t="shared" si="7"/>
        <v>1</v>
      </c>
      <c r="AX22" s="81">
        <f>MATCH("RE-"&amp;AT22,'Measure Summary'!$C$10:$C$131,0)</f>
        <v>7</v>
      </c>
      <c r="AY22" s="81">
        <f>MATCH("RE-"&amp;AT22&amp;AU22,'Measure Summary'!$R$10:$R$131,0)</f>
        <v>9</v>
      </c>
      <c r="BA22" s="32">
        <f>MATCH(AD22,Technologies!$B$8:$B$289,0)</f>
        <v>9</v>
      </c>
      <c r="BB22" s="32">
        <f>MATCH(AE22,Technologies!$B$8:$B$289,0)</f>
        <v>64</v>
      </c>
      <c r="BD22" s="32" t="s">
        <v>484</v>
      </c>
      <c r="BE22" s="32" t="s">
        <v>242</v>
      </c>
      <c r="BG22" s="32" t="s">
        <v>573</v>
      </c>
    </row>
    <row r="23" spans="1:59" x14ac:dyDescent="0.25">
      <c r="A23" s="171">
        <f t="shared" si="0"/>
        <v>618</v>
      </c>
      <c r="B23" s="32" t="str">
        <f t="shared" si="1"/>
        <v>RE-Refg-All_Med-Tier2</v>
      </c>
      <c r="C23" s="32" t="str">
        <f>MID(INDEX('Measure Summary'!$B$10:$B$200,AX23),FIND(".",INDEX('Measure Summary'!$B$10:$B$200,AX23))+2,299)&amp;", Size Range: "&amp;INDEX('Measure Summary'!$M$10:$M$200,AY23)&amp;", "&amp;INDEX(key!$D$4:$D$5,AW23)</f>
        <v>All-refrigerators - automatic defrost
(Refrigerator with no separate freezer storage), Size Range: Medium (17 – 20 cu. ft.), 30% less than Code Maximum</v>
      </c>
      <c r="D23" s="32" t="s">
        <v>89</v>
      </c>
      <c r="E23" s="32" t="s">
        <v>254</v>
      </c>
      <c r="F23" s="85">
        <v>41965</v>
      </c>
      <c r="G23" s="32" t="s">
        <v>228</v>
      </c>
      <c r="H23" s="32" t="s">
        <v>83</v>
      </c>
      <c r="I23" s="32" t="s">
        <v>222</v>
      </c>
      <c r="J23" s="32" t="s">
        <v>223</v>
      </c>
      <c r="K23" s="112">
        <f>INDEX('Measure Summary'!$N$10:$N$200,AY23)-INDEX('Measure Summary'!$O$10:$P$200,AY23,AW23)</f>
        <v>101</v>
      </c>
      <c r="M23" s="32" t="s">
        <v>84</v>
      </c>
      <c r="O23" s="32" t="s">
        <v>214</v>
      </c>
      <c r="Q23" s="32" t="s">
        <v>482</v>
      </c>
      <c r="R23" s="32" t="s">
        <v>86</v>
      </c>
      <c r="S23" s="32" t="s">
        <v>85</v>
      </c>
      <c r="T23" s="32" t="s">
        <v>221</v>
      </c>
      <c r="U23" s="32" t="s">
        <v>224</v>
      </c>
      <c r="V23" s="32" t="s">
        <v>225</v>
      </c>
      <c r="W23" s="306" t="str">
        <f>VLOOKUP(LEFT(B23,7),key!$G$4:$I$5,2,FALSE)</f>
        <v>RefrigFrz</v>
      </c>
      <c r="Y23" s="306" t="str">
        <f>VLOOKUP(LEFT(B23,7),key!$G$4:$I$5,3,FALSE)</f>
        <v>Appl-ESRefg</v>
      </c>
      <c r="AD23" s="32" t="str">
        <f t="shared" si="2"/>
        <v>Refg-All_Med-Code</v>
      </c>
      <c r="AE23" s="32" t="str">
        <f t="shared" si="3"/>
        <v>Refg-All_Med-Tier2</v>
      </c>
      <c r="AF23" s="32" t="s">
        <v>417</v>
      </c>
      <c r="AH23" s="32" t="s">
        <v>214</v>
      </c>
      <c r="AI23" s="32" t="s">
        <v>214</v>
      </c>
      <c r="AK23" s="32" t="s">
        <v>82</v>
      </c>
      <c r="AM23" s="306" t="str">
        <f t="shared" si="4"/>
        <v>Appl-ESRefg</v>
      </c>
      <c r="AO23" s="32" t="s">
        <v>508</v>
      </c>
      <c r="AP23" s="5">
        <v>42005</v>
      </c>
      <c r="AS23" s="32">
        <f t="shared" si="8"/>
        <v>9</v>
      </c>
      <c r="AT23" s="80" t="str">
        <f t="shared" si="5"/>
        <v>Refg-All</v>
      </c>
      <c r="AU23" s="80" t="str">
        <f t="shared" si="6"/>
        <v>_Med</v>
      </c>
      <c r="AV23" s="187" t="str">
        <f t="shared" si="7"/>
        <v>-Tier2</v>
      </c>
      <c r="AW23" s="304">
        <f t="shared" si="7"/>
        <v>2</v>
      </c>
      <c r="AX23" s="81">
        <f>MATCH("RE-"&amp;AT23,'Measure Summary'!$C$10:$C$131,0)</f>
        <v>7</v>
      </c>
      <c r="AY23" s="81">
        <f>MATCH("RE-"&amp;AT23&amp;AU23,'Measure Summary'!$R$10:$R$131,0)</f>
        <v>9</v>
      </c>
      <c r="BA23" s="32">
        <f>MATCH(AD23,Technologies!$B$8:$B$289,0)</f>
        <v>9</v>
      </c>
      <c r="BB23" s="32">
        <f>MATCH(AE23,Technologies!$B$8:$B$289,0)</f>
        <v>119</v>
      </c>
      <c r="BD23" s="32" t="s">
        <v>484</v>
      </c>
      <c r="BE23" s="32" t="s">
        <v>245</v>
      </c>
      <c r="BG23" s="32" t="s">
        <v>574</v>
      </c>
    </row>
    <row r="24" spans="1:59" x14ac:dyDescent="0.25">
      <c r="A24" s="171">
        <f t="shared" si="0"/>
        <v>619</v>
      </c>
      <c r="B24" s="32" t="str">
        <f t="shared" si="1"/>
        <v>RE-Refg-All_Large-Tier1</v>
      </c>
      <c r="C24" s="32" t="str">
        <f>MID(INDEX('Measure Summary'!$B$10:$B$200,AX24),FIND(".",INDEX('Measure Summary'!$B$10:$B$200,AX24))+2,299)&amp;", Size Range: "&amp;INDEX('Measure Summary'!$M$10:$M$200,AY24)&amp;", "&amp;INDEX(key!$D$4:$D$5,AW24)</f>
        <v>All-refrigerators - automatic defrost
(Refrigerator with no separate freezer storage), Size Range: Large (21 – 23 cu. ft.), Energy Star (10% less than Code Maximum)</v>
      </c>
      <c r="D24" s="32" t="s">
        <v>89</v>
      </c>
      <c r="E24" s="32" t="s">
        <v>254</v>
      </c>
      <c r="F24" s="85">
        <v>41965</v>
      </c>
      <c r="G24" s="32" t="s">
        <v>228</v>
      </c>
      <c r="H24" s="32" t="s">
        <v>83</v>
      </c>
      <c r="I24" s="32" t="s">
        <v>222</v>
      </c>
      <c r="J24" s="32" t="s">
        <v>223</v>
      </c>
      <c r="K24" s="112">
        <f>INDEX('Measure Summary'!$N$10:$N$200,AY24)-INDEX('Measure Summary'!$O$10:$P$200,AY24,AW24)</f>
        <v>36</v>
      </c>
      <c r="M24" s="32" t="s">
        <v>84</v>
      </c>
      <c r="O24" s="32" t="s">
        <v>214</v>
      </c>
      <c r="Q24" s="32" t="s">
        <v>482</v>
      </c>
      <c r="R24" s="32" t="s">
        <v>86</v>
      </c>
      <c r="S24" s="32" t="s">
        <v>85</v>
      </c>
      <c r="T24" s="32" t="s">
        <v>221</v>
      </c>
      <c r="U24" s="32" t="s">
        <v>224</v>
      </c>
      <c r="V24" s="32" t="s">
        <v>225</v>
      </c>
      <c r="W24" s="306" t="str">
        <f>VLOOKUP(LEFT(B24,7),key!$G$4:$I$5,2,FALSE)</f>
        <v>RefrigFrz</v>
      </c>
      <c r="Y24" s="306" t="str">
        <f>VLOOKUP(LEFT(B24,7),key!$G$4:$I$5,3,FALSE)</f>
        <v>Appl-ESRefg</v>
      </c>
      <c r="AD24" s="32" t="str">
        <f t="shared" si="2"/>
        <v>Refg-All_Large-Code</v>
      </c>
      <c r="AE24" s="32" t="str">
        <f t="shared" si="3"/>
        <v>Refg-All_Large-Tier1</v>
      </c>
      <c r="AF24" s="32" t="s">
        <v>417</v>
      </c>
      <c r="AH24" s="32" t="s">
        <v>214</v>
      </c>
      <c r="AI24" s="32" t="s">
        <v>214</v>
      </c>
      <c r="AK24" s="32" t="s">
        <v>82</v>
      </c>
      <c r="AM24" s="306" t="str">
        <f t="shared" si="4"/>
        <v>Appl-ESRefg</v>
      </c>
      <c r="AO24" s="32" t="s">
        <v>508</v>
      </c>
      <c r="AP24" s="5">
        <v>42005</v>
      </c>
      <c r="AS24" s="32">
        <f t="shared" si="8"/>
        <v>10</v>
      </c>
      <c r="AT24" s="80" t="str">
        <f t="shared" si="5"/>
        <v>Refg-All</v>
      </c>
      <c r="AU24" s="80" t="str">
        <f t="shared" si="6"/>
        <v>_Large</v>
      </c>
      <c r="AV24" s="187" t="str">
        <f t="shared" si="7"/>
        <v>-Tier1</v>
      </c>
      <c r="AW24" s="304">
        <f t="shared" si="7"/>
        <v>1</v>
      </c>
      <c r="AX24" s="81">
        <f>MATCH("RE-"&amp;AT24,'Measure Summary'!$C$10:$C$131,0)</f>
        <v>7</v>
      </c>
      <c r="AY24" s="81">
        <f>MATCH("RE-"&amp;AT24&amp;AU24,'Measure Summary'!$R$10:$R$131,0)</f>
        <v>10</v>
      </c>
      <c r="BA24" s="32">
        <f>MATCH(AD24,Technologies!$B$8:$B$289,0)</f>
        <v>10</v>
      </c>
      <c r="BB24" s="32">
        <f>MATCH(AE24,Technologies!$B$8:$B$289,0)</f>
        <v>65</v>
      </c>
      <c r="BD24" s="32" t="s">
        <v>485</v>
      </c>
      <c r="BE24" s="32" t="s">
        <v>212</v>
      </c>
      <c r="BG24" s="32" t="s">
        <v>575</v>
      </c>
    </row>
    <row r="25" spans="1:59" x14ac:dyDescent="0.25">
      <c r="A25" s="171">
        <f t="shared" si="0"/>
        <v>620</v>
      </c>
      <c r="B25" s="32" t="str">
        <f t="shared" si="1"/>
        <v>RE-Refg-All_Large-Tier2</v>
      </c>
      <c r="C25" s="32" t="str">
        <f>MID(INDEX('Measure Summary'!$B$10:$B$200,AX25),FIND(".",INDEX('Measure Summary'!$B$10:$B$200,AX25))+2,299)&amp;", Size Range: "&amp;INDEX('Measure Summary'!$M$10:$M$200,AY25)&amp;", "&amp;INDEX(key!$D$4:$D$5,AW25)</f>
        <v>All-refrigerators - automatic defrost
(Refrigerator with no separate freezer storage), Size Range: Large (21 – 23 cu. ft.), 30% less than Code Maximum</v>
      </c>
      <c r="D25" s="32" t="s">
        <v>89</v>
      </c>
      <c r="E25" s="32" t="s">
        <v>254</v>
      </c>
      <c r="F25" s="85">
        <v>41965</v>
      </c>
      <c r="G25" s="32" t="s">
        <v>228</v>
      </c>
      <c r="H25" s="32" t="s">
        <v>83</v>
      </c>
      <c r="I25" s="32" t="s">
        <v>222</v>
      </c>
      <c r="J25" s="32" t="s">
        <v>223</v>
      </c>
      <c r="K25" s="112">
        <f>INDEX('Measure Summary'!$N$10:$N$200,AY25)-INDEX('Measure Summary'!$O$10:$P$200,AY25,AW25)</f>
        <v>107</v>
      </c>
      <c r="M25" s="32" t="s">
        <v>84</v>
      </c>
      <c r="O25" s="32" t="s">
        <v>214</v>
      </c>
      <c r="Q25" s="32" t="s">
        <v>482</v>
      </c>
      <c r="R25" s="32" t="s">
        <v>86</v>
      </c>
      <c r="S25" s="32" t="s">
        <v>85</v>
      </c>
      <c r="T25" s="32" t="s">
        <v>221</v>
      </c>
      <c r="U25" s="32" t="s">
        <v>224</v>
      </c>
      <c r="V25" s="32" t="s">
        <v>225</v>
      </c>
      <c r="W25" s="306" t="str">
        <f>VLOOKUP(LEFT(B25,7),key!$G$4:$I$5,2,FALSE)</f>
        <v>RefrigFrz</v>
      </c>
      <c r="Y25" s="306" t="str">
        <f>VLOOKUP(LEFT(B25,7),key!$G$4:$I$5,3,FALSE)</f>
        <v>Appl-ESRefg</v>
      </c>
      <c r="AD25" s="32" t="str">
        <f t="shared" si="2"/>
        <v>Refg-All_Large-Code</v>
      </c>
      <c r="AE25" s="32" t="str">
        <f t="shared" si="3"/>
        <v>Refg-All_Large-Tier2</v>
      </c>
      <c r="AF25" s="32" t="s">
        <v>417</v>
      </c>
      <c r="AH25" s="32" t="s">
        <v>214</v>
      </c>
      <c r="AI25" s="32" t="s">
        <v>214</v>
      </c>
      <c r="AK25" s="32" t="s">
        <v>82</v>
      </c>
      <c r="AM25" s="306" t="str">
        <f t="shared" si="4"/>
        <v>Appl-ESRefg</v>
      </c>
      <c r="AO25" s="32" t="s">
        <v>508</v>
      </c>
      <c r="AP25" s="5">
        <v>42005</v>
      </c>
      <c r="AS25" s="32">
        <f t="shared" si="8"/>
        <v>10</v>
      </c>
      <c r="AT25" s="80" t="str">
        <f t="shared" si="5"/>
        <v>Refg-All</v>
      </c>
      <c r="AU25" s="80" t="str">
        <f t="shared" si="6"/>
        <v>_Large</v>
      </c>
      <c r="AV25" s="187" t="str">
        <f t="shared" si="7"/>
        <v>-Tier2</v>
      </c>
      <c r="AW25" s="304">
        <f t="shared" si="7"/>
        <v>2</v>
      </c>
      <c r="AX25" s="81">
        <f>MATCH("RE-"&amp;AT25,'Measure Summary'!$C$10:$C$131,0)</f>
        <v>7</v>
      </c>
      <c r="AY25" s="81">
        <f>MATCH("RE-"&amp;AT25&amp;AU25,'Measure Summary'!$R$10:$R$131,0)</f>
        <v>10</v>
      </c>
      <c r="BA25" s="32">
        <f>MATCH(AD25,Technologies!$B$8:$B$289,0)</f>
        <v>10</v>
      </c>
      <c r="BB25" s="32">
        <f>MATCH(AE25,Technologies!$B$8:$B$289,0)</f>
        <v>120</v>
      </c>
      <c r="BD25" s="32" t="s">
        <v>485</v>
      </c>
      <c r="BE25" s="32" t="s">
        <v>202</v>
      </c>
      <c r="BG25" s="32" t="s">
        <v>576</v>
      </c>
    </row>
    <row r="26" spans="1:59" x14ac:dyDescent="0.25">
      <c r="A26" s="171">
        <f t="shared" si="0"/>
        <v>621</v>
      </c>
      <c r="B26" s="32" t="str">
        <f t="shared" si="1"/>
        <v>RE-Refg-All_VLarge-Tier1</v>
      </c>
      <c r="C26" s="32" t="str">
        <f>MID(INDEX('Measure Summary'!$B$10:$B$200,AX26),FIND(".",INDEX('Measure Summary'!$B$10:$B$200,AX26))+2,299)&amp;", Size Range: "&amp;INDEX('Measure Summary'!$M$10:$M$200,AY26)&amp;", "&amp;INDEX(key!$D$4:$D$5,AW26)</f>
        <v>All-refrigerators - automatic defrost
(Refrigerator with no separate freezer storage), Size Range: Very large (over 23 cu. ft.), Energy Star (10% less than Code Maximum)</v>
      </c>
      <c r="D26" s="32" t="s">
        <v>89</v>
      </c>
      <c r="E26" s="32" t="s">
        <v>254</v>
      </c>
      <c r="F26" s="85">
        <v>41965</v>
      </c>
      <c r="G26" s="32" t="s">
        <v>228</v>
      </c>
      <c r="H26" s="32" t="s">
        <v>83</v>
      </c>
      <c r="I26" s="32" t="s">
        <v>222</v>
      </c>
      <c r="J26" s="32" t="s">
        <v>223</v>
      </c>
      <c r="K26" s="112">
        <f>INDEX('Measure Summary'!$N$10:$N$200,AY26)-INDEX('Measure Summary'!$O$10:$P$200,AY26,AW26)</f>
        <v>38</v>
      </c>
      <c r="M26" s="32" t="s">
        <v>84</v>
      </c>
      <c r="O26" s="32" t="s">
        <v>214</v>
      </c>
      <c r="Q26" s="32" t="s">
        <v>482</v>
      </c>
      <c r="R26" s="32" t="s">
        <v>86</v>
      </c>
      <c r="S26" s="32" t="s">
        <v>85</v>
      </c>
      <c r="T26" s="32" t="s">
        <v>221</v>
      </c>
      <c r="U26" s="32" t="s">
        <v>224</v>
      </c>
      <c r="V26" s="32" t="s">
        <v>225</v>
      </c>
      <c r="W26" s="306" t="str">
        <f>VLOOKUP(LEFT(B26,7),key!$G$4:$I$5,2,FALSE)</f>
        <v>RefrigFrz</v>
      </c>
      <c r="Y26" s="306" t="str">
        <f>VLOOKUP(LEFT(B26,7),key!$G$4:$I$5,3,FALSE)</f>
        <v>Appl-ESRefg</v>
      </c>
      <c r="AD26" s="32" t="str">
        <f t="shared" si="2"/>
        <v>Refg-All_VLarge-Code</v>
      </c>
      <c r="AE26" s="32" t="str">
        <f t="shared" si="3"/>
        <v>Refg-All_VLarge-Tier1</v>
      </c>
      <c r="AF26" s="32" t="s">
        <v>417</v>
      </c>
      <c r="AH26" s="32" t="s">
        <v>214</v>
      </c>
      <c r="AI26" s="32" t="s">
        <v>214</v>
      </c>
      <c r="AK26" s="32" t="s">
        <v>82</v>
      </c>
      <c r="AM26" s="306" t="str">
        <f t="shared" si="4"/>
        <v>Appl-ESRefg</v>
      </c>
      <c r="AO26" s="32" t="s">
        <v>508</v>
      </c>
      <c r="AP26" s="5">
        <v>42005</v>
      </c>
      <c r="AS26" s="32">
        <f t="shared" si="8"/>
        <v>11</v>
      </c>
      <c r="AT26" s="80" t="str">
        <f t="shared" si="5"/>
        <v>Refg-All</v>
      </c>
      <c r="AU26" s="80" t="str">
        <f t="shared" si="6"/>
        <v>_VLarge</v>
      </c>
      <c r="AV26" s="187" t="str">
        <f t="shared" si="7"/>
        <v>-Tier1</v>
      </c>
      <c r="AW26" s="304">
        <f t="shared" si="7"/>
        <v>1</v>
      </c>
      <c r="AX26" s="81">
        <f>MATCH("RE-"&amp;AT26,'Measure Summary'!$C$10:$C$131,0)</f>
        <v>7</v>
      </c>
      <c r="AY26" s="81">
        <f>MATCH("RE-"&amp;AT26&amp;AU26,'Measure Summary'!$R$10:$R$131,0)</f>
        <v>11</v>
      </c>
      <c r="BA26" s="32">
        <f>MATCH(AD26,Technologies!$B$8:$B$289,0)</f>
        <v>11</v>
      </c>
      <c r="BB26" s="32">
        <f>MATCH(AE26,Technologies!$B$8:$B$289,0)</f>
        <v>66</v>
      </c>
      <c r="BD26" s="32" t="s">
        <v>485</v>
      </c>
      <c r="BE26" s="32" t="s">
        <v>243</v>
      </c>
      <c r="BG26" s="32" t="s">
        <v>577</v>
      </c>
    </row>
    <row r="27" spans="1:59" x14ac:dyDescent="0.25">
      <c r="A27" s="171">
        <f t="shared" si="0"/>
        <v>622</v>
      </c>
      <c r="B27" s="32" t="str">
        <f t="shared" si="1"/>
        <v>RE-Refg-All_VLarge-Tier2</v>
      </c>
      <c r="C27" s="32" t="str">
        <f>MID(INDEX('Measure Summary'!$B$10:$B$200,AX27),FIND(".",INDEX('Measure Summary'!$B$10:$B$200,AX27))+2,299)&amp;", Size Range: "&amp;INDEX('Measure Summary'!$M$10:$M$200,AY27)&amp;", "&amp;INDEX(key!$D$4:$D$5,AW27)</f>
        <v>All-refrigerators - automatic defrost
(Refrigerator with no separate freezer storage), Size Range: Very large (over 23 cu. ft.), 30% less than Code Maximum</v>
      </c>
      <c r="D27" s="32" t="s">
        <v>89</v>
      </c>
      <c r="E27" s="32" t="s">
        <v>254</v>
      </c>
      <c r="F27" s="85">
        <v>41965</v>
      </c>
      <c r="G27" s="32" t="s">
        <v>228</v>
      </c>
      <c r="H27" s="32" t="s">
        <v>83</v>
      </c>
      <c r="I27" s="32" t="s">
        <v>222</v>
      </c>
      <c r="J27" s="32" t="s">
        <v>223</v>
      </c>
      <c r="K27" s="112">
        <f>INDEX('Measure Summary'!$N$10:$N$200,AY27)-INDEX('Measure Summary'!$O$10:$P$200,AY27,AW27)</f>
        <v>115</v>
      </c>
      <c r="M27" s="32" t="s">
        <v>84</v>
      </c>
      <c r="O27" s="32" t="s">
        <v>214</v>
      </c>
      <c r="Q27" s="32" t="s">
        <v>482</v>
      </c>
      <c r="R27" s="32" t="s">
        <v>86</v>
      </c>
      <c r="S27" s="32" t="s">
        <v>85</v>
      </c>
      <c r="T27" s="32" t="s">
        <v>221</v>
      </c>
      <c r="U27" s="32" t="s">
        <v>224</v>
      </c>
      <c r="V27" s="32" t="s">
        <v>225</v>
      </c>
      <c r="W27" s="306" t="str">
        <f>VLOOKUP(LEFT(B27,7),key!$G$4:$I$5,2,FALSE)</f>
        <v>RefrigFrz</v>
      </c>
      <c r="Y27" s="306" t="str">
        <f>VLOOKUP(LEFT(B27,7),key!$G$4:$I$5,3,FALSE)</f>
        <v>Appl-ESRefg</v>
      </c>
      <c r="AD27" s="32" t="str">
        <f t="shared" si="2"/>
        <v>Refg-All_VLarge-Code</v>
      </c>
      <c r="AE27" s="32" t="str">
        <f t="shared" si="3"/>
        <v>Refg-All_VLarge-Tier2</v>
      </c>
      <c r="AF27" s="32" t="s">
        <v>417</v>
      </c>
      <c r="AH27" s="32" t="s">
        <v>214</v>
      </c>
      <c r="AI27" s="32" t="s">
        <v>214</v>
      </c>
      <c r="AK27" s="32" t="s">
        <v>82</v>
      </c>
      <c r="AM27" s="306" t="str">
        <f t="shared" si="4"/>
        <v>Appl-ESRefg</v>
      </c>
      <c r="AO27" s="32" t="s">
        <v>508</v>
      </c>
      <c r="AP27" s="5">
        <v>42005</v>
      </c>
      <c r="AS27" s="32">
        <f t="shared" si="8"/>
        <v>11</v>
      </c>
      <c r="AT27" s="80" t="str">
        <f t="shared" si="5"/>
        <v>Refg-All</v>
      </c>
      <c r="AU27" s="80" t="str">
        <f t="shared" si="6"/>
        <v>_VLarge</v>
      </c>
      <c r="AV27" s="187" t="str">
        <f t="shared" si="7"/>
        <v>-Tier2</v>
      </c>
      <c r="AW27" s="304">
        <f t="shared" si="7"/>
        <v>2</v>
      </c>
      <c r="AX27" s="81">
        <f>MATCH("RE-"&amp;AT27,'Measure Summary'!$C$10:$C$131,0)</f>
        <v>7</v>
      </c>
      <c r="AY27" s="81">
        <f>MATCH("RE-"&amp;AT27&amp;AU27,'Measure Summary'!$R$10:$R$131,0)</f>
        <v>11</v>
      </c>
      <c r="BA27" s="32">
        <f>MATCH(AD27,Technologies!$B$8:$B$289,0)</f>
        <v>11</v>
      </c>
      <c r="BB27" s="32">
        <f>MATCH(AE27,Technologies!$B$8:$B$289,0)</f>
        <v>121</v>
      </c>
      <c r="BD27" s="32" t="s">
        <v>485</v>
      </c>
      <c r="BE27" s="32" t="s">
        <v>87</v>
      </c>
      <c r="BG27" s="32" t="s">
        <v>578</v>
      </c>
    </row>
    <row r="28" spans="1:59" x14ac:dyDescent="0.25">
      <c r="A28" s="171">
        <f t="shared" si="0"/>
        <v>623</v>
      </c>
      <c r="B28" s="32" t="str">
        <f t="shared" si="1"/>
        <v>RE-Refg-All_WtdSize-Tier1</v>
      </c>
      <c r="C28" s="32" t="str">
        <f>MID(INDEX('Measure Summary'!$B$10:$B$200,AX28),FIND(".",INDEX('Measure Summary'!$B$10:$B$200,AX28))+2,299)&amp;", Size Range: "&amp;INDEX('Measure Summary'!$M$10:$M$200,AY28)&amp;", "&amp;INDEX(key!$D$4:$D$5,AW28)</f>
        <v>All-refrigerators - automatic defrost
(Refrigerator with no separate freezer storage), Size Range: Weighted Size, Energy Star (10% less than Code Maximum)</v>
      </c>
      <c r="D28" s="32" t="s">
        <v>89</v>
      </c>
      <c r="E28" s="32" t="s">
        <v>254</v>
      </c>
      <c r="F28" s="85">
        <v>41965</v>
      </c>
      <c r="G28" s="32" t="s">
        <v>228</v>
      </c>
      <c r="H28" s="32" t="s">
        <v>83</v>
      </c>
      <c r="I28" s="32" t="s">
        <v>222</v>
      </c>
      <c r="J28" s="32" t="s">
        <v>223</v>
      </c>
      <c r="K28" s="112">
        <f>INDEX('Measure Summary'!$N$10:$N$200,AY28)-INDEX('Measure Summary'!$O$10:$P$200,AY28,AW28)</f>
        <v>30</v>
      </c>
      <c r="M28" s="32" t="s">
        <v>84</v>
      </c>
      <c r="O28" s="32" t="s">
        <v>214</v>
      </c>
      <c r="Q28" s="32" t="s">
        <v>482</v>
      </c>
      <c r="R28" s="32" t="s">
        <v>86</v>
      </c>
      <c r="S28" s="32" t="s">
        <v>85</v>
      </c>
      <c r="T28" s="32" t="s">
        <v>221</v>
      </c>
      <c r="U28" s="32" t="s">
        <v>224</v>
      </c>
      <c r="V28" s="32" t="s">
        <v>225</v>
      </c>
      <c r="W28" s="306" t="str">
        <f>VLOOKUP(LEFT(B28,7),key!$G$4:$I$5,2,FALSE)</f>
        <v>RefrigFrz</v>
      </c>
      <c r="Y28" s="306" t="str">
        <f>VLOOKUP(LEFT(B28,7),key!$G$4:$I$5,3,FALSE)</f>
        <v>Appl-ESRefg</v>
      </c>
      <c r="AD28" s="32" t="str">
        <f t="shared" si="2"/>
        <v>Refg-All_WtdSize-Code</v>
      </c>
      <c r="AE28" s="32" t="str">
        <f t="shared" si="3"/>
        <v>Refg-All_WtdSize-Tier1</v>
      </c>
      <c r="AF28" s="32" t="s">
        <v>417</v>
      </c>
      <c r="AH28" s="32" t="s">
        <v>214</v>
      </c>
      <c r="AI28" s="32" t="s">
        <v>214</v>
      </c>
      <c r="AK28" s="32" t="s">
        <v>82</v>
      </c>
      <c r="AM28" s="306" t="str">
        <f t="shared" si="4"/>
        <v>Appl-ESRefg</v>
      </c>
      <c r="AO28" s="32" t="s">
        <v>508</v>
      </c>
      <c r="AP28" s="5">
        <v>42005</v>
      </c>
      <c r="AS28" s="32">
        <f t="shared" si="8"/>
        <v>12</v>
      </c>
      <c r="AT28" s="80" t="str">
        <f t="shared" si="5"/>
        <v>Refg-All</v>
      </c>
      <c r="AU28" s="80" t="str">
        <f t="shared" si="6"/>
        <v>_WtdSize</v>
      </c>
      <c r="AV28" s="187" t="str">
        <f t="shared" si="7"/>
        <v>-Tier1</v>
      </c>
      <c r="AW28" s="304">
        <f t="shared" si="7"/>
        <v>1</v>
      </c>
      <c r="AX28" s="81">
        <f>MATCH("RE-"&amp;AT28,'Measure Summary'!$C$10:$C$131,0)</f>
        <v>7</v>
      </c>
      <c r="AY28" s="81">
        <f>MATCH("RE-"&amp;AT28&amp;AU28,'Measure Summary'!$R$10:$R$131,0)</f>
        <v>12</v>
      </c>
      <c r="BA28" s="32">
        <f>MATCH(AD28,Technologies!$B$8:$B$289,0)</f>
        <v>12</v>
      </c>
      <c r="BB28" s="32">
        <f>MATCH(AE28,Technologies!$B$8:$B$289,0)</f>
        <v>67</v>
      </c>
      <c r="BD28" s="32" t="s">
        <v>485</v>
      </c>
      <c r="BE28" s="32" t="s">
        <v>242</v>
      </c>
      <c r="BG28" s="32" t="s">
        <v>579</v>
      </c>
    </row>
    <row r="29" spans="1:59" x14ac:dyDescent="0.25">
      <c r="A29" s="171">
        <f t="shared" si="0"/>
        <v>624</v>
      </c>
      <c r="B29" s="32" t="str">
        <f t="shared" si="1"/>
        <v>RE-Refg-All_WtdSize-Tier2</v>
      </c>
      <c r="C29" s="32" t="str">
        <f>MID(INDEX('Measure Summary'!$B$10:$B$200,AX29),FIND(".",INDEX('Measure Summary'!$B$10:$B$200,AX29))+2,299)&amp;", Size Range: "&amp;INDEX('Measure Summary'!$M$10:$M$200,AY29)&amp;", "&amp;INDEX(key!$D$4:$D$5,AW29)</f>
        <v>All-refrigerators - automatic defrost
(Refrigerator with no separate freezer storage), Size Range: Weighted Size, 30% less than Code Maximum</v>
      </c>
      <c r="D29" s="32" t="s">
        <v>89</v>
      </c>
      <c r="E29" s="32" t="s">
        <v>254</v>
      </c>
      <c r="F29" s="85">
        <v>41965</v>
      </c>
      <c r="G29" s="32" t="s">
        <v>228</v>
      </c>
      <c r="H29" s="32" t="s">
        <v>83</v>
      </c>
      <c r="I29" s="32" t="s">
        <v>222</v>
      </c>
      <c r="J29" s="32" t="s">
        <v>223</v>
      </c>
      <c r="K29" s="112">
        <f>INDEX('Measure Summary'!$N$10:$N$200,AY29)-INDEX('Measure Summary'!$O$10:$P$200,AY29,AW29)</f>
        <v>91</v>
      </c>
      <c r="M29" s="32" t="s">
        <v>84</v>
      </c>
      <c r="O29" s="32" t="s">
        <v>214</v>
      </c>
      <c r="Q29" s="32" t="s">
        <v>482</v>
      </c>
      <c r="R29" s="32" t="s">
        <v>86</v>
      </c>
      <c r="S29" s="32" t="s">
        <v>85</v>
      </c>
      <c r="T29" s="32" t="s">
        <v>221</v>
      </c>
      <c r="U29" s="32" t="s">
        <v>224</v>
      </c>
      <c r="V29" s="32" t="s">
        <v>225</v>
      </c>
      <c r="W29" s="306" t="str">
        <f>VLOOKUP(LEFT(B29,7),key!$G$4:$I$5,2,FALSE)</f>
        <v>RefrigFrz</v>
      </c>
      <c r="Y29" s="306" t="str">
        <f>VLOOKUP(LEFT(B29,7),key!$G$4:$I$5,3,FALSE)</f>
        <v>Appl-ESRefg</v>
      </c>
      <c r="AD29" s="32" t="str">
        <f t="shared" si="2"/>
        <v>Refg-All_WtdSize-Code</v>
      </c>
      <c r="AE29" s="32" t="str">
        <f t="shared" si="3"/>
        <v>Refg-All_WtdSize-Tier2</v>
      </c>
      <c r="AF29" s="32" t="s">
        <v>417</v>
      </c>
      <c r="AH29" s="32" t="s">
        <v>214</v>
      </c>
      <c r="AI29" s="32" t="s">
        <v>214</v>
      </c>
      <c r="AK29" s="32" t="s">
        <v>82</v>
      </c>
      <c r="AM29" s="306" t="str">
        <f t="shared" si="4"/>
        <v>Appl-ESRefg</v>
      </c>
      <c r="AO29" s="32" t="s">
        <v>508</v>
      </c>
      <c r="AP29" s="5">
        <v>42005</v>
      </c>
      <c r="AS29" s="32">
        <f t="shared" si="8"/>
        <v>12</v>
      </c>
      <c r="AT29" s="80" t="str">
        <f t="shared" si="5"/>
        <v>Refg-All</v>
      </c>
      <c r="AU29" s="80" t="str">
        <f t="shared" si="6"/>
        <v>_WtdSize</v>
      </c>
      <c r="AV29" s="187" t="str">
        <f t="shared" si="7"/>
        <v>-Tier2</v>
      </c>
      <c r="AW29" s="304">
        <f t="shared" si="7"/>
        <v>2</v>
      </c>
      <c r="AX29" s="81">
        <f>MATCH("RE-"&amp;AT29,'Measure Summary'!$C$10:$C$131,0)</f>
        <v>7</v>
      </c>
      <c r="AY29" s="81">
        <f>MATCH("RE-"&amp;AT29&amp;AU29,'Measure Summary'!$R$10:$R$131,0)</f>
        <v>12</v>
      </c>
      <c r="BA29" s="32">
        <f>MATCH(AD29,Technologies!$B$8:$B$289,0)</f>
        <v>12</v>
      </c>
      <c r="BB29" s="32">
        <f>MATCH(AE29,Technologies!$B$8:$B$289,0)</f>
        <v>122</v>
      </c>
      <c r="BD29" s="32" t="s">
        <v>485</v>
      </c>
      <c r="BE29" s="32" t="s">
        <v>245</v>
      </c>
      <c r="BG29" s="32" t="s">
        <v>580</v>
      </c>
    </row>
    <row r="30" spans="1:59" x14ac:dyDescent="0.25">
      <c r="A30" s="171">
        <f t="shared" si="0"/>
        <v>625</v>
      </c>
      <c r="B30" s="32" t="str">
        <f t="shared" si="1"/>
        <v>RE-RefgFrz-TM-Ice_Mini-Tier1</v>
      </c>
      <c r="C30" s="32" t="str">
        <f>MID(INDEX('Measure Summary'!$B$10:$B$200,AX30),FIND(".",INDEX('Measure Summary'!$B$10:$B$200,AX30))+2,299)&amp;", Size Range: "&amp;INDEX('Measure Summary'!$M$10:$M$200,AY30)&amp;", "&amp;INDEX(key!$D$4:$D$5,AW30)</f>
        <v>Refrigerator-freezers - automatic defrost with top-mounted freezer with an automatic icemaker without through-the-door ice service, Size Range: Very Small (&lt;13 cu. ft.), Energy Star (10% less than Code Maximum)</v>
      </c>
      <c r="D30" s="32" t="s">
        <v>89</v>
      </c>
      <c r="E30" s="32" t="s">
        <v>254</v>
      </c>
      <c r="F30" s="85">
        <v>41965</v>
      </c>
      <c r="G30" s="32" t="s">
        <v>228</v>
      </c>
      <c r="H30" s="32" t="s">
        <v>83</v>
      </c>
      <c r="I30" s="32" t="s">
        <v>222</v>
      </c>
      <c r="J30" s="32" t="s">
        <v>223</v>
      </c>
      <c r="K30" s="112">
        <f>INDEX('Measure Summary'!$N$10:$N$200,AY30)-INDEX('Measure Summary'!$O$10:$P$200,AY30,AW30)</f>
        <v>42</v>
      </c>
      <c r="M30" s="32" t="s">
        <v>84</v>
      </c>
      <c r="O30" s="32" t="s">
        <v>214</v>
      </c>
      <c r="Q30" s="32" t="s">
        <v>482</v>
      </c>
      <c r="R30" s="32" t="s">
        <v>86</v>
      </c>
      <c r="S30" s="32" t="s">
        <v>85</v>
      </c>
      <c r="T30" s="32" t="s">
        <v>221</v>
      </c>
      <c r="U30" s="32" t="s">
        <v>224</v>
      </c>
      <c r="V30" s="32" t="s">
        <v>225</v>
      </c>
      <c r="W30" s="306" t="str">
        <f>VLOOKUP(LEFT(B30,7),key!$G$4:$I$5,2,FALSE)</f>
        <v>RefrigFrz</v>
      </c>
      <c r="Y30" s="306" t="str">
        <f>VLOOKUP(LEFT(B30,7),key!$G$4:$I$5,3,FALSE)</f>
        <v>Appl-ESRefg</v>
      </c>
      <c r="AD30" s="32" t="str">
        <f t="shared" si="2"/>
        <v>RefgFrz-TM-Ice_Mini-Code</v>
      </c>
      <c r="AE30" s="32" t="str">
        <f t="shared" si="3"/>
        <v>RefgFrz-TM-Ice_Mini-Tier1</v>
      </c>
      <c r="AF30" s="32" t="s">
        <v>417</v>
      </c>
      <c r="AH30" s="32" t="s">
        <v>214</v>
      </c>
      <c r="AI30" s="32" t="s">
        <v>214</v>
      </c>
      <c r="AK30" s="32" t="s">
        <v>82</v>
      </c>
      <c r="AM30" s="306" t="str">
        <f t="shared" si="4"/>
        <v>Appl-ESRefg</v>
      </c>
      <c r="AO30" s="32" t="s">
        <v>508</v>
      </c>
      <c r="AP30" s="5">
        <v>42005</v>
      </c>
      <c r="AS30" s="32">
        <f t="shared" si="8"/>
        <v>13</v>
      </c>
      <c r="AT30" s="80" t="str">
        <f t="shared" si="5"/>
        <v>RefgFrz-TM-Ice</v>
      </c>
      <c r="AU30" s="80" t="str">
        <f t="shared" si="6"/>
        <v>_Mini</v>
      </c>
      <c r="AV30" s="187" t="str">
        <f t="shared" si="7"/>
        <v>-Tier1</v>
      </c>
      <c r="AW30" s="304">
        <f t="shared" si="7"/>
        <v>1</v>
      </c>
      <c r="AX30" s="81">
        <f>MATCH("RE-"&amp;AT30,'Measure Summary'!$C$10:$C$131,0)</f>
        <v>13</v>
      </c>
      <c r="AY30" s="81">
        <f>MATCH("RE-"&amp;AT30&amp;AU30,'Measure Summary'!$R$10:$R$131,0)</f>
        <v>13</v>
      </c>
      <c r="BA30" s="32">
        <f>MATCH(AD30,Technologies!$B$8:$B$289,0)</f>
        <v>13</v>
      </c>
      <c r="BB30" s="32">
        <f>MATCH(AE30,Technologies!$B$8:$B$289,0)</f>
        <v>68</v>
      </c>
      <c r="BD30" s="32" t="s">
        <v>486</v>
      </c>
      <c r="BE30" s="32" t="s">
        <v>212</v>
      </c>
      <c r="BG30" s="32" t="s">
        <v>581</v>
      </c>
    </row>
    <row r="31" spans="1:59" x14ac:dyDescent="0.25">
      <c r="A31" s="171">
        <f t="shared" si="0"/>
        <v>626</v>
      </c>
      <c r="B31" s="32" t="str">
        <f t="shared" si="1"/>
        <v>RE-RefgFrz-TM-Ice_Mini-Tier2</v>
      </c>
      <c r="C31" s="32" t="str">
        <f>MID(INDEX('Measure Summary'!$B$10:$B$200,AX31),FIND(".",INDEX('Measure Summary'!$B$10:$B$200,AX31))+2,299)&amp;", Size Range: "&amp;INDEX('Measure Summary'!$M$10:$M$200,AY31)&amp;", "&amp;INDEX(key!$D$4:$D$5,AW31)</f>
        <v>Refrigerator-freezers - automatic defrost with top-mounted freezer with an automatic icemaker without through-the-door ice service, Size Range: Very Small (&lt;13 cu. ft.), 30% less than Code Maximum</v>
      </c>
      <c r="D31" s="32" t="s">
        <v>89</v>
      </c>
      <c r="E31" s="32" t="s">
        <v>254</v>
      </c>
      <c r="F31" s="85">
        <v>41965</v>
      </c>
      <c r="G31" s="32" t="s">
        <v>228</v>
      </c>
      <c r="H31" s="32" t="s">
        <v>83</v>
      </c>
      <c r="I31" s="32" t="s">
        <v>222</v>
      </c>
      <c r="J31" s="32" t="s">
        <v>223</v>
      </c>
      <c r="K31" s="112">
        <f>INDEX('Measure Summary'!$N$10:$N$200,AY31)-INDEX('Measure Summary'!$O$10:$P$200,AY31,AW31)</f>
        <v>127</v>
      </c>
      <c r="M31" s="32" t="s">
        <v>84</v>
      </c>
      <c r="O31" s="32" t="s">
        <v>214</v>
      </c>
      <c r="Q31" s="32" t="s">
        <v>482</v>
      </c>
      <c r="R31" s="32" t="s">
        <v>86</v>
      </c>
      <c r="S31" s="32" t="s">
        <v>85</v>
      </c>
      <c r="T31" s="32" t="s">
        <v>221</v>
      </c>
      <c r="U31" s="32" t="s">
        <v>224</v>
      </c>
      <c r="V31" s="32" t="s">
        <v>225</v>
      </c>
      <c r="W31" s="306" t="str">
        <f>VLOOKUP(LEFT(B31,7),key!$G$4:$I$5,2,FALSE)</f>
        <v>RefrigFrz</v>
      </c>
      <c r="Y31" s="306" t="str">
        <f>VLOOKUP(LEFT(B31,7),key!$G$4:$I$5,3,FALSE)</f>
        <v>Appl-ESRefg</v>
      </c>
      <c r="AD31" s="32" t="str">
        <f t="shared" si="2"/>
        <v>RefgFrz-TM-Ice_Mini-Code</v>
      </c>
      <c r="AE31" s="32" t="str">
        <f t="shared" si="3"/>
        <v>RefgFrz-TM-Ice_Mini-Tier2</v>
      </c>
      <c r="AF31" s="32" t="s">
        <v>417</v>
      </c>
      <c r="AH31" s="32" t="s">
        <v>214</v>
      </c>
      <c r="AI31" s="32" t="s">
        <v>214</v>
      </c>
      <c r="AK31" s="32" t="s">
        <v>82</v>
      </c>
      <c r="AM31" s="306" t="str">
        <f t="shared" si="4"/>
        <v>Appl-ESRefg</v>
      </c>
      <c r="AO31" s="32" t="s">
        <v>508</v>
      </c>
      <c r="AP31" s="5">
        <v>42005</v>
      </c>
      <c r="AS31" s="32">
        <f t="shared" si="8"/>
        <v>13</v>
      </c>
      <c r="AT31" s="80" t="str">
        <f t="shared" si="5"/>
        <v>RefgFrz-TM-Ice</v>
      </c>
      <c r="AU31" s="80" t="str">
        <f t="shared" si="6"/>
        <v>_Mini</v>
      </c>
      <c r="AV31" s="187" t="str">
        <f t="shared" si="7"/>
        <v>-Tier2</v>
      </c>
      <c r="AW31" s="304">
        <f t="shared" si="7"/>
        <v>2</v>
      </c>
      <c r="AX31" s="81">
        <f>MATCH("RE-"&amp;AT31,'Measure Summary'!$C$10:$C$131,0)</f>
        <v>13</v>
      </c>
      <c r="AY31" s="81">
        <f>MATCH("RE-"&amp;AT31&amp;AU31,'Measure Summary'!$R$10:$R$131,0)</f>
        <v>13</v>
      </c>
      <c r="BA31" s="32">
        <f>MATCH(AD31,Technologies!$B$8:$B$289,0)</f>
        <v>13</v>
      </c>
      <c r="BB31" s="32">
        <f>MATCH(AE31,Technologies!$B$8:$B$289,0)</f>
        <v>123</v>
      </c>
      <c r="BD31" s="32" t="s">
        <v>486</v>
      </c>
      <c r="BE31" s="32" t="s">
        <v>202</v>
      </c>
      <c r="BG31" s="32" t="s">
        <v>582</v>
      </c>
    </row>
    <row r="32" spans="1:59" x14ac:dyDescent="0.25">
      <c r="A32" s="171">
        <f t="shared" si="0"/>
        <v>627</v>
      </c>
      <c r="B32" s="32" t="str">
        <f t="shared" si="1"/>
        <v>RE-RefgFrz-TM-Ice_Small-Tier1</v>
      </c>
      <c r="C32" s="32" t="str">
        <f>MID(INDEX('Measure Summary'!$B$10:$B$200,AX32),FIND(".",INDEX('Measure Summary'!$B$10:$B$200,AX32))+2,299)&amp;", Size Range: "&amp;INDEX('Measure Summary'!$M$10:$M$200,AY32)&amp;", "&amp;INDEX(key!$D$4:$D$5,AW32)</f>
        <v>Refrigerator-freezers - automatic defrost with top-mounted freezer with an automatic icemaker without through-the-door ice service, Size Range: Small (13 – 16 cu. ft.), Energy Star (10% less than Code Maximum)</v>
      </c>
      <c r="D32" s="32" t="s">
        <v>89</v>
      </c>
      <c r="E32" s="32" t="s">
        <v>254</v>
      </c>
      <c r="F32" s="85">
        <v>41965</v>
      </c>
      <c r="G32" s="32" t="s">
        <v>228</v>
      </c>
      <c r="H32" s="32" t="s">
        <v>83</v>
      </c>
      <c r="I32" s="32" t="s">
        <v>222</v>
      </c>
      <c r="J32" s="32" t="s">
        <v>223</v>
      </c>
      <c r="K32" s="112">
        <f>INDEX('Measure Summary'!$N$10:$N$200,AY32)-INDEX('Measure Summary'!$O$10:$P$200,AY32,AW32)</f>
        <v>46</v>
      </c>
      <c r="M32" s="32" t="s">
        <v>84</v>
      </c>
      <c r="O32" s="32" t="s">
        <v>214</v>
      </c>
      <c r="Q32" s="32" t="s">
        <v>482</v>
      </c>
      <c r="R32" s="32" t="s">
        <v>86</v>
      </c>
      <c r="S32" s="32" t="s">
        <v>85</v>
      </c>
      <c r="T32" s="32" t="s">
        <v>221</v>
      </c>
      <c r="U32" s="32" t="s">
        <v>224</v>
      </c>
      <c r="V32" s="32" t="s">
        <v>225</v>
      </c>
      <c r="W32" s="306" t="str">
        <f>VLOOKUP(LEFT(B32,7),key!$G$4:$I$5,2,FALSE)</f>
        <v>RefrigFrz</v>
      </c>
      <c r="Y32" s="306" t="str">
        <f>VLOOKUP(LEFT(B32,7),key!$G$4:$I$5,3,FALSE)</f>
        <v>Appl-ESRefg</v>
      </c>
      <c r="AD32" s="32" t="str">
        <f t="shared" si="2"/>
        <v>RefgFrz-TM-Ice_Small-Code</v>
      </c>
      <c r="AE32" s="32" t="str">
        <f t="shared" si="3"/>
        <v>RefgFrz-TM-Ice_Small-Tier1</v>
      </c>
      <c r="AF32" s="32" t="s">
        <v>417</v>
      </c>
      <c r="AH32" s="32" t="s">
        <v>214</v>
      </c>
      <c r="AI32" s="32" t="s">
        <v>214</v>
      </c>
      <c r="AK32" s="32" t="s">
        <v>82</v>
      </c>
      <c r="AM32" s="306" t="str">
        <f t="shared" si="4"/>
        <v>Appl-ESRefg</v>
      </c>
      <c r="AO32" s="32" t="s">
        <v>508</v>
      </c>
      <c r="AP32" s="5">
        <v>42005</v>
      </c>
      <c r="AS32" s="32">
        <f t="shared" si="8"/>
        <v>14</v>
      </c>
      <c r="AT32" s="80" t="str">
        <f t="shared" si="5"/>
        <v>RefgFrz-TM-Ice</v>
      </c>
      <c r="AU32" s="80" t="str">
        <f t="shared" si="6"/>
        <v>_Small</v>
      </c>
      <c r="AV32" s="187" t="str">
        <f t="shared" si="7"/>
        <v>-Tier1</v>
      </c>
      <c r="AW32" s="304">
        <f t="shared" si="7"/>
        <v>1</v>
      </c>
      <c r="AX32" s="81">
        <f>MATCH("RE-"&amp;AT32,'Measure Summary'!$C$10:$C$131,0)</f>
        <v>13</v>
      </c>
      <c r="AY32" s="81">
        <f>MATCH("RE-"&amp;AT32&amp;AU32,'Measure Summary'!$R$10:$R$131,0)</f>
        <v>14</v>
      </c>
      <c r="BA32" s="32">
        <f>MATCH(AD32,Technologies!$B$8:$B$289,0)</f>
        <v>14</v>
      </c>
      <c r="BB32" s="32">
        <f>MATCH(AE32,Technologies!$B$8:$B$289,0)</f>
        <v>69</v>
      </c>
      <c r="BD32" s="32" t="s">
        <v>486</v>
      </c>
      <c r="BE32" s="32" t="s">
        <v>243</v>
      </c>
      <c r="BG32" s="32" t="s">
        <v>583</v>
      </c>
    </row>
    <row r="33" spans="1:59" x14ac:dyDescent="0.25">
      <c r="A33" s="171">
        <f t="shared" si="0"/>
        <v>628</v>
      </c>
      <c r="B33" s="32" t="str">
        <f t="shared" si="1"/>
        <v>RE-RefgFrz-TM-Ice_Small-Tier2</v>
      </c>
      <c r="C33" s="32" t="str">
        <f>MID(INDEX('Measure Summary'!$B$10:$B$200,AX33),FIND(".",INDEX('Measure Summary'!$B$10:$B$200,AX33))+2,299)&amp;", Size Range: "&amp;INDEX('Measure Summary'!$M$10:$M$200,AY33)&amp;", "&amp;INDEX(key!$D$4:$D$5,AW33)</f>
        <v>Refrigerator-freezers - automatic defrost with top-mounted freezer with an automatic icemaker without through-the-door ice service, Size Range: Small (13 – 16 cu. ft.), 30% less than Code Maximum</v>
      </c>
      <c r="D33" s="32" t="s">
        <v>89</v>
      </c>
      <c r="E33" s="32" t="s">
        <v>254</v>
      </c>
      <c r="F33" s="85">
        <v>41965</v>
      </c>
      <c r="G33" s="32" t="s">
        <v>228</v>
      </c>
      <c r="H33" s="32" t="s">
        <v>83</v>
      </c>
      <c r="I33" s="32" t="s">
        <v>222</v>
      </c>
      <c r="J33" s="32" t="s">
        <v>223</v>
      </c>
      <c r="K33" s="112">
        <f>INDEX('Measure Summary'!$N$10:$N$200,AY33)-INDEX('Measure Summary'!$O$10:$P$200,AY33,AW33)</f>
        <v>139</v>
      </c>
      <c r="M33" s="32" t="s">
        <v>84</v>
      </c>
      <c r="O33" s="32" t="s">
        <v>214</v>
      </c>
      <c r="Q33" s="32" t="s">
        <v>482</v>
      </c>
      <c r="R33" s="32" t="s">
        <v>86</v>
      </c>
      <c r="S33" s="32" t="s">
        <v>85</v>
      </c>
      <c r="T33" s="32" t="s">
        <v>221</v>
      </c>
      <c r="U33" s="32" t="s">
        <v>224</v>
      </c>
      <c r="V33" s="32" t="s">
        <v>225</v>
      </c>
      <c r="W33" s="306" t="str">
        <f>VLOOKUP(LEFT(B33,7),key!$G$4:$I$5,2,FALSE)</f>
        <v>RefrigFrz</v>
      </c>
      <c r="Y33" s="306" t="str">
        <f>VLOOKUP(LEFT(B33,7),key!$G$4:$I$5,3,FALSE)</f>
        <v>Appl-ESRefg</v>
      </c>
      <c r="AD33" s="32" t="str">
        <f t="shared" si="2"/>
        <v>RefgFrz-TM-Ice_Small-Code</v>
      </c>
      <c r="AE33" s="32" t="str">
        <f t="shared" si="3"/>
        <v>RefgFrz-TM-Ice_Small-Tier2</v>
      </c>
      <c r="AF33" s="32" t="s">
        <v>417</v>
      </c>
      <c r="AH33" s="32" t="s">
        <v>214</v>
      </c>
      <c r="AI33" s="32" t="s">
        <v>214</v>
      </c>
      <c r="AK33" s="32" t="s">
        <v>82</v>
      </c>
      <c r="AM33" s="306" t="str">
        <f t="shared" si="4"/>
        <v>Appl-ESRefg</v>
      </c>
      <c r="AO33" s="32" t="s">
        <v>508</v>
      </c>
      <c r="AP33" s="5">
        <v>42005</v>
      </c>
      <c r="AS33" s="32">
        <f t="shared" si="8"/>
        <v>14</v>
      </c>
      <c r="AT33" s="80" t="str">
        <f t="shared" si="5"/>
        <v>RefgFrz-TM-Ice</v>
      </c>
      <c r="AU33" s="80" t="str">
        <f t="shared" si="6"/>
        <v>_Small</v>
      </c>
      <c r="AV33" s="187" t="str">
        <f t="shared" si="7"/>
        <v>-Tier2</v>
      </c>
      <c r="AW33" s="304">
        <f t="shared" si="7"/>
        <v>2</v>
      </c>
      <c r="AX33" s="81">
        <f>MATCH("RE-"&amp;AT33,'Measure Summary'!$C$10:$C$131,0)</f>
        <v>13</v>
      </c>
      <c r="AY33" s="81">
        <f>MATCH("RE-"&amp;AT33&amp;AU33,'Measure Summary'!$R$10:$R$131,0)</f>
        <v>14</v>
      </c>
      <c r="BA33" s="32">
        <f>MATCH(AD33,Technologies!$B$8:$B$289,0)</f>
        <v>14</v>
      </c>
      <c r="BB33" s="32">
        <f>MATCH(AE33,Technologies!$B$8:$B$289,0)</f>
        <v>124</v>
      </c>
      <c r="BD33" s="32" t="s">
        <v>486</v>
      </c>
      <c r="BE33" s="32" t="s">
        <v>87</v>
      </c>
      <c r="BG33" s="32" t="s">
        <v>584</v>
      </c>
    </row>
    <row r="34" spans="1:59" x14ac:dyDescent="0.25">
      <c r="A34" s="171">
        <f t="shared" si="0"/>
        <v>629</v>
      </c>
      <c r="B34" s="32" t="str">
        <f t="shared" si="1"/>
        <v>RE-RefgFrz-TM-Ice_Med-Tier1</v>
      </c>
      <c r="C34" s="32" t="str">
        <f>MID(INDEX('Measure Summary'!$B$10:$B$200,AX34),FIND(".",INDEX('Measure Summary'!$B$10:$B$200,AX34))+2,299)&amp;", Size Range: "&amp;INDEX('Measure Summary'!$M$10:$M$200,AY34)&amp;", "&amp;INDEX(key!$D$4:$D$5,AW34)</f>
        <v>Refrigerator-freezers - automatic defrost with top-mounted freezer with an automatic icemaker without through-the-door ice service, Size Range: Medium (17 – 20 cu. ft.), Energy Star (10% less than Code Maximum)</v>
      </c>
      <c r="D34" s="32" t="s">
        <v>89</v>
      </c>
      <c r="E34" s="32" t="s">
        <v>254</v>
      </c>
      <c r="F34" s="85">
        <v>41965</v>
      </c>
      <c r="G34" s="32" t="s">
        <v>228</v>
      </c>
      <c r="H34" s="32" t="s">
        <v>83</v>
      </c>
      <c r="I34" s="32" t="s">
        <v>222</v>
      </c>
      <c r="J34" s="32" t="s">
        <v>223</v>
      </c>
      <c r="K34" s="112">
        <f>INDEX('Measure Summary'!$N$10:$N$200,AY34)-INDEX('Measure Summary'!$O$10:$P$200,AY34,AW34)</f>
        <v>50</v>
      </c>
      <c r="M34" s="32" t="s">
        <v>84</v>
      </c>
      <c r="O34" s="32" t="s">
        <v>214</v>
      </c>
      <c r="Q34" s="32" t="s">
        <v>482</v>
      </c>
      <c r="R34" s="32" t="s">
        <v>86</v>
      </c>
      <c r="S34" s="32" t="s">
        <v>85</v>
      </c>
      <c r="T34" s="32" t="s">
        <v>221</v>
      </c>
      <c r="U34" s="32" t="s">
        <v>224</v>
      </c>
      <c r="V34" s="32" t="s">
        <v>225</v>
      </c>
      <c r="W34" s="306" t="str">
        <f>VLOOKUP(LEFT(B34,7),key!$G$4:$I$5,2,FALSE)</f>
        <v>RefrigFrz</v>
      </c>
      <c r="Y34" s="306" t="str">
        <f>VLOOKUP(LEFT(B34,7),key!$G$4:$I$5,3,FALSE)</f>
        <v>Appl-ESRefg</v>
      </c>
      <c r="AD34" s="32" t="str">
        <f t="shared" si="2"/>
        <v>RefgFrz-TM-Ice_Med-Code</v>
      </c>
      <c r="AE34" s="32" t="str">
        <f t="shared" si="3"/>
        <v>RefgFrz-TM-Ice_Med-Tier1</v>
      </c>
      <c r="AF34" s="32" t="s">
        <v>417</v>
      </c>
      <c r="AH34" s="32" t="s">
        <v>214</v>
      </c>
      <c r="AI34" s="32" t="s">
        <v>214</v>
      </c>
      <c r="AK34" s="32" t="s">
        <v>82</v>
      </c>
      <c r="AM34" s="306" t="str">
        <f t="shared" si="4"/>
        <v>Appl-ESRefg</v>
      </c>
      <c r="AO34" s="32" t="s">
        <v>508</v>
      </c>
      <c r="AP34" s="5">
        <v>42005</v>
      </c>
      <c r="AS34" s="32">
        <f t="shared" si="8"/>
        <v>15</v>
      </c>
      <c r="AT34" s="80" t="str">
        <f t="shared" si="5"/>
        <v>RefgFrz-TM-Ice</v>
      </c>
      <c r="AU34" s="80" t="str">
        <f t="shared" si="6"/>
        <v>_Med</v>
      </c>
      <c r="AV34" s="187" t="str">
        <f t="shared" si="7"/>
        <v>-Tier1</v>
      </c>
      <c r="AW34" s="304">
        <f t="shared" si="7"/>
        <v>1</v>
      </c>
      <c r="AX34" s="81">
        <f>MATCH("RE-"&amp;AT34,'Measure Summary'!$C$10:$C$131,0)</f>
        <v>13</v>
      </c>
      <c r="AY34" s="81">
        <f>MATCH("RE-"&amp;AT34&amp;AU34,'Measure Summary'!$R$10:$R$131,0)</f>
        <v>15</v>
      </c>
      <c r="BA34" s="32">
        <f>MATCH(AD34,Technologies!$B$8:$B$289,0)</f>
        <v>15</v>
      </c>
      <c r="BB34" s="32">
        <f>MATCH(AE34,Technologies!$B$8:$B$289,0)</f>
        <v>70</v>
      </c>
      <c r="BD34" s="32" t="s">
        <v>486</v>
      </c>
      <c r="BE34" s="32" t="s">
        <v>242</v>
      </c>
      <c r="BG34" s="32" t="s">
        <v>585</v>
      </c>
    </row>
    <row r="35" spans="1:59" x14ac:dyDescent="0.25">
      <c r="A35" s="171">
        <f t="shared" si="0"/>
        <v>630</v>
      </c>
      <c r="B35" s="32" t="str">
        <f t="shared" si="1"/>
        <v>RE-RefgFrz-TM-Ice_Med-Tier2</v>
      </c>
      <c r="C35" s="32" t="str">
        <f>MID(INDEX('Measure Summary'!$B$10:$B$200,AX35),FIND(".",INDEX('Measure Summary'!$B$10:$B$200,AX35))+2,299)&amp;", Size Range: "&amp;INDEX('Measure Summary'!$M$10:$M$200,AY35)&amp;", "&amp;INDEX(key!$D$4:$D$5,AW35)</f>
        <v>Refrigerator-freezers - automatic defrost with top-mounted freezer with an automatic icemaker without through-the-door ice service, Size Range: Medium (17 – 20 cu. ft.), 30% less than Code Maximum</v>
      </c>
      <c r="D35" s="32" t="s">
        <v>89</v>
      </c>
      <c r="E35" s="32" t="s">
        <v>254</v>
      </c>
      <c r="F35" s="85">
        <v>41965</v>
      </c>
      <c r="G35" s="32" t="s">
        <v>228</v>
      </c>
      <c r="H35" s="32" t="s">
        <v>83</v>
      </c>
      <c r="I35" s="32" t="s">
        <v>222</v>
      </c>
      <c r="J35" s="32" t="s">
        <v>223</v>
      </c>
      <c r="K35" s="112">
        <f>INDEX('Measure Summary'!$N$10:$N$200,AY35)-INDEX('Measure Summary'!$O$10:$P$200,AY35,AW35)</f>
        <v>150</v>
      </c>
      <c r="M35" s="32" t="s">
        <v>84</v>
      </c>
      <c r="O35" s="32" t="s">
        <v>214</v>
      </c>
      <c r="Q35" s="32" t="s">
        <v>482</v>
      </c>
      <c r="R35" s="32" t="s">
        <v>86</v>
      </c>
      <c r="S35" s="32" t="s">
        <v>85</v>
      </c>
      <c r="T35" s="32" t="s">
        <v>221</v>
      </c>
      <c r="U35" s="32" t="s">
        <v>224</v>
      </c>
      <c r="V35" s="32" t="s">
        <v>225</v>
      </c>
      <c r="W35" s="306" t="str">
        <f>VLOOKUP(LEFT(B35,7),key!$G$4:$I$5,2,FALSE)</f>
        <v>RefrigFrz</v>
      </c>
      <c r="Y35" s="306" t="str">
        <f>VLOOKUP(LEFT(B35,7),key!$G$4:$I$5,3,FALSE)</f>
        <v>Appl-ESRefg</v>
      </c>
      <c r="AD35" s="32" t="str">
        <f t="shared" si="2"/>
        <v>RefgFrz-TM-Ice_Med-Code</v>
      </c>
      <c r="AE35" s="32" t="str">
        <f t="shared" si="3"/>
        <v>RefgFrz-TM-Ice_Med-Tier2</v>
      </c>
      <c r="AF35" s="32" t="s">
        <v>417</v>
      </c>
      <c r="AH35" s="32" t="s">
        <v>214</v>
      </c>
      <c r="AI35" s="32" t="s">
        <v>214</v>
      </c>
      <c r="AK35" s="32" t="s">
        <v>82</v>
      </c>
      <c r="AM35" s="306" t="str">
        <f t="shared" si="4"/>
        <v>Appl-ESRefg</v>
      </c>
      <c r="AO35" s="32" t="s">
        <v>508</v>
      </c>
      <c r="AP35" s="5">
        <v>42005</v>
      </c>
      <c r="AS35" s="32">
        <f t="shared" si="8"/>
        <v>15</v>
      </c>
      <c r="AT35" s="80" t="str">
        <f t="shared" si="5"/>
        <v>RefgFrz-TM-Ice</v>
      </c>
      <c r="AU35" s="80" t="str">
        <f t="shared" si="6"/>
        <v>_Med</v>
      </c>
      <c r="AV35" s="187" t="str">
        <f t="shared" si="7"/>
        <v>-Tier2</v>
      </c>
      <c r="AW35" s="304">
        <f t="shared" si="7"/>
        <v>2</v>
      </c>
      <c r="AX35" s="81">
        <f>MATCH("RE-"&amp;AT35,'Measure Summary'!$C$10:$C$131,0)</f>
        <v>13</v>
      </c>
      <c r="AY35" s="81">
        <f>MATCH("RE-"&amp;AT35&amp;AU35,'Measure Summary'!$R$10:$R$131,0)</f>
        <v>15</v>
      </c>
      <c r="BA35" s="32">
        <f>MATCH(AD35,Technologies!$B$8:$B$289,0)</f>
        <v>15</v>
      </c>
      <c r="BB35" s="32">
        <f>MATCH(AE35,Technologies!$B$8:$B$289,0)</f>
        <v>125</v>
      </c>
      <c r="BD35" s="32" t="s">
        <v>486</v>
      </c>
      <c r="BE35" s="32" t="s">
        <v>245</v>
      </c>
      <c r="BG35" s="32" t="s">
        <v>586</v>
      </c>
    </row>
    <row r="36" spans="1:59" x14ac:dyDescent="0.25">
      <c r="A36" s="171">
        <f t="shared" si="0"/>
        <v>631</v>
      </c>
      <c r="B36" s="32" t="str">
        <f t="shared" si="1"/>
        <v>RE-RefgFrz-TM-Ice_Large-Tier1</v>
      </c>
      <c r="C36" s="32" t="str">
        <f>MID(INDEX('Measure Summary'!$B$10:$B$200,AX36),FIND(".",INDEX('Measure Summary'!$B$10:$B$200,AX36))+2,299)&amp;", Size Range: "&amp;INDEX('Measure Summary'!$M$10:$M$200,AY36)&amp;", "&amp;INDEX(key!$D$4:$D$5,AW36)</f>
        <v>Refrigerator-freezers - automatic defrost with top-mounted freezer with an automatic icemaker without through-the-door ice service, Size Range: Large (21 – 23 cu. ft.), Energy Star (10% less than Code Maximum)</v>
      </c>
      <c r="D36" s="32" t="s">
        <v>89</v>
      </c>
      <c r="E36" s="32" t="s">
        <v>254</v>
      </c>
      <c r="F36" s="85">
        <v>41965</v>
      </c>
      <c r="G36" s="32" t="s">
        <v>228</v>
      </c>
      <c r="H36" s="32" t="s">
        <v>83</v>
      </c>
      <c r="I36" s="32" t="s">
        <v>222</v>
      </c>
      <c r="J36" s="32" t="s">
        <v>223</v>
      </c>
      <c r="K36" s="112">
        <f>INDEX('Measure Summary'!$N$10:$N$200,AY36)-INDEX('Measure Summary'!$O$10:$P$200,AY36,AW36)</f>
        <v>53</v>
      </c>
      <c r="M36" s="32" t="s">
        <v>84</v>
      </c>
      <c r="O36" s="32" t="s">
        <v>214</v>
      </c>
      <c r="Q36" s="32" t="s">
        <v>482</v>
      </c>
      <c r="R36" s="32" t="s">
        <v>86</v>
      </c>
      <c r="S36" s="32" t="s">
        <v>85</v>
      </c>
      <c r="T36" s="32" t="s">
        <v>221</v>
      </c>
      <c r="U36" s="32" t="s">
        <v>224</v>
      </c>
      <c r="V36" s="32" t="s">
        <v>225</v>
      </c>
      <c r="W36" s="306" t="str">
        <f>VLOOKUP(LEFT(B36,7),key!$G$4:$I$5,2,FALSE)</f>
        <v>RefrigFrz</v>
      </c>
      <c r="Y36" s="306" t="str">
        <f>VLOOKUP(LEFT(B36,7),key!$G$4:$I$5,3,FALSE)</f>
        <v>Appl-ESRefg</v>
      </c>
      <c r="AD36" s="32" t="str">
        <f t="shared" si="2"/>
        <v>RefgFrz-TM-Ice_Large-Code</v>
      </c>
      <c r="AE36" s="32" t="str">
        <f t="shared" si="3"/>
        <v>RefgFrz-TM-Ice_Large-Tier1</v>
      </c>
      <c r="AF36" s="32" t="s">
        <v>417</v>
      </c>
      <c r="AH36" s="32" t="s">
        <v>214</v>
      </c>
      <c r="AI36" s="32" t="s">
        <v>214</v>
      </c>
      <c r="AK36" s="32" t="s">
        <v>82</v>
      </c>
      <c r="AM36" s="306" t="str">
        <f t="shared" si="4"/>
        <v>Appl-ESRefg</v>
      </c>
      <c r="AO36" s="32" t="s">
        <v>508</v>
      </c>
      <c r="AP36" s="5">
        <v>42005</v>
      </c>
      <c r="AS36" s="32">
        <f t="shared" si="8"/>
        <v>16</v>
      </c>
      <c r="AT36" s="80" t="str">
        <f t="shared" si="5"/>
        <v>RefgFrz-TM-Ice</v>
      </c>
      <c r="AU36" s="80" t="str">
        <f t="shared" si="6"/>
        <v>_Large</v>
      </c>
      <c r="AV36" s="187" t="str">
        <f t="shared" si="7"/>
        <v>-Tier1</v>
      </c>
      <c r="AW36" s="304">
        <f t="shared" si="7"/>
        <v>1</v>
      </c>
      <c r="AX36" s="81">
        <f>MATCH("RE-"&amp;AT36,'Measure Summary'!$C$10:$C$131,0)</f>
        <v>13</v>
      </c>
      <c r="AY36" s="81">
        <f>MATCH("RE-"&amp;AT36&amp;AU36,'Measure Summary'!$R$10:$R$131,0)</f>
        <v>16</v>
      </c>
      <c r="BA36" s="32">
        <f>MATCH(AD36,Technologies!$B$8:$B$289,0)</f>
        <v>16</v>
      </c>
      <c r="BB36" s="32">
        <f>MATCH(AE36,Technologies!$B$8:$B$289,0)</f>
        <v>71</v>
      </c>
      <c r="BD36" s="32" t="s">
        <v>675</v>
      </c>
      <c r="BE36" s="32" t="s">
        <v>212</v>
      </c>
      <c r="BG36" s="32" t="s">
        <v>619</v>
      </c>
    </row>
    <row r="37" spans="1:59" x14ac:dyDescent="0.25">
      <c r="A37" s="171">
        <f t="shared" si="0"/>
        <v>632</v>
      </c>
      <c r="B37" s="32" t="str">
        <f t="shared" si="1"/>
        <v>RE-RefgFrz-TM-Ice_Large-Tier2</v>
      </c>
      <c r="C37" s="32" t="str">
        <f>MID(INDEX('Measure Summary'!$B$10:$B$200,AX37),FIND(".",INDEX('Measure Summary'!$B$10:$B$200,AX37))+2,299)&amp;", Size Range: "&amp;INDEX('Measure Summary'!$M$10:$M$200,AY37)&amp;", "&amp;INDEX(key!$D$4:$D$5,AW37)</f>
        <v>Refrigerator-freezers - automatic defrost with top-mounted freezer with an automatic icemaker without through-the-door ice service, Size Range: Large (21 – 23 cu. ft.), 30% less than Code Maximum</v>
      </c>
      <c r="D37" s="32" t="s">
        <v>89</v>
      </c>
      <c r="E37" s="32" t="s">
        <v>254</v>
      </c>
      <c r="F37" s="85">
        <v>41965</v>
      </c>
      <c r="G37" s="32" t="s">
        <v>228</v>
      </c>
      <c r="H37" s="32" t="s">
        <v>83</v>
      </c>
      <c r="I37" s="32" t="s">
        <v>222</v>
      </c>
      <c r="J37" s="32" t="s">
        <v>223</v>
      </c>
      <c r="K37" s="112">
        <f>INDEX('Measure Summary'!$N$10:$N$200,AY37)-INDEX('Measure Summary'!$O$10:$P$200,AY37,AW37)</f>
        <v>159</v>
      </c>
      <c r="M37" s="32" t="s">
        <v>84</v>
      </c>
      <c r="O37" s="32" t="s">
        <v>214</v>
      </c>
      <c r="Q37" s="32" t="s">
        <v>482</v>
      </c>
      <c r="R37" s="32" t="s">
        <v>86</v>
      </c>
      <c r="S37" s="32" t="s">
        <v>85</v>
      </c>
      <c r="T37" s="32" t="s">
        <v>221</v>
      </c>
      <c r="U37" s="32" t="s">
        <v>224</v>
      </c>
      <c r="V37" s="32" t="s">
        <v>225</v>
      </c>
      <c r="W37" s="306" t="str">
        <f>VLOOKUP(LEFT(B37,7),key!$G$4:$I$5,2,FALSE)</f>
        <v>RefrigFrz</v>
      </c>
      <c r="Y37" s="306" t="str">
        <f>VLOOKUP(LEFT(B37,7),key!$G$4:$I$5,3,FALSE)</f>
        <v>Appl-ESRefg</v>
      </c>
      <c r="AD37" s="32" t="str">
        <f t="shared" si="2"/>
        <v>RefgFrz-TM-Ice_Large-Code</v>
      </c>
      <c r="AE37" s="32" t="str">
        <f t="shared" si="3"/>
        <v>RefgFrz-TM-Ice_Large-Tier2</v>
      </c>
      <c r="AF37" s="32" t="s">
        <v>417</v>
      </c>
      <c r="AH37" s="32" t="s">
        <v>214</v>
      </c>
      <c r="AI37" s="32" t="s">
        <v>214</v>
      </c>
      <c r="AK37" s="32" t="s">
        <v>82</v>
      </c>
      <c r="AM37" s="306" t="str">
        <f t="shared" si="4"/>
        <v>Appl-ESRefg</v>
      </c>
      <c r="AO37" s="32" t="s">
        <v>508</v>
      </c>
      <c r="AP37" s="5">
        <v>42005</v>
      </c>
      <c r="AS37" s="32">
        <f t="shared" si="8"/>
        <v>16</v>
      </c>
      <c r="AT37" s="80" t="str">
        <f t="shared" si="5"/>
        <v>RefgFrz-TM-Ice</v>
      </c>
      <c r="AU37" s="80" t="str">
        <f t="shared" si="6"/>
        <v>_Large</v>
      </c>
      <c r="AV37" s="187" t="str">
        <f t="shared" si="7"/>
        <v>-Tier2</v>
      </c>
      <c r="AW37" s="304">
        <f t="shared" si="7"/>
        <v>2</v>
      </c>
      <c r="AX37" s="81">
        <f>MATCH("RE-"&amp;AT37,'Measure Summary'!$C$10:$C$131,0)</f>
        <v>13</v>
      </c>
      <c r="AY37" s="81">
        <f>MATCH("RE-"&amp;AT37&amp;AU37,'Measure Summary'!$R$10:$R$131,0)</f>
        <v>16</v>
      </c>
      <c r="BA37" s="32">
        <f>MATCH(AD37,Technologies!$B$8:$B$289,0)</f>
        <v>16</v>
      </c>
      <c r="BB37" s="32">
        <f>MATCH(AE37,Technologies!$B$8:$B$289,0)</f>
        <v>126</v>
      </c>
      <c r="BD37" s="32" t="s">
        <v>675</v>
      </c>
      <c r="BE37" s="32" t="s">
        <v>202</v>
      </c>
      <c r="BG37" s="32" t="s">
        <v>620</v>
      </c>
    </row>
    <row r="38" spans="1:59" x14ac:dyDescent="0.25">
      <c r="A38" s="171">
        <f t="shared" si="0"/>
        <v>633</v>
      </c>
      <c r="B38" s="32" t="str">
        <f t="shared" si="1"/>
        <v>RE-RefgFrz-TM-Ice_VLarge-Tier1</v>
      </c>
      <c r="C38" s="32" t="str">
        <f>MID(INDEX('Measure Summary'!$B$10:$B$200,AX38),FIND(".",INDEX('Measure Summary'!$B$10:$B$200,AX38))+2,299)&amp;", Size Range: "&amp;INDEX('Measure Summary'!$M$10:$M$200,AY38)&amp;", "&amp;INDEX(key!$D$4:$D$5,AW38)</f>
        <v>Refrigerator-freezers - automatic defrost with top-mounted freezer with an automatic icemaker without through-the-door ice service, Size Range: Very large (over 23 cu. ft.), Energy Star (10% less than Code Maximum)</v>
      </c>
      <c r="D38" s="32" t="s">
        <v>89</v>
      </c>
      <c r="E38" s="32" t="s">
        <v>254</v>
      </c>
      <c r="F38" s="85">
        <v>41965</v>
      </c>
      <c r="G38" s="32" t="s">
        <v>228</v>
      </c>
      <c r="H38" s="32" t="s">
        <v>83</v>
      </c>
      <c r="I38" s="32" t="s">
        <v>222</v>
      </c>
      <c r="J38" s="32" t="s">
        <v>223</v>
      </c>
      <c r="K38" s="112">
        <f>INDEX('Measure Summary'!$N$10:$N$200,AY38)-INDEX('Measure Summary'!$O$10:$P$200,AY38,AW38)</f>
        <v>57</v>
      </c>
      <c r="M38" s="32" t="s">
        <v>84</v>
      </c>
      <c r="O38" s="32" t="s">
        <v>214</v>
      </c>
      <c r="Q38" s="32" t="s">
        <v>482</v>
      </c>
      <c r="R38" s="32" t="s">
        <v>86</v>
      </c>
      <c r="S38" s="32" t="s">
        <v>85</v>
      </c>
      <c r="T38" s="32" t="s">
        <v>221</v>
      </c>
      <c r="U38" s="32" t="s">
        <v>224</v>
      </c>
      <c r="V38" s="32" t="s">
        <v>225</v>
      </c>
      <c r="W38" s="306" t="str">
        <f>VLOOKUP(LEFT(B38,7),key!$G$4:$I$5,2,FALSE)</f>
        <v>RefrigFrz</v>
      </c>
      <c r="Y38" s="306" t="str">
        <f>VLOOKUP(LEFT(B38,7),key!$G$4:$I$5,3,FALSE)</f>
        <v>Appl-ESRefg</v>
      </c>
      <c r="AD38" s="32" t="str">
        <f t="shared" si="2"/>
        <v>RefgFrz-TM-Ice_VLarge-Code</v>
      </c>
      <c r="AE38" s="32" t="str">
        <f t="shared" si="3"/>
        <v>RefgFrz-TM-Ice_VLarge-Tier1</v>
      </c>
      <c r="AF38" s="32" t="s">
        <v>417</v>
      </c>
      <c r="AH38" s="32" t="s">
        <v>214</v>
      </c>
      <c r="AI38" s="32" t="s">
        <v>214</v>
      </c>
      <c r="AK38" s="32" t="s">
        <v>82</v>
      </c>
      <c r="AM38" s="306" t="str">
        <f t="shared" si="4"/>
        <v>Appl-ESRefg</v>
      </c>
      <c r="AO38" s="32" t="s">
        <v>508</v>
      </c>
      <c r="AP38" s="5">
        <v>42005</v>
      </c>
      <c r="AS38" s="32">
        <f t="shared" si="8"/>
        <v>17</v>
      </c>
      <c r="AT38" s="80" t="str">
        <f t="shared" si="5"/>
        <v>RefgFrz-TM-Ice</v>
      </c>
      <c r="AU38" s="80" t="str">
        <f t="shared" si="6"/>
        <v>_VLarge</v>
      </c>
      <c r="AV38" s="187" t="str">
        <f t="shared" si="7"/>
        <v>-Tier1</v>
      </c>
      <c r="AW38" s="304">
        <f t="shared" si="7"/>
        <v>1</v>
      </c>
      <c r="AX38" s="81">
        <f>MATCH("RE-"&amp;AT38,'Measure Summary'!$C$10:$C$131,0)</f>
        <v>13</v>
      </c>
      <c r="AY38" s="81">
        <f>MATCH("RE-"&amp;AT38&amp;AU38,'Measure Summary'!$R$10:$R$131,0)</f>
        <v>17</v>
      </c>
      <c r="BA38" s="32">
        <f>MATCH(AD38,Technologies!$B$8:$B$289,0)</f>
        <v>17</v>
      </c>
      <c r="BB38" s="32">
        <f>MATCH(AE38,Technologies!$B$8:$B$289,0)</f>
        <v>72</v>
      </c>
      <c r="BD38" s="32" t="s">
        <v>675</v>
      </c>
      <c r="BE38" s="32" t="s">
        <v>243</v>
      </c>
      <c r="BG38" s="32" t="s">
        <v>621</v>
      </c>
    </row>
    <row r="39" spans="1:59" x14ac:dyDescent="0.25">
      <c r="A39" s="171">
        <f t="shared" si="0"/>
        <v>634</v>
      </c>
      <c r="B39" s="32" t="str">
        <f t="shared" si="1"/>
        <v>RE-RefgFrz-TM-Ice_VLarge-Tier2</v>
      </c>
      <c r="C39" s="32" t="str">
        <f>MID(INDEX('Measure Summary'!$B$10:$B$200,AX39),FIND(".",INDEX('Measure Summary'!$B$10:$B$200,AX39))+2,299)&amp;", Size Range: "&amp;INDEX('Measure Summary'!$M$10:$M$200,AY39)&amp;", "&amp;INDEX(key!$D$4:$D$5,AW39)</f>
        <v>Refrigerator-freezers - automatic defrost with top-mounted freezer with an automatic icemaker without through-the-door ice service, Size Range: Very large (over 23 cu. ft.), 30% less than Code Maximum</v>
      </c>
      <c r="D39" s="32" t="s">
        <v>89</v>
      </c>
      <c r="E39" s="32" t="s">
        <v>254</v>
      </c>
      <c r="F39" s="85">
        <v>41965</v>
      </c>
      <c r="G39" s="32" t="s">
        <v>228</v>
      </c>
      <c r="H39" s="32" t="s">
        <v>83</v>
      </c>
      <c r="I39" s="32" t="s">
        <v>222</v>
      </c>
      <c r="J39" s="32" t="s">
        <v>223</v>
      </c>
      <c r="K39" s="112">
        <f>INDEX('Measure Summary'!$N$10:$N$200,AY39)-INDEX('Measure Summary'!$O$10:$P$200,AY39,AW39)</f>
        <v>170</v>
      </c>
      <c r="M39" s="32" t="s">
        <v>84</v>
      </c>
      <c r="O39" s="32" t="s">
        <v>214</v>
      </c>
      <c r="Q39" s="32" t="s">
        <v>482</v>
      </c>
      <c r="R39" s="32" t="s">
        <v>86</v>
      </c>
      <c r="S39" s="32" t="s">
        <v>85</v>
      </c>
      <c r="T39" s="32" t="s">
        <v>221</v>
      </c>
      <c r="U39" s="32" t="s">
        <v>224</v>
      </c>
      <c r="V39" s="32" t="s">
        <v>225</v>
      </c>
      <c r="W39" s="306" t="str">
        <f>VLOOKUP(LEFT(B39,7),key!$G$4:$I$5,2,FALSE)</f>
        <v>RefrigFrz</v>
      </c>
      <c r="Y39" s="306" t="str">
        <f>VLOOKUP(LEFT(B39,7),key!$G$4:$I$5,3,FALSE)</f>
        <v>Appl-ESRefg</v>
      </c>
      <c r="AD39" s="32" t="str">
        <f t="shared" si="2"/>
        <v>RefgFrz-TM-Ice_VLarge-Code</v>
      </c>
      <c r="AE39" s="32" t="str">
        <f t="shared" si="3"/>
        <v>RefgFrz-TM-Ice_VLarge-Tier2</v>
      </c>
      <c r="AF39" s="32" t="s">
        <v>417</v>
      </c>
      <c r="AH39" s="32" t="s">
        <v>214</v>
      </c>
      <c r="AI39" s="32" t="s">
        <v>214</v>
      </c>
      <c r="AK39" s="32" t="s">
        <v>82</v>
      </c>
      <c r="AM39" s="306" t="str">
        <f t="shared" si="4"/>
        <v>Appl-ESRefg</v>
      </c>
      <c r="AO39" s="32" t="s">
        <v>508</v>
      </c>
      <c r="AP39" s="5">
        <v>42005</v>
      </c>
      <c r="AS39" s="32">
        <f t="shared" si="8"/>
        <v>17</v>
      </c>
      <c r="AT39" s="80" t="str">
        <f t="shared" si="5"/>
        <v>RefgFrz-TM-Ice</v>
      </c>
      <c r="AU39" s="80" t="str">
        <f t="shared" si="6"/>
        <v>_VLarge</v>
      </c>
      <c r="AV39" s="187" t="str">
        <f t="shared" si="7"/>
        <v>-Tier2</v>
      </c>
      <c r="AW39" s="304">
        <f t="shared" si="7"/>
        <v>2</v>
      </c>
      <c r="AX39" s="81">
        <f>MATCH("RE-"&amp;AT39,'Measure Summary'!$C$10:$C$131,0)</f>
        <v>13</v>
      </c>
      <c r="AY39" s="81">
        <f>MATCH("RE-"&amp;AT39&amp;AU39,'Measure Summary'!$R$10:$R$131,0)</f>
        <v>17</v>
      </c>
      <c r="BA39" s="32">
        <f>MATCH(AD39,Technologies!$B$8:$B$289,0)</f>
        <v>17</v>
      </c>
      <c r="BB39" s="32">
        <f>MATCH(AE39,Technologies!$B$8:$B$289,0)</f>
        <v>127</v>
      </c>
      <c r="BD39" s="32" t="s">
        <v>675</v>
      </c>
      <c r="BE39" s="32" t="s">
        <v>87</v>
      </c>
      <c r="BG39" s="32" t="s">
        <v>622</v>
      </c>
    </row>
    <row r="40" spans="1:59" x14ac:dyDescent="0.25">
      <c r="A40" s="171">
        <f t="shared" si="0"/>
        <v>635</v>
      </c>
      <c r="B40" s="32" t="str">
        <f t="shared" si="1"/>
        <v>RE-RefgFrz-TM-Ice_WtdSize-Tier1</v>
      </c>
      <c r="C40" s="32" t="str">
        <f>MID(INDEX('Measure Summary'!$B$10:$B$200,AX40),FIND(".",INDEX('Measure Summary'!$B$10:$B$200,AX40))+2,299)&amp;", Size Range: "&amp;INDEX('Measure Summary'!$M$10:$M$200,AY40)&amp;", "&amp;INDEX(key!$D$4:$D$5,AW40)</f>
        <v>Refrigerator-freezers - automatic defrost with top-mounted freezer with an automatic icemaker without through-the-door ice service, Size Range: Weighted Size, Energy Star (10% less than Code Maximum)</v>
      </c>
      <c r="D40" s="32" t="s">
        <v>89</v>
      </c>
      <c r="E40" s="32" t="s">
        <v>254</v>
      </c>
      <c r="F40" s="85">
        <v>41965</v>
      </c>
      <c r="G40" s="32" t="s">
        <v>228</v>
      </c>
      <c r="H40" s="32" t="s">
        <v>83</v>
      </c>
      <c r="I40" s="32" t="s">
        <v>222</v>
      </c>
      <c r="J40" s="32" t="s">
        <v>223</v>
      </c>
      <c r="K40" s="112">
        <f>INDEX('Measure Summary'!$N$10:$N$200,AY40)-INDEX('Measure Summary'!$O$10:$P$200,AY40,AW40)</f>
        <v>52</v>
      </c>
      <c r="M40" s="32" t="s">
        <v>84</v>
      </c>
      <c r="O40" s="32" t="s">
        <v>214</v>
      </c>
      <c r="Q40" s="32" t="s">
        <v>482</v>
      </c>
      <c r="R40" s="32" t="s">
        <v>86</v>
      </c>
      <c r="S40" s="32" t="s">
        <v>85</v>
      </c>
      <c r="T40" s="32" t="s">
        <v>221</v>
      </c>
      <c r="U40" s="32" t="s">
        <v>224</v>
      </c>
      <c r="V40" s="32" t="s">
        <v>225</v>
      </c>
      <c r="W40" s="306" t="str">
        <f>VLOOKUP(LEFT(B40,7),key!$G$4:$I$5,2,FALSE)</f>
        <v>RefrigFrz</v>
      </c>
      <c r="Y40" s="306" t="str">
        <f>VLOOKUP(LEFT(B40,7),key!$G$4:$I$5,3,FALSE)</f>
        <v>Appl-ESRefg</v>
      </c>
      <c r="AD40" s="32" t="str">
        <f t="shared" si="2"/>
        <v>RefgFrz-TM-Ice_WtdSize-Code</v>
      </c>
      <c r="AE40" s="32" t="str">
        <f t="shared" si="3"/>
        <v>RefgFrz-TM-Ice_WtdSize-Tier1</v>
      </c>
      <c r="AF40" s="32" t="s">
        <v>417</v>
      </c>
      <c r="AH40" s="32" t="s">
        <v>214</v>
      </c>
      <c r="AI40" s="32" t="s">
        <v>214</v>
      </c>
      <c r="AK40" s="32" t="s">
        <v>82</v>
      </c>
      <c r="AM40" s="306" t="str">
        <f t="shared" si="4"/>
        <v>Appl-ESRefg</v>
      </c>
      <c r="AO40" s="32" t="s">
        <v>508</v>
      </c>
      <c r="AP40" s="5">
        <v>42005</v>
      </c>
      <c r="AS40" s="32">
        <f t="shared" si="8"/>
        <v>18</v>
      </c>
      <c r="AT40" s="80" t="str">
        <f t="shared" si="5"/>
        <v>RefgFrz-TM-Ice</v>
      </c>
      <c r="AU40" s="80" t="str">
        <f t="shared" si="6"/>
        <v>_WtdSize</v>
      </c>
      <c r="AV40" s="187" t="str">
        <f t="shared" si="7"/>
        <v>-Tier1</v>
      </c>
      <c r="AW40" s="304">
        <f t="shared" si="7"/>
        <v>1</v>
      </c>
      <c r="AX40" s="81">
        <f>MATCH("RE-"&amp;AT40,'Measure Summary'!$C$10:$C$131,0)</f>
        <v>13</v>
      </c>
      <c r="AY40" s="81">
        <f>MATCH("RE-"&amp;AT40&amp;AU40,'Measure Summary'!$R$10:$R$131,0)</f>
        <v>18</v>
      </c>
      <c r="BA40" s="32">
        <f>MATCH(AD40,Technologies!$B$8:$B$289,0)</f>
        <v>18</v>
      </c>
      <c r="BB40" s="32">
        <f>MATCH(AE40,Technologies!$B$8:$B$289,0)</f>
        <v>73</v>
      </c>
      <c r="BD40" s="32" t="s">
        <v>675</v>
      </c>
      <c r="BE40" s="32" t="s">
        <v>242</v>
      </c>
      <c r="BG40" s="32" t="s">
        <v>623</v>
      </c>
    </row>
    <row r="41" spans="1:59" x14ac:dyDescent="0.25">
      <c r="A41" s="171">
        <f t="shared" si="0"/>
        <v>636</v>
      </c>
      <c r="B41" s="32" t="str">
        <f t="shared" si="1"/>
        <v>RE-RefgFrz-TM-Ice_WtdSize-Tier2</v>
      </c>
      <c r="C41" s="32" t="str">
        <f>MID(INDEX('Measure Summary'!$B$10:$B$200,AX41),FIND(".",INDEX('Measure Summary'!$B$10:$B$200,AX41))+2,299)&amp;", Size Range: "&amp;INDEX('Measure Summary'!$M$10:$M$200,AY41)&amp;", "&amp;INDEX(key!$D$4:$D$5,AW41)</f>
        <v>Refrigerator-freezers - automatic defrost with top-mounted freezer with an automatic icemaker without through-the-door ice service, Size Range: Weighted Size, 30% less than Code Maximum</v>
      </c>
      <c r="D41" s="32" t="s">
        <v>89</v>
      </c>
      <c r="E41" s="32" t="s">
        <v>254</v>
      </c>
      <c r="F41" s="85">
        <v>41965</v>
      </c>
      <c r="G41" s="32" t="s">
        <v>228</v>
      </c>
      <c r="H41" s="32" t="s">
        <v>83</v>
      </c>
      <c r="I41" s="32" t="s">
        <v>222</v>
      </c>
      <c r="J41" s="32" t="s">
        <v>223</v>
      </c>
      <c r="K41" s="112">
        <f>INDEX('Measure Summary'!$N$10:$N$200,AY41)-INDEX('Measure Summary'!$O$10:$P$200,AY41,AW41)</f>
        <v>155</v>
      </c>
      <c r="M41" s="32" t="s">
        <v>84</v>
      </c>
      <c r="O41" s="32" t="s">
        <v>214</v>
      </c>
      <c r="Q41" s="32" t="s">
        <v>482</v>
      </c>
      <c r="R41" s="32" t="s">
        <v>86</v>
      </c>
      <c r="S41" s="32" t="s">
        <v>85</v>
      </c>
      <c r="T41" s="32" t="s">
        <v>221</v>
      </c>
      <c r="U41" s="32" t="s">
        <v>224</v>
      </c>
      <c r="V41" s="32" t="s">
        <v>225</v>
      </c>
      <c r="W41" s="306" t="str">
        <f>VLOOKUP(LEFT(B41,7),key!$G$4:$I$5,2,FALSE)</f>
        <v>RefrigFrz</v>
      </c>
      <c r="Y41" s="306" t="str">
        <f>VLOOKUP(LEFT(B41,7),key!$G$4:$I$5,3,FALSE)</f>
        <v>Appl-ESRefg</v>
      </c>
      <c r="AD41" s="32" t="str">
        <f t="shared" si="2"/>
        <v>RefgFrz-TM-Ice_WtdSize-Code</v>
      </c>
      <c r="AE41" s="32" t="str">
        <f t="shared" si="3"/>
        <v>RefgFrz-TM-Ice_WtdSize-Tier2</v>
      </c>
      <c r="AF41" s="32" t="s">
        <v>417</v>
      </c>
      <c r="AH41" s="32" t="s">
        <v>214</v>
      </c>
      <c r="AI41" s="32" t="s">
        <v>214</v>
      </c>
      <c r="AK41" s="32" t="s">
        <v>82</v>
      </c>
      <c r="AM41" s="306" t="str">
        <f t="shared" si="4"/>
        <v>Appl-ESRefg</v>
      </c>
      <c r="AO41" s="32" t="s">
        <v>508</v>
      </c>
      <c r="AP41" s="5">
        <v>42005</v>
      </c>
      <c r="AS41" s="32">
        <f t="shared" si="8"/>
        <v>18</v>
      </c>
      <c r="AT41" s="80" t="str">
        <f t="shared" si="5"/>
        <v>RefgFrz-TM-Ice</v>
      </c>
      <c r="AU41" s="80" t="str">
        <f t="shared" si="6"/>
        <v>_WtdSize</v>
      </c>
      <c r="AV41" s="187" t="str">
        <f t="shared" si="7"/>
        <v>-Tier2</v>
      </c>
      <c r="AW41" s="304">
        <f t="shared" si="7"/>
        <v>2</v>
      </c>
      <c r="AX41" s="81">
        <f>MATCH("RE-"&amp;AT41,'Measure Summary'!$C$10:$C$131,0)</f>
        <v>13</v>
      </c>
      <c r="AY41" s="81">
        <f>MATCH("RE-"&amp;AT41&amp;AU41,'Measure Summary'!$R$10:$R$131,0)</f>
        <v>18</v>
      </c>
      <c r="BA41" s="32">
        <f>MATCH(AD41,Technologies!$B$8:$B$289,0)</f>
        <v>18</v>
      </c>
      <c r="BB41" s="32">
        <f>MATCH(AE41,Technologies!$B$8:$B$289,0)</f>
        <v>128</v>
      </c>
      <c r="BD41" s="32" t="s">
        <v>675</v>
      </c>
      <c r="BE41" s="32" t="s">
        <v>245</v>
      </c>
      <c r="BG41" s="32" t="s">
        <v>624</v>
      </c>
    </row>
    <row r="42" spans="1:59" x14ac:dyDescent="0.25">
      <c r="A42" s="171">
        <f t="shared" si="0"/>
        <v>637</v>
      </c>
      <c r="B42" s="32" t="str">
        <f t="shared" si="1"/>
        <v>RE-RefgFrz-SM_Mini-Tier1</v>
      </c>
      <c r="C42" s="32" t="str">
        <f>MID(INDEX('Measure Summary'!$B$10:$B$200,AX42),FIND(".",INDEX('Measure Summary'!$B$10:$B$200,AX42))+2,299)&amp;", Size Range: "&amp;INDEX('Measure Summary'!$M$10:$M$200,AY42)&amp;", "&amp;INDEX(key!$D$4:$D$5,AW42)</f>
        <v>Refrigerator-freezers - automatic defrost with side-mounted freezer without an automatic icemaker, Size Range: Very Small (&lt;13 cu. ft.), Energy Star (10% less than Code Maximum)</v>
      </c>
      <c r="D42" s="32" t="s">
        <v>89</v>
      </c>
      <c r="E42" s="32" t="s">
        <v>254</v>
      </c>
      <c r="F42" s="85">
        <v>41965</v>
      </c>
      <c r="G42" s="32" t="s">
        <v>228</v>
      </c>
      <c r="H42" s="32" t="s">
        <v>83</v>
      </c>
      <c r="I42" s="32" t="s">
        <v>222</v>
      </c>
      <c r="J42" s="32" t="s">
        <v>223</v>
      </c>
      <c r="K42" s="112">
        <f>INDEX('Measure Summary'!$N$10:$N$200,AY42)-INDEX('Measure Summary'!$O$10:$P$200,AY42,AW42)</f>
        <v>42</v>
      </c>
      <c r="M42" s="32" t="s">
        <v>84</v>
      </c>
      <c r="O42" s="32" t="s">
        <v>214</v>
      </c>
      <c r="Q42" s="32" t="s">
        <v>482</v>
      </c>
      <c r="R42" s="32" t="s">
        <v>86</v>
      </c>
      <c r="S42" s="32" t="s">
        <v>85</v>
      </c>
      <c r="T42" s="32" t="s">
        <v>221</v>
      </c>
      <c r="U42" s="32" t="s">
        <v>224</v>
      </c>
      <c r="V42" s="32" t="s">
        <v>225</v>
      </c>
      <c r="W42" s="306" t="str">
        <f>VLOOKUP(LEFT(B42,7),key!$G$4:$I$5,2,FALSE)</f>
        <v>RefrigFrz</v>
      </c>
      <c r="Y42" s="306" t="str">
        <f>VLOOKUP(LEFT(B42,7),key!$G$4:$I$5,3,FALSE)</f>
        <v>Appl-ESRefg</v>
      </c>
      <c r="AD42" s="32" t="str">
        <f t="shared" si="2"/>
        <v>RefgFrz-SM_Mini-Code</v>
      </c>
      <c r="AE42" s="32" t="str">
        <f t="shared" si="3"/>
        <v>RefgFrz-SM_Mini-Tier1</v>
      </c>
      <c r="AF42" s="32" t="s">
        <v>417</v>
      </c>
      <c r="AH42" s="32" t="s">
        <v>214</v>
      </c>
      <c r="AI42" s="32" t="s">
        <v>214</v>
      </c>
      <c r="AK42" s="32" t="s">
        <v>82</v>
      </c>
      <c r="AM42" s="306" t="str">
        <f t="shared" si="4"/>
        <v>Appl-ESRefg</v>
      </c>
      <c r="AO42" s="32" t="s">
        <v>508</v>
      </c>
      <c r="AP42" s="5">
        <v>42005</v>
      </c>
      <c r="AS42" s="32">
        <f t="shared" si="8"/>
        <v>19</v>
      </c>
      <c r="AT42" s="80" t="str">
        <f t="shared" si="5"/>
        <v>RefgFrz-SM</v>
      </c>
      <c r="AU42" s="80" t="str">
        <f t="shared" si="6"/>
        <v>_Mini</v>
      </c>
      <c r="AV42" s="187" t="str">
        <f t="shared" si="7"/>
        <v>-Tier1</v>
      </c>
      <c r="AW42" s="304">
        <f t="shared" si="7"/>
        <v>1</v>
      </c>
      <c r="AX42" s="81">
        <f>MATCH("RE-"&amp;AT42,'Measure Summary'!$C$10:$C$131,0)</f>
        <v>19</v>
      </c>
      <c r="AY42" s="81">
        <f>MATCH("RE-"&amp;AT42&amp;AU42,'Measure Summary'!$R$10:$R$131,0)</f>
        <v>19</v>
      </c>
      <c r="BA42" s="32">
        <f>MATCH(AD42,Technologies!$B$8:$B$289,0)</f>
        <v>19</v>
      </c>
      <c r="BB42" s="32">
        <f>MATCH(AE42,Technologies!$B$8:$B$289,0)</f>
        <v>74</v>
      </c>
      <c r="BD42" s="32" t="s">
        <v>487</v>
      </c>
      <c r="BE42" s="32" t="s">
        <v>212</v>
      </c>
      <c r="BG42" s="32" t="s">
        <v>587</v>
      </c>
    </row>
    <row r="43" spans="1:59" x14ac:dyDescent="0.25">
      <c r="A43" s="171">
        <f t="shared" si="0"/>
        <v>638</v>
      </c>
      <c r="B43" s="32" t="str">
        <f t="shared" si="1"/>
        <v>RE-RefgFrz-SM_Mini-Tier2</v>
      </c>
      <c r="C43" s="32" t="str">
        <f>MID(INDEX('Measure Summary'!$B$10:$B$200,AX43),FIND(".",INDEX('Measure Summary'!$B$10:$B$200,AX43))+2,299)&amp;", Size Range: "&amp;INDEX('Measure Summary'!$M$10:$M$200,AY43)&amp;", "&amp;INDEX(key!$D$4:$D$5,AW43)</f>
        <v>Refrigerator-freezers - automatic defrost with side-mounted freezer without an automatic icemaker, Size Range: Very Small (&lt;13 cu. ft.), 30% less than Code Maximum</v>
      </c>
      <c r="D43" s="32" t="s">
        <v>89</v>
      </c>
      <c r="E43" s="32" t="s">
        <v>254</v>
      </c>
      <c r="F43" s="85">
        <v>41965</v>
      </c>
      <c r="G43" s="32" t="s">
        <v>228</v>
      </c>
      <c r="H43" s="32" t="s">
        <v>83</v>
      </c>
      <c r="I43" s="32" t="s">
        <v>222</v>
      </c>
      <c r="J43" s="32" t="s">
        <v>223</v>
      </c>
      <c r="K43" s="112">
        <f>INDEX('Measure Summary'!$N$10:$N$200,AY43)-INDEX('Measure Summary'!$O$10:$P$200,AY43,AW43)</f>
        <v>125</v>
      </c>
      <c r="M43" s="32" t="s">
        <v>84</v>
      </c>
      <c r="O43" s="32" t="s">
        <v>214</v>
      </c>
      <c r="Q43" s="32" t="s">
        <v>482</v>
      </c>
      <c r="R43" s="32" t="s">
        <v>86</v>
      </c>
      <c r="S43" s="32" t="s">
        <v>85</v>
      </c>
      <c r="T43" s="32" t="s">
        <v>221</v>
      </c>
      <c r="U43" s="32" t="s">
        <v>224</v>
      </c>
      <c r="V43" s="32" t="s">
        <v>225</v>
      </c>
      <c r="W43" s="306" t="str">
        <f>VLOOKUP(LEFT(B43,7),key!$G$4:$I$5,2,FALSE)</f>
        <v>RefrigFrz</v>
      </c>
      <c r="Y43" s="306" t="str">
        <f>VLOOKUP(LEFT(B43,7),key!$G$4:$I$5,3,FALSE)</f>
        <v>Appl-ESRefg</v>
      </c>
      <c r="AD43" s="32" t="str">
        <f t="shared" si="2"/>
        <v>RefgFrz-SM_Mini-Code</v>
      </c>
      <c r="AE43" s="32" t="str">
        <f t="shared" si="3"/>
        <v>RefgFrz-SM_Mini-Tier2</v>
      </c>
      <c r="AF43" s="32" t="s">
        <v>417</v>
      </c>
      <c r="AH43" s="32" t="s">
        <v>214</v>
      </c>
      <c r="AI43" s="32" t="s">
        <v>214</v>
      </c>
      <c r="AK43" s="32" t="s">
        <v>82</v>
      </c>
      <c r="AM43" s="306" t="str">
        <f t="shared" si="4"/>
        <v>Appl-ESRefg</v>
      </c>
      <c r="AO43" s="32" t="s">
        <v>508</v>
      </c>
      <c r="AP43" s="5">
        <v>42005</v>
      </c>
      <c r="AS43" s="32">
        <f t="shared" si="8"/>
        <v>19</v>
      </c>
      <c r="AT43" s="80" t="str">
        <f t="shared" si="5"/>
        <v>RefgFrz-SM</v>
      </c>
      <c r="AU43" s="80" t="str">
        <f t="shared" si="6"/>
        <v>_Mini</v>
      </c>
      <c r="AV43" s="187" t="str">
        <f t="shared" si="7"/>
        <v>-Tier2</v>
      </c>
      <c r="AW43" s="304">
        <f t="shared" si="7"/>
        <v>2</v>
      </c>
      <c r="AX43" s="81">
        <f>MATCH("RE-"&amp;AT43,'Measure Summary'!$C$10:$C$131,0)</f>
        <v>19</v>
      </c>
      <c r="AY43" s="81">
        <f>MATCH("RE-"&amp;AT43&amp;AU43,'Measure Summary'!$R$10:$R$131,0)</f>
        <v>19</v>
      </c>
      <c r="BA43" s="32">
        <f>MATCH(AD43,Technologies!$B$8:$B$289,0)</f>
        <v>19</v>
      </c>
      <c r="BB43" s="32">
        <f>MATCH(AE43,Technologies!$B$8:$B$289,0)</f>
        <v>129</v>
      </c>
      <c r="BD43" s="32" t="s">
        <v>487</v>
      </c>
      <c r="BE43" s="32" t="s">
        <v>202</v>
      </c>
      <c r="BG43" s="32" t="s">
        <v>588</v>
      </c>
    </row>
    <row r="44" spans="1:59" x14ac:dyDescent="0.25">
      <c r="A44" s="171">
        <f t="shared" si="0"/>
        <v>639</v>
      </c>
      <c r="B44" s="32" t="str">
        <f t="shared" si="1"/>
        <v>RE-RefgFrz-SM_Small-Tier1</v>
      </c>
      <c r="C44" s="32" t="str">
        <f>MID(INDEX('Measure Summary'!$B$10:$B$200,AX44),FIND(".",INDEX('Measure Summary'!$B$10:$B$200,AX44))+2,299)&amp;", Size Range: "&amp;INDEX('Measure Summary'!$M$10:$M$200,AY44)&amp;", "&amp;INDEX(key!$D$4:$D$5,AW44)</f>
        <v>Refrigerator-freezers - automatic defrost with side-mounted freezer without an automatic icemaker, Size Range: Small (13 – 16 cu. ft.), Energy Star (10% less than Code Maximum)</v>
      </c>
      <c r="D44" s="32" t="s">
        <v>89</v>
      </c>
      <c r="E44" s="32" t="s">
        <v>254</v>
      </c>
      <c r="F44" s="85">
        <v>41965</v>
      </c>
      <c r="G44" s="32" t="s">
        <v>228</v>
      </c>
      <c r="H44" s="32" t="s">
        <v>83</v>
      </c>
      <c r="I44" s="32" t="s">
        <v>222</v>
      </c>
      <c r="J44" s="32" t="s">
        <v>223</v>
      </c>
      <c r="K44" s="112">
        <f>INDEX('Measure Summary'!$N$10:$N$200,AY44)-INDEX('Measure Summary'!$O$10:$P$200,AY44,AW44)</f>
        <v>46</v>
      </c>
      <c r="M44" s="32" t="s">
        <v>84</v>
      </c>
      <c r="O44" s="32" t="s">
        <v>214</v>
      </c>
      <c r="Q44" s="32" t="s">
        <v>482</v>
      </c>
      <c r="R44" s="32" t="s">
        <v>86</v>
      </c>
      <c r="S44" s="32" t="s">
        <v>85</v>
      </c>
      <c r="T44" s="32" t="s">
        <v>221</v>
      </c>
      <c r="U44" s="32" t="s">
        <v>224</v>
      </c>
      <c r="V44" s="32" t="s">
        <v>225</v>
      </c>
      <c r="W44" s="306" t="str">
        <f>VLOOKUP(LEFT(B44,7),key!$G$4:$I$5,2,FALSE)</f>
        <v>RefrigFrz</v>
      </c>
      <c r="Y44" s="306" t="str">
        <f>VLOOKUP(LEFT(B44,7),key!$G$4:$I$5,3,FALSE)</f>
        <v>Appl-ESRefg</v>
      </c>
      <c r="AD44" s="32" t="str">
        <f t="shared" si="2"/>
        <v>RefgFrz-SM_Small-Code</v>
      </c>
      <c r="AE44" s="32" t="str">
        <f t="shared" si="3"/>
        <v>RefgFrz-SM_Small-Tier1</v>
      </c>
      <c r="AF44" s="32" t="s">
        <v>417</v>
      </c>
      <c r="AH44" s="32" t="s">
        <v>214</v>
      </c>
      <c r="AI44" s="32" t="s">
        <v>214</v>
      </c>
      <c r="AK44" s="32" t="s">
        <v>82</v>
      </c>
      <c r="AM44" s="306" t="str">
        <f t="shared" si="4"/>
        <v>Appl-ESRefg</v>
      </c>
      <c r="AO44" s="32" t="s">
        <v>508</v>
      </c>
      <c r="AP44" s="5">
        <v>42005</v>
      </c>
      <c r="AS44" s="32">
        <f t="shared" si="8"/>
        <v>20</v>
      </c>
      <c r="AT44" s="80" t="str">
        <f t="shared" si="5"/>
        <v>RefgFrz-SM</v>
      </c>
      <c r="AU44" s="80" t="str">
        <f t="shared" si="6"/>
        <v>_Small</v>
      </c>
      <c r="AV44" s="187" t="str">
        <f t="shared" si="7"/>
        <v>-Tier1</v>
      </c>
      <c r="AW44" s="304">
        <f t="shared" si="7"/>
        <v>1</v>
      </c>
      <c r="AX44" s="81">
        <f>MATCH("RE-"&amp;AT44,'Measure Summary'!$C$10:$C$131,0)</f>
        <v>19</v>
      </c>
      <c r="AY44" s="81">
        <f>MATCH("RE-"&amp;AT44&amp;AU44,'Measure Summary'!$R$10:$R$131,0)</f>
        <v>20</v>
      </c>
      <c r="BA44" s="32">
        <f>MATCH(AD44,Technologies!$B$8:$B$289,0)</f>
        <v>20</v>
      </c>
      <c r="BB44" s="32">
        <f>MATCH(AE44,Technologies!$B$8:$B$289,0)</f>
        <v>75</v>
      </c>
      <c r="BD44" s="32" t="s">
        <v>487</v>
      </c>
      <c r="BE44" s="32" t="s">
        <v>243</v>
      </c>
      <c r="BG44" s="32" t="s">
        <v>589</v>
      </c>
    </row>
    <row r="45" spans="1:59" x14ac:dyDescent="0.25">
      <c r="A45" s="171">
        <f t="shared" si="0"/>
        <v>640</v>
      </c>
      <c r="B45" s="32" t="str">
        <f t="shared" si="1"/>
        <v>RE-RefgFrz-SM_Small-Tier2</v>
      </c>
      <c r="C45" s="32" t="str">
        <f>MID(INDEX('Measure Summary'!$B$10:$B$200,AX45),FIND(".",INDEX('Measure Summary'!$B$10:$B$200,AX45))+2,299)&amp;", Size Range: "&amp;INDEX('Measure Summary'!$M$10:$M$200,AY45)&amp;", "&amp;INDEX(key!$D$4:$D$5,AW45)</f>
        <v>Refrigerator-freezers - automatic defrost with side-mounted freezer without an automatic icemaker, Size Range: Small (13 – 16 cu. ft.), 30% less than Code Maximum</v>
      </c>
      <c r="D45" s="32" t="s">
        <v>89</v>
      </c>
      <c r="E45" s="32" t="s">
        <v>254</v>
      </c>
      <c r="F45" s="85">
        <v>41965</v>
      </c>
      <c r="G45" s="32" t="s">
        <v>228</v>
      </c>
      <c r="H45" s="32" t="s">
        <v>83</v>
      </c>
      <c r="I45" s="32" t="s">
        <v>222</v>
      </c>
      <c r="J45" s="32" t="s">
        <v>223</v>
      </c>
      <c r="K45" s="112">
        <f>INDEX('Measure Summary'!$N$10:$N$200,AY45)-INDEX('Measure Summary'!$O$10:$P$200,AY45,AW45)</f>
        <v>138</v>
      </c>
      <c r="M45" s="32" t="s">
        <v>84</v>
      </c>
      <c r="O45" s="32" t="s">
        <v>214</v>
      </c>
      <c r="Q45" s="32" t="s">
        <v>482</v>
      </c>
      <c r="R45" s="32" t="s">
        <v>86</v>
      </c>
      <c r="S45" s="32" t="s">
        <v>85</v>
      </c>
      <c r="T45" s="32" t="s">
        <v>221</v>
      </c>
      <c r="U45" s="32" t="s">
        <v>224</v>
      </c>
      <c r="V45" s="32" t="s">
        <v>225</v>
      </c>
      <c r="W45" s="306" t="str">
        <f>VLOOKUP(LEFT(B45,7),key!$G$4:$I$5,2,FALSE)</f>
        <v>RefrigFrz</v>
      </c>
      <c r="Y45" s="306" t="str">
        <f>VLOOKUP(LEFT(B45,7),key!$G$4:$I$5,3,FALSE)</f>
        <v>Appl-ESRefg</v>
      </c>
      <c r="AD45" s="32" t="str">
        <f t="shared" si="2"/>
        <v>RefgFrz-SM_Small-Code</v>
      </c>
      <c r="AE45" s="32" t="str">
        <f t="shared" si="3"/>
        <v>RefgFrz-SM_Small-Tier2</v>
      </c>
      <c r="AF45" s="32" t="s">
        <v>417</v>
      </c>
      <c r="AH45" s="32" t="s">
        <v>214</v>
      </c>
      <c r="AI45" s="32" t="s">
        <v>214</v>
      </c>
      <c r="AK45" s="32" t="s">
        <v>82</v>
      </c>
      <c r="AM45" s="306" t="str">
        <f t="shared" si="4"/>
        <v>Appl-ESRefg</v>
      </c>
      <c r="AO45" s="32" t="s">
        <v>508</v>
      </c>
      <c r="AP45" s="5">
        <v>42005</v>
      </c>
      <c r="AS45" s="32">
        <f t="shared" si="8"/>
        <v>20</v>
      </c>
      <c r="AT45" s="80" t="str">
        <f t="shared" si="5"/>
        <v>RefgFrz-SM</v>
      </c>
      <c r="AU45" s="80" t="str">
        <f t="shared" si="6"/>
        <v>_Small</v>
      </c>
      <c r="AV45" s="187" t="str">
        <f t="shared" si="7"/>
        <v>-Tier2</v>
      </c>
      <c r="AW45" s="304">
        <f t="shared" si="7"/>
        <v>2</v>
      </c>
      <c r="AX45" s="81">
        <f>MATCH("RE-"&amp;AT45,'Measure Summary'!$C$10:$C$131,0)</f>
        <v>19</v>
      </c>
      <c r="AY45" s="81">
        <f>MATCH("RE-"&amp;AT45&amp;AU45,'Measure Summary'!$R$10:$R$131,0)</f>
        <v>20</v>
      </c>
      <c r="BA45" s="32">
        <f>MATCH(AD45,Technologies!$B$8:$B$289,0)</f>
        <v>20</v>
      </c>
      <c r="BB45" s="32">
        <f>MATCH(AE45,Technologies!$B$8:$B$289,0)</f>
        <v>130</v>
      </c>
      <c r="BD45" s="32" t="s">
        <v>487</v>
      </c>
      <c r="BE45" s="32" t="s">
        <v>87</v>
      </c>
      <c r="BG45" s="32" t="s">
        <v>590</v>
      </c>
    </row>
    <row r="46" spans="1:59" x14ac:dyDescent="0.25">
      <c r="A46" s="171">
        <f t="shared" si="0"/>
        <v>641</v>
      </c>
      <c r="B46" s="32" t="str">
        <f t="shared" si="1"/>
        <v>RE-RefgFrz-SM_Med-Tier1</v>
      </c>
      <c r="C46" s="32" t="str">
        <f>MID(INDEX('Measure Summary'!$B$10:$B$200,AX46),FIND(".",INDEX('Measure Summary'!$B$10:$B$200,AX46))+2,299)&amp;", Size Range: "&amp;INDEX('Measure Summary'!$M$10:$M$200,AY46)&amp;", "&amp;INDEX(key!$D$4:$D$5,AW46)</f>
        <v>Refrigerator-freezers - automatic defrost with side-mounted freezer without an automatic icemaker, Size Range: Medium (17 – 20 cu. ft.), Energy Star (10% less than Code Maximum)</v>
      </c>
      <c r="D46" s="32" t="s">
        <v>89</v>
      </c>
      <c r="E46" s="32" t="s">
        <v>254</v>
      </c>
      <c r="F46" s="85">
        <v>41965</v>
      </c>
      <c r="G46" s="32" t="s">
        <v>228</v>
      </c>
      <c r="H46" s="32" t="s">
        <v>83</v>
      </c>
      <c r="I46" s="32" t="s">
        <v>222</v>
      </c>
      <c r="J46" s="32" t="s">
        <v>223</v>
      </c>
      <c r="K46" s="112">
        <f>INDEX('Measure Summary'!$N$10:$N$200,AY46)-INDEX('Measure Summary'!$O$10:$P$200,AY46,AW46)</f>
        <v>50</v>
      </c>
      <c r="M46" s="32" t="s">
        <v>84</v>
      </c>
      <c r="O46" s="32" t="s">
        <v>214</v>
      </c>
      <c r="Q46" s="32" t="s">
        <v>482</v>
      </c>
      <c r="R46" s="32" t="s">
        <v>86</v>
      </c>
      <c r="S46" s="32" t="s">
        <v>85</v>
      </c>
      <c r="T46" s="32" t="s">
        <v>221</v>
      </c>
      <c r="U46" s="32" t="s">
        <v>224</v>
      </c>
      <c r="V46" s="32" t="s">
        <v>225</v>
      </c>
      <c r="W46" s="306" t="str">
        <f>VLOOKUP(LEFT(B46,7),key!$G$4:$I$5,2,FALSE)</f>
        <v>RefrigFrz</v>
      </c>
      <c r="Y46" s="306" t="str">
        <f>VLOOKUP(LEFT(B46,7),key!$G$4:$I$5,3,FALSE)</f>
        <v>Appl-ESRefg</v>
      </c>
      <c r="AD46" s="32" t="str">
        <f t="shared" si="2"/>
        <v>RefgFrz-SM_Med-Code</v>
      </c>
      <c r="AE46" s="32" t="str">
        <f t="shared" si="3"/>
        <v>RefgFrz-SM_Med-Tier1</v>
      </c>
      <c r="AF46" s="32" t="s">
        <v>417</v>
      </c>
      <c r="AH46" s="32" t="s">
        <v>214</v>
      </c>
      <c r="AI46" s="32" t="s">
        <v>214</v>
      </c>
      <c r="AK46" s="32" t="s">
        <v>82</v>
      </c>
      <c r="AM46" s="306" t="str">
        <f t="shared" si="4"/>
        <v>Appl-ESRefg</v>
      </c>
      <c r="AO46" s="32" t="s">
        <v>508</v>
      </c>
      <c r="AP46" s="5">
        <v>42005</v>
      </c>
      <c r="AS46" s="32">
        <f t="shared" si="8"/>
        <v>21</v>
      </c>
      <c r="AT46" s="80" t="str">
        <f t="shared" si="5"/>
        <v>RefgFrz-SM</v>
      </c>
      <c r="AU46" s="80" t="str">
        <f t="shared" si="6"/>
        <v>_Med</v>
      </c>
      <c r="AV46" s="187" t="str">
        <f t="shared" si="7"/>
        <v>-Tier1</v>
      </c>
      <c r="AW46" s="304">
        <f t="shared" si="7"/>
        <v>1</v>
      </c>
      <c r="AX46" s="81">
        <f>MATCH("RE-"&amp;AT46,'Measure Summary'!$C$10:$C$131,0)</f>
        <v>19</v>
      </c>
      <c r="AY46" s="81">
        <f>MATCH("RE-"&amp;AT46&amp;AU46,'Measure Summary'!$R$10:$R$131,0)</f>
        <v>21</v>
      </c>
      <c r="BA46" s="32">
        <f>MATCH(AD46,Technologies!$B$8:$B$289,0)</f>
        <v>21</v>
      </c>
      <c r="BB46" s="32">
        <f>MATCH(AE46,Technologies!$B$8:$B$289,0)</f>
        <v>76</v>
      </c>
      <c r="BD46" s="32" t="s">
        <v>487</v>
      </c>
      <c r="BE46" s="32" t="s">
        <v>242</v>
      </c>
      <c r="BG46" s="32" t="s">
        <v>591</v>
      </c>
    </row>
    <row r="47" spans="1:59" x14ac:dyDescent="0.25">
      <c r="A47" s="171">
        <f t="shared" si="0"/>
        <v>642</v>
      </c>
      <c r="B47" s="32" t="str">
        <f t="shared" si="1"/>
        <v>RE-RefgFrz-SM_Med-Tier2</v>
      </c>
      <c r="C47" s="32" t="str">
        <f>MID(INDEX('Measure Summary'!$B$10:$B$200,AX47),FIND(".",INDEX('Measure Summary'!$B$10:$B$200,AX47))+2,299)&amp;", Size Range: "&amp;INDEX('Measure Summary'!$M$10:$M$200,AY47)&amp;", "&amp;INDEX(key!$D$4:$D$5,AW47)</f>
        <v>Refrigerator-freezers - automatic defrost with side-mounted freezer without an automatic icemaker, Size Range: Medium (17 – 20 cu. ft.), 30% less than Code Maximum</v>
      </c>
      <c r="D47" s="32" t="s">
        <v>89</v>
      </c>
      <c r="E47" s="32" t="s">
        <v>254</v>
      </c>
      <c r="F47" s="85">
        <v>41965</v>
      </c>
      <c r="G47" s="32" t="s">
        <v>228</v>
      </c>
      <c r="H47" s="32" t="s">
        <v>83</v>
      </c>
      <c r="I47" s="32" t="s">
        <v>222</v>
      </c>
      <c r="J47" s="32" t="s">
        <v>223</v>
      </c>
      <c r="K47" s="112">
        <f>INDEX('Measure Summary'!$N$10:$N$200,AY47)-INDEX('Measure Summary'!$O$10:$P$200,AY47,AW47)</f>
        <v>151</v>
      </c>
      <c r="M47" s="32" t="s">
        <v>84</v>
      </c>
      <c r="O47" s="32" t="s">
        <v>214</v>
      </c>
      <c r="Q47" s="32" t="s">
        <v>482</v>
      </c>
      <c r="R47" s="32" t="s">
        <v>86</v>
      </c>
      <c r="S47" s="32" t="s">
        <v>85</v>
      </c>
      <c r="T47" s="32" t="s">
        <v>221</v>
      </c>
      <c r="U47" s="32" t="s">
        <v>224</v>
      </c>
      <c r="V47" s="32" t="s">
        <v>225</v>
      </c>
      <c r="W47" s="306" t="str">
        <f>VLOOKUP(LEFT(B47,7),key!$G$4:$I$5,2,FALSE)</f>
        <v>RefrigFrz</v>
      </c>
      <c r="Y47" s="306" t="str">
        <f>VLOOKUP(LEFT(B47,7),key!$G$4:$I$5,3,FALSE)</f>
        <v>Appl-ESRefg</v>
      </c>
      <c r="AD47" s="32" t="str">
        <f t="shared" si="2"/>
        <v>RefgFrz-SM_Med-Code</v>
      </c>
      <c r="AE47" s="32" t="str">
        <f t="shared" si="3"/>
        <v>RefgFrz-SM_Med-Tier2</v>
      </c>
      <c r="AF47" s="32" t="s">
        <v>417</v>
      </c>
      <c r="AH47" s="32" t="s">
        <v>214</v>
      </c>
      <c r="AI47" s="32" t="s">
        <v>214</v>
      </c>
      <c r="AK47" s="32" t="s">
        <v>82</v>
      </c>
      <c r="AM47" s="306" t="str">
        <f t="shared" si="4"/>
        <v>Appl-ESRefg</v>
      </c>
      <c r="AO47" s="32" t="s">
        <v>508</v>
      </c>
      <c r="AP47" s="5">
        <v>42005</v>
      </c>
      <c r="AS47" s="32">
        <f t="shared" si="8"/>
        <v>21</v>
      </c>
      <c r="AT47" s="80" t="str">
        <f t="shared" si="5"/>
        <v>RefgFrz-SM</v>
      </c>
      <c r="AU47" s="80" t="str">
        <f t="shared" si="6"/>
        <v>_Med</v>
      </c>
      <c r="AV47" s="187" t="str">
        <f t="shared" si="7"/>
        <v>-Tier2</v>
      </c>
      <c r="AW47" s="304">
        <f t="shared" si="7"/>
        <v>2</v>
      </c>
      <c r="AX47" s="81">
        <f>MATCH("RE-"&amp;AT47,'Measure Summary'!$C$10:$C$131,0)</f>
        <v>19</v>
      </c>
      <c r="AY47" s="81">
        <f>MATCH("RE-"&amp;AT47&amp;AU47,'Measure Summary'!$R$10:$R$131,0)</f>
        <v>21</v>
      </c>
      <c r="BA47" s="32">
        <f>MATCH(AD47,Technologies!$B$8:$B$289,0)</f>
        <v>21</v>
      </c>
      <c r="BB47" s="32">
        <f>MATCH(AE47,Technologies!$B$8:$B$289,0)</f>
        <v>131</v>
      </c>
      <c r="BD47" s="32" t="s">
        <v>487</v>
      </c>
      <c r="BE47" s="32" t="s">
        <v>245</v>
      </c>
      <c r="BG47" s="32" t="s">
        <v>592</v>
      </c>
    </row>
    <row r="48" spans="1:59" x14ac:dyDescent="0.25">
      <c r="A48" s="171">
        <f t="shared" si="0"/>
        <v>643</v>
      </c>
      <c r="B48" s="32" t="str">
        <f t="shared" si="1"/>
        <v>RE-RefgFrz-SM_Large-Tier1</v>
      </c>
      <c r="C48" s="32" t="str">
        <f>MID(INDEX('Measure Summary'!$B$10:$B$200,AX48),FIND(".",INDEX('Measure Summary'!$B$10:$B$200,AX48))+2,299)&amp;", Size Range: "&amp;INDEX('Measure Summary'!$M$10:$M$200,AY48)&amp;", "&amp;INDEX(key!$D$4:$D$5,AW48)</f>
        <v>Refrigerator-freezers - automatic defrost with side-mounted freezer without an automatic icemaker, Size Range: Large (21 – 23 cu. ft.), Energy Star (10% less than Code Maximum)</v>
      </c>
      <c r="D48" s="32" t="s">
        <v>89</v>
      </c>
      <c r="E48" s="32" t="s">
        <v>254</v>
      </c>
      <c r="F48" s="85">
        <v>41965</v>
      </c>
      <c r="G48" s="32" t="s">
        <v>228</v>
      </c>
      <c r="H48" s="32" t="s">
        <v>83</v>
      </c>
      <c r="I48" s="32" t="s">
        <v>222</v>
      </c>
      <c r="J48" s="32" t="s">
        <v>223</v>
      </c>
      <c r="K48" s="112">
        <f>INDEX('Measure Summary'!$N$10:$N$200,AY48)-INDEX('Measure Summary'!$O$10:$P$200,AY48,AW48)</f>
        <v>54</v>
      </c>
      <c r="M48" s="32" t="s">
        <v>84</v>
      </c>
      <c r="O48" s="32" t="s">
        <v>214</v>
      </c>
      <c r="Q48" s="32" t="s">
        <v>482</v>
      </c>
      <c r="R48" s="32" t="s">
        <v>86</v>
      </c>
      <c r="S48" s="32" t="s">
        <v>85</v>
      </c>
      <c r="T48" s="32" t="s">
        <v>221</v>
      </c>
      <c r="U48" s="32" t="s">
        <v>224</v>
      </c>
      <c r="V48" s="32" t="s">
        <v>225</v>
      </c>
      <c r="W48" s="306" t="str">
        <f>VLOOKUP(LEFT(B48,7),key!$G$4:$I$5,2,FALSE)</f>
        <v>RefrigFrz</v>
      </c>
      <c r="Y48" s="306" t="str">
        <f>VLOOKUP(LEFT(B48,7),key!$G$4:$I$5,3,FALSE)</f>
        <v>Appl-ESRefg</v>
      </c>
      <c r="AD48" s="32" t="str">
        <f t="shared" si="2"/>
        <v>RefgFrz-SM_Large-Code</v>
      </c>
      <c r="AE48" s="32" t="str">
        <f t="shared" si="3"/>
        <v>RefgFrz-SM_Large-Tier1</v>
      </c>
      <c r="AF48" s="32" t="s">
        <v>417</v>
      </c>
      <c r="AH48" s="32" t="s">
        <v>214</v>
      </c>
      <c r="AI48" s="32" t="s">
        <v>214</v>
      </c>
      <c r="AK48" s="32" t="s">
        <v>82</v>
      </c>
      <c r="AM48" s="306" t="str">
        <f t="shared" si="4"/>
        <v>Appl-ESRefg</v>
      </c>
      <c r="AO48" s="32" t="s">
        <v>508</v>
      </c>
      <c r="AP48" s="5">
        <v>42005</v>
      </c>
      <c r="AS48" s="32">
        <f t="shared" si="8"/>
        <v>22</v>
      </c>
      <c r="AT48" s="80" t="str">
        <f t="shared" si="5"/>
        <v>RefgFrz-SM</v>
      </c>
      <c r="AU48" s="80" t="str">
        <f t="shared" si="6"/>
        <v>_Large</v>
      </c>
      <c r="AV48" s="187" t="str">
        <f t="shared" si="7"/>
        <v>-Tier1</v>
      </c>
      <c r="AW48" s="304">
        <f t="shared" si="7"/>
        <v>1</v>
      </c>
      <c r="AX48" s="81">
        <f>MATCH("RE-"&amp;AT48,'Measure Summary'!$C$10:$C$131,0)</f>
        <v>19</v>
      </c>
      <c r="AY48" s="81">
        <f>MATCH("RE-"&amp;AT48&amp;AU48,'Measure Summary'!$R$10:$R$131,0)</f>
        <v>22</v>
      </c>
      <c r="BA48" s="32">
        <f>MATCH(AD48,Technologies!$B$8:$B$289,0)</f>
        <v>22</v>
      </c>
      <c r="BB48" s="32">
        <f>MATCH(AE48,Technologies!$B$8:$B$289,0)</f>
        <v>77</v>
      </c>
      <c r="BD48" s="32" t="s">
        <v>676</v>
      </c>
      <c r="BE48" s="32" t="s">
        <v>212</v>
      </c>
      <c r="BG48" s="32" t="s">
        <v>625</v>
      </c>
    </row>
    <row r="49" spans="1:59" x14ac:dyDescent="0.25">
      <c r="A49" s="171">
        <f t="shared" si="0"/>
        <v>644</v>
      </c>
      <c r="B49" s="32" t="str">
        <f t="shared" si="1"/>
        <v>RE-RefgFrz-SM_Large-Tier2</v>
      </c>
      <c r="C49" s="32" t="str">
        <f>MID(INDEX('Measure Summary'!$B$10:$B$200,AX49),FIND(".",INDEX('Measure Summary'!$B$10:$B$200,AX49))+2,299)&amp;", Size Range: "&amp;INDEX('Measure Summary'!$M$10:$M$200,AY49)&amp;", "&amp;INDEX(key!$D$4:$D$5,AW49)</f>
        <v>Refrigerator-freezers - automatic defrost with side-mounted freezer without an automatic icemaker, Size Range: Large (21 – 23 cu. ft.), 30% less than Code Maximum</v>
      </c>
      <c r="D49" s="32" t="s">
        <v>89</v>
      </c>
      <c r="E49" s="32" t="s">
        <v>254</v>
      </c>
      <c r="F49" s="85">
        <v>41965</v>
      </c>
      <c r="G49" s="32" t="s">
        <v>228</v>
      </c>
      <c r="H49" s="32" t="s">
        <v>83</v>
      </c>
      <c r="I49" s="32" t="s">
        <v>222</v>
      </c>
      <c r="J49" s="32" t="s">
        <v>223</v>
      </c>
      <c r="K49" s="112">
        <f>INDEX('Measure Summary'!$N$10:$N$200,AY49)-INDEX('Measure Summary'!$O$10:$P$200,AY49,AW49)</f>
        <v>161</v>
      </c>
      <c r="M49" s="32" t="s">
        <v>84</v>
      </c>
      <c r="O49" s="32" t="s">
        <v>214</v>
      </c>
      <c r="Q49" s="32" t="s">
        <v>482</v>
      </c>
      <c r="R49" s="32" t="s">
        <v>86</v>
      </c>
      <c r="S49" s="32" t="s">
        <v>85</v>
      </c>
      <c r="T49" s="32" t="s">
        <v>221</v>
      </c>
      <c r="U49" s="32" t="s">
        <v>224</v>
      </c>
      <c r="V49" s="32" t="s">
        <v>225</v>
      </c>
      <c r="W49" s="306" t="str">
        <f>VLOOKUP(LEFT(B49,7),key!$G$4:$I$5,2,FALSE)</f>
        <v>RefrigFrz</v>
      </c>
      <c r="Y49" s="306" t="str">
        <f>VLOOKUP(LEFT(B49,7),key!$G$4:$I$5,3,FALSE)</f>
        <v>Appl-ESRefg</v>
      </c>
      <c r="AD49" s="32" t="str">
        <f t="shared" si="2"/>
        <v>RefgFrz-SM_Large-Code</v>
      </c>
      <c r="AE49" s="32" t="str">
        <f t="shared" si="3"/>
        <v>RefgFrz-SM_Large-Tier2</v>
      </c>
      <c r="AF49" s="32" t="s">
        <v>417</v>
      </c>
      <c r="AH49" s="32" t="s">
        <v>214</v>
      </c>
      <c r="AI49" s="32" t="s">
        <v>214</v>
      </c>
      <c r="AK49" s="32" t="s">
        <v>82</v>
      </c>
      <c r="AM49" s="306" t="str">
        <f t="shared" si="4"/>
        <v>Appl-ESRefg</v>
      </c>
      <c r="AO49" s="32" t="s">
        <v>508</v>
      </c>
      <c r="AP49" s="5">
        <v>42005</v>
      </c>
      <c r="AS49" s="32">
        <f t="shared" si="8"/>
        <v>22</v>
      </c>
      <c r="AT49" s="80" t="str">
        <f t="shared" si="5"/>
        <v>RefgFrz-SM</v>
      </c>
      <c r="AU49" s="80" t="str">
        <f t="shared" si="6"/>
        <v>_Large</v>
      </c>
      <c r="AV49" s="187" t="str">
        <f t="shared" si="7"/>
        <v>-Tier2</v>
      </c>
      <c r="AW49" s="304">
        <f t="shared" si="7"/>
        <v>2</v>
      </c>
      <c r="AX49" s="81">
        <f>MATCH("RE-"&amp;AT49,'Measure Summary'!$C$10:$C$131,0)</f>
        <v>19</v>
      </c>
      <c r="AY49" s="81">
        <f>MATCH("RE-"&amp;AT49&amp;AU49,'Measure Summary'!$R$10:$R$131,0)</f>
        <v>22</v>
      </c>
      <c r="BA49" s="32">
        <f>MATCH(AD49,Technologies!$B$8:$B$289,0)</f>
        <v>22</v>
      </c>
      <c r="BB49" s="32">
        <f>MATCH(AE49,Technologies!$B$8:$B$289,0)</f>
        <v>132</v>
      </c>
      <c r="BD49" s="32" t="s">
        <v>676</v>
      </c>
      <c r="BE49" s="32" t="s">
        <v>202</v>
      </c>
      <c r="BG49" s="32" t="s">
        <v>626</v>
      </c>
    </row>
    <row r="50" spans="1:59" x14ac:dyDescent="0.25">
      <c r="A50" s="171">
        <f t="shared" si="0"/>
        <v>645</v>
      </c>
      <c r="B50" s="32" t="str">
        <f t="shared" si="1"/>
        <v>RE-RefgFrz-SM_VLarge-Tier1</v>
      </c>
      <c r="C50" s="32" t="str">
        <f>MID(INDEX('Measure Summary'!$B$10:$B$200,AX50),FIND(".",INDEX('Measure Summary'!$B$10:$B$200,AX50))+2,299)&amp;", Size Range: "&amp;INDEX('Measure Summary'!$M$10:$M$200,AY50)&amp;", "&amp;INDEX(key!$D$4:$D$5,AW50)</f>
        <v>Refrigerator-freezers - automatic defrost with side-mounted freezer without an automatic icemaker, Size Range: Very large (over 23 cu. Ft.), Energy Star (10% less than Code Maximum)</v>
      </c>
      <c r="D50" s="32" t="s">
        <v>89</v>
      </c>
      <c r="E50" s="32" t="s">
        <v>254</v>
      </c>
      <c r="F50" s="85">
        <v>41965</v>
      </c>
      <c r="G50" s="32" t="s">
        <v>228</v>
      </c>
      <c r="H50" s="32" t="s">
        <v>83</v>
      </c>
      <c r="I50" s="32" t="s">
        <v>222</v>
      </c>
      <c r="J50" s="32" t="s">
        <v>223</v>
      </c>
      <c r="K50" s="112">
        <f>INDEX('Measure Summary'!$N$10:$N$200,AY50)-INDEX('Measure Summary'!$O$10:$P$200,AY50,AW50)</f>
        <v>58</v>
      </c>
      <c r="M50" s="32" t="s">
        <v>84</v>
      </c>
      <c r="O50" s="32" t="s">
        <v>214</v>
      </c>
      <c r="Q50" s="32" t="s">
        <v>482</v>
      </c>
      <c r="R50" s="32" t="s">
        <v>86</v>
      </c>
      <c r="S50" s="32" t="s">
        <v>85</v>
      </c>
      <c r="T50" s="32" t="s">
        <v>221</v>
      </c>
      <c r="U50" s="32" t="s">
        <v>224</v>
      </c>
      <c r="V50" s="32" t="s">
        <v>225</v>
      </c>
      <c r="W50" s="306" t="str">
        <f>VLOOKUP(LEFT(B50,7),key!$G$4:$I$5,2,FALSE)</f>
        <v>RefrigFrz</v>
      </c>
      <c r="Y50" s="306" t="str">
        <f>VLOOKUP(LEFT(B50,7),key!$G$4:$I$5,3,FALSE)</f>
        <v>Appl-ESRefg</v>
      </c>
      <c r="AD50" s="32" t="str">
        <f t="shared" si="2"/>
        <v>RefgFrz-SM_VLarge-Code</v>
      </c>
      <c r="AE50" s="32" t="str">
        <f t="shared" si="3"/>
        <v>RefgFrz-SM_VLarge-Tier1</v>
      </c>
      <c r="AF50" s="32" t="s">
        <v>417</v>
      </c>
      <c r="AH50" s="32" t="s">
        <v>214</v>
      </c>
      <c r="AI50" s="32" t="s">
        <v>214</v>
      </c>
      <c r="AK50" s="32" t="s">
        <v>82</v>
      </c>
      <c r="AM50" s="306" t="str">
        <f t="shared" si="4"/>
        <v>Appl-ESRefg</v>
      </c>
      <c r="AO50" s="32" t="s">
        <v>508</v>
      </c>
      <c r="AP50" s="5">
        <v>42005</v>
      </c>
      <c r="AS50" s="32">
        <f t="shared" si="8"/>
        <v>23</v>
      </c>
      <c r="AT50" s="80" t="str">
        <f t="shared" si="5"/>
        <v>RefgFrz-SM</v>
      </c>
      <c r="AU50" s="80" t="str">
        <f t="shared" si="6"/>
        <v>_VLarge</v>
      </c>
      <c r="AV50" s="187" t="str">
        <f t="shared" si="7"/>
        <v>-Tier1</v>
      </c>
      <c r="AW50" s="304">
        <f t="shared" si="7"/>
        <v>1</v>
      </c>
      <c r="AX50" s="81">
        <f>MATCH("RE-"&amp;AT50,'Measure Summary'!$C$10:$C$131,0)</f>
        <v>19</v>
      </c>
      <c r="AY50" s="81">
        <f>MATCH("RE-"&amp;AT50&amp;AU50,'Measure Summary'!$R$10:$R$131,0)</f>
        <v>23</v>
      </c>
      <c r="BA50" s="32">
        <f>MATCH(AD50,Technologies!$B$8:$B$289,0)</f>
        <v>23</v>
      </c>
      <c r="BB50" s="32">
        <f>MATCH(AE50,Technologies!$B$8:$B$289,0)</f>
        <v>78</v>
      </c>
      <c r="BD50" s="32" t="s">
        <v>676</v>
      </c>
      <c r="BE50" s="32" t="s">
        <v>243</v>
      </c>
      <c r="BG50" s="32" t="s">
        <v>627</v>
      </c>
    </row>
    <row r="51" spans="1:59" x14ac:dyDescent="0.25">
      <c r="A51" s="171">
        <f t="shared" si="0"/>
        <v>646</v>
      </c>
      <c r="B51" s="32" t="str">
        <f t="shared" si="1"/>
        <v>RE-RefgFrz-SM_VLarge-Tier2</v>
      </c>
      <c r="C51" s="32" t="str">
        <f>MID(INDEX('Measure Summary'!$B$10:$B$200,AX51),FIND(".",INDEX('Measure Summary'!$B$10:$B$200,AX51))+2,299)&amp;", Size Range: "&amp;INDEX('Measure Summary'!$M$10:$M$200,AY51)&amp;", "&amp;INDEX(key!$D$4:$D$5,AW51)</f>
        <v>Refrigerator-freezers - automatic defrost with side-mounted freezer without an automatic icemaker, Size Range: Very large (over 23 cu. Ft.), 30% less than Code Maximum</v>
      </c>
      <c r="D51" s="32" t="s">
        <v>89</v>
      </c>
      <c r="E51" s="32" t="s">
        <v>254</v>
      </c>
      <c r="F51" s="85">
        <v>41965</v>
      </c>
      <c r="G51" s="32" t="s">
        <v>228</v>
      </c>
      <c r="H51" s="32" t="s">
        <v>83</v>
      </c>
      <c r="I51" s="32" t="s">
        <v>222</v>
      </c>
      <c r="J51" s="32" t="s">
        <v>223</v>
      </c>
      <c r="K51" s="112">
        <f>INDEX('Measure Summary'!$N$10:$N$200,AY51)-INDEX('Measure Summary'!$O$10:$P$200,AY51,AW51)</f>
        <v>174</v>
      </c>
      <c r="M51" s="32" t="s">
        <v>84</v>
      </c>
      <c r="O51" s="32" t="s">
        <v>214</v>
      </c>
      <c r="Q51" s="32" t="s">
        <v>482</v>
      </c>
      <c r="R51" s="32" t="s">
        <v>86</v>
      </c>
      <c r="S51" s="32" t="s">
        <v>85</v>
      </c>
      <c r="T51" s="32" t="s">
        <v>221</v>
      </c>
      <c r="U51" s="32" t="s">
        <v>224</v>
      </c>
      <c r="V51" s="32" t="s">
        <v>225</v>
      </c>
      <c r="W51" s="306" t="str">
        <f>VLOOKUP(LEFT(B51,7),key!$G$4:$I$5,2,FALSE)</f>
        <v>RefrigFrz</v>
      </c>
      <c r="Y51" s="306" t="str">
        <f>VLOOKUP(LEFT(B51,7),key!$G$4:$I$5,3,FALSE)</f>
        <v>Appl-ESRefg</v>
      </c>
      <c r="AD51" s="32" t="str">
        <f t="shared" si="2"/>
        <v>RefgFrz-SM_VLarge-Code</v>
      </c>
      <c r="AE51" s="32" t="str">
        <f t="shared" si="3"/>
        <v>RefgFrz-SM_VLarge-Tier2</v>
      </c>
      <c r="AF51" s="32" t="s">
        <v>417</v>
      </c>
      <c r="AH51" s="32" t="s">
        <v>214</v>
      </c>
      <c r="AI51" s="32" t="s">
        <v>214</v>
      </c>
      <c r="AK51" s="32" t="s">
        <v>82</v>
      </c>
      <c r="AM51" s="306" t="str">
        <f t="shared" si="4"/>
        <v>Appl-ESRefg</v>
      </c>
      <c r="AO51" s="32" t="s">
        <v>508</v>
      </c>
      <c r="AP51" s="5">
        <v>42005</v>
      </c>
      <c r="AS51" s="32">
        <f t="shared" si="8"/>
        <v>23</v>
      </c>
      <c r="AT51" s="80" t="str">
        <f t="shared" si="5"/>
        <v>RefgFrz-SM</v>
      </c>
      <c r="AU51" s="80" t="str">
        <f t="shared" si="6"/>
        <v>_VLarge</v>
      </c>
      <c r="AV51" s="187" t="str">
        <f t="shared" si="7"/>
        <v>-Tier2</v>
      </c>
      <c r="AW51" s="304">
        <f t="shared" si="7"/>
        <v>2</v>
      </c>
      <c r="AX51" s="81">
        <f>MATCH("RE-"&amp;AT51,'Measure Summary'!$C$10:$C$131,0)</f>
        <v>19</v>
      </c>
      <c r="AY51" s="81">
        <f>MATCH("RE-"&amp;AT51&amp;AU51,'Measure Summary'!$R$10:$R$131,0)</f>
        <v>23</v>
      </c>
      <c r="BA51" s="32">
        <f>MATCH(AD51,Technologies!$B$8:$B$289,0)</f>
        <v>23</v>
      </c>
      <c r="BB51" s="32">
        <f>MATCH(AE51,Technologies!$B$8:$B$289,0)</f>
        <v>133</v>
      </c>
      <c r="BD51" s="32" t="s">
        <v>676</v>
      </c>
      <c r="BE51" s="32" t="s">
        <v>87</v>
      </c>
      <c r="BG51" s="32" t="s">
        <v>628</v>
      </c>
    </row>
    <row r="52" spans="1:59" x14ac:dyDescent="0.25">
      <c r="A52" s="171">
        <f t="shared" si="0"/>
        <v>647</v>
      </c>
      <c r="B52" s="32" t="str">
        <f t="shared" si="1"/>
        <v>RE-RefgFrz-SM_WtdSize-Tier1</v>
      </c>
      <c r="C52" s="32" t="str">
        <f>MID(INDEX('Measure Summary'!$B$10:$B$200,AX52),FIND(".",INDEX('Measure Summary'!$B$10:$B$200,AX52))+2,299)&amp;", Size Range: "&amp;INDEX('Measure Summary'!$M$10:$M$200,AY52)&amp;", "&amp;INDEX(key!$D$4:$D$5,AW52)</f>
        <v>Refrigerator-freezers - automatic defrost with side-mounted freezer without an automatic icemaker, Size Range: Weighted Size, Energy Star (10% less than Code Maximum)</v>
      </c>
      <c r="D52" s="32" t="s">
        <v>89</v>
      </c>
      <c r="E52" s="32" t="s">
        <v>254</v>
      </c>
      <c r="F52" s="85">
        <v>41965</v>
      </c>
      <c r="G52" s="32" t="s">
        <v>228</v>
      </c>
      <c r="H52" s="32" t="s">
        <v>83</v>
      </c>
      <c r="I52" s="32" t="s">
        <v>222</v>
      </c>
      <c r="J52" s="32" t="s">
        <v>223</v>
      </c>
      <c r="K52" s="112">
        <f>INDEX('Measure Summary'!$N$10:$N$200,AY52)-INDEX('Measure Summary'!$O$10:$P$200,AY52,AW52)</f>
        <v>54</v>
      </c>
      <c r="M52" s="32" t="s">
        <v>84</v>
      </c>
      <c r="O52" s="32" t="s">
        <v>214</v>
      </c>
      <c r="Q52" s="32" t="s">
        <v>482</v>
      </c>
      <c r="R52" s="32" t="s">
        <v>86</v>
      </c>
      <c r="S52" s="32" t="s">
        <v>85</v>
      </c>
      <c r="T52" s="32" t="s">
        <v>221</v>
      </c>
      <c r="U52" s="32" t="s">
        <v>224</v>
      </c>
      <c r="V52" s="32" t="s">
        <v>225</v>
      </c>
      <c r="W52" s="306" t="str">
        <f>VLOOKUP(LEFT(B52,7),key!$G$4:$I$5,2,FALSE)</f>
        <v>RefrigFrz</v>
      </c>
      <c r="Y52" s="306" t="str">
        <f>VLOOKUP(LEFT(B52,7),key!$G$4:$I$5,3,FALSE)</f>
        <v>Appl-ESRefg</v>
      </c>
      <c r="AD52" s="32" t="str">
        <f t="shared" si="2"/>
        <v>RefgFrz-SM_WtdSize-Code</v>
      </c>
      <c r="AE52" s="32" t="str">
        <f t="shared" si="3"/>
        <v>RefgFrz-SM_WtdSize-Tier1</v>
      </c>
      <c r="AF52" s="32" t="s">
        <v>417</v>
      </c>
      <c r="AH52" s="32" t="s">
        <v>214</v>
      </c>
      <c r="AI52" s="32" t="s">
        <v>214</v>
      </c>
      <c r="AK52" s="32" t="s">
        <v>82</v>
      </c>
      <c r="AM52" s="306" t="str">
        <f t="shared" si="4"/>
        <v>Appl-ESRefg</v>
      </c>
      <c r="AO52" s="32" t="s">
        <v>508</v>
      </c>
      <c r="AP52" s="5">
        <v>42005</v>
      </c>
      <c r="AS52" s="32">
        <f t="shared" si="8"/>
        <v>24</v>
      </c>
      <c r="AT52" s="80" t="str">
        <f t="shared" si="5"/>
        <v>RefgFrz-SM</v>
      </c>
      <c r="AU52" s="80" t="str">
        <f t="shared" si="6"/>
        <v>_WtdSize</v>
      </c>
      <c r="AV52" s="187" t="str">
        <f t="shared" si="7"/>
        <v>-Tier1</v>
      </c>
      <c r="AW52" s="304">
        <f t="shared" si="7"/>
        <v>1</v>
      </c>
      <c r="AX52" s="81">
        <f>MATCH("RE-"&amp;AT52,'Measure Summary'!$C$10:$C$131,0)</f>
        <v>19</v>
      </c>
      <c r="AY52" s="81">
        <f>MATCH("RE-"&amp;AT52&amp;AU52,'Measure Summary'!$R$10:$R$131,0)</f>
        <v>24</v>
      </c>
      <c r="BA52" s="32">
        <f>MATCH(AD52,Technologies!$B$8:$B$289,0)</f>
        <v>24</v>
      </c>
      <c r="BB52" s="32">
        <f>MATCH(AE52,Technologies!$B$8:$B$289,0)</f>
        <v>79</v>
      </c>
      <c r="BD52" s="32" t="s">
        <v>676</v>
      </c>
      <c r="BE52" s="32" t="s">
        <v>242</v>
      </c>
      <c r="BG52" s="32" t="s">
        <v>629</v>
      </c>
    </row>
    <row r="53" spans="1:59" x14ac:dyDescent="0.25">
      <c r="A53" s="171">
        <f t="shared" si="0"/>
        <v>648</v>
      </c>
      <c r="B53" s="32" t="str">
        <f t="shared" si="1"/>
        <v>RE-RefgFrz-SM_WtdSize-Tier2</v>
      </c>
      <c r="C53" s="32" t="str">
        <f>MID(INDEX('Measure Summary'!$B$10:$B$200,AX53),FIND(".",INDEX('Measure Summary'!$B$10:$B$200,AX53))+2,299)&amp;", Size Range: "&amp;INDEX('Measure Summary'!$M$10:$M$200,AY53)&amp;", "&amp;INDEX(key!$D$4:$D$5,AW53)</f>
        <v>Refrigerator-freezers - automatic defrost with side-mounted freezer without an automatic icemaker, Size Range: Weighted Size, 30% less than Code Maximum</v>
      </c>
      <c r="D53" s="32" t="s">
        <v>89</v>
      </c>
      <c r="E53" s="32" t="s">
        <v>254</v>
      </c>
      <c r="F53" s="85">
        <v>41965</v>
      </c>
      <c r="G53" s="32" t="s">
        <v>228</v>
      </c>
      <c r="H53" s="32" t="s">
        <v>83</v>
      </c>
      <c r="I53" s="32" t="s">
        <v>222</v>
      </c>
      <c r="J53" s="32" t="s">
        <v>223</v>
      </c>
      <c r="K53" s="112">
        <f>INDEX('Measure Summary'!$N$10:$N$200,AY53)-INDEX('Measure Summary'!$O$10:$P$200,AY53,AW53)</f>
        <v>161</v>
      </c>
      <c r="M53" s="32" t="s">
        <v>84</v>
      </c>
      <c r="O53" s="32" t="s">
        <v>214</v>
      </c>
      <c r="Q53" s="32" t="s">
        <v>482</v>
      </c>
      <c r="R53" s="32" t="s">
        <v>86</v>
      </c>
      <c r="S53" s="32" t="s">
        <v>85</v>
      </c>
      <c r="T53" s="32" t="s">
        <v>221</v>
      </c>
      <c r="U53" s="32" t="s">
        <v>224</v>
      </c>
      <c r="V53" s="32" t="s">
        <v>225</v>
      </c>
      <c r="W53" s="306" t="str">
        <f>VLOOKUP(LEFT(B53,7),key!$G$4:$I$5,2,FALSE)</f>
        <v>RefrigFrz</v>
      </c>
      <c r="Y53" s="306" t="str">
        <f>VLOOKUP(LEFT(B53,7),key!$G$4:$I$5,3,FALSE)</f>
        <v>Appl-ESRefg</v>
      </c>
      <c r="AD53" s="32" t="str">
        <f t="shared" si="2"/>
        <v>RefgFrz-SM_WtdSize-Code</v>
      </c>
      <c r="AE53" s="32" t="str">
        <f t="shared" si="3"/>
        <v>RefgFrz-SM_WtdSize-Tier2</v>
      </c>
      <c r="AF53" s="32" t="s">
        <v>417</v>
      </c>
      <c r="AH53" s="32" t="s">
        <v>214</v>
      </c>
      <c r="AI53" s="32" t="s">
        <v>214</v>
      </c>
      <c r="AK53" s="32" t="s">
        <v>82</v>
      </c>
      <c r="AM53" s="306" t="str">
        <f t="shared" si="4"/>
        <v>Appl-ESRefg</v>
      </c>
      <c r="AO53" s="32" t="s">
        <v>508</v>
      </c>
      <c r="AP53" s="5">
        <v>42005</v>
      </c>
      <c r="AS53" s="32">
        <f t="shared" si="8"/>
        <v>24</v>
      </c>
      <c r="AT53" s="80" t="str">
        <f t="shared" si="5"/>
        <v>RefgFrz-SM</v>
      </c>
      <c r="AU53" s="80" t="str">
        <f t="shared" si="6"/>
        <v>_WtdSize</v>
      </c>
      <c r="AV53" s="187" t="str">
        <f t="shared" si="7"/>
        <v>-Tier2</v>
      </c>
      <c r="AW53" s="304">
        <f t="shared" si="7"/>
        <v>2</v>
      </c>
      <c r="AX53" s="81">
        <f>MATCH("RE-"&amp;AT53,'Measure Summary'!$C$10:$C$131,0)</f>
        <v>19</v>
      </c>
      <c r="AY53" s="81">
        <f>MATCH("RE-"&amp;AT53&amp;AU53,'Measure Summary'!$R$10:$R$131,0)</f>
        <v>24</v>
      </c>
      <c r="BA53" s="32">
        <f>MATCH(AD53,Technologies!$B$8:$B$289,0)</f>
        <v>24</v>
      </c>
      <c r="BB53" s="32">
        <f>MATCH(AE53,Technologies!$B$8:$B$289,0)</f>
        <v>134</v>
      </c>
      <c r="BD53" s="32" t="s">
        <v>676</v>
      </c>
      <c r="BE53" s="32" t="s">
        <v>245</v>
      </c>
      <c r="BG53" s="32" t="s">
        <v>630</v>
      </c>
    </row>
    <row r="54" spans="1:59" x14ac:dyDescent="0.25">
      <c r="A54" s="171">
        <f t="shared" si="0"/>
        <v>649</v>
      </c>
      <c r="B54" s="32" t="str">
        <f t="shared" si="1"/>
        <v>RE-RefgFrz-SM-Ice_Mini-Tier1</v>
      </c>
      <c r="C54" s="32" t="str">
        <f>MID(INDEX('Measure Summary'!$B$10:$B$200,AX54),FIND(".",INDEX('Measure Summary'!$B$10:$B$200,AX54))+2,299)&amp;", Size Range: "&amp;INDEX('Measure Summary'!$M$10:$M$200,AY54)&amp;", "&amp;INDEX(key!$D$4:$D$5,AW54)</f>
        <v>Refrigerator-freezers - automatic defrost with side-mounted freezer with an automatic icemaker without through-the-door ice service, Size Range: Very Small (&lt;13 cu. ft.), Energy Star (10% less than Code Maximum)</v>
      </c>
      <c r="D54" s="32" t="s">
        <v>89</v>
      </c>
      <c r="E54" s="32" t="s">
        <v>254</v>
      </c>
      <c r="F54" s="85">
        <v>41965</v>
      </c>
      <c r="G54" s="32" t="s">
        <v>228</v>
      </c>
      <c r="H54" s="32" t="s">
        <v>83</v>
      </c>
      <c r="I54" s="32" t="s">
        <v>222</v>
      </c>
      <c r="J54" s="32" t="s">
        <v>223</v>
      </c>
      <c r="K54" s="112">
        <f>INDEX('Measure Summary'!$N$10:$N$200,AY54)-INDEX('Measure Summary'!$O$10:$P$200,AY54,AW54)</f>
        <v>50</v>
      </c>
      <c r="M54" s="32" t="s">
        <v>84</v>
      </c>
      <c r="O54" s="32" t="s">
        <v>214</v>
      </c>
      <c r="Q54" s="32" t="s">
        <v>482</v>
      </c>
      <c r="R54" s="32" t="s">
        <v>86</v>
      </c>
      <c r="S54" s="32" t="s">
        <v>85</v>
      </c>
      <c r="T54" s="32" t="s">
        <v>221</v>
      </c>
      <c r="U54" s="32" t="s">
        <v>224</v>
      </c>
      <c r="V54" s="32" t="s">
        <v>225</v>
      </c>
      <c r="W54" s="306" t="str">
        <f>VLOOKUP(LEFT(B54,7),key!$G$4:$I$5,2,FALSE)</f>
        <v>RefrigFrz</v>
      </c>
      <c r="Y54" s="306" t="str">
        <f>VLOOKUP(LEFT(B54,7),key!$G$4:$I$5,3,FALSE)</f>
        <v>Appl-ESRefg</v>
      </c>
      <c r="AD54" s="32" t="str">
        <f t="shared" si="2"/>
        <v>RefgFrz-SM-Ice_Mini-Code</v>
      </c>
      <c r="AE54" s="32" t="str">
        <f t="shared" si="3"/>
        <v>RefgFrz-SM-Ice_Mini-Tier1</v>
      </c>
      <c r="AF54" s="32" t="s">
        <v>417</v>
      </c>
      <c r="AH54" s="32" t="s">
        <v>214</v>
      </c>
      <c r="AI54" s="32" t="s">
        <v>214</v>
      </c>
      <c r="AK54" s="32" t="s">
        <v>82</v>
      </c>
      <c r="AM54" s="306" t="str">
        <f t="shared" si="4"/>
        <v>Appl-ESRefg</v>
      </c>
      <c r="AO54" s="32" t="s">
        <v>508</v>
      </c>
      <c r="AP54" s="5">
        <v>42005</v>
      </c>
      <c r="AS54" s="32">
        <f t="shared" si="8"/>
        <v>25</v>
      </c>
      <c r="AT54" s="80" t="str">
        <f t="shared" si="5"/>
        <v>RefgFrz-SM-Ice</v>
      </c>
      <c r="AU54" s="80" t="str">
        <f t="shared" si="6"/>
        <v>_Mini</v>
      </c>
      <c r="AV54" s="187" t="str">
        <f t="shared" si="7"/>
        <v>-Tier1</v>
      </c>
      <c r="AW54" s="304">
        <f t="shared" si="7"/>
        <v>1</v>
      </c>
      <c r="AX54" s="81">
        <f>MATCH("RE-"&amp;AT54,'Measure Summary'!$C$10:$C$131,0)</f>
        <v>25</v>
      </c>
      <c r="AY54" s="81">
        <f>MATCH("RE-"&amp;AT54&amp;AU54,'Measure Summary'!$R$10:$R$131,0)</f>
        <v>25</v>
      </c>
      <c r="BA54" s="32">
        <f>MATCH(AD54,Technologies!$B$8:$B$289,0)</f>
        <v>25</v>
      </c>
      <c r="BB54" s="32">
        <f>MATCH(AE54,Technologies!$B$8:$B$289,0)</f>
        <v>80</v>
      </c>
      <c r="BD54" s="32" t="s">
        <v>488</v>
      </c>
      <c r="BE54" s="32" t="s">
        <v>212</v>
      </c>
      <c r="BG54" s="32" t="s">
        <v>593</v>
      </c>
    </row>
    <row r="55" spans="1:59" x14ac:dyDescent="0.25">
      <c r="A55" s="171">
        <f t="shared" si="0"/>
        <v>650</v>
      </c>
      <c r="B55" s="32" t="str">
        <f t="shared" si="1"/>
        <v>RE-RefgFrz-SM-Ice_Mini-Tier2</v>
      </c>
      <c r="C55" s="32" t="str">
        <f>MID(INDEX('Measure Summary'!$B$10:$B$200,AX55),FIND(".",INDEX('Measure Summary'!$B$10:$B$200,AX55))+2,299)&amp;", Size Range: "&amp;INDEX('Measure Summary'!$M$10:$M$200,AY55)&amp;", "&amp;INDEX(key!$D$4:$D$5,AW55)</f>
        <v>Refrigerator-freezers - automatic defrost with side-mounted freezer with an automatic icemaker without through-the-door ice service, Size Range: Very Small (&lt;13 cu. ft.), 30% less than Code Maximum</v>
      </c>
      <c r="D55" s="32" t="s">
        <v>89</v>
      </c>
      <c r="E55" s="32" t="s">
        <v>254</v>
      </c>
      <c r="F55" s="85">
        <v>41965</v>
      </c>
      <c r="G55" s="32" t="s">
        <v>228</v>
      </c>
      <c r="H55" s="32" t="s">
        <v>83</v>
      </c>
      <c r="I55" s="32" t="s">
        <v>222</v>
      </c>
      <c r="J55" s="32" t="s">
        <v>223</v>
      </c>
      <c r="K55" s="112">
        <f>INDEX('Measure Summary'!$N$10:$N$200,AY55)-INDEX('Measure Summary'!$O$10:$P$200,AY55,AW55)</f>
        <v>151</v>
      </c>
      <c r="M55" s="32" t="s">
        <v>84</v>
      </c>
      <c r="O55" s="32" t="s">
        <v>214</v>
      </c>
      <c r="Q55" s="32" t="s">
        <v>482</v>
      </c>
      <c r="R55" s="32" t="s">
        <v>86</v>
      </c>
      <c r="S55" s="32" t="s">
        <v>85</v>
      </c>
      <c r="T55" s="32" t="s">
        <v>221</v>
      </c>
      <c r="U55" s="32" t="s">
        <v>224</v>
      </c>
      <c r="V55" s="32" t="s">
        <v>225</v>
      </c>
      <c r="W55" s="306" t="str">
        <f>VLOOKUP(LEFT(B55,7),key!$G$4:$I$5,2,FALSE)</f>
        <v>RefrigFrz</v>
      </c>
      <c r="Y55" s="306" t="str">
        <f>VLOOKUP(LEFT(B55,7),key!$G$4:$I$5,3,FALSE)</f>
        <v>Appl-ESRefg</v>
      </c>
      <c r="AD55" s="32" t="str">
        <f t="shared" si="2"/>
        <v>RefgFrz-SM-Ice_Mini-Code</v>
      </c>
      <c r="AE55" s="32" t="str">
        <f t="shared" si="3"/>
        <v>RefgFrz-SM-Ice_Mini-Tier2</v>
      </c>
      <c r="AF55" s="32" t="s">
        <v>417</v>
      </c>
      <c r="AH55" s="32" t="s">
        <v>214</v>
      </c>
      <c r="AI55" s="32" t="s">
        <v>214</v>
      </c>
      <c r="AK55" s="32" t="s">
        <v>82</v>
      </c>
      <c r="AM55" s="306" t="str">
        <f t="shared" si="4"/>
        <v>Appl-ESRefg</v>
      </c>
      <c r="AO55" s="32" t="s">
        <v>508</v>
      </c>
      <c r="AP55" s="5">
        <v>42005</v>
      </c>
      <c r="AS55" s="32">
        <f t="shared" si="8"/>
        <v>25</v>
      </c>
      <c r="AT55" s="80" t="str">
        <f t="shared" si="5"/>
        <v>RefgFrz-SM-Ice</v>
      </c>
      <c r="AU55" s="80" t="str">
        <f t="shared" si="6"/>
        <v>_Mini</v>
      </c>
      <c r="AV55" s="187" t="str">
        <f t="shared" si="7"/>
        <v>-Tier2</v>
      </c>
      <c r="AW55" s="304">
        <f t="shared" si="7"/>
        <v>2</v>
      </c>
      <c r="AX55" s="81">
        <f>MATCH("RE-"&amp;AT55,'Measure Summary'!$C$10:$C$131,0)</f>
        <v>25</v>
      </c>
      <c r="AY55" s="81">
        <f>MATCH("RE-"&amp;AT55&amp;AU55,'Measure Summary'!$R$10:$R$131,0)</f>
        <v>25</v>
      </c>
      <c r="BA55" s="32">
        <f>MATCH(AD55,Technologies!$B$8:$B$289,0)</f>
        <v>25</v>
      </c>
      <c r="BB55" s="32">
        <f>MATCH(AE55,Technologies!$B$8:$B$289,0)</f>
        <v>135</v>
      </c>
      <c r="BD55" s="32" t="s">
        <v>488</v>
      </c>
      <c r="BE55" s="32" t="s">
        <v>202</v>
      </c>
      <c r="BG55" s="32" t="s">
        <v>594</v>
      </c>
    </row>
    <row r="56" spans="1:59" x14ac:dyDescent="0.25">
      <c r="A56" s="171">
        <f t="shared" si="0"/>
        <v>651</v>
      </c>
      <c r="B56" s="32" t="str">
        <f t="shared" si="1"/>
        <v>RE-RefgFrz-SM-Ice_Small-Tier1</v>
      </c>
      <c r="C56" s="32" t="str">
        <f>MID(INDEX('Measure Summary'!$B$10:$B$200,AX56),FIND(".",INDEX('Measure Summary'!$B$10:$B$200,AX56))+2,299)&amp;", Size Range: "&amp;INDEX('Measure Summary'!$M$10:$M$200,AY56)&amp;", "&amp;INDEX(key!$D$4:$D$5,AW56)</f>
        <v>Refrigerator-freezers - automatic defrost with side-mounted freezer with an automatic icemaker without through-the-door ice service, Size Range: Small (13 – 16 cu. ft.), Energy Star (10% less than Code Maximum)</v>
      </c>
      <c r="D56" s="32" t="s">
        <v>89</v>
      </c>
      <c r="E56" s="32" t="s">
        <v>254</v>
      </c>
      <c r="F56" s="85">
        <v>41965</v>
      </c>
      <c r="G56" s="32" t="s">
        <v>228</v>
      </c>
      <c r="H56" s="32" t="s">
        <v>83</v>
      </c>
      <c r="I56" s="32" t="s">
        <v>222</v>
      </c>
      <c r="J56" s="32" t="s">
        <v>223</v>
      </c>
      <c r="K56" s="112">
        <f>INDEX('Measure Summary'!$N$10:$N$200,AY56)-INDEX('Measure Summary'!$O$10:$P$200,AY56,AW56)</f>
        <v>54</v>
      </c>
      <c r="M56" s="32" t="s">
        <v>84</v>
      </c>
      <c r="O56" s="32" t="s">
        <v>214</v>
      </c>
      <c r="Q56" s="32" t="s">
        <v>482</v>
      </c>
      <c r="R56" s="32" t="s">
        <v>86</v>
      </c>
      <c r="S56" s="32" t="s">
        <v>85</v>
      </c>
      <c r="T56" s="32" t="s">
        <v>221</v>
      </c>
      <c r="U56" s="32" t="s">
        <v>224</v>
      </c>
      <c r="V56" s="32" t="s">
        <v>225</v>
      </c>
      <c r="W56" s="306" t="str">
        <f>VLOOKUP(LEFT(B56,7),key!$G$4:$I$5,2,FALSE)</f>
        <v>RefrigFrz</v>
      </c>
      <c r="Y56" s="306" t="str">
        <f>VLOOKUP(LEFT(B56,7),key!$G$4:$I$5,3,FALSE)</f>
        <v>Appl-ESRefg</v>
      </c>
      <c r="AD56" s="32" t="str">
        <f t="shared" si="2"/>
        <v>RefgFrz-SM-Ice_Small-Code</v>
      </c>
      <c r="AE56" s="32" t="str">
        <f t="shared" si="3"/>
        <v>RefgFrz-SM-Ice_Small-Tier1</v>
      </c>
      <c r="AF56" s="32" t="s">
        <v>417</v>
      </c>
      <c r="AH56" s="32" t="s">
        <v>214</v>
      </c>
      <c r="AI56" s="32" t="s">
        <v>214</v>
      </c>
      <c r="AK56" s="32" t="s">
        <v>82</v>
      </c>
      <c r="AM56" s="306" t="str">
        <f t="shared" si="4"/>
        <v>Appl-ESRefg</v>
      </c>
      <c r="AO56" s="32" t="s">
        <v>508</v>
      </c>
      <c r="AP56" s="5">
        <v>42005</v>
      </c>
      <c r="AS56" s="32">
        <f t="shared" si="8"/>
        <v>26</v>
      </c>
      <c r="AT56" s="80" t="str">
        <f t="shared" si="5"/>
        <v>RefgFrz-SM-Ice</v>
      </c>
      <c r="AU56" s="80" t="str">
        <f t="shared" si="6"/>
        <v>_Small</v>
      </c>
      <c r="AV56" s="187" t="str">
        <f t="shared" si="7"/>
        <v>-Tier1</v>
      </c>
      <c r="AW56" s="304">
        <f t="shared" si="7"/>
        <v>1</v>
      </c>
      <c r="AX56" s="81">
        <f>MATCH("RE-"&amp;AT56,'Measure Summary'!$C$10:$C$131,0)</f>
        <v>25</v>
      </c>
      <c r="AY56" s="81">
        <f>MATCH("RE-"&amp;AT56&amp;AU56,'Measure Summary'!$R$10:$R$131,0)</f>
        <v>26</v>
      </c>
      <c r="BA56" s="32">
        <f>MATCH(AD56,Technologies!$B$8:$B$289,0)</f>
        <v>26</v>
      </c>
      <c r="BB56" s="32">
        <f>MATCH(AE56,Technologies!$B$8:$B$289,0)</f>
        <v>81</v>
      </c>
      <c r="BD56" s="32" t="s">
        <v>488</v>
      </c>
      <c r="BE56" s="32" t="s">
        <v>243</v>
      </c>
      <c r="BG56" s="32" t="s">
        <v>595</v>
      </c>
    </row>
    <row r="57" spans="1:59" x14ac:dyDescent="0.25">
      <c r="A57" s="171">
        <f t="shared" si="0"/>
        <v>652</v>
      </c>
      <c r="B57" s="32" t="str">
        <f t="shared" si="1"/>
        <v>RE-RefgFrz-SM-Ice_Small-Tier2</v>
      </c>
      <c r="C57" s="32" t="str">
        <f>MID(INDEX('Measure Summary'!$B$10:$B$200,AX57),FIND(".",INDEX('Measure Summary'!$B$10:$B$200,AX57))+2,299)&amp;", Size Range: "&amp;INDEX('Measure Summary'!$M$10:$M$200,AY57)&amp;", "&amp;INDEX(key!$D$4:$D$5,AW57)</f>
        <v>Refrigerator-freezers - automatic defrost with side-mounted freezer with an automatic icemaker without through-the-door ice service, Size Range: Small (13 – 16 cu. ft.), 30% less than Code Maximum</v>
      </c>
      <c r="D57" s="32" t="s">
        <v>89</v>
      </c>
      <c r="E57" s="32" t="s">
        <v>254</v>
      </c>
      <c r="F57" s="85">
        <v>41965</v>
      </c>
      <c r="G57" s="32" t="s">
        <v>228</v>
      </c>
      <c r="H57" s="32" t="s">
        <v>83</v>
      </c>
      <c r="I57" s="32" t="s">
        <v>222</v>
      </c>
      <c r="J57" s="32" t="s">
        <v>223</v>
      </c>
      <c r="K57" s="112">
        <f>INDEX('Measure Summary'!$N$10:$N$200,AY57)-INDEX('Measure Summary'!$O$10:$P$200,AY57,AW57)</f>
        <v>163</v>
      </c>
      <c r="M57" s="32" t="s">
        <v>84</v>
      </c>
      <c r="O57" s="32" t="s">
        <v>214</v>
      </c>
      <c r="Q57" s="32" t="s">
        <v>482</v>
      </c>
      <c r="R57" s="32" t="s">
        <v>86</v>
      </c>
      <c r="S57" s="32" t="s">
        <v>85</v>
      </c>
      <c r="T57" s="32" t="s">
        <v>221</v>
      </c>
      <c r="U57" s="32" t="s">
        <v>224</v>
      </c>
      <c r="V57" s="32" t="s">
        <v>225</v>
      </c>
      <c r="W57" s="306" t="str">
        <f>VLOOKUP(LEFT(B57,7),key!$G$4:$I$5,2,FALSE)</f>
        <v>RefrigFrz</v>
      </c>
      <c r="Y57" s="306" t="str">
        <f>VLOOKUP(LEFT(B57,7),key!$G$4:$I$5,3,FALSE)</f>
        <v>Appl-ESRefg</v>
      </c>
      <c r="AD57" s="32" t="str">
        <f t="shared" si="2"/>
        <v>RefgFrz-SM-Ice_Small-Code</v>
      </c>
      <c r="AE57" s="32" t="str">
        <f t="shared" si="3"/>
        <v>RefgFrz-SM-Ice_Small-Tier2</v>
      </c>
      <c r="AF57" s="32" t="s">
        <v>417</v>
      </c>
      <c r="AH57" s="32" t="s">
        <v>214</v>
      </c>
      <c r="AI57" s="32" t="s">
        <v>214</v>
      </c>
      <c r="AK57" s="32" t="s">
        <v>82</v>
      </c>
      <c r="AM57" s="306" t="str">
        <f t="shared" si="4"/>
        <v>Appl-ESRefg</v>
      </c>
      <c r="AO57" s="32" t="s">
        <v>508</v>
      </c>
      <c r="AP57" s="5">
        <v>42005</v>
      </c>
      <c r="AS57" s="32">
        <f t="shared" si="8"/>
        <v>26</v>
      </c>
      <c r="AT57" s="80" t="str">
        <f t="shared" si="5"/>
        <v>RefgFrz-SM-Ice</v>
      </c>
      <c r="AU57" s="80" t="str">
        <f t="shared" si="6"/>
        <v>_Small</v>
      </c>
      <c r="AV57" s="187" t="str">
        <f t="shared" si="7"/>
        <v>-Tier2</v>
      </c>
      <c r="AW57" s="304">
        <f t="shared" si="7"/>
        <v>2</v>
      </c>
      <c r="AX57" s="81">
        <f>MATCH("RE-"&amp;AT57,'Measure Summary'!$C$10:$C$131,0)</f>
        <v>25</v>
      </c>
      <c r="AY57" s="81">
        <f>MATCH("RE-"&amp;AT57&amp;AU57,'Measure Summary'!$R$10:$R$131,0)</f>
        <v>26</v>
      </c>
      <c r="BA57" s="32">
        <f>MATCH(AD57,Technologies!$B$8:$B$289,0)</f>
        <v>26</v>
      </c>
      <c r="BB57" s="32">
        <f>MATCH(AE57,Technologies!$B$8:$B$289,0)</f>
        <v>136</v>
      </c>
      <c r="BD57" s="32" t="s">
        <v>488</v>
      </c>
      <c r="BE57" s="32" t="s">
        <v>87</v>
      </c>
      <c r="BG57" s="32" t="s">
        <v>596</v>
      </c>
    </row>
    <row r="58" spans="1:59" x14ac:dyDescent="0.25">
      <c r="A58" s="171">
        <f t="shared" si="0"/>
        <v>653</v>
      </c>
      <c r="B58" s="32" t="str">
        <f t="shared" si="1"/>
        <v>RE-RefgFrz-SM-Ice_Med-Tier1</v>
      </c>
      <c r="C58" s="32" t="str">
        <f>MID(INDEX('Measure Summary'!$B$10:$B$200,AX58),FIND(".",INDEX('Measure Summary'!$B$10:$B$200,AX58))+2,299)&amp;", Size Range: "&amp;INDEX('Measure Summary'!$M$10:$M$200,AY58)&amp;", "&amp;INDEX(key!$D$4:$D$5,AW58)</f>
        <v>Refrigerator-freezers - automatic defrost with side-mounted freezer with an automatic icemaker without through-the-door ice service, Size Range: Medium (17 – 20 cu. ft.), Energy Star (10% less than Code Maximum)</v>
      </c>
      <c r="D58" s="32" t="s">
        <v>89</v>
      </c>
      <c r="E58" s="32" t="s">
        <v>254</v>
      </c>
      <c r="F58" s="85">
        <v>41965</v>
      </c>
      <c r="G58" s="32" t="s">
        <v>228</v>
      </c>
      <c r="H58" s="32" t="s">
        <v>83</v>
      </c>
      <c r="I58" s="32" t="s">
        <v>222</v>
      </c>
      <c r="J58" s="32" t="s">
        <v>223</v>
      </c>
      <c r="K58" s="112">
        <f>INDEX('Measure Summary'!$N$10:$N$200,AY58)-INDEX('Measure Summary'!$O$10:$P$200,AY58,AW58)</f>
        <v>59</v>
      </c>
      <c r="M58" s="32" t="s">
        <v>84</v>
      </c>
      <c r="O58" s="32" t="s">
        <v>214</v>
      </c>
      <c r="Q58" s="32" t="s">
        <v>482</v>
      </c>
      <c r="R58" s="32" t="s">
        <v>86</v>
      </c>
      <c r="S58" s="32" t="s">
        <v>85</v>
      </c>
      <c r="T58" s="32" t="s">
        <v>221</v>
      </c>
      <c r="U58" s="32" t="s">
        <v>224</v>
      </c>
      <c r="V58" s="32" t="s">
        <v>225</v>
      </c>
      <c r="W58" s="306" t="str">
        <f>VLOOKUP(LEFT(B58,7),key!$G$4:$I$5,2,FALSE)</f>
        <v>RefrigFrz</v>
      </c>
      <c r="Y58" s="306" t="str">
        <f>VLOOKUP(LEFT(B58,7),key!$G$4:$I$5,3,FALSE)</f>
        <v>Appl-ESRefg</v>
      </c>
      <c r="AD58" s="32" t="str">
        <f t="shared" si="2"/>
        <v>RefgFrz-SM-Ice_Med-Code</v>
      </c>
      <c r="AE58" s="32" t="str">
        <f t="shared" si="3"/>
        <v>RefgFrz-SM-Ice_Med-Tier1</v>
      </c>
      <c r="AF58" s="32" t="s">
        <v>417</v>
      </c>
      <c r="AH58" s="32" t="s">
        <v>214</v>
      </c>
      <c r="AI58" s="32" t="s">
        <v>214</v>
      </c>
      <c r="AK58" s="32" t="s">
        <v>82</v>
      </c>
      <c r="AM58" s="306" t="str">
        <f t="shared" si="4"/>
        <v>Appl-ESRefg</v>
      </c>
      <c r="AO58" s="32" t="s">
        <v>508</v>
      </c>
      <c r="AP58" s="5">
        <v>42005</v>
      </c>
      <c r="AS58" s="32">
        <f t="shared" si="8"/>
        <v>27</v>
      </c>
      <c r="AT58" s="80" t="str">
        <f t="shared" si="5"/>
        <v>RefgFrz-SM-Ice</v>
      </c>
      <c r="AU58" s="80" t="str">
        <f t="shared" si="6"/>
        <v>_Med</v>
      </c>
      <c r="AV58" s="187" t="str">
        <f t="shared" si="7"/>
        <v>-Tier1</v>
      </c>
      <c r="AW58" s="304">
        <f t="shared" si="7"/>
        <v>1</v>
      </c>
      <c r="AX58" s="81">
        <f>MATCH("RE-"&amp;AT58,'Measure Summary'!$C$10:$C$131,0)</f>
        <v>25</v>
      </c>
      <c r="AY58" s="81">
        <f>MATCH("RE-"&amp;AT58&amp;AU58,'Measure Summary'!$R$10:$R$131,0)</f>
        <v>27</v>
      </c>
      <c r="BA58" s="32">
        <f>MATCH(AD58,Technologies!$B$8:$B$289,0)</f>
        <v>27</v>
      </c>
      <c r="BB58" s="32">
        <f>MATCH(AE58,Technologies!$B$8:$B$289,0)</f>
        <v>82</v>
      </c>
      <c r="BD58" s="32" t="s">
        <v>488</v>
      </c>
      <c r="BE58" s="32" t="s">
        <v>242</v>
      </c>
      <c r="BG58" s="32" t="s">
        <v>597</v>
      </c>
    </row>
    <row r="59" spans="1:59" x14ac:dyDescent="0.25">
      <c r="A59" s="171">
        <f t="shared" si="0"/>
        <v>654</v>
      </c>
      <c r="B59" s="32" t="str">
        <f t="shared" si="1"/>
        <v>RE-RefgFrz-SM-Ice_Med-Tier2</v>
      </c>
      <c r="C59" s="32" t="str">
        <f>MID(INDEX('Measure Summary'!$B$10:$B$200,AX59),FIND(".",INDEX('Measure Summary'!$B$10:$B$200,AX59))+2,299)&amp;", Size Range: "&amp;INDEX('Measure Summary'!$M$10:$M$200,AY59)&amp;", "&amp;INDEX(key!$D$4:$D$5,AW59)</f>
        <v>Refrigerator-freezers - automatic defrost with side-mounted freezer with an automatic icemaker without through-the-door ice service, Size Range: Medium (17 – 20 cu. ft.), 30% less than Code Maximum</v>
      </c>
      <c r="D59" s="32" t="s">
        <v>89</v>
      </c>
      <c r="E59" s="32" t="s">
        <v>254</v>
      </c>
      <c r="F59" s="85">
        <v>41965</v>
      </c>
      <c r="G59" s="32" t="s">
        <v>228</v>
      </c>
      <c r="H59" s="32" t="s">
        <v>83</v>
      </c>
      <c r="I59" s="32" t="s">
        <v>222</v>
      </c>
      <c r="J59" s="32" t="s">
        <v>223</v>
      </c>
      <c r="K59" s="112">
        <f>INDEX('Measure Summary'!$N$10:$N$200,AY59)-INDEX('Measure Summary'!$O$10:$P$200,AY59,AW59)</f>
        <v>177</v>
      </c>
      <c r="M59" s="32" t="s">
        <v>84</v>
      </c>
      <c r="O59" s="32" t="s">
        <v>214</v>
      </c>
      <c r="Q59" s="32" t="s">
        <v>482</v>
      </c>
      <c r="R59" s="32" t="s">
        <v>86</v>
      </c>
      <c r="S59" s="32" t="s">
        <v>85</v>
      </c>
      <c r="T59" s="32" t="s">
        <v>221</v>
      </c>
      <c r="U59" s="32" t="s">
        <v>224</v>
      </c>
      <c r="V59" s="32" t="s">
        <v>225</v>
      </c>
      <c r="W59" s="306" t="str">
        <f>VLOOKUP(LEFT(B59,7),key!$G$4:$I$5,2,FALSE)</f>
        <v>RefrigFrz</v>
      </c>
      <c r="Y59" s="306" t="str">
        <f>VLOOKUP(LEFT(B59,7),key!$G$4:$I$5,3,FALSE)</f>
        <v>Appl-ESRefg</v>
      </c>
      <c r="AD59" s="32" t="str">
        <f t="shared" si="2"/>
        <v>RefgFrz-SM-Ice_Med-Code</v>
      </c>
      <c r="AE59" s="32" t="str">
        <f t="shared" si="3"/>
        <v>RefgFrz-SM-Ice_Med-Tier2</v>
      </c>
      <c r="AF59" s="32" t="s">
        <v>417</v>
      </c>
      <c r="AH59" s="32" t="s">
        <v>214</v>
      </c>
      <c r="AI59" s="32" t="s">
        <v>214</v>
      </c>
      <c r="AK59" s="32" t="s">
        <v>82</v>
      </c>
      <c r="AM59" s="306" t="str">
        <f t="shared" si="4"/>
        <v>Appl-ESRefg</v>
      </c>
      <c r="AO59" s="32" t="s">
        <v>508</v>
      </c>
      <c r="AP59" s="5">
        <v>42005</v>
      </c>
      <c r="AS59" s="32">
        <f t="shared" si="8"/>
        <v>27</v>
      </c>
      <c r="AT59" s="80" t="str">
        <f t="shared" si="5"/>
        <v>RefgFrz-SM-Ice</v>
      </c>
      <c r="AU59" s="80" t="str">
        <f t="shared" si="6"/>
        <v>_Med</v>
      </c>
      <c r="AV59" s="187" t="str">
        <f t="shared" si="7"/>
        <v>-Tier2</v>
      </c>
      <c r="AW59" s="304">
        <f t="shared" si="7"/>
        <v>2</v>
      </c>
      <c r="AX59" s="81">
        <f>MATCH("RE-"&amp;AT59,'Measure Summary'!$C$10:$C$131,0)</f>
        <v>25</v>
      </c>
      <c r="AY59" s="81">
        <f>MATCH("RE-"&amp;AT59&amp;AU59,'Measure Summary'!$R$10:$R$131,0)</f>
        <v>27</v>
      </c>
      <c r="BA59" s="32">
        <f>MATCH(AD59,Technologies!$B$8:$B$289,0)</f>
        <v>27</v>
      </c>
      <c r="BB59" s="32">
        <f>MATCH(AE59,Technologies!$B$8:$B$289,0)</f>
        <v>137</v>
      </c>
      <c r="BD59" s="32" t="s">
        <v>488</v>
      </c>
      <c r="BE59" s="32" t="s">
        <v>245</v>
      </c>
      <c r="BG59" s="32" t="s">
        <v>598</v>
      </c>
    </row>
    <row r="60" spans="1:59" x14ac:dyDescent="0.25">
      <c r="A60" s="171">
        <f t="shared" si="0"/>
        <v>655</v>
      </c>
      <c r="B60" s="32" t="str">
        <f t="shared" si="1"/>
        <v>RE-RefgFrz-SM-Ice_Large-Tier1</v>
      </c>
      <c r="C60" s="32" t="str">
        <f>MID(INDEX('Measure Summary'!$B$10:$B$200,AX60),FIND(".",INDEX('Measure Summary'!$B$10:$B$200,AX60))+2,299)&amp;", Size Range: "&amp;INDEX('Measure Summary'!$M$10:$M$200,AY60)&amp;", "&amp;INDEX(key!$D$4:$D$5,AW60)</f>
        <v>Refrigerator-freezers - automatic defrost with side-mounted freezer with an automatic icemaker without through-the-door ice service, Size Range: Large (21 – 23 cu. ft.), Energy Star (10% less than Code Maximum)</v>
      </c>
      <c r="D60" s="32" t="s">
        <v>89</v>
      </c>
      <c r="E60" s="32" t="s">
        <v>254</v>
      </c>
      <c r="F60" s="85">
        <v>41965</v>
      </c>
      <c r="G60" s="32" t="s">
        <v>228</v>
      </c>
      <c r="H60" s="32" t="s">
        <v>83</v>
      </c>
      <c r="I60" s="32" t="s">
        <v>222</v>
      </c>
      <c r="J60" s="32" t="s">
        <v>223</v>
      </c>
      <c r="K60" s="112">
        <f>INDEX('Measure Summary'!$N$10:$N$200,AY60)-INDEX('Measure Summary'!$O$10:$P$200,AY60,AW60)</f>
        <v>62</v>
      </c>
      <c r="M60" s="32" t="s">
        <v>84</v>
      </c>
      <c r="O60" s="32" t="s">
        <v>214</v>
      </c>
      <c r="Q60" s="32" t="s">
        <v>482</v>
      </c>
      <c r="R60" s="32" t="s">
        <v>86</v>
      </c>
      <c r="S60" s="32" t="s">
        <v>85</v>
      </c>
      <c r="T60" s="32" t="s">
        <v>221</v>
      </c>
      <c r="U60" s="32" t="s">
        <v>224</v>
      </c>
      <c r="V60" s="32" t="s">
        <v>225</v>
      </c>
      <c r="W60" s="306" t="str">
        <f>VLOOKUP(LEFT(B60,7),key!$G$4:$I$5,2,FALSE)</f>
        <v>RefrigFrz</v>
      </c>
      <c r="Y60" s="306" t="str">
        <f>VLOOKUP(LEFT(B60,7),key!$G$4:$I$5,3,FALSE)</f>
        <v>Appl-ESRefg</v>
      </c>
      <c r="AD60" s="32" t="str">
        <f t="shared" si="2"/>
        <v>RefgFrz-SM-Ice_Large-Code</v>
      </c>
      <c r="AE60" s="32" t="str">
        <f t="shared" si="3"/>
        <v>RefgFrz-SM-Ice_Large-Tier1</v>
      </c>
      <c r="AF60" s="32" t="s">
        <v>417</v>
      </c>
      <c r="AH60" s="32" t="s">
        <v>214</v>
      </c>
      <c r="AI60" s="32" t="s">
        <v>214</v>
      </c>
      <c r="AK60" s="32" t="s">
        <v>82</v>
      </c>
      <c r="AM60" s="306" t="str">
        <f t="shared" si="4"/>
        <v>Appl-ESRefg</v>
      </c>
      <c r="AO60" s="32" t="s">
        <v>508</v>
      </c>
      <c r="AP60" s="5">
        <v>42005</v>
      </c>
      <c r="AS60" s="32">
        <f t="shared" si="8"/>
        <v>28</v>
      </c>
      <c r="AT60" s="80" t="str">
        <f t="shared" si="5"/>
        <v>RefgFrz-SM-Ice</v>
      </c>
      <c r="AU60" s="80" t="str">
        <f t="shared" si="6"/>
        <v>_Large</v>
      </c>
      <c r="AV60" s="187" t="str">
        <f t="shared" si="7"/>
        <v>-Tier1</v>
      </c>
      <c r="AW60" s="304">
        <f t="shared" si="7"/>
        <v>1</v>
      </c>
      <c r="AX60" s="81">
        <f>MATCH("RE-"&amp;AT60,'Measure Summary'!$C$10:$C$131,0)</f>
        <v>25</v>
      </c>
      <c r="AY60" s="81">
        <f>MATCH("RE-"&amp;AT60&amp;AU60,'Measure Summary'!$R$10:$R$131,0)</f>
        <v>28</v>
      </c>
      <c r="BA60" s="32">
        <f>MATCH(AD60,Technologies!$B$8:$B$289,0)</f>
        <v>28</v>
      </c>
      <c r="BB60" s="32">
        <f>MATCH(AE60,Technologies!$B$8:$B$289,0)</f>
        <v>83</v>
      </c>
      <c r="BD60" s="32" t="s">
        <v>489</v>
      </c>
      <c r="BE60" s="32" t="s">
        <v>245</v>
      </c>
      <c r="BG60" s="32" t="s">
        <v>236</v>
      </c>
    </row>
    <row r="61" spans="1:59" x14ac:dyDescent="0.25">
      <c r="A61" s="171">
        <f t="shared" si="0"/>
        <v>656</v>
      </c>
      <c r="B61" s="32" t="str">
        <f t="shared" si="1"/>
        <v>RE-RefgFrz-SM-Ice_Large-Tier2</v>
      </c>
      <c r="C61" s="32" t="str">
        <f>MID(INDEX('Measure Summary'!$B$10:$B$200,AX61),FIND(".",INDEX('Measure Summary'!$B$10:$B$200,AX61))+2,299)&amp;", Size Range: "&amp;INDEX('Measure Summary'!$M$10:$M$200,AY61)&amp;", "&amp;INDEX(key!$D$4:$D$5,AW61)</f>
        <v>Refrigerator-freezers - automatic defrost with side-mounted freezer with an automatic icemaker without through-the-door ice service, Size Range: Large (21 – 23 cu. ft.), 30% less than Code Maximum</v>
      </c>
      <c r="D61" s="32" t="s">
        <v>89</v>
      </c>
      <c r="E61" s="32" t="s">
        <v>254</v>
      </c>
      <c r="F61" s="85">
        <v>41965</v>
      </c>
      <c r="G61" s="32" t="s">
        <v>228</v>
      </c>
      <c r="H61" s="32" t="s">
        <v>83</v>
      </c>
      <c r="I61" s="32" t="s">
        <v>222</v>
      </c>
      <c r="J61" s="32" t="s">
        <v>223</v>
      </c>
      <c r="K61" s="112">
        <f>INDEX('Measure Summary'!$N$10:$N$200,AY61)-INDEX('Measure Summary'!$O$10:$P$200,AY61,AW61)</f>
        <v>187</v>
      </c>
      <c r="M61" s="32" t="s">
        <v>84</v>
      </c>
      <c r="O61" s="32" t="s">
        <v>214</v>
      </c>
      <c r="Q61" s="32" t="s">
        <v>482</v>
      </c>
      <c r="R61" s="32" t="s">
        <v>86</v>
      </c>
      <c r="S61" s="32" t="s">
        <v>85</v>
      </c>
      <c r="T61" s="32" t="s">
        <v>221</v>
      </c>
      <c r="U61" s="32" t="s">
        <v>224</v>
      </c>
      <c r="V61" s="32" t="s">
        <v>225</v>
      </c>
      <c r="W61" s="306" t="str">
        <f>VLOOKUP(LEFT(B61,7),key!$G$4:$I$5,2,FALSE)</f>
        <v>RefrigFrz</v>
      </c>
      <c r="Y61" s="306" t="str">
        <f>VLOOKUP(LEFT(B61,7),key!$G$4:$I$5,3,FALSE)</f>
        <v>Appl-ESRefg</v>
      </c>
      <c r="AD61" s="32" t="str">
        <f t="shared" si="2"/>
        <v>RefgFrz-SM-Ice_Large-Code</v>
      </c>
      <c r="AE61" s="32" t="str">
        <f t="shared" si="3"/>
        <v>RefgFrz-SM-Ice_Large-Tier2</v>
      </c>
      <c r="AF61" s="32" t="s">
        <v>417</v>
      </c>
      <c r="AH61" s="32" t="s">
        <v>214</v>
      </c>
      <c r="AI61" s="32" t="s">
        <v>214</v>
      </c>
      <c r="AK61" s="32" t="s">
        <v>82</v>
      </c>
      <c r="AM61" s="306" t="str">
        <f t="shared" si="4"/>
        <v>Appl-ESRefg</v>
      </c>
      <c r="AO61" s="32" t="s">
        <v>508</v>
      </c>
      <c r="AP61" s="5">
        <v>42005</v>
      </c>
      <c r="AS61" s="32">
        <f t="shared" si="8"/>
        <v>28</v>
      </c>
      <c r="AT61" s="80" t="str">
        <f t="shared" si="5"/>
        <v>RefgFrz-SM-Ice</v>
      </c>
      <c r="AU61" s="80" t="str">
        <f t="shared" si="6"/>
        <v>_Large</v>
      </c>
      <c r="AV61" s="187" t="str">
        <f t="shared" si="7"/>
        <v>-Tier2</v>
      </c>
      <c r="AW61" s="304">
        <f t="shared" si="7"/>
        <v>2</v>
      </c>
      <c r="AX61" s="81">
        <f>MATCH("RE-"&amp;AT61,'Measure Summary'!$C$10:$C$131,0)</f>
        <v>25</v>
      </c>
      <c r="AY61" s="81">
        <f>MATCH("RE-"&amp;AT61&amp;AU61,'Measure Summary'!$R$10:$R$131,0)</f>
        <v>28</v>
      </c>
      <c r="BA61" s="32">
        <f>MATCH(AD61,Technologies!$B$8:$B$289,0)</f>
        <v>28</v>
      </c>
      <c r="BB61" s="32">
        <f>MATCH(AE61,Technologies!$B$8:$B$289,0)</f>
        <v>138</v>
      </c>
      <c r="BD61" s="32" t="s">
        <v>490</v>
      </c>
      <c r="BE61" s="32" t="s">
        <v>202</v>
      </c>
    </row>
    <row r="62" spans="1:59" x14ac:dyDescent="0.25">
      <c r="A62" s="171">
        <f t="shared" si="0"/>
        <v>657</v>
      </c>
      <c r="B62" s="32" t="str">
        <f t="shared" si="1"/>
        <v>RE-RefgFrz-SM-Ice_VLarge-Tier1</v>
      </c>
      <c r="C62" s="32" t="str">
        <f>MID(INDEX('Measure Summary'!$B$10:$B$200,AX62),FIND(".",INDEX('Measure Summary'!$B$10:$B$200,AX62))+2,299)&amp;", Size Range: "&amp;INDEX('Measure Summary'!$M$10:$M$200,AY62)&amp;", "&amp;INDEX(key!$D$4:$D$5,AW62)</f>
        <v>Refrigerator-freezers - automatic defrost with side-mounted freezer with an automatic icemaker without through-the-door ice service, Size Range: Very large (over 23 cu. Ft.), Energy Star (10% less than Code Maximum)</v>
      </c>
      <c r="D62" s="32" t="s">
        <v>89</v>
      </c>
      <c r="E62" s="32" t="s">
        <v>254</v>
      </c>
      <c r="F62" s="85">
        <v>41965</v>
      </c>
      <c r="G62" s="32" t="s">
        <v>228</v>
      </c>
      <c r="H62" s="32" t="s">
        <v>83</v>
      </c>
      <c r="I62" s="32" t="s">
        <v>222</v>
      </c>
      <c r="J62" s="32" t="s">
        <v>223</v>
      </c>
      <c r="K62" s="112">
        <f>INDEX('Measure Summary'!$N$10:$N$200,AY62)-INDEX('Measure Summary'!$O$10:$P$200,AY62,AW62)</f>
        <v>66</v>
      </c>
      <c r="M62" s="32" t="s">
        <v>84</v>
      </c>
      <c r="O62" s="32" t="s">
        <v>214</v>
      </c>
      <c r="Q62" s="32" t="s">
        <v>482</v>
      </c>
      <c r="R62" s="32" t="s">
        <v>86</v>
      </c>
      <c r="S62" s="32" t="s">
        <v>85</v>
      </c>
      <c r="T62" s="32" t="s">
        <v>221</v>
      </c>
      <c r="U62" s="32" t="s">
        <v>224</v>
      </c>
      <c r="V62" s="32" t="s">
        <v>225</v>
      </c>
      <c r="W62" s="306" t="str">
        <f>VLOOKUP(LEFT(B62,7),key!$G$4:$I$5,2,FALSE)</f>
        <v>RefrigFrz</v>
      </c>
      <c r="Y62" s="306" t="str">
        <f>VLOOKUP(LEFT(B62,7),key!$G$4:$I$5,3,FALSE)</f>
        <v>Appl-ESRefg</v>
      </c>
      <c r="AD62" s="32" t="str">
        <f t="shared" si="2"/>
        <v>RefgFrz-SM-Ice_VLarge-Code</v>
      </c>
      <c r="AE62" s="32" t="str">
        <f t="shared" si="3"/>
        <v>RefgFrz-SM-Ice_VLarge-Tier1</v>
      </c>
      <c r="AF62" s="32" t="s">
        <v>417</v>
      </c>
      <c r="AH62" s="32" t="s">
        <v>214</v>
      </c>
      <c r="AI62" s="32" t="s">
        <v>214</v>
      </c>
      <c r="AK62" s="32" t="s">
        <v>82</v>
      </c>
      <c r="AM62" s="306" t="str">
        <f t="shared" si="4"/>
        <v>Appl-ESRefg</v>
      </c>
      <c r="AO62" s="32" t="s">
        <v>508</v>
      </c>
      <c r="AP62" s="5">
        <v>42005</v>
      </c>
      <c r="AS62" s="32">
        <f t="shared" si="8"/>
        <v>29</v>
      </c>
      <c r="AT62" s="80" t="str">
        <f t="shared" si="5"/>
        <v>RefgFrz-SM-Ice</v>
      </c>
      <c r="AU62" s="80" t="str">
        <f t="shared" si="6"/>
        <v>_VLarge</v>
      </c>
      <c r="AV62" s="187" t="str">
        <f t="shared" si="7"/>
        <v>-Tier1</v>
      </c>
      <c r="AW62" s="304">
        <f t="shared" si="7"/>
        <v>1</v>
      </c>
      <c r="AX62" s="81">
        <f>MATCH("RE-"&amp;AT62,'Measure Summary'!$C$10:$C$131,0)</f>
        <v>25</v>
      </c>
      <c r="AY62" s="81">
        <f>MATCH("RE-"&amp;AT62&amp;AU62,'Measure Summary'!$R$10:$R$131,0)</f>
        <v>29</v>
      </c>
      <c r="BA62" s="32">
        <f>MATCH(AD62,Technologies!$B$8:$B$289,0)</f>
        <v>29</v>
      </c>
      <c r="BB62" s="32">
        <f>MATCH(AE62,Technologies!$B$8:$B$289,0)</f>
        <v>84</v>
      </c>
      <c r="BD62" s="32" t="s">
        <v>490</v>
      </c>
      <c r="BE62" s="32" t="s">
        <v>243</v>
      </c>
    </row>
    <row r="63" spans="1:59" x14ac:dyDescent="0.25">
      <c r="A63" s="171">
        <f t="shared" si="0"/>
        <v>658</v>
      </c>
      <c r="B63" s="32" t="str">
        <f t="shared" si="1"/>
        <v>RE-RefgFrz-SM-Ice_VLarge-Tier2</v>
      </c>
      <c r="C63" s="32" t="str">
        <f>MID(INDEX('Measure Summary'!$B$10:$B$200,AX63),FIND(".",INDEX('Measure Summary'!$B$10:$B$200,AX63))+2,299)&amp;", Size Range: "&amp;INDEX('Measure Summary'!$M$10:$M$200,AY63)&amp;", "&amp;INDEX(key!$D$4:$D$5,AW63)</f>
        <v>Refrigerator-freezers - automatic defrost with side-mounted freezer with an automatic icemaker without through-the-door ice service, Size Range: Very large (over 23 cu. Ft.), 30% less than Code Maximum</v>
      </c>
      <c r="D63" s="32" t="s">
        <v>89</v>
      </c>
      <c r="E63" s="32" t="s">
        <v>254</v>
      </c>
      <c r="F63" s="85">
        <v>41965</v>
      </c>
      <c r="G63" s="32" t="s">
        <v>228</v>
      </c>
      <c r="H63" s="32" t="s">
        <v>83</v>
      </c>
      <c r="I63" s="32" t="s">
        <v>222</v>
      </c>
      <c r="J63" s="32" t="s">
        <v>223</v>
      </c>
      <c r="K63" s="112">
        <f>INDEX('Measure Summary'!$N$10:$N$200,AY63)-INDEX('Measure Summary'!$O$10:$P$200,AY63,AW63)</f>
        <v>199</v>
      </c>
      <c r="M63" s="32" t="s">
        <v>84</v>
      </c>
      <c r="O63" s="32" t="s">
        <v>214</v>
      </c>
      <c r="Q63" s="32" t="s">
        <v>482</v>
      </c>
      <c r="R63" s="32" t="s">
        <v>86</v>
      </c>
      <c r="S63" s="32" t="s">
        <v>85</v>
      </c>
      <c r="T63" s="32" t="s">
        <v>221</v>
      </c>
      <c r="U63" s="32" t="s">
        <v>224</v>
      </c>
      <c r="V63" s="32" t="s">
        <v>225</v>
      </c>
      <c r="W63" s="306" t="str">
        <f>VLOOKUP(LEFT(B63,7),key!$G$4:$I$5,2,FALSE)</f>
        <v>RefrigFrz</v>
      </c>
      <c r="Y63" s="306" t="str">
        <f>VLOOKUP(LEFT(B63,7),key!$G$4:$I$5,3,FALSE)</f>
        <v>Appl-ESRefg</v>
      </c>
      <c r="AD63" s="32" t="str">
        <f t="shared" si="2"/>
        <v>RefgFrz-SM-Ice_VLarge-Code</v>
      </c>
      <c r="AE63" s="32" t="str">
        <f t="shared" si="3"/>
        <v>RefgFrz-SM-Ice_VLarge-Tier2</v>
      </c>
      <c r="AF63" s="32" t="s">
        <v>417</v>
      </c>
      <c r="AH63" s="32" t="s">
        <v>214</v>
      </c>
      <c r="AI63" s="32" t="s">
        <v>214</v>
      </c>
      <c r="AK63" s="32" t="s">
        <v>82</v>
      </c>
      <c r="AM63" s="306" t="str">
        <f t="shared" si="4"/>
        <v>Appl-ESRefg</v>
      </c>
      <c r="AO63" s="32" t="s">
        <v>508</v>
      </c>
      <c r="AP63" s="5">
        <v>42005</v>
      </c>
      <c r="AS63" s="32">
        <f t="shared" si="8"/>
        <v>29</v>
      </c>
      <c r="AT63" s="80" t="str">
        <f t="shared" si="5"/>
        <v>RefgFrz-SM-Ice</v>
      </c>
      <c r="AU63" s="80" t="str">
        <f t="shared" si="6"/>
        <v>_VLarge</v>
      </c>
      <c r="AV63" s="187" t="str">
        <f t="shared" si="7"/>
        <v>-Tier2</v>
      </c>
      <c r="AW63" s="304">
        <f t="shared" si="7"/>
        <v>2</v>
      </c>
      <c r="AX63" s="81">
        <f>MATCH("RE-"&amp;AT63,'Measure Summary'!$C$10:$C$131,0)</f>
        <v>25</v>
      </c>
      <c r="AY63" s="81">
        <f>MATCH("RE-"&amp;AT63&amp;AU63,'Measure Summary'!$R$10:$R$131,0)</f>
        <v>29</v>
      </c>
      <c r="BA63" s="32">
        <f>MATCH(AD63,Technologies!$B$8:$B$289,0)</f>
        <v>29</v>
      </c>
      <c r="BB63" s="32">
        <f>MATCH(AE63,Technologies!$B$8:$B$289,0)</f>
        <v>139</v>
      </c>
      <c r="BD63" s="32" t="s">
        <v>490</v>
      </c>
      <c r="BE63" s="32" t="s">
        <v>87</v>
      </c>
    </row>
    <row r="64" spans="1:59" x14ac:dyDescent="0.25">
      <c r="A64" s="171">
        <f t="shared" si="0"/>
        <v>659</v>
      </c>
      <c r="B64" s="32" t="str">
        <f t="shared" si="1"/>
        <v>RE-RefgFrz-SM-Ice_WtdSize-Tier1</v>
      </c>
      <c r="C64" s="32" t="str">
        <f>MID(INDEX('Measure Summary'!$B$10:$B$200,AX64),FIND(".",INDEX('Measure Summary'!$B$10:$B$200,AX64))+2,299)&amp;", Size Range: "&amp;INDEX('Measure Summary'!$M$10:$M$200,AY64)&amp;", "&amp;INDEX(key!$D$4:$D$5,AW64)</f>
        <v>Refrigerator-freezers - automatic defrost with side-mounted freezer with an automatic icemaker without through-the-door ice service, Size Range: Weighted Size, Energy Star (10% less than Code Maximum)</v>
      </c>
      <c r="D64" s="32" t="s">
        <v>89</v>
      </c>
      <c r="E64" s="32" t="s">
        <v>254</v>
      </c>
      <c r="F64" s="85">
        <v>41965</v>
      </c>
      <c r="G64" s="32" t="s">
        <v>507</v>
      </c>
      <c r="H64" s="32" t="s">
        <v>83</v>
      </c>
      <c r="I64" s="32" t="s">
        <v>222</v>
      </c>
      <c r="J64" s="32" t="s">
        <v>223</v>
      </c>
      <c r="K64" s="112">
        <f>INDEX('Measure Summary'!$N$10:$N$200,AY64)-INDEX('Measure Summary'!$O$10:$P$200,AY64,AW64)</f>
        <v>64</v>
      </c>
      <c r="M64" s="32" t="s">
        <v>84</v>
      </c>
      <c r="O64" s="32" t="s">
        <v>214</v>
      </c>
      <c r="Q64" s="32" t="s">
        <v>482</v>
      </c>
      <c r="R64" s="32" t="s">
        <v>86</v>
      </c>
      <c r="S64" s="32" t="s">
        <v>85</v>
      </c>
      <c r="T64" s="32" t="s">
        <v>221</v>
      </c>
      <c r="U64" s="32" t="s">
        <v>224</v>
      </c>
      <c r="V64" s="32" t="s">
        <v>225</v>
      </c>
      <c r="W64" s="306" t="str">
        <f>VLOOKUP(LEFT(B64,7),key!$G$4:$I$5,2,FALSE)</f>
        <v>RefrigFrz</v>
      </c>
      <c r="Y64" s="306" t="str">
        <f>VLOOKUP(LEFT(B64,7),key!$G$4:$I$5,3,FALSE)</f>
        <v>Appl-ESRefg</v>
      </c>
      <c r="AD64" s="32" t="str">
        <f t="shared" si="2"/>
        <v>RefgFrz-SM-Ice_WtdSize-Code</v>
      </c>
      <c r="AE64" s="32" t="str">
        <f t="shared" si="3"/>
        <v>RefgFrz-SM-Ice_WtdSize-Tier1</v>
      </c>
      <c r="AF64" s="32" t="s">
        <v>417</v>
      </c>
      <c r="AH64" s="32" t="s">
        <v>214</v>
      </c>
      <c r="AI64" s="32" t="s">
        <v>214</v>
      </c>
      <c r="AK64" s="32" t="s">
        <v>82</v>
      </c>
      <c r="AM64" s="306" t="str">
        <f t="shared" si="4"/>
        <v>Appl-ESRefg</v>
      </c>
      <c r="AO64" s="32" t="s">
        <v>508</v>
      </c>
      <c r="AP64" s="5">
        <v>42005</v>
      </c>
      <c r="AS64" s="32">
        <f t="shared" si="8"/>
        <v>30</v>
      </c>
      <c r="AT64" s="80" t="str">
        <f t="shared" si="5"/>
        <v>RefgFrz-SM-Ice</v>
      </c>
      <c r="AU64" s="80" t="str">
        <f t="shared" si="6"/>
        <v>_WtdSize</v>
      </c>
      <c r="AV64" s="187" t="str">
        <f t="shared" si="7"/>
        <v>-Tier1</v>
      </c>
      <c r="AW64" s="304">
        <f t="shared" si="7"/>
        <v>1</v>
      </c>
      <c r="AX64" s="81">
        <f>MATCH("RE-"&amp;AT64,'Measure Summary'!$C$10:$C$131,0)</f>
        <v>25</v>
      </c>
      <c r="AY64" s="81">
        <f>MATCH("RE-"&amp;AT64&amp;AU64,'Measure Summary'!$R$10:$R$131,0)</f>
        <v>30</v>
      </c>
      <c r="BA64" s="32">
        <f>MATCH(AD64,Technologies!$B$8:$B$289,0)</f>
        <v>30</v>
      </c>
      <c r="BB64" s="32">
        <f>MATCH(AE64,Technologies!$B$8:$B$289,0)</f>
        <v>85</v>
      </c>
      <c r="BD64" s="32" t="s">
        <v>490</v>
      </c>
      <c r="BE64" s="32" t="s">
        <v>245</v>
      </c>
    </row>
    <row r="65" spans="1:57" x14ac:dyDescent="0.25">
      <c r="A65" s="171">
        <f t="shared" si="0"/>
        <v>660</v>
      </c>
      <c r="B65" s="32" t="str">
        <f t="shared" si="1"/>
        <v>RE-RefgFrz-SM-Ice_WtdSize-Tier2</v>
      </c>
      <c r="C65" s="32" t="str">
        <f>MID(INDEX('Measure Summary'!$B$10:$B$200,AX65),FIND(".",INDEX('Measure Summary'!$B$10:$B$200,AX65))+2,299)&amp;", Size Range: "&amp;INDEX('Measure Summary'!$M$10:$M$200,AY65)&amp;", "&amp;INDEX(key!$D$4:$D$5,AW65)</f>
        <v>Refrigerator-freezers - automatic defrost with side-mounted freezer with an automatic icemaker without through-the-door ice service, Size Range: Weighted Size, 30% less than Code Maximum</v>
      </c>
      <c r="D65" s="32" t="s">
        <v>89</v>
      </c>
      <c r="E65" s="32" t="s">
        <v>254</v>
      </c>
      <c r="F65" s="85">
        <v>41965</v>
      </c>
      <c r="G65" s="32" t="s">
        <v>507</v>
      </c>
      <c r="H65" s="32" t="s">
        <v>83</v>
      </c>
      <c r="I65" s="32" t="s">
        <v>222</v>
      </c>
      <c r="J65" s="32" t="s">
        <v>223</v>
      </c>
      <c r="K65" s="112">
        <f>INDEX('Measure Summary'!$N$10:$N$200,AY65)-INDEX('Measure Summary'!$O$10:$P$200,AY65,AW65)</f>
        <v>191</v>
      </c>
      <c r="M65" s="32" t="s">
        <v>84</v>
      </c>
      <c r="O65" s="32" t="s">
        <v>214</v>
      </c>
      <c r="Q65" s="32" t="s">
        <v>482</v>
      </c>
      <c r="R65" s="32" t="s">
        <v>86</v>
      </c>
      <c r="S65" s="32" t="s">
        <v>85</v>
      </c>
      <c r="T65" s="32" t="s">
        <v>221</v>
      </c>
      <c r="U65" s="32" t="s">
        <v>224</v>
      </c>
      <c r="V65" s="32" t="s">
        <v>225</v>
      </c>
      <c r="W65" s="306" t="str">
        <f>VLOOKUP(LEFT(B65,7),key!$G$4:$I$5,2,FALSE)</f>
        <v>RefrigFrz</v>
      </c>
      <c r="Y65" s="306" t="str">
        <f>VLOOKUP(LEFT(B65,7),key!$G$4:$I$5,3,FALSE)</f>
        <v>Appl-ESRefg</v>
      </c>
      <c r="AD65" s="32" t="str">
        <f t="shared" si="2"/>
        <v>RefgFrz-SM-Ice_WtdSize-Code</v>
      </c>
      <c r="AE65" s="32" t="str">
        <f t="shared" si="3"/>
        <v>RefgFrz-SM-Ice_WtdSize-Tier2</v>
      </c>
      <c r="AF65" s="32" t="s">
        <v>417</v>
      </c>
      <c r="AH65" s="32" t="s">
        <v>214</v>
      </c>
      <c r="AI65" s="32" t="s">
        <v>214</v>
      </c>
      <c r="AK65" s="32" t="s">
        <v>82</v>
      </c>
      <c r="AM65" s="306" t="str">
        <f t="shared" si="4"/>
        <v>Appl-ESRefg</v>
      </c>
      <c r="AO65" s="32" t="s">
        <v>508</v>
      </c>
      <c r="AP65" s="5">
        <v>42005</v>
      </c>
      <c r="AS65" s="32">
        <f t="shared" si="8"/>
        <v>30</v>
      </c>
      <c r="AT65" s="80" t="str">
        <f t="shared" si="5"/>
        <v>RefgFrz-SM-Ice</v>
      </c>
      <c r="AU65" s="80" t="str">
        <f t="shared" si="6"/>
        <v>_WtdSize</v>
      </c>
      <c r="AV65" s="187" t="str">
        <f t="shared" si="7"/>
        <v>-Tier2</v>
      </c>
      <c r="AW65" s="304">
        <f t="shared" si="7"/>
        <v>2</v>
      </c>
      <c r="AX65" s="81">
        <f>MATCH("RE-"&amp;AT65,'Measure Summary'!$C$10:$C$131,0)</f>
        <v>25</v>
      </c>
      <c r="AY65" s="81">
        <f>MATCH("RE-"&amp;AT65&amp;AU65,'Measure Summary'!$R$10:$R$131,0)</f>
        <v>30</v>
      </c>
      <c r="BA65" s="32">
        <f>MATCH(AD65,Technologies!$B$8:$B$289,0)</f>
        <v>30</v>
      </c>
      <c r="BB65" s="32">
        <f>MATCH(AE65,Technologies!$B$8:$B$289,0)</f>
        <v>140</v>
      </c>
      <c r="BD65" s="32" t="s">
        <v>491</v>
      </c>
      <c r="BE65" s="32" t="s">
        <v>202</v>
      </c>
    </row>
    <row r="66" spans="1:57" x14ac:dyDescent="0.25">
      <c r="A66" s="171">
        <f t="shared" si="0"/>
        <v>661</v>
      </c>
      <c r="B66" s="32" t="str">
        <f t="shared" si="1"/>
        <v>RE-RefgFrz-SM-TTD_Mini-Tier1</v>
      </c>
      <c r="C66" s="32" t="str">
        <f>MID(INDEX('Measure Summary'!$B$10:$B$200,AX66),FIND(".",INDEX('Measure Summary'!$B$10:$B$200,AX66))+2,299)&amp;", Size Range: "&amp;INDEX('Measure Summary'!$M$10:$M$200,AY66)&amp;", "&amp;INDEX(key!$D$4:$D$5,AW66)</f>
        <v>Refrigerator-freezers - automatic defrost with side-mounted freezer with through-the-door ice service, Size Range: Very Small (&lt;13 cu. ft.), Energy Star (10% less than Code Maximum)</v>
      </c>
      <c r="D66" s="32" t="s">
        <v>89</v>
      </c>
      <c r="E66" s="32" t="s">
        <v>254</v>
      </c>
      <c r="F66" s="85">
        <v>41965</v>
      </c>
      <c r="G66" s="32" t="s">
        <v>507</v>
      </c>
      <c r="H66" s="32" t="s">
        <v>83</v>
      </c>
      <c r="I66" s="32" t="s">
        <v>222</v>
      </c>
      <c r="J66" s="32" t="s">
        <v>223</v>
      </c>
      <c r="K66" s="112">
        <f>INDEX('Measure Summary'!$N$10:$N$200,AY66)-INDEX('Measure Summary'!$O$10:$P$200,AY66,AW66)</f>
        <v>55</v>
      </c>
      <c r="M66" s="32" t="s">
        <v>84</v>
      </c>
      <c r="O66" s="32" t="s">
        <v>214</v>
      </c>
      <c r="Q66" s="32" t="s">
        <v>482</v>
      </c>
      <c r="R66" s="32" t="s">
        <v>86</v>
      </c>
      <c r="S66" s="32" t="s">
        <v>85</v>
      </c>
      <c r="T66" s="32" t="s">
        <v>221</v>
      </c>
      <c r="U66" s="32" t="s">
        <v>224</v>
      </c>
      <c r="V66" s="32" t="s">
        <v>225</v>
      </c>
      <c r="W66" s="306" t="str">
        <f>VLOOKUP(LEFT(B66,7),key!$G$4:$I$5,2,FALSE)</f>
        <v>RefrigFrz</v>
      </c>
      <c r="Y66" s="306" t="str">
        <f>VLOOKUP(LEFT(B66,7),key!$G$4:$I$5,3,FALSE)</f>
        <v>Appl-ESRefg</v>
      </c>
      <c r="AD66" s="32" t="str">
        <f t="shared" si="2"/>
        <v>RefgFrz-SM-TTD_Mini-Code</v>
      </c>
      <c r="AE66" s="32" t="str">
        <f t="shared" si="3"/>
        <v>RefgFrz-SM-TTD_Mini-Tier1</v>
      </c>
      <c r="AF66" s="32" t="s">
        <v>417</v>
      </c>
      <c r="AH66" s="32" t="s">
        <v>214</v>
      </c>
      <c r="AI66" s="32" t="s">
        <v>214</v>
      </c>
      <c r="AK66" s="32" t="s">
        <v>82</v>
      </c>
      <c r="AM66" s="306" t="str">
        <f t="shared" si="4"/>
        <v>Appl-ESRefg</v>
      </c>
      <c r="AO66" s="32" t="s">
        <v>508</v>
      </c>
      <c r="AP66" s="5">
        <v>42005</v>
      </c>
      <c r="AS66" s="32">
        <f t="shared" si="8"/>
        <v>31</v>
      </c>
      <c r="AT66" s="80" t="str">
        <f t="shared" si="5"/>
        <v>RefgFrz-SM-TTD</v>
      </c>
      <c r="AU66" s="80" t="str">
        <f t="shared" si="6"/>
        <v>_Mini</v>
      </c>
      <c r="AV66" s="187" t="str">
        <f t="shared" si="7"/>
        <v>-Tier1</v>
      </c>
      <c r="AW66" s="304">
        <f t="shared" si="7"/>
        <v>1</v>
      </c>
      <c r="AX66" s="81">
        <f>MATCH("RE-"&amp;AT66,'Measure Summary'!$C$10:$C$131,0)</f>
        <v>31</v>
      </c>
      <c r="AY66" s="81">
        <f>MATCH("RE-"&amp;AT66&amp;AU66,'Measure Summary'!$R$10:$R$131,0)</f>
        <v>31</v>
      </c>
      <c r="BA66" s="32">
        <f>MATCH(AD66,Technologies!$B$8:$B$289,0)</f>
        <v>31</v>
      </c>
      <c r="BB66" s="32">
        <f>MATCH(AE66,Technologies!$B$8:$B$289,0)</f>
        <v>86</v>
      </c>
      <c r="BD66" s="32" t="s">
        <v>491</v>
      </c>
      <c r="BE66" s="32" t="s">
        <v>243</v>
      </c>
    </row>
    <row r="67" spans="1:57" x14ac:dyDescent="0.25">
      <c r="A67" s="171">
        <f t="shared" si="0"/>
        <v>662</v>
      </c>
      <c r="B67" s="32" t="str">
        <f t="shared" si="1"/>
        <v>RE-RefgFrz-SM-TTD_Mini-Tier2</v>
      </c>
      <c r="C67" s="32" t="str">
        <f>MID(INDEX('Measure Summary'!$B$10:$B$200,AX67),FIND(".",INDEX('Measure Summary'!$B$10:$B$200,AX67))+2,299)&amp;", Size Range: "&amp;INDEX('Measure Summary'!$M$10:$M$200,AY67)&amp;", "&amp;INDEX(key!$D$4:$D$5,AW67)</f>
        <v>Refrigerator-freezers - automatic defrost with side-mounted freezer with through-the-door ice service, Size Range: Very Small (&lt;13 cu. ft.), 30% less than Code Maximum</v>
      </c>
      <c r="D67" s="32" t="s">
        <v>89</v>
      </c>
      <c r="E67" s="32" t="s">
        <v>254</v>
      </c>
      <c r="F67" s="85">
        <v>41965</v>
      </c>
      <c r="G67" s="32" t="s">
        <v>507</v>
      </c>
      <c r="H67" s="32" t="s">
        <v>83</v>
      </c>
      <c r="I67" s="32" t="s">
        <v>222</v>
      </c>
      <c r="J67" s="32" t="s">
        <v>223</v>
      </c>
      <c r="K67" s="112">
        <f>INDEX('Measure Summary'!$N$10:$N$200,AY67)-INDEX('Measure Summary'!$O$10:$P$200,AY67,AW67)</f>
        <v>166</v>
      </c>
      <c r="M67" s="32" t="s">
        <v>84</v>
      </c>
      <c r="O67" s="32" t="s">
        <v>214</v>
      </c>
      <c r="Q67" s="32" t="s">
        <v>482</v>
      </c>
      <c r="R67" s="32" t="s">
        <v>86</v>
      </c>
      <c r="S67" s="32" t="s">
        <v>85</v>
      </c>
      <c r="T67" s="32" t="s">
        <v>221</v>
      </c>
      <c r="U67" s="32" t="s">
        <v>224</v>
      </c>
      <c r="V67" s="32" t="s">
        <v>225</v>
      </c>
      <c r="W67" s="306" t="str">
        <f>VLOOKUP(LEFT(B67,7),key!$G$4:$I$5,2,FALSE)</f>
        <v>RefrigFrz</v>
      </c>
      <c r="Y67" s="306" t="str">
        <f>VLOOKUP(LEFT(B67,7),key!$G$4:$I$5,3,FALSE)</f>
        <v>Appl-ESRefg</v>
      </c>
      <c r="AD67" s="32" t="str">
        <f t="shared" si="2"/>
        <v>RefgFrz-SM-TTD_Mini-Code</v>
      </c>
      <c r="AE67" s="32" t="str">
        <f t="shared" si="3"/>
        <v>RefgFrz-SM-TTD_Mini-Tier2</v>
      </c>
      <c r="AF67" s="32" t="s">
        <v>417</v>
      </c>
      <c r="AH67" s="32" t="s">
        <v>214</v>
      </c>
      <c r="AI67" s="32" t="s">
        <v>214</v>
      </c>
      <c r="AK67" s="32" t="s">
        <v>82</v>
      </c>
      <c r="AM67" s="306" t="str">
        <f t="shared" si="4"/>
        <v>Appl-ESRefg</v>
      </c>
      <c r="AO67" s="32" t="s">
        <v>508</v>
      </c>
      <c r="AP67" s="5">
        <v>42005</v>
      </c>
      <c r="AS67" s="32">
        <f t="shared" si="8"/>
        <v>31</v>
      </c>
      <c r="AT67" s="80" t="str">
        <f t="shared" si="5"/>
        <v>RefgFrz-SM-TTD</v>
      </c>
      <c r="AU67" s="80" t="str">
        <f t="shared" si="6"/>
        <v>_Mini</v>
      </c>
      <c r="AV67" s="187" t="str">
        <f t="shared" si="7"/>
        <v>-Tier2</v>
      </c>
      <c r="AW67" s="304">
        <f t="shared" si="7"/>
        <v>2</v>
      </c>
      <c r="AX67" s="81">
        <f>MATCH("RE-"&amp;AT67,'Measure Summary'!$C$10:$C$131,0)</f>
        <v>31</v>
      </c>
      <c r="AY67" s="81">
        <f>MATCH("RE-"&amp;AT67&amp;AU67,'Measure Summary'!$R$10:$R$131,0)</f>
        <v>31</v>
      </c>
      <c r="BA67" s="32">
        <f>MATCH(AD67,Technologies!$B$8:$B$289,0)</f>
        <v>31</v>
      </c>
      <c r="BB67" s="32">
        <f>MATCH(AE67,Technologies!$B$8:$B$289,0)</f>
        <v>141</v>
      </c>
      <c r="BD67" s="32" t="s">
        <v>491</v>
      </c>
      <c r="BE67" s="32" t="s">
        <v>87</v>
      </c>
    </row>
    <row r="68" spans="1:57" x14ac:dyDescent="0.25">
      <c r="A68" s="171">
        <f t="shared" si="0"/>
        <v>663</v>
      </c>
      <c r="B68" s="32" t="str">
        <f t="shared" si="1"/>
        <v>RE-RefgFrz-SM-TTD_Small-Tier1</v>
      </c>
      <c r="C68" s="32" t="str">
        <f>MID(INDEX('Measure Summary'!$B$10:$B$200,AX68),FIND(".",INDEX('Measure Summary'!$B$10:$B$200,AX68))+2,299)&amp;", Size Range: "&amp;INDEX('Measure Summary'!$M$10:$M$200,AY68)&amp;", "&amp;INDEX(key!$D$4:$D$5,AW68)</f>
        <v>Refrigerator-freezers - automatic defrost with side-mounted freezer with through-the-door ice service, Size Range: Small (13 – 16 cu. ft.), Energy Star (10% less than Code Maximum)</v>
      </c>
      <c r="D68" s="32" t="s">
        <v>89</v>
      </c>
      <c r="E68" s="32" t="s">
        <v>254</v>
      </c>
      <c r="F68" s="85">
        <v>41965</v>
      </c>
      <c r="G68" s="32" t="s">
        <v>507</v>
      </c>
      <c r="H68" s="32" t="s">
        <v>83</v>
      </c>
      <c r="I68" s="32" t="s">
        <v>222</v>
      </c>
      <c r="J68" s="32" t="s">
        <v>223</v>
      </c>
      <c r="K68" s="112">
        <f>INDEX('Measure Summary'!$N$10:$N$200,AY68)-INDEX('Measure Summary'!$O$10:$P$200,AY68,AW68)</f>
        <v>60</v>
      </c>
      <c r="M68" s="32" t="s">
        <v>84</v>
      </c>
      <c r="O68" s="32" t="s">
        <v>214</v>
      </c>
      <c r="Q68" s="32" t="s">
        <v>482</v>
      </c>
      <c r="R68" s="32" t="s">
        <v>86</v>
      </c>
      <c r="S68" s="32" t="s">
        <v>85</v>
      </c>
      <c r="T68" s="32" t="s">
        <v>221</v>
      </c>
      <c r="U68" s="32" t="s">
        <v>224</v>
      </c>
      <c r="V68" s="32" t="s">
        <v>225</v>
      </c>
      <c r="W68" s="306" t="str">
        <f>VLOOKUP(LEFT(B68,7),key!$G$4:$I$5,2,FALSE)</f>
        <v>RefrigFrz</v>
      </c>
      <c r="Y68" s="306" t="str">
        <f>VLOOKUP(LEFT(B68,7),key!$G$4:$I$5,3,FALSE)</f>
        <v>Appl-ESRefg</v>
      </c>
      <c r="AD68" s="32" t="str">
        <f t="shared" si="2"/>
        <v>RefgFrz-SM-TTD_Small-Code</v>
      </c>
      <c r="AE68" s="32" t="str">
        <f t="shared" si="3"/>
        <v>RefgFrz-SM-TTD_Small-Tier1</v>
      </c>
      <c r="AF68" s="32" t="s">
        <v>417</v>
      </c>
      <c r="AH68" s="32" t="s">
        <v>214</v>
      </c>
      <c r="AI68" s="32" t="s">
        <v>214</v>
      </c>
      <c r="AK68" s="32" t="s">
        <v>82</v>
      </c>
      <c r="AM68" s="306" t="str">
        <f t="shared" si="4"/>
        <v>Appl-ESRefg</v>
      </c>
      <c r="AO68" s="32" t="s">
        <v>508</v>
      </c>
      <c r="AP68" s="5">
        <v>42005</v>
      </c>
      <c r="AS68" s="32">
        <f t="shared" si="8"/>
        <v>32</v>
      </c>
      <c r="AT68" s="80" t="str">
        <f t="shared" si="5"/>
        <v>RefgFrz-SM-TTD</v>
      </c>
      <c r="AU68" s="80" t="str">
        <f t="shared" si="6"/>
        <v>_Small</v>
      </c>
      <c r="AV68" s="187" t="str">
        <f t="shared" si="7"/>
        <v>-Tier1</v>
      </c>
      <c r="AW68" s="304">
        <f t="shared" si="7"/>
        <v>1</v>
      </c>
      <c r="AX68" s="81">
        <f>MATCH("RE-"&amp;AT68,'Measure Summary'!$C$10:$C$131,0)</f>
        <v>31</v>
      </c>
      <c r="AY68" s="81">
        <f>MATCH("RE-"&amp;AT68&amp;AU68,'Measure Summary'!$R$10:$R$131,0)</f>
        <v>32</v>
      </c>
      <c r="BA68" s="32">
        <f>MATCH(AD68,Technologies!$B$8:$B$289,0)</f>
        <v>32</v>
      </c>
      <c r="BB68" s="32">
        <f>MATCH(AE68,Technologies!$B$8:$B$289,0)</f>
        <v>87</v>
      </c>
      <c r="BD68" s="32" t="s">
        <v>491</v>
      </c>
      <c r="BE68" s="32" t="s">
        <v>245</v>
      </c>
    </row>
    <row r="69" spans="1:57" x14ac:dyDescent="0.25">
      <c r="A69" s="171">
        <f t="shared" si="0"/>
        <v>664</v>
      </c>
      <c r="B69" s="32" t="str">
        <f t="shared" si="1"/>
        <v>RE-RefgFrz-SM-TTD_Small-Tier2</v>
      </c>
      <c r="C69" s="32" t="str">
        <f>MID(INDEX('Measure Summary'!$B$10:$B$200,AX69),FIND(".",INDEX('Measure Summary'!$B$10:$B$200,AX69))+2,299)&amp;", Size Range: "&amp;INDEX('Measure Summary'!$M$10:$M$200,AY69)&amp;", "&amp;INDEX(key!$D$4:$D$5,AW69)</f>
        <v>Refrigerator-freezers - automatic defrost with side-mounted freezer with through-the-door ice service, Size Range: Small (13 – 16 cu. ft.), 30% less than Code Maximum</v>
      </c>
      <c r="D69" s="32" t="s">
        <v>89</v>
      </c>
      <c r="E69" s="32" t="s">
        <v>254</v>
      </c>
      <c r="F69" s="85">
        <v>41965</v>
      </c>
      <c r="G69" s="32" t="s">
        <v>507</v>
      </c>
      <c r="H69" s="32" t="s">
        <v>83</v>
      </c>
      <c r="I69" s="32" t="s">
        <v>222</v>
      </c>
      <c r="J69" s="32" t="s">
        <v>223</v>
      </c>
      <c r="K69" s="112">
        <f>INDEX('Measure Summary'!$N$10:$N$200,AY69)-INDEX('Measure Summary'!$O$10:$P$200,AY69,AW69)</f>
        <v>179</v>
      </c>
      <c r="M69" s="32" t="s">
        <v>84</v>
      </c>
      <c r="O69" s="32" t="s">
        <v>214</v>
      </c>
      <c r="Q69" s="32" t="s">
        <v>482</v>
      </c>
      <c r="R69" s="32" t="s">
        <v>86</v>
      </c>
      <c r="S69" s="32" t="s">
        <v>85</v>
      </c>
      <c r="T69" s="32" t="s">
        <v>221</v>
      </c>
      <c r="U69" s="32" t="s">
        <v>224</v>
      </c>
      <c r="V69" s="32" t="s">
        <v>225</v>
      </c>
      <c r="W69" s="306" t="str">
        <f>VLOOKUP(LEFT(B69,7),key!$G$4:$I$5,2,FALSE)</f>
        <v>RefrigFrz</v>
      </c>
      <c r="Y69" s="306" t="str">
        <f>VLOOKUP(LEFT(B69,7),key!$G$4:$I$5,3,FALSE)</f>
        <v>Appl-ESRefg</v>
      </c>
      <c r="AD69" s="32" t="str">
        <f t="shared" si="2"/>
        <v>RefgFrz-SM-TTD_Small-Code</v>
      </c>
      <c r="AE69" s="32" t="str">
        <f t="shared" si="3"/>
        <v>RefgFrz-SM-TTD_Small-Tier2</v>
      </c>
      <c r="AF69" s="32" t="s">
        <v>417</v>
      </c>
      <c r="AH69" s="32" t="s">
        <v>214</v>
      </c>
      <c r="AI69" s="32" t="s">
        <v>214</v>
      </c>
      <c r="AK69" s="32" t="s">
        <v>82</v>
      </c>
      <c r="AM69" s="306" t="str">
        <f t="shared" si="4"/>
        <v>Appl-ESRefg</v>
      </c>
      <c r="AO69" s="32" t="s">
        <v>508</v>
      </c>
      <c r="AP69" s="5">
        <v>42005</v>
      </c>
      <c r="AS69" s="32">
        <f t="shared" si="8"/>
        <v>32</v>
      </c>
      <c r="AT69" s="80" t="str">
        <f t="shared" si="5"/>
        <v>RefgFrz-SM-TTD</v>
      </c>
      <c r="AU69" s="80" t="str">
        <f t="shared" si="6"/>
        <v>_Small</v>
      </c>
      <c r="AV69" s="187" t="str">
        <f t="shared" si="7"/>
        <v>-Tier2</v>
      </c>
      <c r="AW69" s="304">
        <f t="shared" si="7"/>
        <v>2</v>
      </c>
      <c r="AX69" s="81">
        <f>MATCH("RE-"&amp;AT69,'Measure Summary'!$C$10:$C$131,0)</f>
        <v>31</v>
      </c>
      <c r="AY69" s="81">
        <f>MATCH("RE-"&amp;AT69&amp;AU69,'Measure Summary'!$R$10:$R$131,0)</f>
        <v>32</v>
      </c>
      <c r="BA69" s="32">
        <f>MATCH(AD69,Technologies!$B$8:$B$289,0)</f>
        <v>32</v>
      </c>
      <c r="BB69" s="32">
        <f>MATCH(AE69,Technologies!$B$8:$B$289,0)</f>
        <v>142</v>
      </c>
      <c r="BD69" s="32" t="s">
        <v>492</v>
      </c>
      <c r="BE69" s="32" t="s">
        <v>202</v>
      </c>
    </row>
    <row r="70" spans="1:57" x14ac:dyDescent="0.25">
      <c r="A70" s="171">
        <f t="shared" si="0"/>
        <v>665</v>
      </c>
      <c r="B70" s="32" t="str">
        <f t="shared" si="1"/>
        <v>RE-RefgFrz-SM-TTD_Med-Tier1</v>
      </c>
      <c r="C70" s="32" t="str">
        <f>MID(INDEX('Measure Summary'!$B$10:$B$200,AX70),FIND(".",INDEX('Measure Summary'!$B$10:$B$200,AX70))+2,299)&amp;", Size Range: "&amp;INDEX('Measure Summary'!$M$10:$M$200,AY70)&amp;", "&amp;INDEX(key!$D$4:$D$5,AW70)</f>
        <v>Refrigerator-freezers - automatic defrost with side-mounted freezer with through-the-door ice service, Size Range: Medium (17 – 20 cu. ft.), Energy Star (10% less than Code Maximum)</v>
      </c>
      <c r="D70" s="32" t="s">
        <v>89</v>
      </c>
      <c r="E70" s="32" t="s">
        <v>254</v>
      </c>
      <c r="F70" s="85">
        <v>41965</v>
      </c>
      <c r="G70" s="32" t="s">
        <v>507</v>
      </c>
      <c r="H70" s="32" t="s">
        <v>83</v>
      </c>
      <c r="I70" s="32" t="s">
        <v>222</v>
      </c>
      <c r="J70" s="32" t="s">
        <v>223</v>
      </c>
      <c r="K70" s="112">
        <f>INDEX('Measure Summary'!$N$10:$N$200,AY70)-INDEX('Measure Summary'!$O$10:$P$200,AY70,AW70)</f>
        <v>64</v>
      </c>
      <c r="M70" s="32" t="s">
        <v>84</v>
      </c>
      <c r="O70" s="32" t="s">
        <v>214</v>
      </c>
      <c r="Q70" s="32" t="s">
        <v>482</v>
      </c>
      <c r="R70" s="32" t="s">
        <v>86</v>
      </c>
      <c r="S70" s="32" t="s">
        <v>85</v>
      </c>
      <c r="T70" s="32" t="s">
        <v>221</v>
      </c>
      <c r="U70" s="32" t="s">
        <v>224</v>
      </c>
      <c r="V70" s="32" t="s">
        <v>225</v>
      </c>
      <c r="W70" s="306" t="str">
        <f>VLOOKUP(LEFT(B70,7),key!$G$4:$I$5,2,FALSE)</f>
        <v>RefrigFrz</v>
      </c>
      <c r="Y70" s="306" t="str">
        <f>VLOOKUP(LEFT(B70,7),key!$G$4:$I$5,3,FALSE)</f>
        <v>Appl-ESRefg</v>
      </c>
      <c r="AD70" s="32" t="str">
        <f t="shared" si="2"/>
        <v>RefgFrz-SM-TTD_Med-Code</v>
      </c>
      <c r="AE70" s="32" t="str">
        <f t="shared" si="3"/>
        <v>RefgFrz-SM-TTD_Med-Tier1</v>
      </c>
      <c r="AF70" s="32" t="s">
        <v>417</v>
      </c>
      <c r="AH70" s="32" t="s">
        <v>214</v>
      </c>
      <c r="AI70" s="32" t="s">
        <v>214</v>
      </c>
      <c r="AK70" s="32" t="s">
        <v>82</v>
      </c>
      <c r="AM70" s="306" t="str">
        <f t="shared" si="4"/>
        <v>Appl-ESRefg</v>
      </c>
      <c r="AO70" s="32" t="s">
        <v>508</v>
      </c>
      <c r="AP70" s="5">
        <v>42005</v>
      </c>
      <c r="AS70" s="32">
        <f t="shared" si="8"/>
        <v>33</v>
      </c>
      <c r="AT70" s="80" t="str">
        <f t="shared" si="5"/>
        <v>RefgFrz-SM-TTD</v>
      </c>
      <c r="AU70" s="80" t="str">
        <f t="shared" si="6"/>
        <v>_Med</v>
      </c>
      <c r="AV70" s="187" t="str">
        <f t="shared" si="7"/>
        <v>-Tier1</v>
      </c>
      <c r="AW70" s="304">
        <f t="shared" si="7"/>
        <v>1</v>
      </c>
      <c r="AX70" s="81">
        <f>MATCH("RE-"&amp;AT70,'Measure Summary'!$C$10:$C$131,0)</f>
        <v>31</v>
      </c>
      <c r="AY70" s="81">
        <f>MATCH("RE-"&amp;AT70&amp;AU70,'Measure Summary'!$R$10:$R$131,0)</f>
        <v>33</v>
      </c>
      <c r="BA70" s="32">
        <f>MATCH(AD70,Technologies!$B$8:$B$289,0)</f>
        <v>33</v>
      </c>
      <c r="BB70" s="32">
        <f>MATCH(AE70,Technologies!$B$8:$B$289,0)</f>
        <v>88</v>
      </c>
      <c r="BD70" s="32" t="s">
        <v>492</v>
      </c>
      <c r="BE70" s="32" t="s">
        <v>243</v>
      </c>
    </row>
    <row r="71" spans="1:57" x14ac:dyDescent="0.25">
      <c r="A71" s="171">
        <f t="shared" ref="A71:A134" si="9">+A70+1</f>
        <v>666</v>
      </c>
      <c r="B71" s="32" t="str">
        <f t="shared" ref="B71:B134" si="10">"RE-"&amp;AT71&amp;IF(AU71="","",AU71)&amp;AV71</f>
        <v>RE-RefgFrz-SM-TTD_Med-Tier2</v>
      </c>
      <c r="C71" s="32" t="str">
        <f>MID(INDEX('Measure Summary'!$B$10:$B$200,AX71),FIND(".",INDEX('Measure Summary'!$B$10:$B$200,AX71))+2,299)&amp;", Size Range: "&amp;INDEX('Measure Summary'!$M$10:$M$200,AY71)&amp;", "&amp;INDEX(key!$D$4:$D$5,AW71)</f>
        <v>Refrigerator-freezers - automatic defrost with side-mounted freezer with through-the-door ice service, Size Range: Medium (17 – 20 cu. ft.), 30% less than Code Maximum</v>
      </c>
      <c r="D71" s="32" t="s">
        <v>89</v>
      </c>
      <c r="E71" s="32" t="s">
        <v>254</v>
      </c>
      <c r="F71" s="85">
        <v>41965</v>
      </c>
      <c r="G71" s="32" t="s">
        <v>507</v>
      </c>
      <c r="H71" s="32" t="s">
        <v>83</v>
      </c>
      <c r="I71" s="32" t="s">
        <v>222</v>
      </c>
      <c r="J71" s="32" t="s">
        <v>223</v>
      </c>
      <c r="K71" s="112">
        <f>INDEX('Measure Summary'!$N$10:$N$200,AY71)-INDEX('Measure Summary'!$O$10:$P$200,AY71,AW71)</f>
        <v>192</v>
      </c>
      <c r="M71" s="32" t="s">
        <v>84</v>
      </c>
      <c r="O71" s="32" t="s">
        <v>214</v>
      </c>
      <c r="Q71" s="32" t="s">
        <v>482</v>
      </c>
      <c r="R71" s="32" t="s">
        <v>86</v>
      </c>
      <c r="S71" s="32" t="s">
        <v>85</v>
      </c>
      <c r="T71" s="32" t="s">
        <v>221</v>
      </c>
      <c r="U71" s="32" t="s">
        <v>224</v>
      </c>
      <c r="V71" s="32" t="s">
        <v>225</v>
      </c>
      <c r="W71" s="306" t="str">
        <f>VLOOKUP(LEFT(B71,7),key!$G$4:$I$5,2,FALSE)</f>
        <v>RefrigFrz</v>
      </c>
      <c r="Y71" s="306" t="str">
        <f>VLOOKUP(LEFT(B71,7),key!$G$4:$I$5,3,FALSE)</f>
        <v>Appl-ESRefg</v>
      </c>
      <c r="AD71" s="32" t="str">
        <f t="shared" ref="AD71:AD97" si="11">AT71&amp;IF(AU71="","",AU71)&amp;"-Code"</f>
        <v>RefgFrz-SM-TTD_Med-Code</v>
      </c>
      <c r="AE71" s="32" t="str">
        <f t="shared" ref="AE71:AE97" si="12">AT71&amp;IF(AU71="","",AU71)&amp;AV71</f>
        <v>RefgFrz-SM-TTD_Med-Tier2</v>
      </c>
      <c r="AF71" s="32" t="s">
        <v>417</v>
      </c>
      <c r="AH71" s="32" t="s">
        <v>214</v>
      </c>
      <c r="AI71" s="32" t="s">
        <v>214</v>
      </c>
      <c r="AK71" s="32" t="s">
        <v>82</v>
      </c>
      <c r="AM71" s="306" t="str">
        <f t="shared" ref="AM71:AM97" si="13">+Y71</f>
        <v>Appl-ESRefg</v>
      </c>
      <c r="AO71" s="32" t="s">
        <v>508</v>
      </c>
      <c r="AP71" s="5">
        <v>42005</v>
      </c>
      <c r="AS71" s="32">
        <f t="shared" si="8"/>
        <v>33</v>
      </c>
      <c r="AT71" s="80" t="str">
        <f t="shared" ref="AT71:AT134" si="14">INDEX($BD$6:$BD$87,AS71)</f>
        <v>RefgFrz-SM-TTD</v>
      </c>
      <c r="AU71" s="80" t="str">
        <f t="shared" ref="AU71:AU113" si="15">"_"&amp;INDEX($BE$6:$BE$87,AS71)</f>
        <v>_Med</v>
      </c>
      <c r="AV71" s="187" t="str">
        <f t="shared" si="7"/>
        <v>-Tier2</v>
      </c>
      <c r="AW71" s="304">
        <f t="shared" si="7"/>
        <v>2</v>
      </c>
      <c r="AX71" s="81">
        <f>MATCH("RE-"&amp;AT71,'Measure Summary'!$C$10:$C$131,0)</f>
        <v>31</v>
      </c>
      <c r="AY71" s="81">
        <f>MATCH("RE-"&amp;AT71&amp;AU71,'Measure Summary'!$R$10:$R$131,0)</f>
        <v>33</v>
      </c>
      <c r="BA71" s="32">
        <f>MATCH(AD71,Technologies!$B$8:$B$289,0)</f>
        <v>33</v>
      </c>
      <c r="BB71" s="32">
        <f>MATCH(AE71,Technologies!$B$8:$B$289,0)</f>
        <v>143</v>
      </c>
      <c r="BD71" s="32" t="s">
        <v>492</v>
      </c>
      <c r="BE71" s="32" t="s">
        <v>87</v>
      </c>
    </row>
    <row r="72" spans="1:57" x14ac:dyDescent="0.25">
      <c r="A72" s="171">
        <f t="shared" si="9"/>
        <v>667</v>
      </c>
      <c r="B72" s="32" t="str">
        <f t="shared" si="10"/>
        <v>RE-RefgFrz-SM-TTD_Large-Tier1</v>
      </c>
      <c r="C72" s="32" t="str">
        <f>MID(INDEX('Measure Summary'!$B$10:$B$200,AX72),FIND(".",INDEX('Measure Summary'!$B$10:$B$200,AX72))+2,299)&amp;", Size Range: "&amp;INDEX('Measure Summary'!$M$10:$M$200,AY72)&amp;", "&amp;INDEX(key!$D$4:$D$5,AW72)</f>
        <v>Refrigerator-freezers - automatic defrost with side-mounted freezer with through-the-door ice service, Size Range: Large (21 – 23 cu. ft.), Energy Star (10% less than Code Maximum)</v>
      </c>
      <c r="D72" s="32" t="s">
        <v>89</v>
      </c>
      <c r="E72" s="32" t="s">
        <v>254</v>
      </c>
      <c r="F72" s="85">
        <v>41965</v>
      </c>
      <c r="G72" s="32" t="s">
        <v>507</v>
      </c>
      <c r="H72" s="32" t="s">
        <v>83</v>
      </c>
      <c r="I72" s="32" t="s">
        <v>222</v>
      </c>
      <c r="J72" s="32" t="s">
        <v>223</v>
      </c>
      <c r="K72" s="112">
        <f>INDEX('Measure Summary'!$N$10:$N$200,AY72)-INDEX('Measure Summary'!$O$10:$P$200,AY72,AW72)</f>
        <v>67</v>
      </c>
      <c r="M72" s="32" t="s">
        <v>84</v>
      </c>
      <c r="O72" s="32" t="s">
        <v>214</v>
      </c>
      <c r="Q72" s="32" t="s">
        <v>482</v>
      </c>
      <c r="R72" s="32" t="s">
        <v>86</v>
      </c>
      <c r="S72" s="32" t="s">
        <v>85</v>
      </c>
      <c r="T72" s="32" t="s">
        <v>221</v>
      </c>
      <c r="U72" s="32" t="s">
        <v>224</v>
      </c>
      <c r="V72" s="32" t="s">
        <v>225</v>
      </c>
      <c r="W72" s="306" t="str">
        <f>VLOOKUP(LEFT(B72,7),key!$G$4:$I$5,2,FALSE)</f>
        <v>RefrigFrz</v>
      </c>
      <c r="Y72" s="306" t="str">
        <f>VLOOKUP(LEFT(B72,7),key!$G$4:$I$5,3,FALSE)</f>
        <v>Appl-ESRefg</v>
      </c>
      <c r="AD72" s="32" t="str">
        <f t="shared" si="11"/>
        <v>RefgFrz-SM-TTD_Large-Code</v>
      </c>
      <c r="AE72" s="32" t="str">
        <f t="shared" si="12"/>
        <v>RefgFrz-SM-TTD_Large-Tier1</v>
      </c>
      <c r="AF72" s="32" t="s">
        <v>417</v>
      </c>
      <c r="AH72" s="32" t="s">
        <v>214</v>
      </c>
      <c r="AI72" s="32" t="s">
        <v>214</v>
      </c>
      <c r="AK72" s="32" t="s">
        <v>82</v>
      </c>
      <c r="AM72" s="306" t="str">
        <f t="shared" si="13"/>
        <v>Appl-ESRefg</v>
      </c>
      <c r="AO72" s="32" t="s">
        <v>508</v>
      </c>
      <c r="AP72" s="5">
        <v>42005</v>
      </c>
      <c r="AS72" s="32">
        <f t="shared" si="8"/>
        <v>34</v>
      </c>
      <c r="AT72" s="80" t="str">
        <f t="shared" si="14"/>
        <v>RefgFrz-SM-TTD</v>
      </c>
      <c r="AU72" s="80" t="str">
        <f t="shared" si="15"/>
        <v>_Large</v>
      </c>
      <c r="AV72" s="187" t="str">
        <f t="shared" si="7"/>
        <v>-Tier1</v>
      </c>
      <c r="AW72" s="304">
        <f t="shared" si="7"/>
        <v>1</v>
      </c>
      <c r="AX72" s="81">
        <f>MATCH("RE-"&amp;AT72,'Measure Summary'!$C$10:$C$131,0)</f>
        <v>31</v>
      </c>
      <c r="AY72" s="81">
        <f>MATCH("RE-"&amp;AT72&amp;AU72,'Measure Summary'!$R$10:$R$131,0)</f>
        <v>34</v>
      </c>
      <c r="BA72" s="32">
        <f>MATCH(AD72,Technologies!$B$8:$B$289,0)</f>
        <v>34</v>
      </c>
      <c r="BB72" s="32">
        <f>MATCH(AE72,Technologies!$B$8:$B$289,0)</f>
        <v>89</v>
      </c>
      <c r="BD72" s="32" t="s">
        <v>492</v>
      </c>
      <c r="BE72" s="32" t="s">
        <v>245</v>
      </c>
    </row>
    <row r="73" spans="1:57" x14ac:dyDescent="0.25">
      <c r="A73" s="171">
        <f t="shared" si="9"/>
        <v>668</v>
      </c>
      <c r="B73" s="32" t="str">
        <f t="shared" si="10"/>
        <v>RE-RefgFrz-SM-TTD_Large-Tier2</v>
      </c>
      <c r="C73" s="32" t="str">
        <f>MID(INDEX('Measure Summary'!$B$10:$B$200,AX73),FIND(".",INDEX('Measure Summary'!$B$10:$B$200,AX73))+2,299)&amp;", Size Range: "&amp;INDEX('Measure Summary'!$M$10:$M$200,AY73)&amp;", "&amp;INDEX(key!$D$4:$D$5,AW73)</f>
        <v>Refrigerator-freezers - automatic defrost with side-mounted freezer with through-the-door ice service, Size Range: Large (21 – 23 cu. ft.), 30% less than Code Maximum</v>
      </c>
      <c r="D73" s="32" t="s">
        <v>89</v>
      </c>
      <c r="E73" s="32" t="s">
        <v>254</v>
      </c>
      <c r="F73" s="85">
        <v>41965</v>
      </c>
      <c r="G73" s="32" t="s">
        <v>507</v>
      </c>
      <c r="H73" s="32" t="s">
        <v>83</v>
      </c>
      <c r="I73" s="32" t="s">
        <v>222</v>
      </c>
      <c r="J73" s="32" t="s">
        <v>223</v>
      </c>
      <c r="K73" s="112">
        <f>INDEX('Measure Summary'!$N$10:$N$200,AY73)-INDEX('Measure Summary'!$O$10:$P$200,AY73,AW73)</f>
        <v>202</v>
      </c>
      <c r="M73" s="32" t="s">
        <v>84</v>
      </c>
      <c r="O73" s="32" t="s">
        <v>214</v>
      </c>
      <c r="Q73" s="32" t="s">
        <v>482</v>
      </c>
      <c r="R73" s="32" t="s">
        <v>86</v>
      </c>
      <c r="S73" s="32" t="s">
        <v>85</v>
      </c>
      <c r="T73" s="32" t="s">
        <v>221</v>
      </c>
      <c r="U73" s="32" t="s">
        <v>224</v>
      </c>
      <c r="V73" s="32" t="s">
        <v>225</v>
      </c>
      <c r="W73" s="306" t="str">
        <f>VLOOKUP(LEFT(B73,7),key!$G$4:$I$5,2,FALSE)</f>
        <v>RefrigFrz</v>
      </c>
      <c r="Y73" s="306" t="str">
        <f>VLOOKUP(LEFT(B73,7),key!$G$4:$I$5,3,FALSE)</f>
        <v>Appl-ESRefg</v>
      </c>
      <c r="AD73" s="32" t="str">
        <f t="shared" si="11"/>
        <v>RefgFrz-SM-TTD_Large-Code</v>
      </c>
      <c r="AE73" s="32" t="str">
        <f t="shared" si="12"/>
        <v>RefgFrz-SM-TTD_Large-Tier2</v>
      </c>
      <c r="AF73" s="32" t="s">
        <v>417</v>
      </c>
      <c r="AH73" s="32" t="s">
        <v>214</v>
      </c>
      <c r="AI73" s="32" t="s">
        <v>214</v>
      </c>
      <c r="AK73" s="32" t="s">
        <v>82</v>
      </c>
      <c r="AM73" s="306" t="str">
        <f t="shared" si="13"/>
        <v>Appl-ESRefg</v>
      </c>
      <c r="AO73" s="32" t="s">
        <v>508</v>
      </c>
      <c r="AP73" s="5">
        <v>42005</v>
      </c>
      <c r="AS73" s="32">
        <f t="shared" si="8"/>
        <v>34</v>
      </c>
      <c r="AT73" s="80" t="str">
        <f t="shared" si="14"/>
        <v>RefgFrz-SM-TTD</v>
      </c>
      <c r="AU73" s="80" t="str">
        <f t="shared" si="15"/>
        <v>_Large</v>
      </c>
      <c r="AV73" s="187" t="str">
        <f t="shared" ref="AV73:AW136" si="16">+AV71</f>
        <v>-Tier2</v>
      </c>
      <c r="AW73" s="304">
        <f t="shared" si="16"/>
        <v>2</v>
      </c>
      <c r="AX73" s="81">
        <f>MATCH("RE-"&amp;AT73,'Measure Summary'!$C$10:$C$131,0)</f>
        <v>31</v>
      </c>
      <c r="AY73" s="81">
        <f>MATCH("RE-"&amp;AT73&amp;AU73,'Measure Summary'!$R$10:$R$131,0)</f>
        <v>34</v>
      </c>
      <c r="BA73" s="32">
        <f>MATCH(AD73,Technologies!$B$8:$B$289,0)</f>
        <v>34</v>
      </c>
      <c r="BB73" s="32">
        <f>MATCH(AE73,Technologies!$B$8:$B$289,0)</f>
        <v>144</v>
      </c>
      <c r="BD73" s="32" t="s">
        <v>493</v>
      </c>
      <c r="BE73" s="32" t="s">
        <v>202</v>
      </c>
    </row>
    <row r="74" spans="1:57" x14ac:dyDescent="0.25">
      <c r="A74" s="171">
        <f t="shared" si="9"/>
        <v>669</v>
      </c>
      <c r="B74" s="32" t="str">
        <f t="shared" si="10"/>
        <v>RE-RefgFrz-SM-TTD_VLarge-Tier1</v>
      </c>
      <c r="C74" s="32" t="str">
        <f>MID(INDEX('Measure Summary'!$B$10:$B$200,AX74),FIND(".",INDEX('Measure Summary'!$B$10:$B$200,AX74))+2,299)&amp;", Size Range: "&amp;INDEX('Measure Summary'!$M$10:$M$200,AY74)&amp;", "&amp;INDEX(key!$D$4:$D$5,AW74)</f>
        <v>Refrigerator-freezers - automatic defrost with side-mounted freezer with through-the-door ice service, Size Range: Very large (over 23 cu. Ft.), Energy Star (10% less than Code Maximum)</v>
      </c>
      <c r="D74" s="32" t="s">
        <v>89</v>
      </c>
      <c r="E74" s="32" t="s">
        <v>254</v>
      </c>
      <c r="F74" s="85">
        <v>41965</v>
      </c>
      <c r="G74" s="32" t="s">
        <v>507</v>
      </c>
      <c r="H74" s="32" t="s">
        <v>83</v>
      </c>
      <c r="I74" s="32" t="s">
        <v>222</v>
      </c>
      <c r="J74" s="32" t="s">
        <v>223</v>
      </c>
      <c r="K74" s="112">
        <f>INDEX('Measure Summary'!$N$10:$N$200,AY74)-INDEX('Measure Summary'!$O$10:$P$200,AY74,AW74)</f>
        <v>72</v>
      </c>
      <c r="M74" s="32" t="s">
        <v>84</v>
      </c>
      <c r="O74" s="32" t="s">
        <v>214</v>
      </c>
      <c r="Q74" s="32" t="s">
        <v>482</v>
      </c>
      <c r="R74" s="32" t="s">
        <v>86</v>
      </c>
      <c r="S74" s="32" t="s">
        <v>85</v>
      </c>
      <c r="T74" s="32" t="s">
        <v>221</v>
      </c>
      <c r="U74" s="32" t="s">
        <v>224</v>
      </c>
      <c r="V74" s="32" t="s">
        <v>225</v>
      </c>
      <c r="W74" s="306" t="str">
        <f>VLOOKUP(LEFT(B74,7),key!$G$4:$I$5,2,FALSE)</f>
        <v>RefrigFrz</v>
      </c>
      <c r="Y74" s="306" t="str">
        <f>VLOOKUP(LEFT(B74,7),key!$G$4:$I$5,3,FALSE)</f>
        <v>Appl-ESRefg</v>
      </c>
      <c r="AD74" s="32" t="str">
        <f t="shared" si="11"/>
        <v>RefgFrz-SM-TTD_VLarge-Code</v>
      </c>
      <c r="AE74" s="32" t="str">
        <f t="shared" si="12"/>
        <v>RefgFrz-SM-TTD_VLarge-Tier1</v>
      </c>
      <c r="AF74" s="32" t="s">
        <v>417</v>
      </c>
      <c r="AH74" s="32" t="s">
        <v>214</v>
      </c>
      <c r="AI74" s="32" t="s">
        <v>214</v>
      </c>
      <c r="AK74" s="32" t="s">
        <v>82</v>
      </c>
      <c r="AM74" s="306" t="str">
        <f t="shared" si="13"/>
        <v>Appl-ESRefg</v>
      </c>
      <c r="AO74" s="32" t="s">
        <v>508</v>
      </c>
      <c r="AP74" s="5">
        <v>42005</v>
      </c>
      <c r="AS74" s="32">
        <f t="shared" ref="AS74:AS137" si="17">+AS72+1</f>
        <v>35</v>
      </c>
      <c r="AT74" s="80" t="str">
        <f t="shared" si="14"/>
        <v>RefgFrz-SM-TTD</v>
      </c>
      <c r="AU74" s="80" t="str">
        <f t="shared" si="15"/>
        <v>_VLarge</v>
      </c>
      <c r="AV74" s="187" t="str">
        <f t="shared" si="16"/>
        <v>-Tier1</v>
      </c>
      <c r="AW74" s="304">
        <f t="shared" si="16"/>
        <v>1</v>
      </c>
      <c r="AX74" s="81">
        <f>MATCH("RE-"&amp;AT74,'Measure Summary'!$C$10:$C$131,0)</f>
        <v>31</v>
      </c>
      <c r="AY74" s="81">
        <f>MATCH("RE-"&amp;AT74&amp;AU74,'Measure Summary'!$R$10:$R$131,0)</f>
        <v>35</v>
      </c>
      <c r="BA74" s="32">
        <f>MATCH(AD74,Technologies!$B$8:$B$289,0)</f>
        <v>35</v>
      </c>
      <c r="BB74" s="32">
        <f>MATCH(AE74,Technologies!$B$8:$B$289,0)</f>
        <v>90</v>
      </c>
      <c r="BD74" s="32" t="s">
        <v>493</v>
      </c>
      <c r="BE74" s="32" t="s">
        <v>243</v>
      </c>
    </row>
    <row r="75" spans="1:57" x14ac:dyDescent="0.25">
      <c r="A75" s="171">
        <f t="shared" si="9"/>
        <v>670</v>
      </c>
      <c r="B75" s="32" t="str">
        <f t="shared" si="10"/>
        <v>RE-RefgFrz-SM-TTD_VLarge-Tier2</v>
      </c>
      <c r="C75" s="32" t="str">
        <f>MID(INDEX('Measure Summary'!$B$10:$B$200,AX75),FIND(".",INDEX('Measure Summary'!$B$10:$B$200,AX75))+2,299)&amp;", Size Range: "&amp;INDEX('Measure Summary'!$M$10:$M$200,AY75)&amp;", "&amp;INDEX(key!$D$4:$D$5,AW75)</f>
        <v>Refrigerator-freezers - automatic defrost with side-mounted freezer with through-the-door ice service, Size Range: Very large (over 23 cu. Ft.), 30% less than Code Maximum</v>
      </c>
      <c r="D75" s="32" t="s">
        <v>89</v>
      </c>
      <c r="E75" s="32" t="s">
        <v>254</v>
      </c>
      <c r="F75" s="85">
        <v>41965</v>
      </c>
      <c r="G75" s="32" t="s">
        <v>507</v>
      </c>
      <c r="H75" s="32" t="s">
        <v>83</v>
      </c>
      <c r="I75" s="32" t="s">
        <v>222</v>
      </c>
      <c r="J75" s="32" t="s">
        <v>223</v>
      </c>
      <c r="K75" s="112">
        <f>INDEX('Measure Summary'!$N$10:$N$200,AY75)-INDEX('Measure Summary'!$O$10:$P$200,AY75,AW75)</f>
        <v>215</v>
      </c>
      <c r="M75" s="32" t="s">
        <v>84</v>
      </c>
      <c r="O75" s="32" t="s">
        <v>214</v>
      </c>
      <c r="Q75" s="32" t="s">
        <v>482</v>
      </c>
      <c r="R75" s="32" t="s">
        <v>86</v>
      </c>
      <c r="S75" s="32" t="s">
        <v>85</v>
      </c>
      <c r="T75" s="32" t="s">
        <v>221</v>
      </c>
      <c r="U75" s="32" t="s">
        <v>224</v>
      </c>
      <c r="V75" s="32" t="s">
        <v>225</v>
      </c>
      <c r="W75" s="306" t="str">
        <f>VLOOKUP(LEFT(B75,7),key!$G$4:$I$5,2,FALSE)</f>
        <v>RefrigFrz</v>
      </c>
      <c r="Y75" s="306" t="str">
        <f>VLOOKUP(LEFT(B75,7),key!$G$4:$I$5,3,FALSE)</f>
        <v>Appl-ESRefg</v>
      </c>
      <c r="AD75" s="32" t="str">
        <f t="shared" si="11"/>
        <v>RefgFrz-SM-TTD_VLarge-Code</v>
      </c>
      <c r="AE75" s="32" t="str">
        <f t="shared" si="12"/>
        <v>RefgFrz-SM-TTD_VLarge-Tier2</v>
      </c>
      <c r="AF75" s="32" t="s">
        <v>417</v>
      </c>
      <c r="AH75" s="32" t="s">
        <v>214</v>
      </c>
      <c r="AI75" s="32" t="s">
        <v>214</v>
      </c>
      <c r="AK75" s="32" t="s">
        <v>82</v>
      </c>
      <c r="AM75" s="306" t="str">
        <f t="shared" si="13"/>
        <v>Appl-ESRefg</v>
      </c>
      <c r="AO75" s="32" t="s">
        <v>508</v>
      </c>
      <c r="AP75" s="5">
        <v>42005</v>
      </c>
      <c r="AS75" s="32">
        <f t="shared" si="17"/>
        <v>35</v>
      </c>
      <c r="AT75" s="80" t="str">
        <f t="shared" si="14"/>
        <v>RefgFrz-SM-TTD</v>
      </c>
      <c r="AU75" s="80" t="str">
        <f t="shared" si="15"/>
        <v>_VLarge</v>
      </c>
      <c r="AV75" s="187" t="str">
        <f t="shared" si="16"/>
        <v>-Tier2</v>
      </c>
      <c r="AW75" s="304">
        <f t="shared" si="16"/>
        <v>2</v>
      </c>
      <c r="AX75" s="81">
        <f>MATCH("RE-"&amp;AT75,'Measure Summary'!$C$10:$C$131,0)</f>
        <v>31</v>
      </c>
      <c r="AY75" s="81">
        <f>MATCH("RE-"&amp;AT75&amp;AU75,'Measure Summary'!$R$10:$R$131,0)</f>
        <v>35</v>
      </c>
      <c r="BA75" s="32">
        <f>MATCH(AD75,Technologies!$B$8:$B$289,0)</f>
        <v>35</v>
      </c>
      <c r="BB75" s="32">
        <f>MATCH(AE75,Technologies!$B$8:$B$289,0)</f>
        <v>145</v>
      </c>
      <c r="BD75" s="32" t="s">
        <v>493</v>
      </c>
      <c r="BE75" s="32" t="s">
        <v>87</v>
      </c>
    </row>
    <row r="76" spans="1:57" x14ac:dyDescent="0.25">
      <c r="A76" s="171">
        <f t="shared" si="9"/>
        <v>671</v>
      </c>
      <c r="B76" s="32" t="str">
        <f t="shared" si="10"/>
        <v>RE-RefgFrz-SM-TTD_WtdSize-Tier1</v>
      </c>
      <c r="C76" s="32" t="str">
        <f>MID(INDEX('Measure Summary'!$B$10:$B$200,AX76),FIND(".",INDEX('Measure Summary'!$B$10:$B$200,AX76))+2,299)&amp;", Size Range: "&amp;INDEX('Measure Summary'!$M$10:$M$200,AY76)&amp;", "&amp;INDEX(key!$D$4:$D$5,AW76)</f>
        <v>Refrigerator-freezers - automatic defrost with side-mounted freezer with through-the-door ice service, Size Range: Weighted Size, Energy Star (10% less than Code Maximum)</v>
      </c>
      <c r="D76" s="32" t="s">
        <v>89</v>
      </c>
      <c r="E76" s="32" t="s">
        <v>254</v>
      </c>
      <c r="F76" s="85">
        <v>41965</v>
      </c>
      <c r="G76" s="32" t="s">
        <v>507</v>
      </c>
      <c r="H76" s="32" t="s">
        <v>83</v>
      </c>
      <c r="I76" s="32" t="s">
        <v>222</v>
      </c>
      <c r="J76" s="32" t="s">
        <v>223</v>
      </c>
      <c r="K76" s="112">
        <f>INDEX('Measure Summary'!$N$10:$N$200,AY76)-INDEX('Measure Summary'!$O$10:$P$200,AY76,AW76)</f>
        <v>70</v>
      </c>
      <c r="M76" s="32" t="s">
        <v>84</v>
      </c>
      <c r="O76" s="32" t="s">
        <v>214</v>
      </c>
      <c r="Q76" s="32" t="s">
        <v>482</v>
      </c>
      <c r="R76" s="32" t="s">
        <v>86</v>
      </c>
      <c r="S76" s="32" t="s">
        <v>85</v>
      </c>
      <c r="T76" s="32" t="s">
        <v>221</v>
      </c>
      <c r="U76" s="32" t="s">
        <v>224</v>
      </c>
      <c r="V76" s="32" t="s">
        <v>225</v>
      </c>
      <c r="W76" s="306" t="str">
        <f>VLOOKUP(LEFT(B76,7),key!$G$4:$I$5,2,FALSE)</f>
        <v>RefrigFrz</v>
      </c>
      <c r="Y76" s="306" t="str">
        <f>VLOOKUP(LEFT(B76,7),key!$G$4:$I$5,3,FALSE)</f>
        <v>Appl-ESRefg</v>
      </c>
      <c r="AD76" s="32" t="str">
        <f t="shared" si="11"/>
        <v>RefgFrz-SM-TTD_WtdSize-Code</v>
      </c>
      <c r="AE76" s="32" t="str">
        <f t="shared" si="12"/>
        <v>RefgFrz-SM-TTD_WtdSize-Tier1</v>
      </c>
      <c r="AF76" s="32" t="s">
        <v>417</v>
      </c>
      <c r="AH76" s="32" t="s">
        <v>214</v>
      </c>
      <c r="AI76" s="32" t="s">
        <v>214</v>
      </c>
      <c r="AK76" s="32" t="s">
        <v>82</v>
      </c>
      <c r="AM76" s="306" t="str">
        <f t="shared" si="13"/>
        <v>Appl-ESRefg</v>
      </c>
      <c r="AO76" s="32" t="s">
        <v>508</v>
      </c>
      <c r="AP76" s="5">
        <v>42005</v>
      </c>
      <c r="AS76" s="32">
        <f t="shared" si="17"/>
        <v>36</v>
      </c>
      <c r="AT76" s="80" t="str">
        <f t="shared" si="14"/>
        <v>RefgFrz-SM-TTD</v>
      </c>
      <c r="AU76" s="80" t="str">
        <f t="shared" si="15"/>
        <v>_WtdSize</v>
      </c>
      <c r="AV76" s="187" t="str">
        <f t="shared" si="16"/>
        <v>-Tier1</v>
      </c>
      <c r="AW76" s="304">
        <f t="shared" si="16"/>
        <v>1</v>
      </c>
      <c r="AX76" s="81">
        <f>MATCH("RE-"&amp;AT76,'Measure Summary'!$C$10:$C$131,0)</f>
        <v>31</v>
      </c>
      <c r="AY76" s="81">
        <f>MATCH("RE-"&amp;AT76&amp;AU76,'Measure Summary'!$R$10:$R$131,0)</f>
        <v>36</v>
      </c>
      <c r="BA76" s="32">
        <f>MATCH(AD76,Technologies!$B$8:$B$289,0)</f>
        <v>36</v>
      </c>
      <c r="BB76" s="32">
        <f>MATCH(AE76,Technologies!$B$8:$B$289,0)</f>
        <v>91</v>
      </c>
      <c r="BD76" s="32" t="s">
        <v>493</v>
      </c>
      <c r="BE76" s="32" t="s">
        <v>245</v>
      </c>
    </row>
    <row r="77" spans="1:57" x14ac:dyDescent="0.25">
      <c r="A77" s="171">
        <f t="shared" si="9"/>
        <v>672</v>
      </c>
      <c r="B77" s="32" t="str">
        <f t="shared" si="10"/>
        <v>RE-RefgFrz-SM-TTD_WtdSize-Tier2</v>
      </c>
      <c r="C77" s="32" t="str">
        <f>MID(INDEX('Measure Summary'!$B$10:$B$200,AX77),FIND(".",INDEX('Measure Summary'!$B$10:$B$200,AX77))+2,299)&amp;", Size Range: "&amp;INDEX('Measure Summary'!$M$10:$M$200,AY77)&amp;", "&amp;INDEX(key!$D$4:$D$5,AW77)</f>
        <v>Refrigerator-freezers - automatic defrost with side-mounted freezer with through-the-door ice service, Size Range: Weighted Size, 30% less than Code Maximum</v>
      </c>
      <c r="D77" s="32" t="s">
        <v>89</v>
      </c>
      <c r="E77" s="32" t="s">
        <v>254</v>
      </c>
      <c r="F77" s="85">
        <v>41965</v>
      </c>
      <c r="G77" s="32" t="s">
        <v>507</v>
      </c>
      <c r="H77" s="32" t="s">
        <v>83</v>
      </c>
      <c r="I77" s="32" t="s">
        <v>222</v>
      </c>
      <c r="J77" s="32" t="s">
        <v>223</v>
      </c>
      <c r="K77" s="112">
        <f>INDEX('Measure Summary'!$N$10:$N$200,AY77)-INDEX('Measure Summary'!$O$10:$P$200,AY77,AW77)</f>
        <v>210</v>
      </c>
      <c r="M77" s="32" t="s">
        <v>84</v>
      </c>
      <c r="O77" s="32" t="s">
        <v>214</v>
      </c>
      <c r="Q77" s="32" t="s">
        <v>482</v>
      </c>
      <c r="R77" s="32" t="s">
        <v>86</v>
      </c>
      <c r="S77" s="32" t="s">
        <v>85</v>
      </c>
      <c r="T77" s="32" t="s">
        <v>221</v>
      </c>
      <c r="U77" s="32" t="s">
        <v>224</v>
      </c>
      <c r="V77" s="32" t="s">
        <v>225</v>
      </c>
      <c r="W77" s="306" t="str">
        <f>VLOOKUP(LEFT(B77,7),key!$G$4:$I$5,2,FALSE)</f>
        <v>RefrigFrz</v>
      </c>
      <c r="Y77" s="306" t="str">
        <f>VLOOKUP(LEFT(B77,7),key!$G$4:$I$5,3,FALSE)</f>
        <v>Appl-ESRefg</v>
      </c>
      <c r="AD77" s="32" t="str">
        <f t="shared" si="11"/>
        <v>RefgFrz-SM-TTD_WtdSize-Code</v>
      </c>
      <c r="AE77" s="32" t="str">
        <f t="shared" si="12"/>
        <v>RefgFrz-SM-TTD_WtdSize-Tier2</v>
      </c>
      <c r="AF77" s="32" t="s">
        <v>417</v>
      </c>
      <c r="AH77" s="32" t="s">
        <v>214</v>
      </c>
      <c r="AI77" s="32" t="s">
        <v>214</v>
      </c>
      <c r="AK77" s="32" t="s">
        <v>82</v>
      </c>
      <c r="AM77" s="306" t="str">
        <f t="shared" si="13"/>
        <v>Appl-ESRefg</v>
      </c>
      <c r="AO77" s="32" t="s">
        <v>508</v>
      </c>
      <c r="AP77" s="5">
        <v>42005</v>
      </c>
      <c r="AS77" s="32">
        <f t="shared" si="17"/>
        <v>36</v>
      </c>
      <c r="AT77" s="80" t="str">
        <f t="shared" si="14"/>
        <v>RefgFrz-SM-TTD</v>
      </c>
      <c r="AU77" s="80" t="str">
        <f t="shared" si="15"/>
        <v>_WtdSize</v>
      </c>
      <c r="AV77" s="187" t="str">
        <f t="shared" si="16"/>
        <v>-Tier2</v>
      </c>
      <c r="AW77" s="304">
        <f t="shared" si="16"/>
        <v>2</v>
      </c>
      <c r="AX77" s="81">
        <f>MATCH("RE-"&amp;AT77,'Measure Summary'!$C$10:$C$131,0)</f>
        <v>31</v>
      </c>
      <c r="AY77" s="81">
        <f>MATCH("RE-"&amp;AT77&amp;AU77,'Measure Summary'!$R$10:$R$131,0)</f>
        <v>36</v>
      </c>
      <c r="BA77" s="32">
        <f>MATCH(AD77,Technologies!$B$8:$B$289,0)</f>
        <v>36</v>
      </c>
      <c r="BB77" s="32">
        <f>MATCH(AE77,Technologies!$B$8:$B$289,0)</f>
        <v>146</v>
      </c>
      <c r="BD77" s="32" t="s">
        <v>494</v>
      </c>
      <c r="BE77" s="32" t="s">
        <v>245</v>
      </c>
    </row>
    <row r="78" spans="1:57" x14ac:dyDescent="0.25">
      <c r="A78" s="171">
        <f t="shared" si="9"/>
        <v>673</v>
      </c>
      <c r="B78" s="32" t="str">
        <f t="shared" si="10"/>
        <v>RE-RefgFrz-BM_Mini-Tier1</v>
      </c>
      <c r="C78" s="32" t="str">
        <f>MID(INDEX('Measure Summary'!$B$10:$B$200,AX78),FIND(".",INDEX('Measure Summary'!$B$10:$B$200,AX78))+2,299)&amp;", Size Range: "&amp;INDEX('Measure Summary'!$M$10:$M$200,AY78)&amp;", "&amp;INDEX(key!$D$4:$D$5,AW78)</f>
        <v>Refrigerator-freezers - automatic defrost with bottom-mounted freezer without an automatic icemaker, Size Range: Very Small (&lt;13 cu. ft.), Energy Star (10% less than Code Maximum)</v>
      </c>
      <c r="D78" s="32" t="s">
        <v>89</v>
      </c>
      <c r="E78" s="32" t="s">
        <v>254</v>
      </c>
      <c r="F78" s="85">
        <v>41965</v>
      </c>
      <c r="G78" s="32" t="s">
        <v>507</v>
      </c>
      <c r="H78" s="32" t="s">
        <v>83</v>
      </c>
      <c r="I78" s="32" t="s">
        <v>222</v>
      </c>
      <c r="J78" s="32" t="s">
        <v>223</v>
      </c>
      <c r="K78" s="112">
        <f>INDEX('Measure Summary'!$N$10:$N$200,AY78)-INDEX('Measure Summary'!$O$10:$P$200,AY78,AW78)</f>
        <v>44</v>
      </c>
      <c r="M78" s="32" t="s">
        <v>84</v>
      </c>
      <c r="O78" s="32" t="s">
        <v>214</v>
      </c>
      <c r="Q78" s="32" t="s">
        <v>482</v>
      </c>
      <c r="R78" s="32" t="s">
        <v>86</v>
      </c>
      <c r="S78" s="32" t="s">
        <v>85</v>
      </c>
      <c r="T78" s="32" t="s">
        <v>221</v>
      </c>
      <c r="U78" s="32" t="s">
        <v>224</v>
      </c>
      <c r="V78" s="32" t="s">
        <v>225</v>
      </c>
      <c r="W78" s="306" t="str">
        <f>VLOOKUP(LEFT(B78,7),key!$G$4:$I$5,2,FALSE)</f>
        <v>RefrigFrz</v>
      </c>
      <c r="Y78" s="306" t="str">
        <f>VLOOKUP(LEFT(B78,7),key!$G$4:$I$5,3,FALSE)</f>
        <v>Appl-ESRefg</v>
      </c>
      <c r="AD78" s="32" t="str">
        <f t="shared" si="11"/>
        <v>RefgFrz-BM_Mini-Code</v>
      </c>
      <c r="AE78" s="32" t="str">
        <f t="shared" si="12"/>
        <v>RefgFrz-BM_Mini-Tier1</v>
      </c>
      <c r="AF78" s="32" t="s">
        <v>417</v>
      </c>
      <c r="AH78" s="32" t="s">
        <v>214</v>
      </c>
      <c r="AI78" s="32" t="s">
        <v>214</v>
      </c>
      <c r="AK78" s="32" t="s">
        <v>82</v>
      </c>
      <c r="AM78" s="306" t="str">
        <f t="shared" si="13"/>
        <v>Appl-ESRefg</v>
      </c>
      <c r="AO78" s="32" t="s">
        <v>508</v>
      </c>
      <c r="AP78" s="5">
        <v>42005</v>
      </c>
      <c r="AS78" s="32">
        <f t="shared" si="17"/>
        <v>37</v>
      </c>
      <c r="AT78" s="80" t="str">
        <f t="shared" si="14"/>
        <v>RefgFrz-BM</v>
      </c>
      <c r="AU78" s="80" t="str">
        <f t="shared" si="15"/>
        <v>_Mini</v>
      </c>
      <c r="AV78" s="187" t="str">
        <f t="shared" si="16"/>
        <v>-Tier1</v>
      </c>
      <c r="AW78" s="304">
        <f t="shared" si="16"/>
        <v>1</v>
      </c>
      <c r="AX78" s="81">
        <f>MATCH("RE-"&amp;AT78,'Measure Summary'!$C$10:$C$131,0)</f>
        <v>37</v>
      </c>
      <c r="AY78" s="81">
        <f>MATCH("RE-"&amp;AT78&amp;AU78,'Measure Summary'!$R$10:$R$131,0)</f>
        <v>37</v>
      </c>
      <c r="BA78" s="32">
        <f>MATCH(AD78,Technologies!$B$8:$B$289,0)</f>
        <v>37</v>
      </c>
      <c r="BB78" s="32">
        <f>MATCH(AE78,Technologies!$B$8:$B$289,0)</f>
        <v>92</v>
      </c>
      <c r="BD78" s="32" t="s">
        <v>677</v>
      </c>
      <c r="BE78" s="32" t="s">
        <v>638</v>
      </c>
    </row>
    <row r="79" spans="1:57" x14ac:dyDescent="0.25">
      <c r="A79" s="171">
        <f t="shared" si="9"/>
        <v>674</v>
      </c>
      <c r="B79" s="32" t="str">
        <f t="shared" si="10"/>
        <v>RE-RefgFrz-BM_Mini-Tier2</v>
      </c>
      <c r="C79" s="32" t="str">
        <f>MID(INDEX('Measure Summary'!$B$10:$B$200,AX79),FIND(".",INDEX('Measure Summary'!$B$10:$B$200,AX79))+2,299)&amp;", Size Range: "&amp;INDEX('Measure Summary'!$M$10:$M$200,AY79)&amp;", "&amp;INDEX(key!$D$4:$D$5,AW79)</f>
        <v>Refrigerator-freezers - automatic defrost with bottom-mounted freezer without an automatic icemaker, Size Range: Very Small (&lt;13 cu. ft.), 30% less than Code Maximum</v>
      </c>
      <c r="D79" s="32" t="s">
        <v>89</v>
      </c>
      <c r="E79" s="32" t="s">
        <v>254</v>
      </c>
      <c r="F79" s="85">
        <v>41965</v>
      </c>
      <c r="G79" s="32" t="s">
        <v>507</v>
      </c>
      <c r="H79" s="32" t="s">
        <v>83</v>
      </c>
      <c r="I79" s="32" t="s">
        <v>222</v>
      </c>
      <c r="J79" s="32" t="s">
        <v>223</v>
      </c>
      <c r="K79" s="112">
        <f>INDEX('Measure Summary'!$N$10:$N$200,AY79)-INDEX('Measure Summary'!$O$10:$P$200,AY79,AW79)</f>
        <v>132</v>
      </c>
      <c r="M79" s="32" t="s">
        <v>84</v>
      </c>
      <c r="O79" s="32" t="s">
        <v>214</v>
      </c>
      <c r="Q79" s="32" t="s">
        <v>482</v>
      </c>
      <c r="R79" s="32" t="s">
        <v>86</v>
      </c>
      <c r="S79" s="32" t="s">
        <v>85</v>
      </c>
      <c r="T79" s="32" t="s">
        <v>221</v>
      </c>
      <c r="U79" s="32" t="s">
        <v>224</v>
      </c>
      <c r="V79" s="32" t="s">
        <v>225</v>
      </c>
      <c r="W79" s="306" t="str">
        <f>VLOOKUP(LEFT(B79,7),key!$G$4:$I$5,2,FALSE)</f>
        <v>RefrigFrz</v>
      </c>
      <c r="Y79" s="306" t="str">
        <f>VLOOKUP(LEFT(B79,7),key!$G$4:$I$5,3,FALSE)</f>
        <v>Appl-ESRefg</v>
      </c>
      <c r="AD79" s="32" t="str">
        <f t="shared" si="11"/>
        <v>RefgFrz-BM_Mini-Code</v>
      </c>
      <c r="AE79" s="32" t="str">
        <f t="shared" si="12"/>
        <v>RefgFrz-BM_Mini-Tier2</v>
      </c>
      <c r="AF79" s="32" t="s">
        <v>417</v>
      </c>
      <c r="AH79" s="32" t="s">
        <v>214</v>
      </c>
      <c r="AI79" s="32" t="s">
        <v>214</v>
      </c>
      <c r="AK79" s="32" t="s">
        <v>82</v>
      </c>
      <c r="AM79" s="306" t="str">
        <f t="shared" si="13"/>
        <v>Appl-ESRefg</v>
      </c>
      <c r="AO79" s="32" t="s">
        <v>508</v>
      </c>
      <c r="AP79" s="5">
        <v>42005</v>
      </c>
      <c r="AS79" s="32">
        <f t="shared" si="17"/>
        <v>37</v>
      </c>
      <c r="AT79" s="80" t="str">
        <f t="shared" si="14"/>
        <v>RefgFrz-BM</v>
      </c>
      <c r="AU79" s="80" t="str">
        <f t="shared" si="15"/>
        <v>_Mini</v>
      </c>
      <c r="AV79" s="187" t="str">
        <f t="shared" si="16"/>
        <v>-Tier2</v>
      </c>
      <c r="AW79" s="304">
        <f t="shared" si="16"/>
        <v>2</v>
      </c>
      <c r="AX79" s="81">
        <f>MATCH("RE-"&amp;AT79,'Measure Summary'!$C$10:$C$131,0)</f>
        <v>37</v>
      </c>
      <c r="AY79" s="81">
        <f>MATCH("RE-"&amp;AT79&amp;AU79,'Measure Summary'!$R$10:$R$131,0)</f>
        <v>37</v>
      </c>
      <c r="BA79" s="32">
        <f>MATCH(AD79,Technologies!$B$8:$B$289,0)</f>
        <v>37</v>
      </c>
      <c r="BB79" s="32">
        <f>MATCH(AE79,Technologies!$B$8:$B$289,0)</f>
        <v>147</v>
      </c>
      <c r="BD79" s="32" t="s">
        <v>677</v>
      </c>
      <c r="BE79" s="32" t="s">
        <v>639</v>
      </c>
    </row>
    <row r="80" spans="1:57" x14ac:dyDescent="0.25">
      <c r="A80" s="171">
        <f t="shared" si="9"/>
        <v>675</v>
      </c>
      <c r="B80" s="32" t="str">
        <f t="shared" si="10"/>
        <v>RE-RefgFrz-BM_Small-Tier1</v>
      </c>
      <c r="C80" s="32" t="str">
        <f>MID(INDEX('Measure Summary'!$B$10:$B$200,AX80),FIND(".",INDEX('Measure Summary'!$B$10:$B$200,AX80))+2,299)&amp;", Size Range: "&amp;INDEX('Measure Summary'!$M$10:$M$200,AY80)&amp;", "&amp;INDEX(key!$D$4:$D$5,AW80)</f>
        <v>Refrigerator-freezers - automatic defrost with bottom-mounted freezer without an automatic icemaker, Size Range: Small (13 – 16 cu. ft.), Energy Star (10% less than Code Maximum)</v>
      </c>
      <c r="D80" s="32" t="s">
        <v>89</v>
      </c>
      <c r="E80" s="32" t="s">
        <v>254</v>
      </c>
      <c r="F80" s="85">
        <v>41965</v>
      </c>
      <c r="G80" s="32" t="s">
        <v>507</v>
      </c>
      <c r="H80" s="32" t="s">
        <v>83</v>
      </c>
      <c r="I80" s="32" t="s">
        <v>222</v>
      </c>
      <c r="J80" s="32" t="s">
        <v>223</v>
      </c>
      <c r="K80" s="112">
        <f>INDEX('Measure Summary'!$N$10:$N$200,AY80)-INDEX('Measure Summary'!$O$10:$P$200,AY80,AW80)</f>
        <v>48</v>
      </c>
      <c r="M80" s="32" t="s">
        <v>84</v>
      </c>
      <c r="O80" s="32" t="s">
        <v>214</v>
      </c>
      <c r="Q80" s="32" t="s">
        <v>482</v>
      </c>
      <c r="R80" s="32" t="s">
        <v>86</v>
      </c>
      <c r="S80" s="32" t="s">
        <v>85</v>
      </c>
      <c r="T80" s="32" t="s">
        <v>221</v>
      </c>
      <c r="U80" s="32" t="s">
        <v>224</v>
      </c>
      <c r="V80" s="32" t="s">
        <v>225</v>
      </c>
      <c r="W80" s="306" t="str">
        <f>VLOOKUP(LEFT(B80,7),key!$G$4:$I$5,2,FALSE)</f>
        <v>RefrigFrz</v>
      </c>
      <c r="Y80" s="306" t="str">
        <f>VLOOKUP(LEFT(B80,7),key!$G$4:$I$5,3,FALSE)</f>
        <v>Appl-ESRefg</v>
      </c>
      <c r="AD80" s="32" t="str">
        <f t="shared" si="11"/>
        <v>RefgFrz-BM_Small-Code</v>
      </c>
      <c r="AE80" s="32" t="str">
        <f t="shared" si="12"/>
        <v>RefgFrz-BM_Small-Tier1</v>
      </c>
      <c r="AF80" s="32" t="s">
        <v>417</v>
      </c>
      <c r="AH80" s="32" t="s">
        <v>214</v>
      </c>
      <c r="AI80" s="32" t="s">
        <v>214</v>
      </c>
      <c r="AK80" s="32" t="s">
        <v>82</v>
      </c>
      <c r="AM80" s="306" t="str">
        <f t="shared" si="13"/>
        <v>Appl-ESRefg</v>
      </c>
      <c r="AO80" s="32" t="s">
        <v>508</v>
      </c>
      <c r="AP80" s="5">
        <v>42005</v>
      </c>
      <c r="AS80" s="32">
        <f t="shared" si="17"/>
        <v>38</v>
      </c>
      <c r="AT80" s="80" t="str">
        <f t="shared" si="14"/>
        <v>RefgFrz-BM</v>
      </c>
      <c r="AU80" s="80" t="str">
        <f t="shared" si="15"/>
        <v>_Small</v>
      </c>
      <c r="AV80" s="187" t="str">
        <f t="shared" si="16"/>
        <v>-Tier1</v>
      </c>
      <c r="AW80" s="304">
        <f t="shared" si="16"/>
        <v>1</v>
      </c>
      <c r="AX80" s="81">
        <f>MATCH("RE-"&amp;AT80,'Measure Summary'!$C$10:$C$131,0)</f>
        <v>37</v>
      </c>
      <c r="AY80" s="81">
        <f>MATCH("RE-"&amp;AT80&amp;AU80,'Measure Summary'!$R$10:$R$131,0)</f>
        <v>38</v>
      </c>
      <c r="BA80" s="32">
        <f>MATCH(AD80,Technologies!$B$8:$B$289,0)</f>
        <v>38</v>
      </c>
      <c r="BB80" s="32">
        <f>MATCH(AE80,Technologies!$B$8:$B$289,0)</f>
        <v>93</v>
      </c>
      <c r="BD80" s="32" t="s">
        <v>674</v>
      </c>
      <c r="BE80" s="32" t="s">
        <v>638</v>
      </c>
    </row>
    <row r="81" spans="1:57" x14ac:dyDescent="0.25">
      <c r="A81" s="171">
        <f t="shared" si="9"/>
        <v>676</v>
      </c>
      <c r="B81" s="32" t="str">
        <f t="shared" si="10"/>
        <v>RE-RefgFrz-BM_Small-Tier2</v>
      </c>
      <c r="C81" s="32" t="str">
        <f>MID(INDEX('Measure Summary'!$B$10:$B$200,AX81),FIND(".",INDEX('Measure Summary'!$B$10:$B$200,AX81))+2,299)&amp;", Size Range: "&amp;INDEX('Measure Summary'!$M$10:$M$200,AY81)&amp;", "&amp;INDEX(key!$D$4:$D$5,AW81)</f>
        <v>Refrigerator-freezers - automatic defrost with bottom-mounted freezer without an automatic icemaker, Size Range: Small (13 – 16 cu. ft.), 30% less than Code Maximum</v>
      </c>
      <c r="D81" s="32" t="s">
        <v>89</v>
      </c>
      <c r="E81" s="32" t="s">
        <v>254</v>
      </c>
      <c r="F81" s="85">
        <v>41965</v>
      </c>
      <c r="G81" s="32" t="s">
        <v>507</v>
      </c>
      <c r="H81" s="32" t="s">
        <v>83</v>
      </c>
      <c r="I81" s="32" t="s">
        <v>222</v>
      </c>
      <c r="J81" s="32" t="s">
        <v>223</v>
      </c>
      <c r="K81" s="112">
        <f>INDEX('Measure Summary'!$N$10:$N$200,AY81)-INDEX('Measure Summary'!$O$10:$P$200,AY81,AW81)</f>
        <v>145</v>
      </c>
      <c r="M81" s="32" t="s">
        <v>84</v>
      </c>
      <c r="O81" s="32" t="s">
        <v>214</v>
      </c>
      <c r="Q81" s="32" t="s">
        <v>482</v>
      </c>
      <c r="R81" s="32" t="s">
        <v>86</v>
      </c>
      <c r="S81" s="32" t="s">
        <v>85</v>
      </c>
      <c r="T81" s="32" t="s">
        <v>221</v>
      </c>
      <c r="U81" s="32" t="s">
        <v>224</v>
      </c>
      <c r="V81" s="32" t="s">
        <v>225</v>
      </c>
      <c r="W81" s="306" t="str">
        <f>VLOOKUP(LEFT(B81,7),key!$G$4:$I$5,2,FALSE)</f>
        <v>RefrigFrz</v>
      </c>
      <c r="Y81" s="306" t="str">
        <f>VLOOKUP(LEFT(B81,7),key!$G$4:$I$5,3,FALSE)</f>
        <v>Appl-ESRefg</v>
      </c>
      <c r="AD81" s="32" t="str">
        <f t="shared" si="11"/>
        <v>RefgFrz-BM_Small-Code</v>
      </c>
      <c r="AE81" s="32" t="str">
        <f t="shared" si="12"/>
        <v>RefgFrz-BM_Small-Tier2</v>
      </c>
      <c r="AF81" s="32" t="s">
        <v>417</v>
      </c>
      <c r="AH81" s="32" t="s">
        <v>214</v>
      </c>
      <c r="AI81" s="32" t="s">
        <v>214</v>
      </c>
      <c r="AK81" s="32" t="s">
        <v>82</v>
      </c>
      <c r="AM81" s="306" t="str">
        <f t="shared" si="13"/>
        <v>Appl-ESRefg</v>
      </c>
      <c r="AO81" s="32" t="s">
        <v>508</v>
      </c>
      <c r="AP81" s="5">
        <v>42005</v>
      </c>
      <c r="AS81" s="32">
        <f t="shared" si="17"/>
        <v>38</v>
      </c>
      <c r="AT81" s="80" t="str">
        <f t="shared" si="14"/>
        <v>RefgFrz-BM</v>
      </c>
      <c r="AU81" s="80" t="str">
        <f t="shared" si="15"/>
        <v>_Small</v>
      </c>
      <c r="AV81" s="187" t="str">
        <f t="shared" si="16"/>
        <v>-Tier2</v>
      </c>
      <c r="AW81" s="304">
        <f t="shared" si="16"/>
        <v>2</v>
      </c>
      <c r="AX81" s="81">
        <f>MATCH("RE-"&amp;AT81,'Measure Summary'!$C$10:$C$131,0)</f>
        <v>37</v>
      </c>
      <c r="AY81" s="81">
        <f>MATCH("RE-"&amp;AT81&amp;AU81,'Measure Summary'!$R$10:$R$131,0)</f>
        <v>38</v>
      </c>
      <c r="BA81" s="32">
        <f>MATCH(AD81,Technologies!$B$8:$B$289,0)</f>
        <v>38</v>
      </c>
      <c r="BB81" s="32">
        <f>MATCH(AE81,Technologies!$B$8:$B$289,0)</f>
        <v>148</v>
      </c>
      <c r="BD81" s="32" t="s">
        <v>674</v>
      </c>
      <c r="BE81" s="32" t="s">
        <v>639</v>
      </c>
    </row>
    <row r="82" spans="1:57" x14ac:dyDescent="0.25">
      <c r="A82" s="171">
        <f t="shared" si="9"/>
        <v>677</v>
      </c>
      <c r="B82" s="32" t="str">
        <f t="shared" si="10"/>
        <v>RE-RefgFrz-BM_Med-Tier1</v>
      </c>
      <c r="C82" s="32" t="str">
        <f>MID(INDEX('Measure Summary'!$B$10:$B$200,AX82),FIND(".",INDEX('Measure Summary'!$B$10:$B$200,AX82))+2,299)&amp;", Size Range: "&amp;INDEX('Measure Summary'!$M$10:$M$200,AY82)&amp;", "&amp;INDEX(key!$D$4:$D$5,AW82)</f>
        <v>Refrigerator-freezers - automatic defrost with bottom-mounted freezer without an automatic icemaker, Size Range: Medium (17 – 20 cu. ft.), Energy Star (10% less than Code Maximum)</v>
      </c>
      <c r="D82" s="32" t="s">
        <v>89</v>
      </c>
      <c r="E82" s="32" t="s">
        <v>254</v>
      </c>
      <c r="F82" s="85">
        <v>41965</v>
      </c>
      <c r="G82" s="32" t="s">
        <v>507</v>
      </c>
      <c r="H82" s="32" t="s">
        <v>83</v>
      </c>
      <c r="I82" s="32" t="s">
        <v>222</v>
      </c>
      <c r="J82" s="32" t="s">
        <v>223</v>
      </c>
      <c r="K82" s="112">
        <f>INDEX('Measure Summary'!$N$10:$N$200,AY82)-INDEX('Measure Summary'!$O$10:$P$200,AY82,AW82)</f>
        <v>53</v>
      </c>
      <c r="M82" s="32" t="s">
        <v>84</v>
      </c>
      <c r="O82" s="32" t="s">
        <v>214</v>
      </c>
      <c r="Q82" s="32" t="s">
        <v>482</v>
      </c>
      <c r="R82" s="32" t="s">
        <v>86</v>
      </c>
      <c r="S82" s="32" t="s">
        <v>85</v>
      </c>
      <c r="T82" s="32" t="s">
        <v>221</v>
      </c>
      <c r="U82" s="32" t="s">
        <v>224</v>
      </c>
      <c r="V82" s="32" t="s">
        <v>225</v>
      </c>
      <c r="W82" s="306" t="str">
        <f>VLOOKUP(LEFT(B82,7),key!$G$4:$I$5,2,FALSE)</f>
        <v>RefrigFrz</v>
      </c>
      <c r="Y82" s="306" t="str">
        <f>VLOOKUP(LEFT(B82,7),key!$G$4:$I$5,3,FALSE)</f>
        <v>Appl-ESRefg</v>
      </c>
      <c r="AD82" s="32" t="str">
        <f t="shared" si="11"/>
        <v>RefgFrz-BM_Med-Code</v>
      </c>
      <c r="AE82" s="32" t="str">
        <f t="shared" si="12"/>
        <v>RefgFrz-BM_Med-Tier1</v>
      </c>
      <c r="AF82" s="32" t="s">
        <v>417</v>
      </c>
      <c r="AH82" s="32" t="s">
        <v>214</v>
      </c>
      <c r="AI82" s="32" t="s">
        <v>214</v>
      </c>
      <c r="AK82" s="32" t="s">
        <v>82</v>
      </c>
      <c r="AM82" s="306" t="str">
        <f t="shared" si="13"/>
        <v>Appl-ESRefg</v>
      </c>
      <c r="AO82" s="32" t="s">
        <v>508</v>
      </c>
      <c r="AP82" s="5">
        <v>42005</v>
      </c>
      <c r="AS82" s="32">
        <f t="shared" si="17"/>
        <v>39</v>
      </c>
      <c r="AT82" s="80" t="str">
        <f t="shared" si="14"/>
        <v>RefgFrz-BM</v>
      </c>
      <c r="AU82" s="80" t="str">
        <f t="shared" si="15"/>
        <v>_Med</v>
      </c>
      <c r="AV82" s="187" t="str">
        <f t="shared" si="16"/>
        <v>-Tier1</v>
      </c>
      <c r="AW82" s="304">
        <f t="shared" si="16"/>
        <v>1</v>
      </c>
      <c r="AX82" s="81">
        <f>MATCH("RE-"&amp;AT82,'Measure Summary'!$C$10:$C$131,0)</f>
        <v>37</v>
      </c>
      <c r="AY82" s="81">
        <f>MATCH("RE-"&amp;AT82&amp;AU82,'Measure Summary'!$R$10:$R$131,0)</f>
        <v>39</v>
      </c>
      <c r="BA82" s="32">
        <f>MATCH(AD82,Technologies!$B$8:$B$289,0)</f>
        <v>39</v>
      </c>
      <c r="BB82" s="32">
        <f>MATCH(AE82,Technologies!$B$8:$B$289,0)</f>
        <v>94</v>
      </c>
      <c r="BD82" s="32" t="s">
        <v>483</v>
      </c>
      <c r="BE82" s="32" t="s">
        <v>638</v>
      </c>
    </row>
    <row r="83" spans="1:57" x14ac:dyDescent="0.25">
      <c r="A83" s="171">
        <f t="shared" si="9"/>
        <v>678</v>
      </c>
      <c r="B83" s="32" t="str">
        <f t="shared" si="10"/>
        <v>RE-RefgFrz-BM_Med-Tier2</v>
      </c>
      <c r="C83" s="32" t="str">
        <f>MID(INDEX('Measure Summary'!$B$10:$B$200,AX83),FIND(".",INDEX('Measure Summary'!$B$10:$B$200,AX83))+2,299)&amp;", Size Range: "&amp;INDEX('Measure Summary'!$M$10:$M$200,AY83)&amp;", "&amp;INDEX(key!$D$4:$D$5,AW83)</f>
        <v>Refrigerator-freezers - automatic defrost with bottom-mounted freezer without an automatic icemaker, Size Range: Medium (17 – 20 cu. ft.), 30% less than Code Maximum</v>
      </c>
      <c r="D83" s="32" t="s">
        <v>89</v>
      </c>
      <c r="E83" s="32" t="s">
        <v>254</v>
      </c>
      <c r="F83" s="85">
        <v>41965</v>
      </c>
      <c r="G83" s="32" t="s">
        <v>507</v>
      </c>
      <c r="H83" s="32" t="s">
        <v>83</v>
      </c>
      <c r="I83" s="32" t="s">
        <v>222</v>
      </c>
      <c r="J83" s="32" t="s">
        <v>223</v>
      </c>
      <c r="K83" s="112">
        <f>INDEX('Measure Summary'!$N$10:$N$200,AY83)-INDEX('Measure Summary'!$O$10:$P$200,AY83,AW83)</f>
        <v>159</v>
      </c>
      <c r="M83" s="32" t="s">
        <v>84</v>
      </c>
      <c r="O83" s="32" t="s">
        <v>214</v>
      </c>
      <c r="Q83" s="32" t="s">
        <v>482</v>
      </c>
      <c r="R83" s="32" t="s">
        <v>86</v>
      </c>
      <c r="S83" s="32" t="s">
        <v>85</v>
      </c>
      <c r="T83" s="32" t="s">
        <v>221</v>
      </c>
      <c r="U83" s="32" t="s">
        <v>224</v>
      </c>
      <c r="V83" s="32" t="s">
        <v>225</v>
      </c>
      <c r="W83" s="306" t="str">
        <f>VLOOKUP(LEFT(B83,7),key!$G$4:$I$5,2,FALSE)</f>
        <v>RefrigFrz</v>
      </c>
      <c r="Y83" s="306" t="str">
        <f>VLOOKUP(LEFT(B83,7),key!$G$4:$I$5,3,FALSE)</f>
        <v>Appl-ESRefg</v>
      </c>
      <c r="AD83" s="32" t="str">
        <f t="shared" si="11"/>
        <v>RefgFrz-BM_Med-Code</v>
      </c>
      <c r="AE83" s="32" t="str">
        <f t="shared" si="12"/>
        <v>RefgFrz-BM_Med-Tier2</v>
      </c>
      <c r="AF83" s="32" t="s">
        <v>417</v>
      </c>
      <c r="AH83" s="32" t="s">
        <v>214</v>
      </c>
      <c r="AI83" s="32" t="s">
        <v>214</v>
      </c>
      <c r="AK83" s="32" t="s">
        <v>82</v>
      </c>
      <c r="AM83" s="306" t="str">
        <f t="shared" si="13"/>
        <v>Appl-ESRefg</v>
      </c>
      <c r="AO83" s="32" t="s">
        <v>508</v>
      </c>
      <c r="AP83" s="5">
        <v>42005</v>
      </c>
      <c r="AS83" s="32">
        <f t="shared" si="17"/>
        <v>39</v>
      </c>
      <c r="AT83" s="80" t="str">
        <f t="shared" si="14"/>
        <v>RefgFrz-BM</v>
      </c>
      <c r="AU83" s="80" t="str">
        <f t="shared" si="15"/>
        <v>_Med</v>
      </c>
      <c r="AV83" s="187" t="str">
        <f t="shared" si="16"/>
        <v>-Tier2</v>
      </c>
      <c r="AW83" s="304">
        <f t="shared" si="16"/>
        <v>2</v>
      </c>
      <c r="AX83" s="81">
        <f>MATCH("RE-"&amp;AT83,'Measure Summary'!$C$10:$C$131,0)</f>
        <v>37</v>
      </c>
      <c r="AY83" s="81">
        <f>MATCH("RE-"&amp;AT83&amp;AU83,'Measure Summary'!$R$10:$R$131,0)</f>
        <v>39</v>
      </c>
      <c r="BA83" s="32">
        <f>MATCH(AD83,Technologies!$B$8:$B$289,0)</f>
        <v>39</v>
      </c>
      <c r="BB83" s="32">
        <f>MATCH(AE83,Technologies!$B$8:$B$289,0)</f>
        <v>149</v>
      </c>
      <c r="BD83" s="32" t="s">
        <v>483</v>
      </c>
      <c r="BE83" s="32" t="s">
        <v>639</v>
      </c>
    </row>
    <row r="84" spans="1:57" x14ac:dyDescent="0.25">
      <c r="A84" s="171">
        <f t="shared" si="9"/>
        <v>679</v>
      </c>
      <c r="B84" s="32" t="str">
        <f t="shared" si="10"/>
        <v>RE-RefgFrz-BM_Large-Tier1</v>
      </c>
      <c r="C84" s="32" t="str">
        <f>MID(INDEX('Measure Summary'!$B$10:$B$200,AX84),FIND(".",INDEX('Measure Summary'!$B$10:$B$200,AX84))+2,299)&amp;", Size Range: "&amp;INDEX('Measure Summary'!$M$10:$M$200,AY84)&amp;", "&amp;INDEX(key!$D$4:$D$5,AW84)</f>
        <v>Refrigerator-freezers - automatic defrost with bottom-mounted freezer without an automatic icemaker, Size Range: Large (21 – 23 cu. ft.), Energy Star (10% less than Code Maximum)</v>
      </c>
      <c r="D84" s="32" t="s">
        <v>89</v>
      </c>
      <c r="E84" s="32" t="s">
        <v>254</v>
      </c>
      <c r="F84" s="85">
        <v>41965</v>
      </c>
      <c r="G84" s="32" t="s">
        <v>507</v>
      </c>
      <c r="H84" s="32" t="s">
        <v>83</v>
      </c>
      <c r="I84" s="32" t="s">
        <v>222</v>
      </c>
      <c r="J84" s="32" t="s">
        <v>223</v>
      </c>
      <c r="K84" s="112">
        <f>INDEX('Measure Summary'!$N$10:$N$200,AY84)-INDEX('Measure Summary'!$O$10:$P$200,AY84,AW84)</f>
        <v>56</v>
      </c>
      <c r="M84" s="32" t="s">
        <v>84</v>
      </c>
      <c r="O84" s="32" t="s">
        <v>214</v>
      </c>
      <c r="Q84" s="32" t="s">
        <v>482</v>
      </c>
      <c r="R84" s="32" t="s">
        <v>86</v>
      </c>
      <c r="S84" s="32" t="s">
        <v>85</v>
      </c>
      <c r="T84" s="32" t="s">
        <v>221</v>
      </c>
      <c r="U84" s="32" t="s">
        <v>224</v>
      </c>
      <c r="V84" s="32" t="s">
        <v>225</v>
      </c>
      <c r="W84" s="306" t="str">
        <f>VLOOKUP(LEFT(B84,7),key!$G$4:$I$5,2,FALSE)</f>
        <v>RefrigFrz</v>
      </c>
      <c r="Y84" s="306" t="str">
        <f>VLOOKUP(LEFT(B84,7),key!$G$4:$I$5,3,FALSE)</f>
        <v>Appl-ESRefg</v>
      </c>
      <c r="AD84" s="32" t="str">
        <f t="shared" si="11"/>
        <v>RefgFrz-BM_Large-Code</v>
      </c>
      <c r="AE84" s="32" t="str">
        <f t="shared" si="12"/>
        <v>RefgFrz-BM_Large-Tier1</v>
      </c>
      <c r="AF84" s="32" t="s">
        <v>417</v>
      </c>
      <c r="AH84" s="32" t="s">
        <v>214</v>
      </c>
      <c r="AI84" s="32" t="s">
        <v>214</v>
      </c>
      <c r="AK84" s="32" t="s">
        <v>82</v>
      </c>
      <c r="AM84" s="306" t="str">
        <f t="shared" si="13"/>
        <v>Appl-ESRefg</v>
      </c>
      <c r="AO84" s="32" t="s">
        <v>508</v>
      </c>
      <c r="AP84" s="5">
        <v>42005</v>
      </c>
      <c r="AS84" s="32">
        <f t="shared" si="17"/>
        <v>40</v>
      </c>
      <c r="AT84" s="80" t="str">
        <f t="shared" si="14"/>
        <v>RefgFrz-BM</v>
      </c>
      <c r="AU84" s="80" t="str">
        <f t="shared" si="15"/>
        <v>_Large</v>
      </c>
      <c r="AV84" s="187" t="str">
        <f t="shared" si="16"/>
        <v>-Tier1</v>
      </c>
      <c r="AW84" s="304">
        <f t="shared" si="16"/>
        <v>1</v>
      </c>
      <c r="AX84" s="81">
        <f>MATCH("RE-"&amp;AT84,'Measure Summary'!$C$10:$C$131,0)</f>
        <v>37</v>
      </c>
      <c r="AY84" s="81">
        <f>MATCH("RE-"&amp;AT84&amp;AU84,'Measure Summary'!$R$10:$R$131,0)</f>
        <v>40</v>
      </c>
      <c r="BA84" s="32">
        <f>MATCH(AD84,Technologies!$B$8:$B$289,0)</f>
        <v>40</v>
      </c>
      <c r="BB84" s="32">
        <f>MATCH(AE84,Technologies!$B$8:$B$289,0)</f>
        <v>95</v>
      </c>
      <c r="BD84" s="32" t="s">
        <v>487</v>
      </c>
      <c r="BE84" s="32" t="s">
        <v>638</v>
      </c>
    </row>
    <row r="85" spans="1:57" x14ac:dyDescent="0.25">
      <c r="A85" s="171">
        <f t="shared" si="9"/>
        <v>680</v>
      </c>
      <c r="B85" s="32" t="str">
        <f t="shared" si="10"/>
        <v>RE-RefgFrz-BM_Large-Tier2</v>
      </c>
      <c r="C85" s="32" t="str">
        <f>MID(INDEX('Measure Summary'!$B$10:$B$200,AX85),FIND(".",INDEX('Measure Summary'!$B$10:$B$200,AX85))+2,299)&amp;", Size Range: "&amp;INDEX('Measure Summary'!$M$10:$M$200,AY85)&amp;", "&amp;INDEX(key!$D$4:$D$5,AW85)</f>
        <v>Refrigerator-freezers - automatic defrost with bottom-mounted freezer without an automatic icemaker, Size Range: Large (21 – 23 cu. ft.), 30% less than Code Maximum</v>
      </c>
      <c r="D85" s="32" t="s">
        <v>89</v>
      </c>
      <c r="E85" s="32" t="s">
        <v>254</v>
      </c>
      <c r="F85" s="85">
        <v>41965</v>
      </c>
      <c r="G85" s="32" t="s">
        <v>507</v>
      </c>
      <c r="H85" s="32" t="s">
        <v>83</v>
      </c>
      <c r="I85" s="32" t="s">
        <v>222</v>
      </c>
      <c r="J85" s="32" t="s">
        <v>223</v>
      </c>
      <c r="K85" s="112">
        <f>INDEX('Measure Summary'!$N$10:$N$200,AY85)-INDEX('Measure Summary'!$O$10:$P$200,AY85,AW85)</f>
        <v>169</v>
      </c>
      <c r="M85" s="32" t="s">
        <v>84</v>
      </c>
      <c r="O85" s="32" t="s">
        <v>214</v>
      </c>
      <c r="Q85" s="32" t="s">
        <v>482</v>
      </c>
      <c r="R85" s="32" t="s">
        <v>86</v>
      </c>
      <c r="S85" s="32" t="s">
        <v>85</v>
      </c>
      <c r="T85" s="32" t="s">
        <v>221</v>
      </c>
      <c r="U85" s="32" t="s">
        <v>224</v>
      </c>
      <c r="V85" s="32" t="s">
        <v>225</v>
      </c>
      <c r="W85" s="306" t="str">
        <f>VLOOKUP(LEFT(B85,7),key!$G$4:$I$5,2,FALSE)</f>
        <v>RefrigFrz</v>
      </c>
      <c r="Y85" s="306" t="str">
        <f>VLOOKUP(LEFT(B85,7),key!$G$4:$I$5,3,FALSE)</f>
        <v>Appl-ESRefg</v>
      </c>
      <c r="AD85" s="32" t="str">
        <f t="shared" si="11"/>
        <v>RefgFrz-BM_Large-Code</v>
      </c>
      <c r="AE85" s="32" t="str">
        <f t="shared" si="12"/>
        <v>RefgFrz-BM_Large-Tier2</v>
      </c>
      <c r="AF85" s="32" t="s">
        <v>417</v>
      </c>
      <c r="AH85" s="32" t="s">
        <v>214</v>
      </c>
      <c r="AI85" s="32" t="s">
        <v>214</v>
      </c>
      <c r="AK85" s="32" t="s">
        <v>82</v>
      </c>
      <c r="AM85" s="306" t="str">
        <f t="shared" si="13"/>
        <v>Appl-ESRefg</v>
      </c>
      <c r="AO85" s="32" t="s">
        <v>508</v>
      </c>
      <c r="AP85" s="5">
        <v>42005</v>
      </c>
      <c r="AS85" s="32">
        <f t="shared" si="17"/>
        <v>40</v>
      </c>
      <c r="AT85" s="80" t="str">
        <f t="shared" si="14"/>
        <v>RefgFrz-BM</v>
      </c>
      <c r="AU85" s="80" t="str">
        <f t="shared" si="15"/>
        <v>_Large</v>
      </c>
      <c r="AV85" s="187" t="str">
        <f t="shared" si="16"/>
        <v>-Tier2</v>
      </c>
      <c r="AW85" s="304">
        <f t="shared" si="16"/>
        <v>2</v>
      </c>
      <c r="AX85" s="81">
        <f>MATCH("RE-"&amp;AT85,'Measure Summary'!$C$10:$C$131,0)</f>
        <v>37</v>
      </c>
      <c r="AY85" s="81">
        <f>MATCH("RE-"&amp;AT85&amp;AU85,'Measure Summary'!$R$10:$R$131,0)</f>
        <v>40</v>
      </c>
      <c r="BA85" s="32">
        <f>MATCH(AD85,Technologies!$B$8:$B$289,0)</f>
        <v>40</v>
      </c>
      <c r="BB85" s="32">
        <f>MATCH(AE85,Technologies!$B$8:$B$289,0)</f>
        <v>150</v>
      </c>
      <c r="BD85" s="32" t="s">
        <v>487</v>
      </c>
      <c r="BE85" s="32" t="s">
        <v>639</v>
      </c>
    </row>
    <row r="86" spans="1:57" x14ac:dyDescent="0.25">
      <c r="A86" s="171">
        <f t="shared" si="9"/>
        <v>681</v>
      </c>
      <c r="B86" s="32" t="str">
        <f t="shared" si="10"/>
        <v>RE-RefgFrz-BM_VLarge-Tier1</v>
      </c>
      <c r="C86" s="32" t="str">
        <f>MID(INDEX('Measure Summary'!$B$10:$B$200,AX86),FIND(".",INDEX('Measure Summary'!$B$10:$B$200,AX86))+2,299)&amp;", Size Range: "&amp;INDEX('Measure Summary'!$M$10:$M$200,AY86)&amp;", "&amp;INDEX(key!$D$4:$D$5,AW86)</f>
        <v>Refrigerator-freezers - automatic defrost with bottom-mounted freezer without an automatic icemaker, Size Range: Very large (over 23 cu. Ft.), Energy Star (10% less than Code Maximum)</v>
      </c>
      <c r="D86" s="32" t="s">
        <v>89</v>
      </c>
      <c r="E86" s="32" t="s">
        <v>254</v>
      </c>
      <c r="F86" s="85">
        <v>41965</v>
      </c>
      <c r="G86" s="32" t="s">
        <v>507</v>
      </c>
      <c r="H86" s="32" t="s">
        <v>83</v>
      </c>
      <c r="I86" s="32" t="s">
        <v>222</v>
      </c>
      <c r="J86" s="32" t="s">
        <v>223</v>
      </c>
      <c r="K86" s="112">
        <f>INDEX('Measure Summary'!$N$10:$N$200,AY86)-INDEX('Measure Summary'!$O$10:$P$200,AY86,AW86)</f>
        <v>61</v>
      </c>
      <c r="M86" s="32" t="s">
        <v>84</v>
      </c>
      <c r="O86" s="32" t="s">
        <v>214</v>
      </c>
      <c r="Q86" s="32" t="s">
        <v>482</v>
      </c>
      <c r="R86" s="32" t="s">
        <v>86</v>
      </c>
      <c r="S86" s="32" t="s">
        <v>85</v>
      </c>
      <c r="T86" s="32" t="s">
        <v>221</v>
      </c>
      <c r="U86" s="32" t="s">
        <v>224</v>
      </c>
      <c r="V86" s="32" t="s">
        <v>225</v>
      </c>
      <c r="W86" s="306" t="str">
        <f>VLOOKUP(LEFT(B86,7),key!$G$4:$I$5,2,FALSE)</f>
        <v>RefrigFrz</v>
      </c>
      <c r="Y86" s="306" t="str">
        <f>VLOOKUP(LEFT(B86,7),key!$G$4:$I$5,3,FALSE)</f>
        <v>Appl-ESRefg</v>
      </c>
      <c r="AD86" s="32" t="str">
        <f t="shared" si="11"/>
        <v>RefgFrz-BM_VLarge-Code</v>
      </c>
      <c r="AE86" s="32" t="str">
        <f t="shared" si="12"/>
        <v>RefgFrz-BM_VLarge-Tier1</v>
      </c>
      <c r="AF86" s="32" t="s">
        <v>417</v>
      </c>
      <c r="AH86" s="32" t="s">
        <v>214</v>
      </c>
      <c r="AI86" s="32" t="s">
        <v>214</v>
      </c>
      <c r="AK86" s="32" t="s">
        <v>82</v>
      </c>
      <c r="AM86" s="306" t="str">
        <f t="shared" si="13"/>
        <v>Appl-ESRefg</v>
      </c>
      <c r="AO86" s="32" t="s">
        <v>508</v>
      </c>
      <c r="AP86" s="5">
        <v>42005</v>
      </c>
      <c r="AS86" s="32">
        <f t="shared" si="17"/>
        <v>41</v>
      </c>
      <c r="AT86" s="80" t="str">
        <f t="shared" si="14"/>
        <v>RefgFrz-BM</v>
      </c>
      <c r="AU86" s="80" t="str">
        <f t="shared" si="15"/>
        <v>_VLarge</v>
      </c>
      <c r="AV86" s="187" t="str">
        <f t="shared" si="16"/>
        <v>-Tier1</v>
      </c>
      <c r="AW86" s="304">
        <f t="shared" si="16"/>
        <v>1</v>
      </c>
      <c r="AX86" s="81">
        <f>MATCH("RE-"&amp;AT86,'Measure Summary'!$C$10:$C$131,0)</f>
        <v>37</v>
      </c>
      <c r="AY86" s="81">
        <f>MATCH("RE-"&amp;AT86&amp;AU86,'Measure Summary'!$R$10:$R$131,0)</f>
        <v>41</v>
      </c>
      <c r="BA86" s="32">
        <f>MATCH(AD86,Technologies!$B$8:$B$289,0)</f>
        <v>41</v>
      </c>
      <c r="BB86" s="32">
        <f>MATCH(AE86,Technologies!$B$8:$B$289,0)</f>
        <v>96</v>
      </c>
      <c r="BD86" s="32" t="s">
        <v>487</v>
      </c>
      <c r="BE86" s="32" t="s">
        <v>555</v>
      </c>
    </row>
    <row r="87" spans="1:57" x14ac:dyDescent="0.25">
      <c r="A87" s="171">
        <f t="shared" si="9"/>
        <v>682</v>
      </c>
      <c r="B87" s="32" t="str">
        <f t="shared" si="10"/>
        <v>RE-RefgFrz-BM_VLarge-Tier2</v>
      </c>
      <c r="C87" s="32" t="str">
        <f>MID(INDEX('Measure Summary'!$B$10:$B$200,AX87),FIND(".",INDEX('Measure Summary'!$B$10:$B$200,AX87))+2,299)&amp;", Size Range: "&amp;INDEX('Measure Summary'!$M$10:$M$200,AY87)&amp;", "&amp;INDEX(key!$D$4:$D$5,AW87)</f>
        <v>Refrigerator-freezers - automatic defrost with bottom-mounted freezer without an automatic icemaker, Size Range: Very large (over 23 cu. Ft.), 30% less than Code Maximum</v>
      </c>
      <c r="D87" s="32" t="s">
        <v>89</v>
      </c>
      <c r="E87" s="32" t="s">
        <v>254</v>
      </c>
      <c r="F87" s="85">
        <v>41965</v>
      </c>
      <c r="G87" s="32" t="s">
        <v>507</v>
      </c>
      <c r="H87" s="32" t="s">
        <v>83</v>
      </c>
      <c r="I87" s="32" t="s">
        <v>222</v>
      </c>
      <c r="J87" s="32" t="s">
        <v>223</v>
      </c>
      <c r="K87" s="112">
        <f>INDEX('Measure Summary'!$N$10:$N$200,AY87)-INDEX('Measure Summary'!$O$10:$P$200,AY87,AW87)</f>
        <v>182</v>
      </c>
      <c r="M87" s="32" t="s">
        <v>84</v>
      </c>
      <c r="O87" s="32" t="s">
        <v>214</v>
      </c>
      <c r="Q87" s="32" t="s">
        <v>482</v>
      </c>
      <c r="R87" s="32" t="s">
        <v>86</v>
      </c>
      <c r="S87" s="32" t="s">
        <v>85</v>
      </c>
      <c r="T87" s="32" t="s">
        <v>221</v>
      </c>
      <c r="U87" s="32" t="s">
        <v>224</v>
      </c>
      <c r="V87" s="32" t="s">
        <v>225</v>
      </c>
      <c r="W87" s="306" t="str">
        <f>VLOOKUP(LEFT(B87,7),key!$G$4:$I$5,2,FALSE)</f>
        <v>RefrigFrz</v>
      </c>
      <c r="Y87" s="306" t="str">
        <f>VLOOKUP(LEFT(B87,7),key!$G$4:$I$5,3,FALSE)</f>
        <v>Appl-ESRefg</v>
      </c>
      <c r="AD87" s="32" t="str">
        <f t="shared" si="11"/>
        <v>RefgFrz-BM_VLarge-Code</v>
      </c>
      <c r="AE87" s="32" t="str">
        <f t="shared" si="12"/>
        <v>RefgFrz-BM_VLarge-Tier2</v>
      </c>
      <c r="AF87" s="32" t="s">
        <v>417</v>
      </c>
      <c r="AH87" s="32" t="s">
        <v>214</v>
      </c>
      <c r="AI87" s="32" t="s">
        <v>214</v>
      </c>
      <c r="AK87" s="32" t="s">
        <v>82</v>
      </c>
      <c r="AM87" s="306" t="str">
        <f t="shared" si="13"/>
        <v>Appl-ESRefg</v>
      </c>
      <c r="AO87" s="32" t="s">
        <v>508</v>
      </c>
      <c r="AP87" s="5">
        <v>42005</v>
      </c>
      <c r="AS87" s="32">
        <f t="shared" si="17"/>
        <v>41</v>
      </c>
      <c r="AT87" s="80" t="str">
        <f t="shared" si="14"/>
        <v>RefgFrz-BM</v>
      </c>
      <c r="AU87" s="80" t="str">
        <f t="shared" si="15"/>
        <v>_VLarge</v>
      </c>
      <c r="AV87" s="187" t="str">
        <f t="shared" si="16"/>
        <v>-Tier2</v>
      </c>
      <c r="AW87" s="304">
        <f t="shared" si="16"/>
        <v>2</v>
      </c>
      <c r="AX87" s="81">
        <f>MATCH("RE-"&amp;AT87,'Measure Summary'!$C$10:$C$131,0)</f>
        <v>37</v>
      </c>
      <c r="AY87" s="81">
        <f>MATCH("RE-"&amp;AT87&amp;AU87,'Measure Summary'!$R$10:$R$131,0)</f>
        <v>41</v>
      </c>
      <c r="BA87" s="32">
        <f>MATCH(AD87,Technologies!$B$8:$B$289,0)</f>
        <v>41</v>
      </c>
      <c r="BB87" s="32">
        <f>MATCH(AE87,Technologies!$B$8:$B$289,0)</f>
        <v>151</v>
      </c>
      <c r="BD87" s="32" t="s">
        <v>488</v>
      </c>
      <c r="BE87" s="32" t="s">
        <v>555</v>
      </c>
    </row>
    <row r="88" spans="1:57" x14ac:dyDescent="0.25">
      <c r="A88" s="171">
        <f t="shared" si="9"/>
        <v>683</v>
      </c>
      <c r="B88" s="32" t="str">
        <f t="shared" si="10"/>
        <v>RE-RefgFrz-BM_WtdSize-Tier1</v>
      </c>
      <c r="C88" s="32" t="str">
        <f>MID(INDEX('Measure Summary'!$B$10:$B$200,AX88),FIND(".",INDEX('Measure Summary'!$B$10:$B$200,AX88))+2,299)&amp;", Size Range: "&amp;INDEX('Measure Summary'!$M$10:$M$200,AY88)&amp;", "&amp;INDEX(key!$D$4:$D$5,AW88)</f>
        <v>Refrigerator-freezers - automatic defrost with bottom-mounted freezer without an automatic icemaker, Size Range: Weighted Size, Energy Star (10% less than Code Maximum)</v>
      </c>
      <c r="D88" s="32" t="s">
        <v>89</v>
      </c>
      <c r="E88" s="32" t="s">
        <v>254</v>
      </c>
      <c r="F88" s="85">
        <v>41965</v>
      </c>
      <c r="G88" s="32" t="s">
        <v>507</v>
      </c>
      <c r="H88" s="32" t="s">
        <v>83</v>
      </c>
      <c r="I88" s="32" t="s">
        <v>222</v>
      </c>
      <c r="J88" s="32" t="s">
        <v>223</v>
      </c>
      <c r="K88" s="112">
        <f>INDEX('Measure Summary'!$N$10:$N$200,AY88)-INDEX('Measure Summary'!$O$10:$P$200,AY88,AW88)</f>
        <v>55</v>
      </c>
      <c r="M88" s="32" t="s">
        <v>84</v>
      </c>
      <c r="O88" s="32" t="s">
        <v>214</v>
      </c>
      <c r="Q88" s="32" t="s">
        <v>482</v>
      </c>
      <c r="R88" s="32" t="s">
        <v>86</v>
      </c>
      <c r="S88" s="32" t="s">
        <v>85</v>
      </c>
      <c r="T88" s="32" t="s">
        <v>221</v>
      </c>
      <c r="U88" s="32" t="s">
        <v>224</v>
      </c>
      <c r="V88" s="32" t="s">
        <v>225</v>
      </c>
      <c r="W88" s="306" t="str">
        <f>VLOOKUP(LEFT(B88,7),key!$G$4:$I$5,2,FALSE)</f>
        <v>RefrigFrz</v>
      </c>
      <c r="Y88" s="306" t="str">
        <f>VLOOKUP(LEFT(B88,7),key!$G$4:$I$5,3,FALSE)</f>
        <v>Appl-ESRefg</v>
      </c>
      <c r="AD88" s="32" t="str">
        <f t="shared" si="11"/>
        <v>RefgFrz-BM_WtdSize-Code</v>
      </c>
      <c r="AE88" s="32" t="str">
        <f t="shared" si="12"/>
        <v>RefgFrz-BM_WtdSize-Tier1</v>
      </c>
      <c r="AF88" s="32" t="s">
        <v>417</v>
      </c>
      <c r="AH88" s="32" t="s">
        <v>214</v>
      </c>
      <c r="AI88" s="32" t="s">
        <v>214</v>
      </c>
      <c r="AK88" s="32" t="s">
        <v>82</v>
      </c>
      <c r="AM88" s="306" t="str">
        <f t="shared" si="13"/>
        <v>Appl-ESRefg</v>
      </c>
      <c r="AO88" s="32" t="s">
        <v>508</v>
      </c>
      <c r="AP88" s="5">
        <v>42005</v>
      </c>
      <c r="AS88" s="32">
        <f t="shared" si="17"/>
        <v>42</v>
      </c>
      <c r="AT88" s="80" t="str">
        <f t="shared" si="14"/>
        <v>RefgFrz-BM</v>
      </c>
      <c r="AU88" s="80" t="str">
        <f t="shared" si="15"/>
        <v>_WtdSize</v>
      </c>
      <c r="AV88" s="187" t="str">
        <f t="shared" si="16"/>
        <v>-Tier1</v>
      </c>
      <c r="AW88" s="304">
        <f t="shared" si="16"/>
        <v>1</v>
      </c>
      <c r="AX88" s="81">
        <f>MATCH("RE-"&amp;AT88,'Measure Summary'!$C$10:$C$131,0)</f>
        <v>37</v>
      </c>
      <c r="AY88" s="81">
        <f>MATCH("RE-"&amp;AT88&amp;AU88,'Measure Summary'!$R$10:$R$131,0)</f>
        <v>42</v>
      </c>
      <c r="BA88" s="32">
        <f>MATCH(AD88,Technologies!$B$8:$B$289,0)</f>
        <v>42</v>
      </c>
      <c r="BB88" s="32">
        <f>MATCH(AE88,Technologies!$B$8:$B$289,0)</f>
        <v>97</v>
      </c>
    </row>
    <row r="89" spans="1:57" x14ac:dyDescent="0.25">
      <c r="A89" s="171">
        <f t="shared" si="9"/>
        <v>684</v>
      </c>
      <c r="B89" s="32" t="str">
        <f t="shared" si="10"/>
        <v>RE-RefgFrz-BM_WtdSize-Tier2</v>
      </c>
      <c r="C89" s="32" t="str">
        <f>MID(INDEX('Measure Summary'!$B$10:$B$200,AX89),FIND(".",INDEX('Measure Summary'!$B$10:$B$200,AX89))+2,299)&amp;", Size Range: "&amp;INDEX('Measure Summary'!$M$10:$M$200,AY89)&amp;", "&amp;INDEX(key!$D$4:$D$5,AW89)</f>
        <v>Refrigerator-freezers - automatic defrost with bottom-mounted freezer without an automatic icemaker, Size Range: Weighted Size, 30% less than Code Maximum</v>
      </c>
      <c r="D89" s="32" t="s">
        <v>89</v>
      </c>
      <c r="E89" s="32" t="s">
        <v>254</v>
      </c>
      <c r="F89" s="85">
        <v>41965</v>
      </c>
      <c r="G89" s="32" t="s">
        <v>507</v>
      </c>
      <c r="H89" s="32" t="s">
        <v>83</v>
      </c>
      <c r="I89" s="32" t="s">
        <v>222</v>
      </c>
      <c r="J89" s="32" t="s">
        <v>223</v>
      </c>
      <c r="K89" s="112">
        <f>INDEX('Measure Summary'!$N$10:$N$200,AY89)-INDEX('Measure Summary'!$O$10:$P$200,AY89,AW89)</f>
        <v>166</v>
      </c>
      <c r="M89" s="32" t="s">
        <v>84</v>
      </c>
      <c r="O89" s="32" t="s">
        <v>214</v>
      </c>
      <c r="Q89" s="32" t="s">
        <v>482</v>
      </c>
      <c r="R89" s="32" t="s">
        <v>86</v>
      </c>
      <c r="S89" s="32" t="s">
        <v>85</v>
      </c>
      <c r="T89" s="32" t="s">
        <v>221</v>
      </c>
      <c r="U89" s="32" t="s">
        <v>224</v>
      </c>
      <c r="V89" s="32" t="s">
        <v>225</v>
      </c>
      <c r="W89" s="306" t="str">
        <f>VLOOKUP(LEFT(B89,7),key!$G$4:$I$5,2,FALSE)</f>
        <v>RefrigFrz</v>
      </c>
      <c r="Y89" s="306" t="str">
        <f>VLOOKUP(LEFT(B89,7),key!$G$4:$I$5,3,FALSE)</f>
        <v>Appl-ESRefg</v>
      </c>
      <c r="AD89" s="32" t="str">
        <f t="shared" si="11"/>
        <v>RefgFrz-BM_WtdSize-Code</v>
      </c>
      <c r="AE89" s="32" t="str">
        <f t="shared" si="12"/>
        <v>RefgFrz-BM_WtdSize-Tier2</v>
      </c>
      <c r="AF89" s="32" t="s">
        <v>417</v>
      </c>
      <c r="AH89" s="32" t="s">
        <v>214</v>
      </c>
      <c r="AI89" s="32" t="s">
        <v>214</v>
      </c>
      <c r="AK89" s="32" t="s">
        <v>82</v>
      </c>
      <c r="AM89" s="306" t="str">
        <f t="shared" si="13"/>
        <v>Appl-ESRefg</v>
      </c>
      <c r="AO89" s="32" t="s">
        <v>508</v>
      </c>
      <c r="AP89" s="5">
        <v>42005</v>
      </c>
      <c r="AS89" s="32">
        <f t="shared" si="17"/>
        <v>42</v>
      </c>
      <c r="AT89" s="80" t="str">
        <f t="shared" si="14"/>
        <v>RefgFrz-BM</v>
      </c>
      <c r="AU89" s="80" t="str">
        <f t="shared" si="15"/>
        <v>_WtdSize</v>
      </c>
      <c r="AV89" s="187" t="str">
        <f t="shared" si="16"/>
        <v>-Tier2</v>
      </c>
      <c r="AW89" s="304">
        <f t="shared" si="16"/>
        <v>2</v>
      </c>
      <c r="AX89" s="81">
        <f>MATCH("RE-"&amp;AT89,'Measure Summary'!$C$10:$C$131,0)</f>
        <v>37</v>
      </c>
      <c r="AY89" s="81">
        <f>MATCH("RE-"&amp;AT89&amp;AU89,'Measure Summary'!$R$10:$R$131,0)</f>
        <v>42</v>
      </c>
      <c r="BA89" s="32">
        <f>MATCH(AD89,Technologies!$B$8:$B$289,0)</f>
        <v>42</v>
      </c>
      <c r="BB89" s="32">
        <f>MATCH(AE89,Technologies!$B$8:$B$289,0)</f>
        <v>152</v>
      </c>
    </row>
    <row r="90" spans="1:57" x14ac:dyDescent="0.25">
      <c r="A90" s="171">
        <f t="shared" si="9"/>
        <v>685</v>
      </c>
      <c r="B90" s="32" t="str">
        <f t="shared" si="10"/>
        <v>RE-RefgFrz-BM-TTD_Mini-Tier1</v>
      </c>
      <c r="C90" s="32" t="str">
        <f>MID(INDEX('Measure Summary'!$B$10:$B$200,AX90),FIND(".",INDEX('Measure Summary'!$B$10:$B$200,AX90))+2,299)&amp;", Size Range: "&amp;INDEX('Measure Summary'!$M$10:$M$200,AY90)&amp;", "&amp;INDEX(key!$D$4:$D$5,AW90)</f>
        <v>Refrigerator-freezer - automatic defrost with bottom-mounted freezer with through-the-door ice service, Size Range: Very Small (&lt;13 cu. ft.), Energy Star (10% less than Code Maximum)</v>
      </c>
      <c r="D90" s="32" t="s">
        <v>89</v>
      </c>
      <c r="E90" s="32" t="s">
        <v>254</v>
      </c>
      <c r="F90" s="85">
        <v>41965</v>
      </c>
      <c r="G90" s="32" t="s">
        <v>507</v>
      </c>
      <c r="H90" s="32" t="s">
        <v>83</v>
      </c>
      <c r="I90" s="32" t="s">
        <v>222</v>
      </c>
      <c r="J90" s="32" t="s">
        <v>223</v>
      </c>
      <c r="K90" s="112">
        <f>INDEX('Measure Summary'!$N$10:$N$200,AY90)-INDEX('Measure Summary'!$O$10:$P$200,AY90,AW90)</f>
        <v>60</v>
      </c>
      <c r="M90" s="32" t="s">
        <v>84</v>
      </c>
      <c r="O90" s="32" t="s">
        <v>214</v>
      </c>
      <c r="Q90" s="32" t="s">
        <v>482</v>
      </c>
      <c r="R90" s="32" t="s">
        <v>86</v>
      </c>
      <c r="S90" s="32" t="s">
        <v>85</v>
      </c>
      <c r="T90" s="32" t="s">
        <v>221</v>
      </c>
      <c r="U90" s="32" t="s">
        <v>224</v>
      </c>
      <c r="V90" s="32" t="s">
        <v>225</v>
      </c>
      <c r="W90" s="306" t="str">
        <f>VLOOKUP(LEFT(B90,7),key!$G$4:$I$5,2,FALSE)</f>
        <v>RefrigFrz</v>
      </c>
      <c r="Y90" s="306" t="str">
        <f>VLOOKUP(LEFT(B90,7),key!$G$4:$I$5,3,FALSE)</f>
        <v>Appl-ESRefg</v>
      </c>
      <c r="AD90" s="32" t="str">
        <f t="shared" si="11"/>
        <v>RefgFrz-BM-TTD_Mini-Code</v>
      </c>
      <c r="AE90" s="32" t="str">
        <f t="shared" si="12"/>
        <v>RefgFrz-BM-TTD_Mini-Tier1</v>
      </c>
      <c r="AF90" s="32" t="s">
        <v>417</v>
      </c>
      <c r="AH90" s="32" t="s">
        <v>214</v>
      </c>
      <c r="AI90" s="32" t="s">
        <v>214</v>
      </c>
      <c r="AK90" s="32" t="s">
        <v>82</v>
      </c>
      <c r="AM90" s="306" t="str">
        <f t="shared" si="13"/>
        <v>Appl-ESRefg</v>
      </c>
      <c r="AO90" s="32" t="s">
        <v>508</v>
      </c>
      <c r="AP90" s="5">
        <v>42005</v>
      </c>
      <c r="AS90" s="32">
        <f t="shared" si="17"/>
        <v>43</v>
      </c>
      <c r="AT90" s="80" t="str">
        <f t="shared" si="14"/>
        <v>RefgFrz-BM-TTD</v>
      </c>
      <c r="AU90" s="80" t="str">
        <f t="shared" si="15"/>
        <v>_Mini</v>
      </c>
      <c r="AV90" s="187" t="str">
        <f t="shared" si="16"/>
        <v>-Tier1</v>
      </c>
      <c r="AW90" s="304">
        <f t="shared" si="16"/>
        <v>1</v>
      </c>
      <c r="AX90" s="81">
        <f>MATCH("RE-"&amp;AT90,'Measure Summary'!$C$10:$C$131,0)</f>
        <v>43</v>
      </c>
      <c r="AY90" s="81">
        <f>MATCH("RE-"&amp;AT90&amp;AU90,'Measure Summary'!$R$10:$R$131,0)</f>
        <v>43</v>
      </c>
      <c r="BA90" s="32">
        <f>MATCH(AD90,Technologies!$B$8:$B$289,0)</f>
        <v>43</v>
      </c>
      <c r="BB90" s="32">
        <f>MATCH(AE90,Technologies!$B$8:$B$289,0)</f>
        <v>98</v>
      </c>
    </row>
    <row r="91" spans="1:57" x14ac:dyDescent="0.25">
      <c r="A91" s="171">
        <f t="shared" si="9"/>
        <v>686</v>
      </c>
      <c r="B91" s="32" t="str">
        <f t="shared" si="10"/>
        <v>RE-RefgFrz-BM-TTD_Mini-Tier2</v>
      </c>
      <c r="C91" s="32" t="str">
        <f>MID(INDEX('Measure Summary'!$B$10:$B$200,AX91),FIND(".",INDEX('Measure Summary'!$B$10:$B$200,AX91))+2,299)&amp;", Size Range: "&amp;INDEX('Measure Summary'!$M$10:$M$200,AY91)&amp;", "&amp;INDEX(key!$D$4:$D$5,AW91)</f>
        <v>Refrigerator-freezer - automatic defrost with bottom-mounted freezer with through-the-door ice service, Size Range: Very Small (&lt;13 cu. ft.), 30% less than Code Maximum</v>
      </c>
      <c r="D91" s="32" t="s">
        <v>89</v>
      </c>
      <c r="E91" s="32" t="s">
        <v>254</v>
      </c>
      <c r="F91" s="85">
        <v>41965</v>
      </c>
      <c r="G91" s="32" t="s">
        <v>507</v>
      </c>
      <c r="H91" s="32" t="s">
        <v>83</v>
      </c>
      <c r="I91" s="32" t="s">
        <v>222</v>
      </c>
      <c r="J91" s="32" t="s">
        <v>223</v>
      </c>
      <c r="K91" s="112">
        <f>INDEX('Measure Summary'!$N$10:$N$200,AY91)-INDEX('Measure Summary'!$O$10:$P$200,AY91,AW91)</f>
        <v>181</v>
      </c>
      <c r="M91" s="32" t="s">
        <v>84</v>
      </c>
      <c r="O91" s="32" t="s">
        <v>214</v>
      </c>
      <c r="Q91" s="32" t="s">
        <v>482</v>
      </c>
      <c r="R91" s="32" t="s">
        <v>86</v>
      </c>
      <c r="S91" s="32" t="s">
        <v>85</v>
      </c>
      <c r="T91" s="32" t="s">
        <v>221</v>
      </c>
      <c r="U91" s="32" t="s">
        <v>224</v>
      </c>
      <c r="V91" s="32" t="s">
        <v>225</v>
      </c>
      <c r="W91" s="306" t="str">
        <f>VLOOKUP(LEFT(B91,7),key!$G$4:$I$5,2,FALSE)</f>
        <v>RefrigFrz</v>
      </c>
      <c r="Y91" s="306" t="str">
        <f>VLOOKUP(LEFT(B91,7),key!$G$4:$I$5,3,FALSE)</f>
        <v>Appl-ESRefg</v>
      </c>
      <c r="AD91" s="32" t="str">
        <f t="shared" si="11"/>
        <v>RefgFrz-BM-TTD_Mini-Code</v>
      </c>
      <c r="AE91" s="32" t="str">
        <f t="shared" si="12"/>
        <v>RefgFrz-BM-TTD_Mini-Tier2</v>
      </c>
      <c r="AF91" s="32" t="s">
        <v>417</v>
      </c>
      <c r="AH91" s="32" t="s">
        <v>214</v>
      </c>
      <c r="AI91" s="32" t="s">
        <v>214</v>
      </c>
      <c r="AK91" s="32" t="s">
        <v>82</v>
      </c>
      <c r="AM91" s="306" t="str">
        <f t="shared" si="13"/>
        <v>Appl-ESRefg</v>
      </c>
      <c r="AO91" s="32" t="s">
        <v>508</v>
      </c>
      <c r="AP91" s="5">
        <v>42005</v>
      </c>
      <c r="AS91" s="32">
        <f t="shared" si="17"/>
        <v>43</v>
      </c>
      <c r="AT91" s="80" t="str">
        <f t="shared" si="14"/>
        <v>RefgFrz-BM-TTD</v>
      </c>
      <c r="AU91" s="80" t="str">
        <f t="shared" si="15"/>
        <v>_Mini</v>
      </c>
      <c r="AV91" s="187" t="str">
        <f t="shared" si="16"/>
        <v>-Tier2</v>
      </c>
      <c r="AW91" s="304">
        <f t="shared" si="16"/>
        <v>2</v>
      </c>
      <c r="AX91" s="81">
        <f>MATCH("RE-"&amp;AT91,'Measure Summary'!$C$10:$C$131,0)</f>
        <v>43</v>
      </c>
      <c r="AY91" s="81">
        <f>MATCH("RE-"&amp;AT91&amp;AU91,'Measure Summary'!$R$10:$R$131,0)</f>
        <v>43</v>
      </c>
      <c r="BA91" s="32">
        <f>MATCH(AD91,Technologies!$B$8:$B$289,0)</f>
        <v>43</v>
      </c>
      <c r="BB91" s="32">
        <f>MATCH(AE91,Technologies!$B$8:$B$289,0)</f>
        <v>153</v>
      </c>
    </row>
    <row r="92" spans="1:57" x14ac:dyDescent="0.25">
      <c r="A92" s="171">
        <f t="shared" si="9"/>
        <v>687</v>
      </c>
      <c r="B92" s="32" t="str">
        <f t="shared" si="10"/>
        <v>RE-RefgFrz-BM-TTD_Small-Tier1</v>
      </c>
      <c r="C92" s="32" t="str">
        <f>MID(INDEX('Measure Summary'!$B$10:$B$200,AX92),FIND(".",INDEX('Measure Summary'!$B$10:$B$200,AX92))+2,299)&amp;", Size Range: "&amp;INDEX('Measure Summary'!$M$10:$M$200,AY92)&amp;", "&amp;INDEX(key!$D$4:$D$5,AW92)</f>
        <v>Refrigerator-freezer - automatic defrost with bottom-mounted freezer with through-the-door ice service, Size Range: Small (13 – 16 cu. ft.), Energy Star (10% less than Code Maximum)</v>
      </c>
      <c r="D92" s="32" t="s">
        <v>89</v>
      </c>
      <c r="E92" s="32" t="s">
        <v>254</v>
      </c>
      <c r="F92" s="85">
        <v>41965</v>
      </c>
      <c r="G92" s="32" t="s">
        <v>507</v>
      </c>
      <c r="H92" s="32" t="s">
        <v>83</v>
      </c>
      <c r="I92" s="32" t="s">
        <v>222</v>
      </c>
      <c r="J92" s="32" t="s">
        <v>223</v>
      </c>
      <c r="K92" s="112">
        <f>INDEX('Measure Summary'!$N$10:$N$200,AY92)-INDEX('Measure Summary'!$O$10:$P$200,AY92,AW92)</f>
        <v>65</v>
      </c>
      <c r="M92" s="32" t="s">
        <v>84</v>
      </c>
      <c r="O92" s="32" t="s">
        <v>214</v>
      </c>
      <c r="Q92" s="32" t="s">
        <v>482</v>
      </c>
      <c r="R92" s="32" t="s">
        <v>86</v>
      </c>
      <c r="S92" s="32" t="s">
        <v>85</v>
      </c>
      <c r="T92" s="32" t="s">
        <v>221</v>
      </c>
      <c r="U92" s="32" t="s">
        <v>224</v>
      </c>
      <c r="V92" s="32" t="s">
        <v>225</v>
      </c>
      <c r="W92" s="306" t="str">
        <f>VLOOKUP(LEFT(B92,7),key!$G$4:$I$5,2,FALSE)</f>
        <v>RefrigFrz</v>
      </c>
      <c r="Y92" s="306" t="str">
        <f>VLOOKUP(LEFT(B92,7),key!$G$4:$I$5,3,FALSE)</f>
        <v>Appl-ESRefg</v>
      </c>
      <c r="AD92" s="32" t="str">
        <f t="shared" si="11"/>
        <v>RefgFrz-BM-TTD_Small-Code</v>
      </c>
      <c r="AE92" s="32" t="str">
        <f t="shared" si="12"/>
        <v>RefgFrz-BM-TTD_Small-Tier1</v>
      </c>
      <c r="AF92" s="32" t="s">
        <v>417</v>
      </c>
      <c r="AH92" s="32" t="s">
        <v>214</v>
      </c>
      <c r="AI92" s="32" t="s">
        <v>214</v>
      </c>
      <c r="AK92" s="32" t="s">
        <v>82</v>
      </c>
      <c r="AM92" s="306" t="str">
        <f t="shared" si="13"/>
        <v>Appl-ESRefg</v>
      </c>
      <c r="AO92" s="32" t="s">
        <v>508</v>
      </c>
      <c r="AP92" s="5">
        <v>42005</v>
      </c>
      <c r="AS92" s="32">
        <f t="shared" si="17"/>
        <v>44</v>
      </c>
      <c r="AT92" s="80" t="str">
        <f t="shared" si="14"/>
        <v>RefgFrz-BM-TTD</v>
      </c>
      <c r="AU92" s="80" t="str">
        <f t="shared" si="15"/>
        <v>_Small</v>
      </c>
      <c r="AV92" s="187" t="str">
        <f t="shared" si="16"/>
        <v>-Tier1</v>
      </c>
      <c r="AW92" s="304">
        <f t="shared" si="16"/>
        <v>1</v>
      </c>
      <c r="AX92" s="81">
        <f>MATCH("RE-"&amp;AT92,'Measure Summary'!$C$10:$C$131,0)</f>
        <v>43</v>
      </c>
      <c r="AY92" s="81">
        <f>MATCH("RE-"&amp;AT92&amp;AU92,'Measure Summary'!$R$10:$R$131,0)</f>
        <v>44</v>
      </c>
      <c r="BA92" s="32">
        <f>MATCH(AD92,Technologies!$B$8:$B$289,0)</f>
        <v>44</v>
      </c>
      <c r="BB92" s="32">
        <f>MATCH(AE92,Technologies!$B$8:$B$289,0)</f>
        <v>99</v>
      </c>
    </row>
    <row r="93" spans="1:57" x14ac:dyDescent="0.25">
      <c r="A93" s="171">
        <f t="shared" si="9"/>
        <v>688</v>
      </c>
      <c r="B93" s="32" t="str">
        <f t="shared" si="10"/>
        <v>RE-RefgFrz-BM-TTD_Small-Tier2</v>
      </c>
      <c r="C93" s="32" t="str">
        <f>MID(INDEX('Measure Summary'!$B$10:$B$200,AX93),FIND(".",INDEX('Measure Summary'!$B$10:$B$200,AX93))+2,299)&amp;", Size Range: "&amp;INDEX('Measure Summary'!$M$10:$M$200,AY93)&amp;", "&amp;INDEX(key!$D$4:$D$5,AW93)</f>
        <v>Refrigerator-freezer - automatic defrost with bottom-mounted freezer with through-the-door ice service, Size Range: Small (13 – 16 cu. ft.), 30% less than Code Maximum</v>
      </c>
      <c r="D93" s="32" t="s">
        <v>89</v>
      </c>
      <c r="E93" s="32" t="s">
        <v>254</v>
      </c>
      <c r="F93" s="85">
        <v>41965</v>
      </c>
      <c r="G93" s="32" t="s">
        <v>507</v>
      </c>
      <c r="H93" s="32" t="s">
        <v>83</v>
      </c>
      <c r="I93" s="32" t="s">
        <v>222</v>
      </c>
      <c r="J93" s="32" t="s">
        <v>223</v>
      </c>
      <c r="K93" s="112">
        <f>INDEX('Measure Summary'!$N$10:$N$200,AY93)-INDEX('Measure Summary'!$O$10:$P$200,AY93,AW93)</f>
        <v>195</v>
      </c>
      <c r="M93" s="32" t="s">
        <v>84</v>
      </c>
      <c r="O93" s="32" t="s">
        <v>214</v>
      </c>
      <c r="Q93" s="32" t="s">
        <v>482</v>
      </c>
      <c r="R93" s="32" t="s">
        <v>86</v>
      </c>
      <c r="S93" s="32" t="s">
        <v>85</v>
      </c>
      <c r="T93" s="32" t="s">
        <v>221</v>
      </c>
      <c r="U93" s="32" t="s">
        <v>224</v>
      </c>
      <c r="V93" s="32" t="s">
        <v>225</v>
      </c>
      <c r="W93" s="306" t="str">
        <f>VLOOKUP(LEFT(B93,7),key!$G$4:$I$5,2,FALSE)</f>
        <v>RefrigFrz</v>
      </c>
      <c r="Y93" s="306" t="str">
        <f>VLOOKUP(LEFT(B93,7),key!$G$4:$I$5,3,FALSE)</f>
        <v>Appl-ESRefg</v>
      </c>
      <c r="AD93" s="32" t="str">
        <f t="shared" si="11"/>
        <v>RefgFrz-BM-TTD_Small-Code</v>
      </c>
      <c r="AE93" s="32" t="str">
        <f t="shared" si="12"/>
        <v>RefgFrz-BM-TTD_Small-Tier2</v>
      </c>
      <c r="AF93" s="32" t="s">
        <v>417</v>
      </c>
      <c r="AH93" s="32" t="s">
        <v>214</v>
      </c>
      <c r="AI93" s="32" t="s">
        <v>214</v>
      </c>
      <c r="AK93" s="32" t="s">
        <v>82</v>
      </c>
      <c r="AM93" s="306" t="str">
        <f t="shared" si="13"/>
        <v>Appl-ESRefg</v>
      </c>
      <c r="AO93" s="32" t="s">
        <v>508</v>
      </c>
      <c r="AP93" s="5">
        <v>42005</v>
      </c>
      <c r="AS93" s="32">
        <f t="shared" si="17"/>
        <v>44</v>
      </c>
      <c r="AT93" s="80" t="str">
        <f t="shared" si="14"/>
        <v>RefgFrz-BM-TTD</v>
      </c>
      <c r="AU93" s="80" t="str">
        <f t="shared" si="15"/>
        <v>_Small</v>
      </c>
      <c r="AV93" s="187" t="str">
        <f t="shared" si="16"/>
        <v>-Tier2</v>
      </c>
      <c r="AW93" s="304">
        <f t="shared" si="16"/>
        <v>2</v>
      </c>
      <c r="AX93" s="81">
        <f>MATCH("RE-"&amp;AT93,'Measure Summary'!$C$10:$C$131,0)</f>
        <v>43</v>
      </c>
      <c r="AY93" s="81">
        <f>MATCH("RE-"&amp;AT93&amp;AU93,'Measure Summary'!$R$10:$R$131,0)</f>
        <v>44</v>
      </c>
      <c r="BA93" s="32">
        <f>MATCH(AD93,Technologies!$B$8:$B$289,0)</f>
        <v>44</v>
      </c>
      <c r="BB93" s="32">
        <f>MATCH(AE93,Technologies!$B$8:$B$289,0)</f>
        <v>154</v>
      </c>
    </row>
    <row r="94" spans="1:57" x14ac:dyDescent="0.25">
      <c r="A94" s="171">
        <f t="shared" si="9"/>
        <v>689</v>
      </c>
      <c r="B94" s="32" t="str">
        <f t="shared" si="10"/>
        <v>RE-RefgFrz-BM-TTD_Med-Tier1</v>
      </c>
      <c r="C94" s="32" t="str">
        <f>MID(INDEX('Measure Summary'!$B$10:$B$200,AX94),FIND(".",INDEX('Measure Summary'!$B$10:$B$200,AX94))+2,299)&amp;", Size Range: "&amp;INDEX('Measure Summary'!$M$10:$M$200,AY94)&amp;", "&amp;INDEX(key!$D$4:$D$5,AW94)</f>
        <v>Refrigerator-freezer - automatic defrost with bottom-mounted freezer with through-the-door ice service, Size Range: Medium (17 – 20 cu. ft.), Energy Star (10% less than Code Maximum)</v>
      </c>
      <c r="D94" s="32" t="s">
        <v>89</v>
      </c>
      <c r="E94" s="32" t="s">
        <v>254</v>
      </c>
      <c r="F94" s="85">
        <v>41965</v>
      </c>
      <c r="G94" s="32" t="s">
        <v>507</v>
      </c>
      <c r="H94" s="32" t="s">
        <v>83</v>
      </c>
      <c r="I94" s="32" t="s">
        <v>222</v>
      </c>
      <c r="J94" s="32" t="s">
        <v>223</v>
      </c>
      <c r="K94" s="112">
        <f>INDEX('Measure Summary'!$N$10:$N$200,AY94)-INDEX('Measure Summary'!$O$10:$P$200,AY94,AW94)</f>
        <v>70</v>
      </c>
      <c r="M94" s="32" t="s">
        <v>84</v>
      </c>
      <c r="O94" s="32" t="s">
        <v>214</v>
      </c>
      <c r="Q94" s="32" t="s">
        <v>482</v>
      </c>
      <c r="R94" s="32" t="s">
        <v>86</v>
      </c>
      <c r="S94" s="32" t="s">
        <v>85</v>
      </c>
      <c r="T94" s="32" t="s">
        <v>221</v>
      </c>
      <c r="U94" s="32" t="s">
        <v>224</v>
      </c>
      <c r="V94" s="32" t="s">
        <v>225</v>
      </c>
      <c r="W94" s="306" t="str">
        <f>VLOOKUP(LEFT(B94,7),key!$G$4:$I$5,2,FALSE)</f>
        <v>RefrigFrz</v>
      </c>
      <c r="Y94" s="306" t="str">
        <f>VLOOKUP(LEFT(B94,7),key!$G$4:$I$5,3,FALSE)</f>
        <v>Appl-ESRefg</v>
      </c>
      <c r="AD94" s="32" t="str">
        <f t="shared" si="11"/>
        <v>RefgFrz-BM-TTD_Med-Code</v>
      </c>
      <c r="AE94" s="32" t="str">
        <f t="shared" si="12"/>
        <v>RefgFrz-BM-TTD_Med-Tier1</v>
      </c>
      <c r="AF94" s="32" t="s">
        <v>417</v>
      </c>
      <c r="AH94" s="32" t="s">
        <v>214</v>
      </c>
      <c r="AI94" s="32" t="s">
        <v>214</v>
      </c>
      <c r="AK94" s="32" t="s">
        <v>82</v>
      </c>
      <c r="AM94" s="306" t="str">
        <f t="shared" si="13"/>
        <v>Appl-ESRefg</v>
      </c>
      <c r="AO94" s="32" t="s">
        <v>508</v>
      </c>
      <c r="AP94" s="5">
        <v>42005</v>
      </c>
      <c r="AS94" s="32">
        <f t="shared" si="17"/>
        <v>45</v>
      </c>
      <c r="AT94" s="80" t="str">
        <f t="shared" si="14"/>
        <v>RefgFrz-BM-TTD</v>
      </c>
      <c r="AU94" s="80" t="str">
        <f t="shared" si="15"/>
        <v>_Med</v>
      </c>
      <c r="AV94" s="187" t="str">
        <f t="shared" si="16"/>
        <v>-Tier1</v>
      </c>
      <c r="AW94" s="304">
        <f t="shared" si="16"/>
        <v>1</v>
      </c>
      <c r="AX94" s="81">
        <f>MATCH("RE-"&amp;AT94,'Measure Summary'!$C$10:$C$131,0)</f>
        <v>43</v>
      </c>
      <c r="AY94" s="81">
        <f>MATCH("RE-"&amp;AT94&amp;AU94,'Measure Summary'!$R$10:$R$131,0)</f>
        <v>45</v>
      </c>
      <c r="BA94" s="32">
        <f>MATCH(AD94,Technologies!$B$8:$B$289,0)</f>
        <v>45</v>
      </c>
      <c r="BB94" s="32">
        <f>MATCH(AE94,Technologies!$B$8:$B$289,0)</f>
        <v>100</v>
      </c>
    </row>
    <row r="95" spans="1:57" x14ac:dyDescent="0.25">
      <c r="A95" s="171">
        <f t="shared" si="9"/>
        <v>690</v>
      </c>
      <c r="B95" s="32" t="str">
        <f t="shared" si="10"/>
        <v>RE-RefgFrz-BM-TTD_Med-Tier2</v>
      </c>
      <c r="C95" s="32" t="str">
        <f>MID(INDEX('Measure Summary'!$B$10:$B$200,AX95),FIND(".",INDEX('Measure Summary'!$B$10:$B$200,AX95))+2,299)&amp;", Size Range: "&amp;INDEX('Measure Summary'!$M$10:$M$200,AY95)&amp;", "&amp;INDEX(key!$D$4:$D$5,AW95)</f>
        <v>Refrigerator-freezer - automatic defrost with bottom-mounted freezer with through-the-door ice service, Size Range: Medium (17 – 20 cu. ft.), 30% less than Code Maximum</v>
      </c>
      <c r="D95" s="32" t="s">
        <v>89</v>
      </c>
      <c r="E95" s="32" t="s">
        <v>254</v>
      </c>
      <c r="F95" s="85">
        <v>41965</v>
      </c>
      <c r="G95" s="32" t="s">
        <v>507</v>
      </c>
      <c r="H95" s="32" t="s">
        <v>83</v>
      </c>
      <c r="I95" s="32" t="s">
        <v>222</v>
      </c>
      <c r="J95" s="32" t="s">
        <v>223</v>
      </c>
      <c r="K95" s="112">
        <f>INDEX('Measure Summary'!$N$10:$N$200,AY95)-INDEX('Measure Summary'!$O$10:$P$200,AY95,AW95)</f>
        <v>209</v>
      </c>
      <c r="M95" s="32" t="s">
        <v>84</v>
      </c>
      <c r="O95" s="32" t="s">
        <v>214</v>
      </c>
      <c r="Q95" s="32" t="s">
        <v>482</v>
      </c>
      <c r="R95" s="32" t="s">
        <v>86</v>
      </c>
      <c r="S95" s="32" t="s">
        <v>85</v>
      </c>
      <c r="T95" s="32" t="s">
        <v>221</v>
      </c>
      <c r="U95" s="32" t="s">
        <v>224</v>
      </c>
      <c r="V95" s="32" t="s">
        <v>225</v>
      </c>
      <c r="W95" s="306" t="str">
        <f>VLOOKUP(LEFT(B95,7),key!$G$4:$I$5,2,FALSE)</f>
        <v>RefrigFrz</v>
      </c>
      <c r="Y95" s="306" t="str">
        <f>VLOOKUP(LEFT(B95,7),key!$G$4:$I$5,3,FALSE)</f>
        <v>Appl-ESRefg</v>
      </c>
      <c r="AD95" s="32" t="str">
        <f t="shared" si="11"/>
        <v>RefgFrz-BM-TTD_Med-Code</v>
      </c>
      <c r="AE95" s="32" t="str">
        <f t="shared" si="12"/>
        <v>RefgFrz-BM-TTD_Med-Tier2</v>
      </c>
      <c r="AF95" s="32" t="s">
        <v>417</v>
      </c>
      <c r="AH95" s="32" t="s">
        <v>214</v>
      </c>
      <c r="AI95" s="32" t="s">
        <v>214</v>
      </c>
      <c r="AK95" s="32" t="s">
        <v>82</v>
      </c>
      <c r="AM95" s="306" t="str">
        <f t="shared" si="13"/>
        <v>Appl-ESRefg</v>
      </c>
      <c r="AO95" s="32" t="s">
        <v>508</v>
      </c>
      <c r="AP95" s="5">
        <v>42005</v>
      </c>
      <c r="AS95" s="32">
        <f t="shared" si="17"/>
        <v>45</v>
      </c>
      <c r="AT95" s="80" t="str">
        <f t="shared" si="14"/>
        <v>RefgFrz-BM-TTD</v>
      </c>
      <c r="AU95" s="80" t="str">
        <f t="shared" si="15"/>
        <v>_Med</v>
      </c>
      <c r="AV95" s="187" t="str">
        <f t="shared" si="16"/>
        <v>-Tier2</v>
      </c>
      <c r="AW95" s="304">
        <f t="shared" si="16"/>
        <v>2</v>
      </c>
      <c r="AX95" s="81">
        <f>MATCH("RE-"&amp;AT95,'Measure Summary'!$C$10:$C$131,0)</f>
        <v>43</v>
      </c>
      <c r="AY95" s="81">
        <f>MATCH("RE-"&amp;AT95&amp;AU95,'Measure Summary'!$R$10:$R$131,0)</f>
        <v>45</v>
      </c>
      <c r="BA95" s="32">
        <f>MATCH(AD95,Technologies!$B$8:$B$289,0)</f>
        <v>45</v>
      </c>
      <c r="BB95" s="32">
        <f>MATCH(AE95,Technologies!$B$8:$B$289,0)</f>
        <v>155</v>
      </c>
    </row>
    <row r="96" spans="1:57" x14ac:dyDescent="0.25">
      <c r="A96" s="171">
        <f t="shared" si="9"/>
        <v>691</v>
      </c>
      <c r="B96" s="32" t="str">
        <f t="shared" si="10"/>
        <v>RE-RefgFrz-BM-TTD_Large-Tier1</v>
      </c>
      <c r="C96" s="32" t="str">
        <f>MID(INDEX('Measure Summary'!$B$10:$B$200,AX96),FIND(".",INDEX('Measure Summary'!$B$10:$B$200,AX96))+2,299)&amp;", Size Range: "&amp;INDEX('Measure Summary'!$M$10:$M$200,AY96)&amp;", "&amp;INDEX(key!$D$4:$D$5,AW96)</f>
        <v>Refrigerator-freezer - automatic defrost with bottom-mounted freezer with through-the-door ice service, Size Range: Large (21 – 23 cu. ft.), Energy Star (10% less than Code Maximum)</v>
      </c>
      <c r="D96" s="32" t="s">
        <v>89</v>
      </c>
      <c r="E96" s="32" t="s">
        <v>254</v>
      </c>
      <c r="F96" s="85">
        <v>41965</v>
      </c>
      <c r="G96" s="32" t="s">
        <v>507</v>
      </c>
      <c r="H96" s="32" t="s">
        <v>83</v>
      </c>
      <c r="I96" s="32" t="s">
        <v>222</v>
      </c>
      <c r="J96" s="32" t="s">
        <v>223</v>
      </c>
      <c r="K96" s="112">
        <f>INDEX('Measure Summary'!$N$10:$N$200,AY96)-INDEX('Measure Summary'!$O$10:$P$200,AY96,AW96)</f>
        <v>73</v>
      </c>
      <c r="M96" s="32" t="s">
        <v>84</v>
      </c>
      <c r="O96" s="32" t="s">
        <v>214</v>
      </c>
      <c r="Q96" s="32" t="s">
        <v>482</v>
      </c>
      <c r="R96" s="32" t="s">
        <v>86</v>
      </c>
      <c r="S96" s="32" t="s">
        <v>85</v>
      </c>
      <c r="T96" s="32" t="s">
        <v>221</v>
      </c>
      <c r="U96" s="32" t="s">
        <v>224</v>
      </c>
      <c r="V96" s="32" t="s">
        <v>225</v>
      </c>
      <c r="W96" s="306" t="str">
        <f>VLOOKUP(LEFT(B96,7),key!$G$4:$I$5,2,FALSE)</f>
        <v>RefrigFrz</v>
      </c>
      <c r="Y96" s="306" t="str">
        <f>VLOOKUP(LEFT(B96,7),key!$G$4:$I$5,3,FALSE)</f>
        <v>Appl-ESRefg</v>
      </c>
      <c r="AD96" s="32" t="str">
        <f t="shared" si="11"/>
        <v>RefgFrz-BM-TTD_Large-Code</v>
      </c>
      <c r="AE96" s="32" t="str">
        <f t="shared" si="12"/>
        <v>RefgFrz-BM-TTD_Large-Tier1</v>
      </c>
      <c r="AF96" s="32" t="s">
        <v>417</v>
      </c>
      <c r="AH96" s="32" t="s">
        <v>214</v>
      </c>
      <c r="AI96" s="32" t="s">
        <v>214</v>
      </c>
      <c r="AK96" s="32" t="s">
        <v>82</v>
      </c>
      <c r="AM96" s="306" t="str">
        <f t="shared" si="13"/>
        <v>Appl-ESRefg</v>
      </c>
      <c r="AO96" s="32" t="s">
        <v>508</v>
      </c>
      <c r="AP96" s="5">
        <v>42005</v>
      </c>
      <c r="AS96" s="32">
        <f t="shared" si="17"/>
        <v>46</v>
      </c>
      <c r="AT96" s="80" t="str">
        <f t="shared" si="14"/>
        <v>RefgFrz-BM-TTD</v>
      </c>
      <c r="AU96" s="80" t="str">
        <f t="shared" si="15"/>
        <v>_Large</v>
      </c>
      <c r="AV96" s="187" t="str">
        <f t="shared" si="16"/>
        <v>-Tier1</v>
      </c>
      <c r="AW96" s="304">
        <f t="shared" si="16"/>
        <v>1</v>
      </c>
      <c r="AX96" s="81">
        <f>MATCH("RE-"&amp;AT96,'Measure Summary'!$C$10:$C$131,0)</f>
        <v>43</v>
      </c>
      <c r="AY96" s="81">
        <f>MATCH("RE-"&amp;AT96&amp;AU96,'Measure Summary'!$R$10:$R$131,0)</f>
        <v>46</v>
      </c>
      <c r="BA96" s="32">
        <f>MATCH(AD96,Technologies!$B$8:$B$289,0)</f>
        <v>46</v>
      </c>
      <c r="BB96" s="32">
        <f>MATCH(AE96,Technologies!$B$8:$B$289,0)</f>
        <v>101</v>
      </c>
    </row>
    <row r="97" spans="1:54" x14ac:dyDescent="0.25">
      <c r="A97" s="171">
        <f t="shared" si="9"/>
        <v>692</v>
      </c>
      <c r="B97" s="32" t="str">
        <f t="shared" si="10"/>
        <v>RE-RefgFrz-BM-TTD_Large-Tier2</v>
      </c>
      <c r="C97" s="32" t="str">
        <f>MID(INDEX('Measure Summary'!$B$10:$B$200,AX97),FIND(".",INDEX('Measure Summary'!$B$10:$B$200,AX97))+2,299)&amp;", Size Range: "&amp;INDEX('Measure Summary'!$M$10:$M$200,AY97)&amp;", "&amp;INDEX(key!$D$4:$D$5,AW97)</f>
        <v>Refrigerator-freezer - automatic defrost with bottom-mounted freezer with through-the-door ice service, Size Range: Large (21 – 23 cu. ft.), 30% less than Code Maximum</v>
      </c>
      <c r="D97" s="32" t="s">
        <v>89</v>
      </c>
      <c r="E97" s="32" t="s">
        <v>254</v>
      </c>
      <c r="F97" s="85">
        <v>41965</v>
      </c>
      <c r="G97" s="32" t="s">
        <v>507</v>
      </c>
      <c r="H97" s="32" t="s">
        <v>83</v>
      </c>
      <c r="I97" s="32" t="s">
        <v>222</v>
      </c>
      <c r="J97" s="32" t="s">
        <v>223</v>
      </c>
      <c r="K97" s="112">
        <f>INDEX('Measure Summary'!$N$10:$N$200,AY97)-INDEX('Measure Summary'!$O$10:$P$200,AY97,AW97)</f>
        <v>220</v>
      </c>
      <c r="M97" s="32" t="s">
        <v>84</v>
      </c>
      <c r="O97" s="32" t="s">
        <v>214</v>
      </c>
      <c r="Q97" s="32" t="s">
        <v>482</v>
      </c>
      <c r="R97" s="32" t="s">
        <v>86</v>
      </c>
      <c r="S97" s="32" t="s">
        <v>85</v>
      </c>
      <c r="T97" s="32" t="s">
        <v>221</v>
      </c>
      <c r="U97" s="32" t="s">
        <v>224</v>
      </c>
      <c r="V97" s="32" t="s">
        <v>225</v>
      </c>
      <c r="W97" s="306" t="str">
        <f>VLOOKUP(LEFT(B97,7),key!$G$4:$I$5,2,FALSE)</f>
        <v>RefrigFrz</v>
      </c>
      <c r="Y97" s="306" t="str">
        <f>VLOOKUP(LEFT(B97,7),key!$G$4:$I$5,3,FALSE)</f>
        <v>Appl-ESRefg</v>
      </c>
      <c r="AD97" s="32" t="str">
        <f t="shared" si="11"/>
        <v>RefgFrz-BM-TTD_Large-Code</v>
      </c>
      <c r="AE97" s="32" t="str">
        <f t="shared" si="12"/>
        <v>RefgFrz-BM-TTD_Large-Tier2</v>
      </c>
      <c r="AF97" s="32" t="s">
        <v>417</v>
      </c>
      <c r="AH97" s="32" t="s">
        <v>214</v>
      </c>
      <c r="AI97" s="32" t="s">
        <v>214</v>
      </c>
      <c r="AK97" s="32" t="s">
        <v>82</v>
      </c>
      <c r="AM97" s="306" t="str">
        <f t="shared" si="13"/>
        <v>Appl-ESRefg</v>
      </c>
      <c r="AO97" s="32" t="s">
        <v>508</v>
      </c>
      <c r="AP97" s="5">
        <v>42005</v>
      </c>
      <c r="AS97" s="32">
        <f t="shared" si="17"/>
        <v>46</v>
      </c>
      <c r="AT97" s="80" t="str">
        <f t="shared" si="14"/>
        <v>RefgFrz-BM-TTD</v>
      </c>
      <c r="AU97" s="80" t="str">
        <f t="shared" si="15"/>
        <v>_Large</v>
      </c>
      <c r="AV97" s="187" t="str">
        <f t="shared" si="16"/>
        <v>-Tier2</v>
      </c>
      <c r="AW97" s="304">
        <f t="shared" si="16"/>
        <v>2</v>
      </c>
      <c r="AX97" s="81">
        <f>MATCH("RE-"&amp;AT97,'Measure Summary'!$C$10:$C$131,0)</f>
        <v>43</v>
      </c>
      <c r="AY97" s="81">
        <f>MATCH("RE-"&amp;AT97&amp;AU97,'Measure Summary'!$R$10:$R$131,0)</f>
        <v>46</v>
      </c>
      <c r="BA97" s="32">
        <f>MATCH(AD97,Technologies!$B$8:$B$289,0)</f>
        <v>46</v>
      </c>
      <c r="BB97" s="32">
        <f>MATCH(AE97,Technologies!$B$8:$B$289,0)</f>
        <v>156</v>
      </c>
    </row>
    <row r="98" spans="1:54" x14ac:dyDescent="0.25">
      <c r="A98" s="171">
        <f t="shared" si="9"/>
        <v>693</v>
      </c>
      <c r="B98" s="32" t="str">
        <f t="shared" si="10"/>
        <v>RE-RefgFrz-BM-TTD_VLarge-Tier1</v>
      </c>
      <c r="C98" s="32" t="str">
        <f>MID(INDEX('Measure Summary'!$B$10:$B$200,AX98),FIND(".",INDEX('Measure Summary'!$B$10:$B$200,AX98))+2,299)&amp;", Size Range: "&amp;INDEX('Measure Summary'!$M$10:$M$200,AY98)&amp;", "&amp;INDEX(key!$D$4:$D$5,AW98)</f>
        <v>Refrigerator-freezer - automatic defrost with bottom-mounted freezer with through-the-door ice service, Size Range: Very large (over 23 cu. Ft.), Energy Star (10% less than Code Maximum)</v>
      </c>
      <c r="D98" s="32" t="s">
        <v>89</v>
      </c>
      <c r="E98" s="32" t="s">
        <v>254</v>
      </c>
      <c r="F98" s="85">
        <v>41965</v>
      </c>
      <c r="G98" s="32" t="s">
        <v>507</v>
      </c>
      <c r="H98" s="32" t="s">
        <v>83</v>
      </c>
      <c r="I98" s="32" t="s">
        <v>222</v>
      </c>
      <c r="J98" s="32" t="s">
        <v>223</v>
      </c>
      <c r="K98" s="112">
        <f>INDEX('Measure Summary'!$N$10:$N$200,AY98)-INDEX('Measure Summary'!$O$10:$P$200,AY98,AW98)</f>
        <v>78</v>
      </c>
      <c r="M98" s="32" t="s">
        <v>84</v>
      </c>
      <c r="O98" s="32" t="s">
        <v>214</v>
      </c>
      <c r="Q98" s="32" t="s">
        <v>482</v>
      </c>
      <c r="R98" s="32" t="s">
        <v>86</v>
      </c>
      <c r="S98" s="32" t="s">
        <v>85</v>
      </c>
      <c r="T98" s="32" t="s">
        <v>221</v>
      </c>
      <c r="U98" s="32" t="s">
        <v>224</v>
      </c>
      <c r="V98" s="32" t="s">
        <v>225</v>
      </c>
      <c r="W98" s="306" t="str">
        <f>VLOOKUP(LEFT(B98,7),key!$G$4:$I$5,2,FALSE)</f>
        <v>RefrigFrz</v>
      </c>
      <c r="Y98" s="306" t="str">
        <f>VLOOKUP(LEFT(B98,7),key!$G$4:$I$5,3,FALSE)</f>
        <v>Appl-ESRefg</v>
      </c>
      <c r="AD98" s="32" t="str">
        <f t="shared" ref="AD98:AD161" si="18">AT98&amp;IF(AU98="","",AU98)&amp;"-Code"</f>
        <v>RefgFrz-BM-TTD_VLarge-Code</v>
      </c>
      <c r="AE98" s="32" t="str">
        <f t="shared" ref="AE98:AE161" si="19">AT98&amp;IF(AU98="","",AU98)&amp;AV98</f>
        <v>RefgFrz-BM-TTD_VLarge-Tier1</v>
      </c>
      <c r="AF98" s="32" t="s">
        <v>417</v>
      </c>
      <c r="AH98" s="32" t="s">
        <v>214</v>
      </c>
      <c r="AI98" s="32" t="s">
        <v>214</v>
      </c>
      <c r="AK98" s="32" t="s">
        <v>82</v>
      </c>
      <c r="AM98" s="306" t="str">
        <f t="shared" ref="AM98:AM161" si="20">+Y98</f>
        <v>Appl-ESRefg</v>
      </c>
      <c r="AO98" s="32" t="s">
        <v>508</v>
      </c>
      <c r="AP98" s="5">
        <v>42005</v>
      </c>
      <c r="AS98" s="32">
        <f t="shared" si="17"/>
        <v>47</v>
      </c>
      <c r="AT98" s="80" t="str">
        <f t="shared" si="14"/>
        <v>RefgFrz-BM-TTD</v>
      </c>
      <c r="AU98" s="80" t="str">
        <f t="shared" si="15"/>
        <v>_VLarge</v>
      </c>
      <c r="AV98" s="187" t="str">
        <f t="shared" si="16"/>
        <v>-Tier1</v>
      </c>
      <c r="AW98" s="304">
        <f t="shared" si="16"/>
        <v>1</v>
      </c>
      <c r="AX98" s="81">
        <f>MATCH("RE-"&amp;AT98,'Measure Summary'!$C$10:$C$131,0)</f>
        <v>43</v>
      </c>
      <c r="AY98" s="81">
        <f>MATCH("RE-"&amp;AT98&amp;AU98,'Measure Summary'!$R$10:$R$131,0)</f>
        <v>47</v>
      </c>
      <c r="BA98" s="32">
        <f>MATCH(AD98,Technologies!$B$8:$B$289,0)</f>
        <v>47</v>
      </c>
      <c r="BB98" s="32">
        <f>MATCH(AE98,Technologies!$B$8:$B$289,0)</f>
        <v>102</v>
      </c>
    </row>
    <row r="99" spans="1:54" x14ac:dyDescent="0.25">
      <c r="A99" s="171">
        <f t="shared" si="9"/>
        <v>694</v>
      </c>
      <c r="B99" s="32" t="str">
        <f t="shared" si="10"/>
        <v>RE-RefgFrz-BM-TTD_VLarge-Tier2</v>
      </c>
      <c r="C99" s="32" t="str">
        <f>MID(INDEX('Measure Summary'!$B$10:$B$200,AX99),FIND(".",INDEX('Measure Summary'!$B$10:$B$200,AX99))+2,299)&amp;", Size Range: "&amp;INDEX('Measure Summary'!$M$10:$M$200,AY99)&amp;", "&amp;INDEX(key!$D$4:$D$5,AW99)</f>
        <v>Refrigerator-freezer - automatic defrost with bottom-mounted freezer with through-the-door ice service, Size Range: Very large (over 23 cu. Ft.), 30% less than Code Maximum</v>
      </c>
      <c r="D99" s="32" t="s">
        <v>89</v>
      </c>
      <c r="E99" s="32" t="s">
        <v>254</v>
      </c>
      <c r="F99" s="85">
        <v>41965</v>
      </c>
      <c r="G99" s="32" t="s">
        <v>507</v>
      </c>
      <c r="H99" s="32" t="s">
        <v>83</v>
      </c>
      <c r="I99" s="32" t="s">
        <v>222</v>
      </c>
      <c r="J99" s="32" t="s">
        <v>223</v>
      </c>
      <c r="K99" s="112">
        <f>INDEX('Measure Summary'!$N$10:$N$200,AY99)-INDEX('Measure Summary'!$O$10:$P$200,AY99,AW99)</f>
        <v>234</v>
      </c>
      <c r="M99" s="32" t="s">
        <v>84</v>
      </c>
      <c r="O99" s="32" t="s">
        <v>214</v>
      </c>
      <c r="Q99" s="32" t="s">
        <v>482</v>
      </c>
      <c r="R99" s="32" t="s">
        <v>86</v>
      </c>
      <c r="S99" s="32" t="s">
        <v>85</v>
      </c>
      <c r="T99" s="32" t="s">
        <v>221</v>
      </c>
      <c r="U99" s="32" t="s">
        <v>224</v>
      </c>
      <c r="V99" s="32" t="s">
        <v>225</v>
      </c>
      <c r="W99" s="306" t="str">
        <f>VLOOKUP(LEFT(B99,7),key!$G$4:$I$5,2,FALSE)</f>
        <v>RefrigFrz</v>
      </c>
      <c r="Y99" s="306" t="str">
        <f>VLOOKUP(LEFT(B99,7),key!$G$4:$I$5,3,FALSE)</f>
        <v>Appl-ESRefg</v>
      </c>
      <c r="AD99" s="32" t="str">
        <f t="shared" si="18"/>
        <v>RefgFrz-BM-TTD_VLarge-Code</v>
      </c>
      <c r="AE99" s="32" t="str">
        <f t="shared" si="19"/>
        <v>RefgFrz-BM-TTD_VLarge-Tier2</v>
      </c>
      <c r="AF99" s="32" t="s">
        <v>417</v>
      </c>
      <c r="AH99" s="32" t="s">
        <v>214</v>
      </c>
      <c r="AI99" s="32" t="s">
        <v>214</v>
      </c>
      <c r="AK99" s="32" t="s">
        <v>82</v>
      </c>
      <c r="AM99" s="306" t="str">
        <f t="shared" si="20"/>
        <v>Appl-ESRefg</v>
      </c>
      <c r="AO99" s="32" t="s">
        <v>508</v>
      </c>
      <c r="AP99" s="5">
        <v>42005</v>
      </c>
      <c r="AS99" s="32">
        <f t="shared" si="17"/>
        <v>47</v>
      </c>
      <c r="AT99" s="80" t="str">
        <f t="shared" si="14"/>
        <v>RefgFrz-BM-TTD</v>
      </c>
      <c r="AU99" s="80" t="str">
        <f t="shared" si="15"/>
        <v>_VLarge</v>
      </c>
      <c r="AV99" s="187" t="str">
        <f t="shared" si="16"/>
        <v>-Tier2</v>
      </c>
      <c r="AW99" s="304">
        <f t="shared" si="16"/>
        <v>2</v>
      </c>
      <c r="AX99" s="81">
        <f>MATCH("RE-"&amp;AT99,'Measure Summary'!$C$10:$C$131,0)</f>
        <v>43</v>
      </c>
      <c r="AY99" s="81">
        <f>MATCH("RE-"&amp;AT99&amp;AU99,'Measure Summary'!$R$10:$R$131,0)</f>
        <v>47</v>
      </c>
      <c r="BA99" s="32">
        <f>MATCH(AD99,Technologies!$B$8:$B$289,0)</f>
        <v>47</v>
      </c>
      <c r="BB99" s="32">
        <f>MATCH(AE99,Technologies!$B$8:$B$289,0)</f>
        <v>157</v>
      </c>
    </row>
    <row r="100" spans="1:54" x14ac:dyDescent="0.25">
      <c r="A100" s="171">
        <f t="shared" si="9"/>
        <v>695</v>
      </c>
      <c r="B100" s="32" t="str">
        <f t="shared" si="10"/>
        <v>RE-RefgFrz-BM-TTD_WtdSize-Tier1</v>
      </c>
      <c r="C100" s="32" t="str">
        <f>MID(INDEX('Measure Summary'!$B$10:$B$200,AX100),FIND(".",INDEX('Measure Summary'!$B$10:$B$200,AX100))+2,299)&amp;", Size Range: "&amp;INDEX('Measure Summary'!$M$10:$M$200,AY100)&amp;", "&amp;INDEX(key!$D$4:$D$5,AW100)</f>
        <v>Refrigerator-freezer - automatic defrost with bottom-mounted freezer with through-the-door ice service, Size Range: Weighted Size, Energy Star (10% less than Code Maximum)</v>
      </c>
      <c r="D100" s="32" t="s">
        <v>89</v>
      </c>
      <c r="E100" s="32" t="s">
        <v>254</v>
      </c>
      <c r="F100" s="85">
        <v>41965</v>
      </c>
      <c r="G100" s="32" t="s">
        <v>507</v>
      </c>
      <c r="H100" s="32" t="s">
        <v>83</v>
      </c>
      <c r="I100" s="32" t="s">
        <v>222</v>
      </c>
      <c r="J100" s="32" t="s">
        <v>223</v>
      </c>
      <c r="K100" s="112">
        <f>INDEX('Measure Summary'!$N$10:$N$200,AY100)-INDEX('Measure Summary'!$O$10:$P$200,AY100,AW100)</f>
        <v>76</v>
      </c>
      <c r="M100" s="32" t="s">
        <v>84</v>
      </c>
      <c r="O100" s="32" t="s">
        <v>214</v>
      </c>
      <c r="Q100" s="32" t="s">
        <v>482</v>
      </c>
      <c r="R100" s="32" t="s">
        <v>86</v>
      </c>
      <c r="S100" s="32" t="s">
        <v>85</v>
      </c>
      <c r="T100" s="32" t="s">
        <v>221</v>
      </c>
      <c r="U100" s="32" t="s">
        <v>224</v>
      </c>
      <c r="V100" s="32" t="s">
        <v>225</v>
      </c>
      <c r="W100" s="306" t="str">
        <f>VLOOKUP(LEFT(B100,7),key!$G$4:$I$5,2,FALSE)</f>
        <v>RefrigFrz</v>
      </c>
      <c r="Y100" s="306" t="str">
        <f>VLOOKUP(LEFT(B100,7),key!$G$4:$I$5,3,FALSE)</f>
        <v>Appl-ESRefg</v>
      </c>
      <c r="AD100" s="32" t="str">
        <f t="shared" si="18"/>
        <v>RefgFrz-BM-TTD_WtdSize-Code</v>
      </c>
      <c r="AE100" s="32" t="str">
        <f t="shared" si="19"/>
        <v>RefgFrz-BM-TTD_WtdSize-Tier1</v>
      </c>
      <c r="AF100" s="32" t="s">
        <v>417</v>
      </c>
      <c r="AH100" s="32" t="s">
        <v>214</v>
      </c>
      <c r="AI100" s="32" t="s">
        <v>214</v>
      </c>
      <c r="AK100" s="32" t="s">
        <v>82</v>
      </c>
      <c r="AM100" s="306" t="str">
        <f t="shared" si="20"/>
        <v>Appl-ESRefg</v>
      </c>
      <c r="AO100" s="32" t="s">
        <v>508</v>
      </c>
      <c r="AP100" s="5">
        <v>42005</v>
      </c>
      <c r="AS100" s="32">
        <f t="shared" si="17"/>
        <v>48</v>
      </c>
      <c r="AT100" s="80" t="str">
        <f t="shared" si="14"/>
        <v>RefgFrz-BM-TTD</v>
      </c>
      <c r="AU100" s="80" t="str">
        <f t="shared" si="15"/>
        <v>_WtdSize</v>
      </c>
      <c r="AV100" s="187" t="str">
        <f t="shared" si="16"/>
        <v>-Tier1</v>
      </c>
      <c r="AW100" s="304">
        <f t="shared" si="16"/>
        <v>1</v>
      </c>
      <c r="AX100" s="81">
        <f>MATCH("RE-"&amp;AT100,'Measure Summary'!$C$10:$C$131,0)</f>
        <v>43</v>
      </c>
      <c r="AY100" s="81">
        <f>MATCH("RE-"&amp;AT100&amp;AU100,'Measure Summary'!$R$10:$R$131,0)</f>
        <v>48</v>
      </c>
      <c r="BA100" s="32">
        <f>MATCH(AD100,Technologies!$B$8:$B$289,0)</f>
        <v>48</v>
      </c>
      <c r="BB100" s="32">
        <f>MATCH(AE100,Technologies!$B$8:$B$289,0)</f>
        <v>103</v>
      </c>
    </row>
    <row r="101" spans="1:54" x14ac:dyDescent="0.25">
      <c r="A101" s="171">
        <f t="shared" si="9"/>
        <v>696</v>
      </c>
      <c r="B101" s="32" t="str">
        <f t="shared" si="10"/>
        <v>RE-RefgFrz-BM-TTD_WtdSize-Tier2</v>
      </c>
      <c r="C101" s="32" t="str">
        <f>MID(INDEX('Measure Summary'!$B$10:$B$200,AX101),FIND(".",INDEX('Measure Summary'!$B$10:$B$200,AX101))+2,299)&amp;", Size Range: "&amp;INDEX('Measure Summary'!$M$10:$M$200,AY101)&amp;", "&amp;INDEX(key!$D$4:$D$5,AW101)</f>
        <v>Refrigerator-freezer - automatic defrost with bottom-mounted freezer with through-the-door ice service, Size Range: Weighted Size, 30% less than Code Maximum</v>
      </c>
      <c r="D101" s="32" t="s">
        <v>89</v>
      </c>
      <c r="E101" s="32" t="s">
        <v>254</v>
      </c>
      <c r="F101" s="85">
        <v>41965</v>
      </c>
      <c r="G101" s="32" t="s">
        <v>507</v>
      </c>
      <c r="H101" s="32" t="s">
        <v>83</v>
      </c>
      <c r="I101" s="32" t="s">
        <v>222</v>
      </c>
      <c r="J101" s="32" t="s">
        <v>223</v>
      </c>
      <c r="K101" s="112">
        <f>INDEX('Measure Summary'!$N$10:$N$200,AY101)-INDEX('Measure Summary'!$O$10:$P$200,AY101,AW101)</f>
        <v>229</v>
      </c>
      <c r="M101" s="32" t="s">
        <v>84</v>
      </c>
      <c r="O101" s="32" t="s">
        <v>214</v>
      </c>
      <c r="Q101" s="32" t="s">
        <v>482</v>
      </c>
      <c r="R101" s="32" t="s">
        <v>86</v>
      </c>
      <c r="S101" s="32" t="s">
        <v>85</v>
      </c>
      <c r="T101" s="32" t="s">
        <v>221</v>
      </c>
      <c r="U101" s="32" t="s">
        <v>224</v>
      </c>
      <c r="V101" s="32" t="s">
        <v>225</v>
      </c>
      <c r="W101" s="306" t="str">
        <f>VLOOKUP(LEFT(B101,7),key!$G$4:$I$5,2,FALSE)</f>
        <v>RefrigFrz</v>
      </c>
      <c r="Y101" s="306" t="str">
        <f>VLOOKUP(LEFT(B101,7),key!$G$4:$I$5,3,FALSE)</f>
        <v>Appl-ESRefg</v>
      </c>
      <c r="AD101" s="32" t="str">
        <f t="shared" si="18"/>
        <v>RefgFrz-BM-TTD_WtdSize-Code</v>
      </c>
      <c r="AE101" s="32" t="str">
        <f t="shared" si="19"/>
        <v>RefgFrz-BM-TTD_WtdSize-Tier2</v>
      </c>
      <c r="AF101" s="32" t="s">
        <v>417</v>
      </c>
      <c r="AH101" s="32" t="s">
        <v>214</v>
      </c>
      <c r="AI101" s="32" t="s">
        <v>214</v>
      </c>
      <c r="AK101" s="32" t="s">
        <v>82</v>
      </c>
      <c r="AM101" s="306" t="str">
        <f t="shared" si="20"/>
        <v>Appl-ESRefg</v>
      </c>
      <c r="AO101" s="32" t="s">
        <v>508</v>
      </c>
      <c r="AP101" s="5">
        <v>42005</v>
      </c>
      <c r="AS101" s="32">
        <f t="shared" si="17"/>
        <v>48</v>
      </c>
      <c r="AT101" s="80" t="str">
        <f t="shared" si="14"/>
        <v>RefgFrz-BM-TTD</v>
      </c>
      <c r="AU101" s="80" t="str">
        <f t="shared" si="15"/>
        <v>_WtdSize</v>
      </c>
      <c r="AV101" s="187" t="str">
        <f t="shared" si="16"/>
        <v>-Tier2</v>
      </c>
      <c r="AW101" s="304">
        <f t="shared" si="16"/>
        <v>2</v>
      </c>
      <c r="AX101" s="81">
        <f>MATCH("RE-"&amp;AT101,'Measure Summary'!$C$10:$C$131,0)</f>
        <v>43</v>
      </c>
      <c r="AY101" s="81">
        <f>MATCH("RE-"&amp;AT101&amp;AU101,'Measure Summary'!$R$10:$R$131,0)</f>
        <v>48</v>
      </c>
      <c r="BA101" s="32">
        <f>MATCH(AD101,Technologies!$B$8:$B$289,0)</f>
        <v>48</v>
      </c>
      <c r="BB101" s="32">
        <f>MATCH(AE101,Technologies!$B$8:$B$289,0)</f>
        <v>158</v>
      </c>
    </row>
    <row r="102" spans="1:54" x14ac:dyDescent="0.25">
      <c r="A102" s="171">
        <f t="shared" si="9"/>
        <v>697</v>
      </c>
      <c r="B102" s="32" t="str">
        <f t="shared" si="10"/>
        <v>RE-RefgFrz-BM-Ice_Mini-Tier1</v>
      </c>
      <c r="C102" s="32" t="str">
        <f>MID(INDEX('Measure Summary'!$B$10:$B$200,AX102),FIND(".",INDEX('Measure Summary'!$B$10:$B$200,AX102))+2,299)&amp;", Size Range: "&amp;INDEX('Measure Summary'!$M$10:$M$200,AY102)&amp;", "&amp;INDEX(key!$D$4:$D$5,AW102)</f>
        <v>Refrigerator-freezers - automatic defrost with bottom-mounted freezer with an automatic icemaker without through-the-door ice service, Size Range: Very Small (&lt;13 cu. ft.), Energy Star (10% less than Code Maximum)</v>
      </c>
      <c r="D102" s="32" t="s">
        <v>89</v>
      </c>
      <c r="E102" s="32" t="s">
        <v>254</v>
      </c>
      <c r="F102" s="85">
        <v>41965</v>
      </c>
      <c r="G102" s="32" t="s">
        <v>507</v>
      </c>
      <c r="H102" s="32" t="s">
        <v>83</v>
      </c>
      <c r="I102" s="32" t="s">
        <v>222</v>
      </c>
      <c r="J102" s="32" t="s">
        <v>223</v>
      </c>
      <c r="K102" s="112">
        <f>INDEX('Measure Summary'!$N$10:$N$200,AY102)-INDEX('Measure Summary'!$O$10:$P$200,AY102,AW102)</f>
        <v>52</v>
      </c>
      <c r="M102" s="32" t="s">
        <v>84</v>
      </c>
      <c r="O102" s="32" t="s">
        <v>214</v>
      </c>
      <c r="Q102" s="32" t="s">
        <v>482</v>
      </c>
      <c r="R102" s="32" t="s">
        <v>86</v>
      </c>
      <c r="S102" s="32" t="s">
        <v>85</v>
      </c>
      <c r="T102" s="32" t="s">
        <v>221</v>
      </c>
      <c r="U102" s="32" t="s">
        <v>224</v>
      </c>
      <c r="V102" s="32" t="s">
        <v>225</v>
      </c>
      <c r="W102" s="306" t="str">
        <f>VLOOKUP(LEFT(B102,7),key!$G$4:$I$5,2,FALSE)</f>
        <v>RefrigFrz</v>
      </c>
      <c r="Y102" s="306" t="str">
        <f>VLOOKUP(LEFT(B102,7),key!$G$4:$I$5,3,FALSE)</f>
        <v>Appl-ESRefg</v>
      </c>
      <c r="AD102" s="32" t="str">
        <f t="shared" si="18"/>
        <v>RefgFrz-BM-Ice_Mini-Code</v>
      </c>
      <c r="AE102" s="32" t="str">
        <f t="shared" si="19"/>
        <v>RefgFrz-BM-Ice_Mini-Tier1</v>
      </c>
      <c r="AF102" s="32" t="s">
        <v>417</v>
      </c>
      <c r="AH102" s="32" t="s">
        <v>214</v>
      </c>
      <c r="AI102" s="32" t="s">
        <v>214</v>
      </c>
      <c r="AK102" s="32" t="s">
        <v>82</v>
      </c>
      <c r="AM102" s="306" t="str">
        <f t="shared" si="20"/>
        <v>Appl-ESRefg</v>
      </c>
      <c r="AO102" s="32" t="s">
        <v>508</v>
      </c>
      <c r="AP102" s="5">
        <v>42005</v>
      </c>
      <c r="AS102" s="32">
        <f t="shared" si="17"/>
        <v>49</v>
      </c>
      <c r="AT102" s="80" t="str">
        <f t="shared" si="14"/>
        <v>RefgFrz-BM-Ice</v>
      </c>
      <c r="AU102" s="80" t="str">
        <f t="shared" si="15"/>
        <v>_Mini</v>
      </c>
      <c r="AV102" s="187" t="str">
        <f t="shared" si="16"/>
        <v>-Tier1</v>
      </c>
      <c r="AW102" s="304">
        <f t="shared" si="16"/>
        <v>1</v>
      </c>
      <c r="AX102" s="81">
        <f>MATCH("RE-"&amp;AT102,'Measure Summary'!$C$10:$C$131,0)</f>
        <v>49</v>
      </c>
      <c r="AY102" s="81">
        <f>MATCH("RE-"&amp;AT102&amp;AU102,'Measure Summary'!$R$10:$R$131,0)</f>
        <v>49</v>
      </c>
      <c r="BA102" s="32">
        <f>MATCH(AD102,Technologies!$B$8:$B$289,0)</f>
        <v>49</v>
      </c>
      <c r="BB102" s="32">
        <f>MATCH(AE102,Technologies!$B$8:$B$289,0)</f>
        <v>104</v>
      </c>
    </row>
    <row r="103" spans="1:54" x14ac:dyDescent="0.25">
      <c r="A103" s="171">
        <f t="shared" si="9"/>
        <v>698</v>
      </c>
      <c r="B103" s="32" t="str">
        <f t="shared" si="10"/>
        <v>RE-RefgFrz-BM-Ice_Mini-Tier2</v>
      </c>
      <c r="C103" s="32" t="str">
        <f>MID(INDEX('Measure Summary'!$B$10:$B$200,AX103),FIND(".",INDEX('Measure Summary'!$B$10:$B$200,AX103))+2,299)&amp;", Size Range: "&amp;INDEX('Measure Summary'!$M$10:$M$200,AY103)&amp;", "&amp;INDEX(key!$D$4:$D$5,AW103)</f>
        <v>Refrigerator-freezers - automatic defrost with bottom-mounted freezer with an automatic icemaker without through-the-door ice service, Size Range: Very Small (&lt;13 cu. ft.), 30% less than Code Maximum</v>
      </c>
      <c r="D103" s="32" t="s">
        <v>89</v>
      </c>
      <c r="E103" s="32" t="s">
        <v>254</v>
      </c>
      <c r="F103" s="85">
        <v>41965</v>
      </c>
      <c r="G103" s="32" t="s">
        <v>507</v>
      </c>
      <c r="H103" s="32" t="s">
        <v>83</v>
      </c>
      <c r="I103" s="32" t="s">
        <v>222</v>
      </c>
      <c r="J103" s="32" t="s">
        <v>223</v>
      </c>
      <c r="K103" s="112">
        <f>INDEX('Measure Summary'!$N$10:$N$200,AY103)-INDEX('Measure Summary'!$O$10:$P$200,AY103,AW103)</f>
        <v>157</v>
      </c>
      <c r="M103" s="32" t="s">
        <v>84</v>
      </c>
      <c r="O103" s="32" t="s">
        <v>214</v>
      </c>
      <c r="Q103" s="32" t="s">
        <v>482</v>
      </c>
      <c r="R103" s="32" t="s">
        <v>86</v>
      </c>
      <c r="S103" s="32" t="s">
        <v>85</v>
      </c>
      <c r="T103" s="32" t="s">
        <v>221</v>
      </c>
      <c r="U103" s="32" t="s">
        <v>224</v>
      </c>
      <c r="V103" s="32" t="s">
        <v>225</v>
      </c>
      <c r="W103" s="306" t="str">
        <f>VLOOKUP(LEFT(B103,7),key!$G$4:$I$5,2,FALSE)</f>
        <v>RefrigFrz</v>
      </c>
      <c r="Y103" s="306" t="str">
        <f>VLOOKUP(LEFT(B103,7),key!$G$4:$I$5,3,FALSE)</f>
        <v>Appl-ESRefg</v>
      </c>
      <c r="AD103" s="32" t="str">
        <f t="shared" si="18"/>
        <v>RefgFrz-BM-Ice_Mini-Code</v>
      </c>
      <c r="AE103" s="32" t="str">
        <f t="shared" si="19"/>
        <v>RefgFrz-BM-Ice_Mini-Tier2</v>
      </c>
      <c r="AF103" s="32" t="s">
        <v>417</v>
      </c>
      <c r="AH103" s="32" t="s">
        <v>214</v>
      </c>
      <c r="AI103" s="32" t="s">
        <v>214</v>
      </c>
      <c r="AK103" s="32" t="s">
        <v>82</v>
      </c>
      <c r="AM103" s="306" t="str">
        <f t="shared" si="20"/>
        <v>Appl-ESRefg</v>
      </c>
      <c r="AO103" s="32" t="s">
        <v>508</v>
      </c>
      <c r="AP103" s="5">
        <v>42005</v>
      </c>
      <c r="AS103" s="32">
        <f t="shared" si="17"/>
        <v>49</v>
      </c>
      <c r="AT103" s="80" t="str">
        <f t="shared" si="14"/>
        <v>RefgFrz-BM-Ice</v>
      </c>
      <c r="AU103" s="80" t="str">
        <f t="shared" si="15"/>
        <v>_Mini</v>
      </c>
      <c r="AV103" s="187" t="str">
        <f t="shared" si="16"/>
        <v>-Tier2</v>
      </c>
      <c r="AW103" s="304">
        <f t="shared" si="16"/>
        <v>2</v>
      </c>
      <c r="AX103" s="81">
        <f>MATCH("RE-"&amp;AT103,'Measure Summary'!$C$10:$C$131,0)</f>
        <v>49</v>
      </c>
      <c r="AY103" s="81">
        <f>MATCH("RE-"&amp;AT103&amp;AU103,'Measure Summary'!$R$10:$R$131,0)</f>
        <v>49</v>
      </c>
      <c r="BA103" s="32">
        <f>MATCH(AD103,Technologies!$B$8:$B$289,0)</f>
        <v>49</v>
      </c>
      <c r="BB103" s="32">
        <f>MATCH(AE103,Technologies!$B$8:$B$289,0)</f>
        <v>159</v>
      </c>
    </row>
    <row r="104" spans="1:54" x14ac:dyDescent="0.25">
      <c r="A104" s="171">
        <f t="shared" si="9"/>
        <v>699</v>
      </c>
      <c r="B104" s="32" t="str">
        <f t="shared" si="10"/>
        <v>RE-RefgFrz-BM-Ice_Small-Tier1</v>
      </c>
      <c r="C104" s="32" t="str">
        <f>MID(INDEX('Measure Summary'!$B$10:$B$200,AX104),FIND(".",INDEX('Measure Summary'!$B$10:$B$200,AX104))+2,299)&amp;", Size Range: "&amp;INDEX('Measure Summary'!$M$10:$M$200,AY104)&amp;", "&amp;INDEX(key!$D$4:$D$5,AW104)</f>
        <v>Refrigerator-freezers - automatic defrost with bottom-mounted freezer with an automatic icemaker without through-the-door ice service, Size Range: Small (13 – 16 cu. ft.), Energy Star (10% less than Code Maximum)</v>
      </c>
      <c r="D104" s="32" t="s">
        <v>89</v>
      </c>
      <c r="E104" s="32" t="s">
        <v>254</v>
      </c>
      <c r="F104" s="85">
        <v>41965</v>
      </c>
      <c r="G104" s="32" t="s">
        <v>507</v>
      </c>
      <c r="H104" s="32" t="s">
        <v>83</v>
      </c>
      <c r="I104" s="32" t="s">
        <v>222</v>
      </c>
      <c r="J104" s="32" t="s">
        <v>223</v>
      </c>
      <c r="K104" s="112">
        <f>INDEX('Measure Summary'!$N$10:$N$200,AY104)-INDEX('Measure Summary'!$O$10:$P$200,AY104,AW104)</f>
        <v>57</v>
      </c>
      <c r="M104" s="32" t="s">
        <v>84</v>
      </c>
      <c r="O104" s="32" t="s">
        <v>214</v>
      </c>
      <c r="Q104" s="32" t="s">
        <v>482</v>
      </c>
      <c r="R104" s="32" t="s">
        <v>86</v>
      </c>
      <c r="S104" s="32" t="s">
        <v>85</v>
      </c>
      <c r="T104" s="32" t="s">
        <v>221</v>
      </c>
      <c r="U104" s="32" t="s">
        <v>224</v>
      </c>
      <c r="V104" s="32" t="s">
        <v>225</v>
      </c>
      <c r="W104" s="306" t="str">
        <f>VLOOKUP(LEFT(B104,7),key!$G$4:$I$5,2,FALSE)</f>
        <v>RefrigFrz</v>
      </c>
      <c r="Y104" s="306" t="str">
        <f>VLOOKUP(LEFT(B104,7),key!$G$4:$I$5,3,FALSE)</f>
        <v>Appl-ESRefg</v>
      </c>
      <c r="AD104" s="32" t="str">
        <f t="shared" si="18"/>
        <v>RefgFrz-BM-Ice_Small-Code</v>
      </c>
      <c r="AE104" s="32" t="str">
        <f t="shared" si="19"/>
        <v>RefgFrz-BM-Ice_Small-Tier1</v>
      </c>
      <c r="AF104" s="32" t="s">
        <v>417</v>
      </c>
      <c r="AH104" s="32" t="s">
        <v>214</v>
      </c>
      <c r="AI104" s="32" t="s">
        <v>214</v>
      </c>
      <c r="AK104" s="32" t="s">
        <v>82</v>
      </c>
      <c r="AM104" s="306" t="str">
        <f t="shared" si="20"/>
        <v>Appl-ESRefg</v>
      </c>
      <c r="AO104" s="32" t="s">
        <v>508</v>
      </c>
      <c r="AP104" s="5">
        <v>42005</v>
      </c>
      <c r="AS104" s="32">
        <f t="shared" si="17"/>
        <v>50</v>
      </c>
      <c r="AT104" s="80" t="str">
        <f t="shared" si="14"/>
        <v>RefgFrz-BM-Ice</v>
      </c>
      <c r="AU104" s="80" t="str">
        <f t="shared" si="15"/>
        <v>_Small</v>
      </c>
      <c r="AV104" s="187" t="str">
        <f t="shared" si="16"/>
        <v>-Tier1</v>
      </c>
      <c r="AW104" s="304">
        <f t="shared" si="16"/>
        <v>1</v>
      </c>
      <c r="AX104" s="81">
        <f>MATCH("RE-"&amp;AT104,'Measure Summary'!$C$10:$C$131,0)</f>
        <v>49</v>
      </c>
      <c r="AY104" s="81">
        <f>MATCH("RE-"&amp;AT104&amp;AU104,'Measure Summary'!$R$10:$R$131,0)</f>
        <v>50</v>
      </c>
      <c r="BA104" s="32">
        <f>MATCH(AD104,Technologies!$B$8:$B$289,0)</f>
        <v>50</v>
      </c>
      <c r="BB104" s="32">
        <f>MATCH(AE104,Technologies!$B$8:$B$289,0)</f>
        <v>105</v>
      </c>
    </row>
    <row r="105" spans="1:54" x14ac:dyDescent="0.25">
      <c r="A105" s="171">
        <f t="shared" si="9"/>
        <v>700</v>
      </c>
      <c r="B105" s="32" t="str">
        <f t="shared" si="10"/>
        <v>RE-RefgFrz-BM-Ice_Small-Tier2</v>
      </c>
      <c r="C105" s="32" t="str">
        <f>MID(INDEX('Measure Summary'!$B$10:$B$200,AX105),FIND(".",INDEX('Measure Summary'!$B$10:$B$200,AX105))+2,299)&amp;", Size Range: "&amp;INDEX('Measure Summary'!$M$10:$M$200,AY105)&amp;", "&amp;INDEX(key!$D$4:$D$5,AW105)</f>
        <v>Refrigerator-freezers - automatic defrost with bottom-mounted freezer with an automatic icemaker without through-the-door ice service, Size Range: Small (13 – 16 cu. ft.), 30% less than Code Maximum</v>
      </c>
      <c r="D105" s="32" t="s">
        <v>89</v>
      </c>
      <c r="E105" s="32" t="s">
        <v>254</v>
      </c>
      <c r="F105" s="85">
        <v>41965</v>
      </c>
      <c r="G105" s="32" t="s">
        <v>507</v>
      </c>
      <c r="H105" s="32" t="s">
        <v>83</v>
      </c>
      <c r="I105" s="32" t="s">
        <v>222</v>
      </c>
      <c r="J105" s="32" t="s">
        <v>223</v>
      </c>
      <c r="K105" s="112">
        <f>INDEX('Measure Summary'!$N$10:$N$200,AY105)-INDEX('Measure Summary'!$O$10:$P$200,AY105,AW105)</f>
        <v>171</v>
      </c>
      <c r="M105" s="32" t="s">
        <v>84</v>
      </c>
      <c r="O105" s="32" t="s">
        <v>214</v>
      </c>
      <c r="Q105" s="32" t="s">
        <v>482</v>
      </c>
      <c r="R105" s="32" t="s">
        <v>86</v>
      </c>
      <c r="S105" s="32" t="s">
        <v>85</v>
      </c>
      <c r="T105" s="32" t="s">
        <v>221</v>
      </c>
      <c r="U105" s="32" t="s">
        <v>224</v>
      </c>
      <c r="V105" s="32" t="s">
        <v>225</v>
      </c>
      <c r="W105" s="306" t="str">
        <f>VLOOKUP(LEFT(B105,7),key!$G$4:$I$5,2,FALSE)</f>
        <v>RefrigFrz</v>
      </c>
      <c r="Y105" s="306" t="str">
        <f>VLOOKUP(LEFT(B105,7),key!$G$4:$I$5,3,FALSE)</f>
        <v>Appl-ESRefg</v>
      </c>
      <c r="AD105" s="32" t="str">
        <f t="shared" si="18"/>
        <v>RefgFrz-BM-Ice_Small-Code</v>
      </c>
      <c r="AE105" s="32" t="str">
        <f t="shared" si="19"/>
        <v>RefgFrz-BM-Ice_Small-Tier2</v>
      </c>
      <c r="AF105" s="32" t="s">
        <v>417</v>
      </c>
      <c r="AH105" s="32" t="s">
        <v>214</v>
      </c>
      <c r="AI105" s="32" t="s">
        <v>214</v>
      </c>
      <c r="AK105" s="32" t="s">
        <v>82</v>
      </c>
      <c r="AM105" s="306" t="str">
        <f t="shared" si="20"/>
        <v>Appl-ESRefg</v>
      </c>
      <c r="AO105" s="32" t="s">
        <v>508</v>
      </c>
      <c r="AP105" s="5">
        <v>42005</v>
      </c>
      <c r="AS105" s="32">
        <f t="shared" si="17"/>
        <v>50</v>
      </c>
      <c r="AT105" s="80" t="str">
        <f t="shared" si="14"/>
        <v>RefgFrz-BM-Ice</v>
      </c>
      <c r="AU105" s="80" t="str">
        <f t="shared" si="15"/>
        <v>_Small</v>
      </c>
      <c r="AV105" s="187" t="str">
        <f t="shared" si="16"/>
        <v>-Tier2</v>
      </c>
      <c r="AW105" s="304">
        <f t="shared" si="16"/>
        <v>2</v>
      </c>
      <c r="AX105" s="81">
        <f>MATCH("RE-"&amp;AT105,'Measure Summary'!$C$10:$C$131,0)</f>
        <v>49</v>
      </c>
      <c r="AY105" s="81">
        <f>MATCH("RE-"&amp;AT105&amp;AU105,'Measure Summary'!$R$10:$R$131,0)</f>
        <v>50</v>
      </c>
      <c r="BA105" s="32">
        <f>MATCH(AD105,Technologies!$B$8:$B$289,0)</f>
        <v>50</v>
      </c>
      <c r="BB105" s="32">
        <f>MATCH(AE105,Technologies!$B$8:$B$289,0)</f>
        <v>160</v>
      </c>
    </row>
    <row r="106" spans="1:54" x14ac:dyDescent="0.25">
      <c r="A106" s="171">
        <f t="shared" si="9"/>
        <v>701</v>
      </c>
      <c r="B106" s="32" t="str">
        <f t="shared" si="10"/>
        <v>RE-RefgFrz-BM-Ice_Med-Tier1</v>
      </c>
      <c r="C106" s="32" t="str">
        <f>MID(INDEX('Measure Summary'!$B$10:$B$200,AX106),FIND(".",INDEX('Measure Summary'!$B$10:$B$200,AX106))+2,299)&amp;", Size Range: "&amp;INDEX('Measure Summary'!$M$10:$M$200,AY106)&amp;", "&amp;INDEX(key!$D$4:$D$5,AW106)</f>
        <v>Refrigerator-freezers - automatic defrost with bottom-mounted freezer with an automatic icemaker without through-the-door ice service, Size Range: Medium (17 – 20 cu. ft.), Energy Star (10% less than Code Maximum)</v>
      </c>
      <c r="D106" s="32" t="s">
        <v>89</v>
      </c>
      <c r="E106" s="32" t="s">
        <v>254</v>
      </c>
      <c r="F106" s="85">
        <v>41965</v>
      </c>
      <c r="G106" s="32" t="s">
        <v>507</v>
      </c>
      <c r="H106" s="32" t="s">
        <v>83</v>
      </c>
      <c r="I106" s="32" t="s">
        <v>222</v>
      </c>
      <c r="J106" s="32" t="s">
        <v>223</v>
      </c>
      <c r="K106" s="112">
        <f>INDEX('Measure Summary'!$N$10:$N$200,AY106)-INDEX('Measure Summary'!$O$10:$P$200,AY106,AW106)</f>
        <v>61</v>
      </c>
      <c r="M106" s="32" t="s">
        <v>84</v>
      </c>
      <c r="O106" s="32" t="s">
        <v>214</v>
      </c>
      <c r="Q106" s="32" t="s">
        <v>482</v>
      </c>
      <c r="R106" s="32" t="s">
        <v>86</v>
      </c>
      <c r="S106" s="32" t="s">
        <v>85</v>
      </c>
      <c r="T106" s="32" t="s">
        <v>221</v>
      </c>
      <c r="U106" s="32" t="s">
        <v>224</v>
      </c>
      <c r="V106" s="32" t="s">
        <v>225</v>
      </c>
      <c r="W106" s="306" t="str">
        <f>VLOOKUP(LEFT(B106,7),key!$G$4:$I$5,2,FALSE)</f>
        <v>RefrigFrz</v>
      </c>
      <c r="Y106" s="306" t="str">
        <f>VLOOKUP(LEFT(B106,7),key!$G$4:$I$5,3,FALSE)</f>
        <v>Appl-ESRefg</v>
      </c>
      <c r="AD106" s="32" t="str">
        <f t="shared" si="18"/>
        <v>RefgFrz-BM-Ice_Med-Code</v>
      </c>
      <c r="AE106" s="32" t="str">
        <f t="shared" si="19"/>
        <v>RefgFrz-BM-Ice_Med-Tier1</v>
      </c>
      <c r="AF106" s="32" t="s">
        <v>417</v>
      </c>
      <c r="AH106" s="32" t="s">
        <v>214</v>
      </c>
      <c r="AI106" s="32" t="s">
        <v>214</v>
      </c>
      <c r="AK106" s="32" t="s">
        <v>82</v>
      </c>
      <c r="AM106" s="306" t="str">
        <f t="shared" si="20"/>
        <v>Appl-ESRefg</v>
      </c>
      <c r="AO106" s="32" t="s">
        <v>508</v>
      </c>
      <c r="AP106" s="5">
        <v>42005</v>
      </c>
      <c r="AS106" s="32">
        <f t="shared" si="17"/>
        <v>51</v>
      </c>
      <c r="AT106" s="80" t="str">
        <f t="shared" si="14"/>
        <v>RefgFrz-BM-Ice</v>
      </c>
      <c r="AU106" s="80" t="str">
        <f t="shared" si="15"/>
        <v>_Med</v>
      </c>
      <c r="AV106" s="187" t="str">
        <f t="shared" si="16"/>
        <v>-Tier1</v>
      </c>
      <c r="AW106" s="304">
        <f t="shared" si="16"/>
        <v>1</v>
      </c>
      <c r="AX106" s="81">
        <f>MATCH("RE-"&amp;AT106,'Measure Summary'!$C$10:$C$131,0)</f>
        <v>49</v>
      </c>
      <c r="AY106" s="81">
        <f>MATCH("RE-"&amp;AT106&amp;AU106,'Measure Summary'!$R$10:$R$131,0)</f>
        <v>51</v>
      </c>
      <c r="BA106" s="32">
        <f>MATCH(AD106,Technologies!$B$8:$B$289,0)</f>
        <v>51</v>
      </c>
      <c r="BB106" s="32">
        <f>MATCH(AE106,Technologies!$B$8:$B$289,0)</f>
        <v>106</v>
      </c>
    </row>
    <row r="107" spans="1:54" x14ac:dyDescent="0.25">
      <c r="A107" s="171">
        <f t="shared" si="9"/>
        <v>702</v>
      </c>
      <c r="B107" s="32" t="str">
        <f t="shared" si="10"/>
        <v>RE-RefgFrz-BM-Ice_Med-Tier2</v>
      </c>
      <c r="C107" s="32" t="str">
        <f>MID(INDEX('Measure Summary'!$B$10:$B$200,AX107),FIND(".",INDEX('Measure Summary'!$B$10:$B$200,AX107))+2,299)&amp;", Size Range: "&amp;INDEX('Measure Summary'!$M$10:$M$200,AY107)&amp;", "&amp;INDEX(key!$D$4:$D$5,AW107)</f>
        <v>Refrigerator-freezers - automatic defrost with bottom-mounted freezer with an automatic icemaker without through-the-door ice service, Size Range: Medium (17 – 20 cu. ft.), 30% less than Code Maximum</v>
      </c>
      <c r="D107" s="32" t="s">
        <v>89</v>
      </c>
      <c r="E107" s="32" t="s">
        <v>254</v>
      </c>
      <c r="F107" s="85">
        <v>41965</v>
      </c>
      <c r="G107" s="32" t="s">
        <v>507</v>
      </c>
      <c r="H107" s="32" t="s">
        <v>83</v>
      </c>
      <c r="I107" s="32" t="s">
        <v>222</v>
      </c>
      <c r="J107" s="32" t="s">
        <v>223</v>
      </c>
      <c r="K107" s="112">
        <f>INDEX('Measure Summary'!$N$10:$N$200,AY107)-INDEX('Measure Summary'!$O$10:$P$200,AY107,AW107)</f>
        <v>184</v>
      </c>
      <c r="M107" s="32" t="s">
        <v>84</v>
      </c>
      <c r="O107" s="32" t="s">
        <v>214</v>
      </c>
      <c r="Q107" s="32" t="s">
        <v>482</v>
      </c>
      <c r="R107" s="32" t="s">
        <v>86</v>
      </c>
      <c r="S107" s="32" t="s">
        <v>85</v>
      </c>
      <c r="T107" s="32" t="s">
        <v>221</v>
      </c>
      <c r="U107" s="32" t="s">
        <v>224</v>
      </c>
      <c r="V107" s="32" t="s">
        <v>225</v>
      </c>
      <c r="W107" s="306" t="str">
        <f>VLOOKUP(LEFT(B107,7),key!$G$4:$I$5,2,FALSE)</f>
        <v>RefrigFrz</v>
      </c>
      <c r="Y107" s="306" t="str">
        <f>VLOOKUP(LEFT(B107,7),key!$G$4:$I$5,3,FALSE)</f>
        <v>Appl-ESRefg</v>
      </c>
      <c r="AD107" s="32" t="str">
        <f t="shared" si="18"/>
        <v>RefgFrz-BM-Ice_Med-Code</v>
      </c>
      <c r="AE107" s="32" t="str">
        <f t="shared" si="19"/>
        <v>RefgFrz-BM-Ice_Med-Tier2</v>
      </c>
      <c r="AF107" s="32" t="s">
        <v>417</v>
      </c>
      <c r="AH107" s="32" t="s">
        <v>214</v>
      </c>
      <c r="AI107" s="32" t="s">
        <v>214</v>
      </c>
      <c r="AK107" s="32" t="s">
        <v>82</v>
      </c>
      <c r="AM107" s="306" t="str">
        <f t="shared" si="20"/>
        <v>Appl-ESRefg</v>
      </c>
      <c r="AO107" s="32" t="s">
        <v>508</v>
      </c>
      <c r="AP107" s="5">
        <v>42005</v>
      </c>
      <c r="AS107" s="32">
        <f t="shared" si="17"/>
        <v>51</v>
      </c>
      <c r="AT107" s="80" t="str">
        <f t="shared" si="14"/>
        <v>RefgFrz-BM-Ice</v>
      </c>
      <c r="AU107" s="80" t="str">
        <f t="shared" si="15"/>
        <v>_Med</v>
      </c>
      <c r="AV107" s="187" t="str">
        <f t="shared" si="16"/>
        <v>-Tier2</v>
      </c>
      <c r="AW107" s="304">
        <f t="shared" si="16"/>
        <v>2</v>
      </c>
      <c r="AX107" s="81">
        <f>MATCH("RE-"&amp;AT107,'Measure Summary'!$C$10:$C$131,0)</f>
        <v>49</v>
      </c>
      <c r="AY107" s="81">
        <f>MATCH("RE-"&amp;AT107&amp;AU107,'Measure Summary'!$R$10:$R$131,0)</f>
        <v>51</v>
      </c>
      <c r="BA107" s="32">
        <f>MATCH(AD107,Technologies!$B$8:$B$289,0)</f>
        <v>51</v>
      </c>
      <c r="BB107" s="32">
        <f>MATCH(AE107,Technologies!$B$8:$B$289,0)</f>
        <v>161</v>
      </c>
    </row>
    <row r="108" spans="1:54" x14ac:dyDescent="0.25">
      <c r="A108" s="171">
        <f t="shared" si="9"/>
        <v>703</v>
      </c>
      <c r="B108" s="32" t="str">
        <f t="shared" si="10"/>
        <v>RE-RefgFrz-BM-Ice_Large-Tier1</v>
      </c>
      <c r="C108" s="32" t="str">
        <f>MID(INDEX('Measure Summary'!$B$10:$B$200,AX108),FIND(".",INDEX('Measure Summary'!$B$10:$B$200,AX108))+2,299)&amp;", Size Range: "&amp;INDEX('Measure Summary'!$M$10:$M$200,AY108)&amp;", "&amp;INDEX(key!$D$4:$D$5,AW108)</f>
        <v>Refrigerator-freezers - automatic defrost with bottom-mounted freezer with an automatic icemaker without through-the-door ice service, Size Range: Large (21 – 23 cu. ft.), Energy Star (10% less than Code Maximum)</v>
      </c>
      <c r="D108" s="32" t="s">
        <v>89</v>
      </c>
      <c r="E108" s="32" t="s">
        <v>254</v>
      </c>
      <c r="F108" s="85">
        <v>41965</v>
      </c>
      <c r="G108" s="32" t="s">
        <v>507</v>
      </c>
      <c r="H108" s="32" t="s">
        <v>83</v>
      </c>
      <c r="I108" s="32" t="s">
        <v>222</v>
      </c>
      <c r="J108" s="32" t="s">
        <v>223</v>
      </c>
      <c r="K108" s="112">
        <f>INDEX('Measure Summary'!$N$10:$N$200,AY108)-INDEX('Measure Summary'!$O$10:$P$200,AY108,AW108)</f>
        <v>65</v>
      </c>
      <c r="M108" s="32" t="s">
        <v>84</v>
      </c>
      <c r="O108" s="32" t="s">
        <v>214</v>
      </c>
      <c r="Q108" s="32" t="s">
        <v>482</v>
      </c>
      <c r="R108" s="32" t="s">
        <v>86</v>
      </c>
      <c r="S108" s="32" t="s">
        <v>85</v>
      </c>
      <c r="T108" s="32" t="s">
        <v>221</v>
      </c>
      <c r="U108" s="32" t="s">
        <v>224</v>
      </c>
      <c r="V108" s="32" t="s">
        <v>225</v>
      </c>
      <c r="W108" s="306" t="str">
        <f>VLOOKUP(LEFT(B108,7),key!$G$4:$I$5,2,FALSE)</f>
        <v>RefrigFrz</v>
      </c>
      <c r="Y108" s="306" t="str">
        <f>VLOOKUP(LEFT(B108,7),key!$G$4:$I$5,3,FALSE)</f>
        <v>Appl-ESRefg</v>
      </c>
      <c r="AD108" s="32" t="str">
        <f t="shared" si="18"/>
        <v>RefgFrz-BM-Ice_Large-Code</v>
      </c>
      <c r="AE108" s="32" t="str">
        <f t="shared" si="19"/>
        <v>RefgFrz-BM-Ice_Large-Tier1</v>
      </c>
      <c r="AF108" s="32" t="s">
        <v>417</v>
      </c>
      <c r="AH108" s="32" t="s">
        <v>214</v>
      </c>
      <c r="AI108" s="32" t="s">
        <v>214</v>
      </c>
      <c r="AK108" s="32" t="s">
        <v>82</v>
      </c>
      <c r="AM108" s="306" t="str">
        <f t="shared" si="20"/>
        <v>Appl-ESRefg</v>
      </c>
      <c r="AO108" s="32" t="s">
        <v>508</v>
      </c>
      <c r="AP108" s="5">
        <v>42005</v>
      </c>
      <c r="AS108" s="32">
        <f t="shared" si="17"/>
        <v>52</v>
      </c>
      <c r="AT108" s="80" t="str">
        <f t="shared" si="14"/>
        <v>RefgFrz-BM-Ice</v>
      </c>
      <c r="AU108" s="80" t="str">
        <f t="shared" si="15"/>
        <v>_Large</v>
      </c>
      <c r="AV108" s="187" t="str">
        <f t="shared" si="16"/>
        <v>-Tier1</v>
      </c>
      <c r="AW108" s="304">
        <f t="shared" si="16"/>
        <v>1</v>
      </c>
      <c r="AX108" s="81">
        <f>MATCH("RE-"&amp;AT108,'Measure Summary'!$C$10:$C$131,0)</f>
        <v>49</v>
      </c>
      <c r="AY108" s="81">
        <f>MATCH("RE-"&amp;AT108&amp;AU108,'Measure Summary'!$R$10:$R$131,0)</f>
        <v>52</v>
      </c>
      <c r="BA108" s="32">
        <f>MATCH(AD108,Technologies!$B$8:$B$289,0)</f>
        <v>52</v>
      </c>
      <c r="BB108" s="32">
        <f>MATCH(AE108,Technologies!$B$8:$B$289,0)</f>
        <v>107</v>
      </c>
    </row>
    <row r="109" spans="1:54" x14ac:dyDescent="0.25">
      <c r="A109" s="171">
        <f t="shared" si="9"/>
        <v>704</v>
      </c>
      <c r="B109" s="32" t="str">
        <f t="shared" si="10"/>
        <v>RE-RefgFrz-BM-Ice_Large-Tier2</v>
      </c>
      <c r="C109" s="32" t="str">
        <f>MID(INDEX('Measure Summary'!$B$10:$B$200,AX109),FIND(".",INDEX('Measure Summary'!$B$10:$B$200,AX109))+2,299)&amp;", Size Range: "&amp;INDEX('Measure Summary'!$M$10:$M$200,AY109)&amp;", "&amp;INDEX(key!$D$4:$D$5,AW109)</f>
        <v>Refrigerator-freezers - automatic defrost with bottom-mounted freezer with an automatic icemaker without through-the-door ice service, Size Range: Large (21 – 23 cu. ft.), 30% less than Code Maximum</v>
      </c>
      <c r="D109" s="32" t="s">
        <v>89</v>
      </c>
      <c r="E109" s="32" t="s">
        <v>254</v>
      </c>
      <c r="F109" s="85">
        <v>41965</v>
      </c>
      <c r="G109" s="32" t="s">
        <v>507</v>
      </c>
      <c r="H109" s="32" t="s">
        <v>83</v>
      </c>
      <c r="I109" s="32" t="s">
        <v>222</v>
      </c>
      <c r="J109" s="32" t="s">
        <v>223</v>
      </c>
      <c r="K109" s="112">
        <f>INDEX('Measure Summary'!$N$10:$N$200,AY109)-INDEX('Measure Summary'!$O$10:$P$200,AY109,AW109)</f>
        <v>194</v>
      </c>
      <c r="M109" s="32" t="s">
        <v>84</v>
      </c>
      <c r="O109" s="32" t="s">
        <v>214</v>
      </c>
      <c r="Q109" s="32" t="s">
        <v>482</v>
      </c>
      <c r="R109" s="32" t="s">
        <v>86</v>
      </c>
      <c r="S109" s="32" t="s">
        <v>85</v>
      </c>
      <c r="T109" s="32" t="s">
        <v>221</v>
      </c>
      <c r="U109" s="32" t="s">
        <v>224</v>
      </c>
      <c r="V109" s="32" t="s">
        <v>225</v>
      </c>
      <c r="W109" s="306" t="str">
        <f>VLOOKUP(LEFT(B109,7),key!$G$4:$I$5,2,FALSE)</f>
        <v>RefrigFrz</v>
      </c>
      <c r="Y109" s="306" t="str">
        <f>VLOOKUP(LEFT(B109,7),key!$G$4:$I$5,3,FALSE)</f>
        <v>Appl-ESRefg</v>
      </c>
      <c r="AD109" s="32" t="str">
        <f t="shared" si="18"/>
        <v>RefgFrz-BM-Ice_Large-Code</v>
      </c>
      <c r="AE109" s="32" t="str">
        <f t="shared" si="19"/>
        <v>RefgFrz-BM-Ice_Large-Tier2</v>
      </c>
      <c r="AF109" s="32" t="s">
        <v>417</v>
      </c>
      <c r="AH109" s="32" t="s">
        <v>214</v>
      </c>
      <c r="AI109" s="32" t="s">
        <v>214</v>
      </c>
      <c r="AK109" s="32" t="s">
        <v>82</v>
      </c>
      <c r="AM109" s="306" t="str">
        <f t="shared" si="20"/>
        <v>Appl-ESRefg</v>
      </c>
      <c r="AO109" s="32" t="s">
        <v>508</v>
      </c>
      <c r="AP109" s="5">
        <v>42005</v>
      </c>
      <c r="AS109" s="32">
        <f t="shared" si="17"/>
        <v>52</v>
      </c>
      <c r="AT109" s="80" t="str">
        <f t="shared" si="14"/>
        <v>RefgFrz-BM-Ice</v>
      </c>
      <c r="AU109" s="80" t="str">
        <f t="shared" si="15"/>
        <v>_Large</v>
      </c>
      <c r="AV109" s="187" t="str">
        <f t="shared" si="16"/>
        <v>-Tier2</v>
      </c>
      <c r="AW109" s="304">
        <f t="shared" si="16"/>
        <v>2</v>
      </c>
      <c r="AX109" s="81">
        <f>MATCH("RE-"&amp;AT109,'Measure Summary'!$C$10:$C$131,0)</f>
        <v>49</v>
      </c>
      <c r="AY109" s="81">
        <f>MATCH("RE-"&amp;AT109&amp;AU109,'Measure Summary'!$R$10:$R$131,0)</f>
        <v>52</v>
      </c>
      <c r="BA109" s="32">
        <f>MATCH(AD109,Technologies!$B$8:$B$289,0)</f>
        <v>52</v>
      </c>
      <c r="BB109" s="32">
        <f>MATCH(AE109,Technologies!$B$8:$B$289,0)</f>
        <v>162</v>
      </c>
    </row>
    <row r="110" spans="1:54" x14ac:dyDescent="0.25">
      <c r="A110" s="171">
        <f t="shared" si="9"/>
        <v>705</v>
      </c>
      <c r="B110" s="32" t="str">
        <f t="shared" si="10"/>
        <v>RE-RefgFrz-BM-Ice_VLarge-Tier1</v>
      </c>
      <c r="C110" s="32" t="str">
        <f>MID(INDEX('Measure Summary'!$B$10:$B$200,AX110),FIND(".",INDEX('Measure Summary'!$B$10:$B$200,AX110))+2,299)&amp;", Size Range: "&amp;INDEX('Measure Summary'!$M$10:$M$200,AY110)&amp;", "&amp;INDEX(key!$D$4:$D$5,AW110)</f>
        <v>Refrigerator-freezers - automatic defrost with bottom-mounted freezer with an automatic icemaker without through-the-door ice service, Size Range: Very large (over 23 cu. Ft.), Energy Star (10% less than Code Maximum)</v>
      </c>
      <c r="D110" s="32" t="s">
        <v>89</v>
      </c>
      <c r="E110" s="32" t="s">
        <v>254</v>
      </c>
      <c r="F110" s="85">
        <v>41965</v>
      </c>
      <c r="G110" s="32" t="s">
        <v>507</v>
      </c>
      <c r="H110" s="32" t="s">
        <v>83</v>
      </c>
      <c r="I110" s="32" t="s">
        <v>222</v>
      </c>
      <c r="J110" s="32" t="s">
        <v>223</v>
      </c>
      <c r="K110" s="112">
        <f>INDEX('Measure Summary'!$N$10:$N$200,AY110)-INDEX('Measure Summary'!$O$10:$P$200,AY110,AW110)</f>
        <v>69</v>
      </c>
      <c r="M110" s="32" t="s">
        <v>84</v>
      </c>
      <c r="O110" s="32" t="s">
        <v>214</v>
      </c>
      <c r="Q110" s="32" t="s">
        <v>482</v>
      </c>
      <c r="R110" s="32" t="s">
        <v>86</v>
      </c>
      <c r="S110" s="32" t="s">
        <v>85</v>
      </c>
      <c r="T110" s="32" t="s">
        <v>221</v>
      </c>
      <c r="U110" s="32" t="s">
        <v>224</v>
      </c>
      <c r="V110" s="32" t="s">
        <v>225</v>
      </c>
      <c r="W110" s="306" t="str">
        <f>VLOOKUP(LEFT(B110,7),key!$G$4:$I$5,2,FALSE)</f>
        <v>RefrigFrz</v>
      </c>
      <c r="Y110" s="306" t="str">
        <f>VLOOKUP(LEFT(B110,7),key!$G$4:$I$5,3,FALSE)</f>
        <v>Appl-ESRefg</v>
      </c>
      <c r="AD110" s="32" t="str">
        <f t="shared" si="18"/>
        <v>RefgFrz-BM-Ice_VLarge-Code</v>
      </c>
      <c r="AE110" s="32" t="str">
        <f t="shared" si="19"/>
        <v>RefgFrz-BM-Ice_VLarge-Tier1</v>
      </c>
      <c r="AF110" s="32" t="s">
        <v>417</v>
      </c>
      <c r="AH110" s="32" t="s">
        <v>214</v>
      </c>
      <c r="AI110" s="32" t="s">
        <v>214</v>
      </c>
      <c r="AK110" s="32" t="s">
        <v>82</v>
      </c>
      <c r="AM110" s="306" t="str">
        <f t="shared" si="20"/>
        <v>Appl-ESRefg</v>
      </c>
      <c r="AO110" s="32" t="s">
        <v>508</v>
      </c>
      <c r="AP110" s="5">
        <v>42005</v>
      </c>
      <c r="AS110" s="32">
        <f t="shared" si="17"/>
        <v>53</v>
      </c>
      <c r="AT110" s="80" t="str">
        <f t="shared" si="14"/>
        <v>RefgFrz-BM-Ice</v>
      </c>
      <c r="AU110" s="80" t="str">
        <f t="shared" si="15"/>
        <v>_VLarge</v>
      </c>
      <c r="AV110" s="187" t="str">
        <f t="shared" si="16"/>
        <v>-Tier1</v>
      </c>
      <c r="AW110" s="304">
        <f t="shared" si="16"/>
        <v>1</v>
      </c>
      <c r="AX110" s="81">
        <f>MATCH("RE-"&amp;AT110,'Measure Summary'!$C$10:$C$131,0)</f>
        <v>49</v>
      </c>
      <c r="AY110" s="81">
        <f>MATCH("RE-"&amp;AT110&amp;AU110,'Measure Summary'!$R$10:$R$131,0)</f>
        <v>53</v>
      </c>
      <c r="BA110" s="32">
        <f>MATCH(AD110,Technologies!$B$8:$B$289,0)</f>
        <v>53</v>
      </c>
      <c r="BB110" s="32">
        <f>MATCH(AE110,Technologies!$B$8:$B$289,0)</f>
        <v>108</v>
      </c>
    </row>
    <row r="111" spans="1:54" x14ac:dyDescent="0.25">
      <c r="A111" s="171">
        <f t="shared" si="9"/>
        <v>706</v>
      </c>
      <c r="B111" s="32" t="str">
        <f t="shared" si="10"/>
        <v>RE-RefgFrz-BM-Ice_VLarge-Tier2</v>
      </c>
      <c r="C111" s="32" t="str">
        <f>MID(INDEX('Measure Summary'!$B$10:$B$200,AX111),FIND(".",INDEX('Measure Summary'!$B$10:$B$200,AX111))+2,299)&amp;", Size Range: "&amp;INDEX('Measure Summary'!$M$10:$M$200,AY111)&amp;", "&amp;INDEX(key!$D$4:$D$5,AW111)</f>
        <v>Refrigerator-freezers - automatic defrost with bottom-mounted freezer with an automatic icemaker without through-the-door ice service, Size Range: Very large (over 23 cu. Ft.), 30% less than Code Maximum</v>
      </c>
      <c r="D111" s="32" t="s">
        <v>89</v>
      </c>
      <c r="E111" s="32" t="s">
        <v>254</v>
      </c>
      <c r="F111" s="85">
        <v>41965</v>
      </c>
      <c r="G111" s="32" t="s">
        <v>507</v>
      </c>
      <c r="H111" s="32" t="s">
        <v>83</v>
      </c>
      <c r="I111" s="32" t="s">
        <v>222</v>
      </c>
      <c r="J111" s="32" t="s">
        <v>223</v>
      </c>
      <c r="K111" s="112">
        <f>INDEX('Measure Summary'!$N$10:$N$200,AY111)-INDEX('Measure Summary'!$O$10:$P$200,AY111,AW111)</f>
        <v>208</v>
      </c>
      <c r="M111" s="32" t="s">
        <v>84</v>
      </c>
      <c r="O111" s="32" t="s">
        <v>214</v>
      </c>
      <c r="Q111" s="32" t="s">
        <v>482</v>
      </c>
      <c r="R111" s="32" t="s">
        <v>86</v>
      </c>
      <c r="S111" s="32" t="s">
        <v>85</v>
      </c>
      <c r="T111" s="32" t="s">
        <v>221</v>
      </c>
      <c r="U111" s="32" t="s">
        <v>224</v>
      </c>
      <c r="V111" s="32" t="s">
        <v>225</v>
      </c>
      <c r="W111" s="306" t="str">
        <f>VLOOKUP(LEFT(B111,7),key!$G$4:$I$5,2,FALSE)</f>
        <v>RefrigFrz</v>
      </c>
      <c r="Y111" s="306" t="str">
        <f>VLOOKUP(LEFT(B111,7),key!$G$4:$I$5,3,FALSE)</f>
        <v>Appl-ESRefg</v>
      </c>
      <c r="AD111" s="32" t="str">
        <f t="shared" si="18"/>
        <v>RefgFrz-BM-Ice_VLarge-Code</v>
      </c>
      <c r="AE111" s="32" t="str">
        <f t="shared" si="19"/>
        <v>RefgFrz-BM-Ice_VLarge-Tier2</v>
      </c>
      <c r="AF111" s="32" t="s">
        <v>417</v>
      </c>
      <c r="AH111" s="32" t="s">
        <v>214</v>
      </c>
      <c r="AI111" s="32" t="s">
        <v>214</v>
      </c>
      <c r="AK111" s="32" t="s">
        <v>82</v>
      </c>
      <c r="AM111" s="306" t="str">
        <f t="shared" si="20"/>
        <v>Appl-ESRefg</v>
      </c>
      <c r="AO111" s="32" t="s">
        <v>508</v>
      </c>
      <c r="AP111" s="5">
        <v>42005</v>
      </c>
      <c r="AS111" s="32">
        <f t="shared" si="17"/>
        <v>53</v>
      </c>
      <c r="AT111" s="80" t="str">
        <f t="shared" si="14"/>
        <v>RefgFrz-BM-Ice</v>
      </c>
      <c r="AU111" s="80" t="str">
        <f t="shared" si="15"/>
        <v>_VLarge</v>
      </c>
      <c r="AV111" s="187" t="str">
        <f t="shared" si="16"/>
        <v>-Tier2</v>
      </c>
      <c r="AW111" s="304">
        <f t="shared" si="16"/>
        <v>2</v>
      </c>
      <c r="AX111" s="81">
        <f>MATCH("RE-"&amp;AT111,'Measure Summary'!$C$10:$C$131,0)</f>
        <v>49</v>
      </c>
      <c r="AY111" s="81">
        <f>MATCH("RE-"&amp;AT111&amp;AU111,'Measure Summary'!$R$10:$R$131,0)</f>
        <v>53</v>
      </c>
      <c r="BA111" s="32">
        <f>MATCH(AD111,Technologies!$B$8:$B$289,0)</f>
        <v>53</v>
      </c>
      <c r="BB111" s="32">
        <f>MATCH(AE111,Technologies!$B$8:$B$289,0)</f>
        <v>163</v>
      </c>
    </row>
    <row r="112" spans="1:54" x14ac:dyDescent="0.25">
      <c r="A112" s="171">
        <f t="shared" si="9"/>
        <v>707</v>
      </c>
      <c r="B112" s="32" t="str">
        <f t="shared" si="10"/>
        <v>RE-RefgFrz-BM-Ice_WtdSize-Tier1</v>
      </c>
      <c r="C112" s="32" t="str">
        <f>MID(INDEX('Measure Summary'!$B$10:$B$200,AX112),FIND(".",INDEX('Measure Summary'!$B$10:$B$200,AX112))+2,299)&amp;", Size Range: "&amp;INDEX('Measure Summary'!$M$10:$M$200,AY112)&amp;", "&amp;INDEX(key!$D$4:$D$5,AW112)</f>
        <v>Refrigerator-freezers - automatic defrost with bottom-mounted freezer with an automatic icemaker without through-the-door ice service, Size Range: Weighted Size, Energy Star (10% less than Code Maximum)</v>
      </c>
      <c r="D112" s="32" t="s">
        <v>89</v>
      </c>
      <c r="E112" s="32" t="s">
        <v>254</v>
      </c>
      <c r="F112" s="85">
        <v>41965</v>
      </c>
      <c r="G112" s="32" t="s">
        <v>507</v>
      </c>
      <c r="H112" s="32" t="s">
        <v>83</v>
      </c>
      <c r="I112" s="32" t="s">
        <v>222</v>
      </c>
      <c r="J112" s="32" t="s">
        <v>223</v>
      </c>
      <c r="K112" s="112">
        <f>INDEX('Measure Summary'!$N$10:$N$200,AY112)-INDEX('Measure Summary'!$O$10:$P$200,AY112,AW112)</f>
        <v>66</v>
      </c>
      <c r="M112" s="32" t="s">
        <v>84</v>
      </c>
      <c r="O112" s="32" t="s">
        <v>214</v>
      </c>
      <c r="Q112" s="32" t="s">
        <v>482</v>
      </c>
      <c r="R112" s="32" t="s">
        <v>86</v>
      </c>
      <c r="S112" s="32" t="s">
        <v>85</v>
      </c>
      <c r="T112" s="32" t="s">
        <v>221</v>
      </c>
      <c r="U112" s="32" t="s">
        <v>224</v>
      </c>
      <c r="V112" s="32" t="s">
        <v>225</v>
      </c>
      <c r="W112" s="306" t="str">
        <f>VLOOKUP(LEFT(B112,7),key!$G$4:$I$5,2,FALSE)</f>
        <v>RefrigFrz</v>
      </c>
      <c r="Y112" s="306" t="str">
        <f>VLOOKUP(LEFT(B112,7),key!$G$4:$I$5,3,FALSE)</f>
        <v>Appl-ESRefg</v>
      </c>
      <c r="AD112" s="32" t="str">
        <f t="shared" si="18"/>
        <v>RefgFrz-BM-Ice_WtdSize-Code</v>
      </c>
      <c r="AE112" s="32" t="str">
        <f t="shared" si="19"/>
        <v>RefgFrz-BM-Ice_WtdSize-Tier1</v>
      </c>
      <c r="AF112" s="32" t="s">
        <v>417</v>
      </c>
      <c r="AH112" s="32" t="s">
        <v>214</v>
      </c>
      <c r="AI112" s="32" t="s">
        <v>214</v>
      </c>
      <c r="AK112" s="32" t="s">
        <v>82</v>
      </c>
      <c r="AM112" s="306" t="str">
        <f t="shared" si="20"/>
        <v>Appl-ESRefg</v>
      </c>
      <c r="AO112" s="32" t="s">
        <v>508</v>
      </c>
      <c r="AP112" s="5">
        <v>42005</v>
      </c>
      <c r="AS112" s="32">
        <f t="shared" si="17"/>
        <v>54</v>
      </c>
      <c r="AT112" s="80" t="str">
        <f t="shared" si="14"/>
        <v>RefgFrz-BM-Ice</v>
      </c>
      <c r="AU112" s="80" t="str">
        <f t="shared" si="15"/>
        <v>_WtdSize</v>
      </c>
      <c r="AV112" s="187" t="str">
        <f t="shared" si="16"/>
        <v>-Tier1</v>
      </c>
      <c r="AW112" s="304">
        <f t="shared" si="16"/>
        <v>1</v>
      </c>
      <c r="AX112" s="81">
        <f>MATCH("RE-"&amp;AT112,'Measure Summary'!$C$10:$C$131,0)</f>
        <v>49</v>
      </c>
      <c r="AY112" s="81">
        <f>MATCH("RE-"&amp;AT112&amp;AU112,'Measure Summary'!$R$10:$R$131,0)</f>
        <v>54</v>
      </c>
      <c r="BA112" s="32">
        <f>MATCH(AD112,Technologies!$B$8:$B$289,0)</f>
        <v>54</v>
      </c>
      <c r="BB112" s="32">
        <f>MATCH(AE112,Technologies!$B$8:$B$289,0)</f>
        <v>109</v>
      </c>
    </row>
    <row r="113" spans="1:54" x14ac:dyDescent="0.25">
      <c r="A113" s="171">
        <f t="shared" si="9"/>
        <v>708</v>
      </c>
      <c r="B113" s="32" t="str">
        <f t="shared" si="10"/>
        <v>RE-RefgFrz-BM-Ice_WtdSize-Tier2</v>
      </c>
      <c r="C113" s="32" t="str">
        <f>MID(INDEX('Measure Summary'!$B$10:$B$200,AX113),FIND(".",INDEX('Measure Summary'!$B$10:$B$200,AX113))+2,299)&amp;", Size Range: "&amp;INDEX('Measure Summary'!$M$10:$M$200,AY113)&amp;", "&amp;INDEX(key!$D$4:$D$5,AW113)</f>
        <v>Refrigerator-freezers - automatic defrost with bottom-mounted freezer with an automatic icemaker without through-the-door ice service, Size Range: Weighted Size, 30% less than Code Maximum</v>
      </c>
      <c r="D113" s="32" t="s">
        <v>89</v>
      </c>
      <c r="E113" s="32" t="s">
        <v>254</v>
      </c>
      <c r="F113" s="85">
        <v>41965</v>
      </c>
      <c r="G113" s="32" t="s">
        <v>507</v>
      </c>
      <c r="H113" s="32" t="s">
        <v>83</v>
      </c>
      <c r="I113" s="32" t="s">
        <v>222</v>
      </c>
      <c r="J113" s="32" t="s">
        <v>223</v>
      </c>
      <c r="K113" s="112">
        <f>INDEX('Measure Summary'!$N$10:$N$200,AY113)-INDEX('Measure Summary'!$O$10:$P$200,AY113,AW113)</f>
        <v>198</v>
      </c>
      <c r="M113" s="32" t="s">
        <v>84</v>
      </c>
      <c r="O113" s="32" t="s">
        <v>214</v>
      </c>
      <c r="Q113" s="32" t="s">
        <v>482</v>
      </c>
      <c r="R113" s="32" t="s">
        <v>86</v>
      </c>
      <c r="S113" s="32" t="s">
        <v>85</v>
      </c>
      <c r="T113" s="32" t="s">
        <v>221</v>
      </c>
      <c r="U113" s="32" t="s">
        <v>224</v>
      </c>
      <c r="V113" s="32" t="s">
        <v>225</v>
      </c>
      <c r="W113" s="306" t="str">
        <f>VLOOKUP(LEFT(B113,7),key!$G$4:$I$5,2,FALSE)</f>
        <v>RefrigFrz</v>
      </c>
      <c r="Y113" s="306" t="str">
        <f>VLOOKUP(LEFT(B113,7),key!$G$4:$I$5,3,FALSE)</f>
        <v>Appl-ESRefg</v>
      </c>
      <c r="AD113" s="32" t="str">
        <f t="shared" si="18"/>
        <v>RefgFrz-BM-Ice_WtdSize-Code</v>
      </c>
      <c r="AE113" s="32" t="str">
        <f t="shared" si="19"/>
        <v>RefgFrz-BM-Ice_WtdSize-Tier2</v>
      </c>
      <c r="AF113" s="32" t="s">
        <v>417</v>
      </c>
      <c r="AH113" s="32" t="s">
        <v>214</v>
      </c>
      <c r="AI113" s="32" t="s">
        <v>214</v>
      </c>
      <c r="AK113" s="32" t="s">
        <v>82</v>
      </c>
      <c r="AM113" s="306" t="str">
        <f t="shared" si="20"/>
        <v>Appl-ESRefg</v>
      </c>
      <c r="AO113" s="32" t="s">
        <v>508</v>
      </c>
      <c r="AP113" s="5">
        <v>42005</v>
      </c>
      <c r="AS113" s="32">
        <f t="shared" si="17"/>
        <v>54</v>
      </c>
      <c r="AT113" s="80" t="str">
        <f t="shared" si="14"/>
        <v>RefgFrz-BM-Ice</v>
      </c>
      <c r="AU113" s="80" t="str">
        <f t="shared" si="15"/>
        <v>_WtdSize</v>
      </c>
      <c r="AV113" s="187" t="str">
        <f t="shared" si="16"/>
        <v>-Tier2</v>
      </c>
      <c r="AW113" s="304">
        <f t="shared" si="16"/>
        <v>2</v>
      </c>
      <c r="AX113" s="81">
        <f>MATCH("RE-"&amp;AT113,'Measure Summary'!$C$10:$C$131,0)</f>
        <v>49</v>
      </c>
      <c r="AY113" s="81">
        <f>MATCH("RE-"&amp;AT113&amp;AU113,'Measure Summary'!$R$10:$R$131,0)</f>
        <v>54</v>
      </c>
      <c r="BA113" s="32">
        <f>MATCH(AD113,Technologies!$B$8:$B$289,0)</f>
        <v>54</v>
      </c>
      <c r="BB113" s="32">
        <f>MATCH(AE113,Technologies!$B$8:$B$289,0)</f>
        <v>164</v>
      </c>
    </row>
    <row r="114" spans="1:54" x14ac:dyDescent="0.25">
      <c r="A114" s="171">
        <f t="shared" si="9"/>
        <v>709</v>
      </c>
      <c r="B114" s="32" t="str">
        <f t="shared" si="10"/>
        <v>RE-RefgFrz-Wtd-Tier1</v>
      </c>
      <c r="C114" s="305" t="str">
        <f>INDEX('Measure Summary'!$B$10:$B$83,AX114)&amp;", Size Range: "&amp;INDEX('Measure Summary'!$M$10:$M$83,AY114)&amp;", "&amp;INDEX(key!$D$4:$D$5,AW114)</f>
        <v>Weighted Refrigerator Type, Size Range: Weighted Size, Energy Star (10% less than Code Maximum)</v>
      </c>
      <c r="D114" s="32" t="s">
        <v>89</v>
      </c>
      <c r="E114" s="32" t="s">
        <v>254</v>
      </c>
      <c r="F114" s="85">
        <v>41965</v>
      </c>
      <c r="G114" s="32" t="s">
        <v>507</v>
      </c>
      <c r="H114" s="32" t="s">
        <v>83</v>
      </c>
      <c r="I114" s="32" t="s">
        <v>222</v>
      </c>
      <c r="J114" s="32" t="s">
        <v>223</v>
      </c>
      <c r="K114" s="112">
        <f>INDEX('Measure Summary'!$N$10:$N$200,AY114)-INDEX('Measure Summary'!$O$10:$P$200,AY114,AW114)</f>
        <v>54</v>
      </c>
      <c r="M114" s="32" t="s">
        <v>84</v>
      </c>
      <c r="O114" s="32" t="s">
        <v>214</v>
      </c>
      <c r="Q114" s="32" t="s">
        <v>482</v>
      </c>
      <c r="R114" s="32" t="s">
        <v>86</v>
      </c>
      <c r="S114" s="32" t="s">
        <v>85</v>
      </c>
      <c r="T114" s="32" t="s">
        <v>221</v>
      </c>
      <c r="U114" s="32" t="s">
        <v>224</v>
      </c>
      <c r="V114" s="32" t="s">
        <v>225</v>
      </c>
      <c r="W114" s="306" t="str">
        <f>VLOOKUP(LEFT(B114,7),key!$G$4:$I$5,2,FALSE)</f>
        <v>RefrigFrz</v>
      </c>
      <c r="Y114" s="306" t="str">
        <f>VLOOKUP(LEFT(B114,7),key!$G$4:$I$5,3,FALSE)</f>
        <v>Appl-ESRefg</v>
      </c>
      <c r="AD114" s="32" t="str">
        <f t="shared" si="18"/>
        <v>RefgFrz-Wtd-Code</v>
      </c>
      <c r="AE114" s="32" t="str">
        <f t="shared" si="19"/>
        <v>RefgFrz-Wtd-Tier1</v>
      </c>
      <c r="AF114" s="32" t="s">
        <v>417</v>
      </c>
      <c r="AH114" s="32" t="s">
        <v>214</v>
      </c>
      <c r="AI114" s="32" t="s">
        <v>214</v>
      </c>
      <c r="AK114" s="32" t="s">
        <v>82</v>
      </c>
      <c r="AM114" s="306" t="str">
        <f t="shared" si="20"/>
        <v>Appl-ESRefg</v>
      </c>
      <c r="AO114" s="32" t="s">
        <v>508</v>
      </c>
      <c r="AP114" s="5">
        <v>42005</v>
      </c>
      <c r="AS114" s="32">
        <f t="shared" si="17"/>
        <v>55</v>
      </c>
      <c r="AT114" s="80" t="str">
        <f t="shared" si="14"/>
        <v>RefgFrz-Wtd</v>
      </c>
      <c r="AU114" s="80"/>
      <c r="AV114" s="187" t="str">
        <f t="shared" si="16"/>
        <v>-Tier1</v>
      </c>
      <c r="AW114" s="304">
        <f t="shared" si="16"/>
        <v>1</v>
      </c>
      <c r="AX114" s="81">
        <f>MATCH("RE-"&amp;AT114,'Measure Summary'!$C$10:$C$131,0)</f>
        <v>55</v>
      </c>
      <c r="AY114" s="81">
        <f>MATCH("RE-"&amp;AT114&amp;AU114,'Measure Summary'!$R$10:$R$131,0)</f>
        <v>55</v>
      </c>
      <c r="BA114" s="32">
        <f>MATCH(AD114,Technologies!$B$8:$B$289,0)</f>
        <v>55</v>
      </c>
      <c r="BB114" s="32">
        <f>MATCH(AE114,Technologies!$B$8:$B$289,0)</f>
        <v>110</v>
      </c>
    </row>
    <row r="115" spans="1:54" x14ac:dyDescent="0.25">
      <c r="A115" s="171">
        <f t="shared" si="9"/>
        <v>710</v>
      </c>
      <c r="B115" s="32" t="str">
        <f t="shared" si="10"/>
        <v>RE-RefgFrz-Wtd-Tier2</v>
      </c>
      <c r="C115" s="305" t="str">
        <f>INDEX('Measure Summary'!$B$10:$B$83,AX115)&amp;", Size Range: "&amp;INDEX('Measure Summary'!$M$10:$M$83,AY115)&amp;", "&amp;INDEX(key!$D$4:$D$5,AW115)</f>
        <v>Weighted Refrigerator Type, Size Range: Weighted Size, 30% less than Code Maximum</v>
      </c>
      <c r="D115" s="32" t="s">
        <v>89</v>
      </c>
      <c r="E115" s="32" t="s">
        <v>254</v>
      </c>
      <c r="F115" s="85">
        <v>41965</v>
      </c>
      <c r="G115" s="32" t="s">
        <v>507</v>
      </c>
      <c r="H115" s="32" t="s">
        <v>83</v>
      </c>
      <c r="I115" s="32" t="s">
        <v>222</v>
      </c>
      <c r="J115" s="32" t="s">
        <v>223</v>
      </c>
      <c r="K115" s="112">
        <f>INDEX('Measure Summary'!$N$10:$N$200,AY115)-INDEX('Measure Summary'!$O$10:$P$200,AY115,AW115)</f>
        <v>163</v>
      </c>
      <c r="M115" s="32" t="s">
        <v>84</v>
      </c>
      <c r="O115" s="32" t="s">
        <v>214</v>
      </c>
      <c r="Q115" s="32" t="s">
        <v>482</v>
      </c>
      <c r="R115" s="32" t="s">
        <v>86</v>
      </c>
      <c r="S115" s="32" t="s">
        <v>85</v>
      </c>
      <c r="T115" s="32" t="s">
        <v>221</v>
      </c>
      <c r="U115" s="32" t="s">
        <v>224</v>
      </c>
      <c r="V115" s="32" t="s">
        <v>225</v>
      </c>
      <c r="W115" s="306" t="str">
        <f>VLOOKUP(LEFT(B115,7),key!$G$4:$I$5,2,FALSE)</f>
        <v>RefrigFrz</v>
      </c>
      <c r="Y115" s="306" t="str">
        <f>VLOOKUP(LEFT(B115,7),key!$G$4:$I$5,3,FALSE)</f>
        <v>Appl-ESRefg</v>
      </c>
      <c r="AD115" s="32" t="str">
        <f t="shared" si="18"/>
        <v>RefgFrz-Wtd-Code</v>
      </c>
      <c r="AE115" s="32" t="str">
        <f t="shared" si="19"/>
        <v>RefgFrz-Wtd-Tier2</v>
      </c>
      <c r="AF115" s="32" t="s">
        <v>417</v>
      </c>
      <c r="AH115" s="32" t="s">
        <v>214</v>
      </c>
      <c r="AI115" s="32" t="s">
        <v>214</v>
      </c>
      <c r="AK115" s="32" t="s">
        <v>82</v>
      </c>
      <c r="AM115" s="306" t="str">
        <f t="shared" si="20"/>
        <v>Appl-ESRefg</v>
      </c>
      <c r="AO115" s="32" t="s">
        <v>508</v>
      </c>
      <c r="AP115" s="5">
        <v>42005</v>
      </c>
      <c r="AS115" s="32">
        <f t="shared" si="17"/>
        <v>55</v>
      </c>
      <c r="AT115" s="80" t="str">
        <f t="shared" si="14"/>
        <v>RefgFrz-Wtd</v>
      </c>
      <c r="AU115" s="80"/>
      <c r="AV115" s="187" t="str">
        <f t="shared" si="16"/>
        <v>-Tier2</v>
      </c>
      <c r="AW115" s="304">
        <f t="shared" si="16"/>
        <v>2</v>
      </c>
      <c r="AX115" s="81">
        <f>MATCH("RE-"&amp;AT115,'Measure Summary'!$C$10:$C$131,0)</f>
        <v>55</v>
      </c>
      <c r="AY115" s="81">
        <f>MATCH("RE-"&amp;AT115&amp;AU115,'Measure Summary'!$R$10:$R$131,0)</f>
        <v>55</v>
      </c>
      <c r="BA115" s="32">
        <f>MATCH(AD115,Technologies!$B$8:$B$289,0)</f>
        <v>55</v>
      </c>
      <c r="BB115" s="32">
        <f>MATCH(AE115,Technologies!$B$8:$B$289,0)</f>
        <v>165</v>
      </c>
    </row>
    <row r="116" spans="1:54" x14ac:dyDescent="0.25">
      <c r="A116" s="171">
        <f t="shared" si="9"/>
        <v>711</v>
      </c>
      <c r="B116" s="32" t="str">
        <f t="shared" si="10"/>
        <v>RE-Frzr-Up-ManDef_Small-Tier1</v>
      </c>
      <c r="C116" s="32" t="str">
        <f>MID(INDEX('Measure Summary'!$B$10:$B$200,AX116),FIND(".",INDEX('Measure Summary'!$B$10:$B$200,AX116))+2,299)&amp;", Size Range: "&amp;INDEX('Measure Summary'!$M$10:$M$200,AY116)&amp;", "&amp;INDEX(key!$D$4:$D$5,AW116)</f>
        <v>Upright freezers with manual defrost, Size Range: Small (&lt;13 cu ft.), Energy Star (10% less than Code Maximum)</v>
      </c>
      <c r="D116" s="32" t="s">
        <v>89</v>
      </c>
      <c r="E116" s="32" t="s">
        <v>254</v>
      </c>
      <c r="F116" s="85">
        <v>41965</v>
      </c>
      <c r="G116" s="32" t="s">
        <v>507</v>
      </c>
      <c r="H116" s="32" t="s">
        <v>83</v>
      </c>
      <c r="I116" s="32" t="s">
        <v>222</v>
      </c>
      <c r="J116" s="32" t="s">
        <v>223</v>
      </c>
      <c r="K116" s="112">
        <f>INDEX('Measure Summary'!$N$10:$N$200,AY116)-INDEX('Measure Summary'!$O$10:$P$200,AY116,AW116)</f>
        <v>30</v>
      </c>
      <c r="M116" s="32" t="s">
        <v>84</v>
      </c>
      <c r="O116" s="32" t="s">
        <v>214</v>
      </c>
      <c r="Q116" s="32" t="s">
        <v>482</v>
      </c>
      <c r="R116" s="32" t="s">
        <v>86</v>
      </c>
      <c r="S116" s="32" t="s">
        <v>85</v>
      </c>
      <c r="T116" s="32" t="s">
        <v>221</v>
      </c>
      <c r="U116" s="32" t="s">
        <v>224</v>
      </c>
      <c r="V116" s="32" t="s">
        <v>225</v>
      </c>
      <c r="W116" s="306" t="str">
        <f>VLOOKUP(LEFT(B116,7),key!$G$4:$I$5,2,FALSE)</f>
        <v>Freezer</v>
      </c>
      <c r="Y116" s="306" t="str">
        <f>VLOOKUP(LEFT(B116,7),key!$G$4:$I$5,3,FALSE)</f>
        <v>Appl-ESFrzr</v>
      </c>
      <c r="AD116" s="32" t="str">
        <f t="shared" si="18"/>
        <v>Frzr-Up-ManDef_Small-Code</v>
      </c>
      <c r="AE116" s="32" t="str">
        <f t="shared" si="19"/>
        <v>Frzr-Up-ManDef_Small-Tier1</v>
      </c>
      <c r="AF116" s="32" t="s">
        <v>417</v>
      </c>
      <c r="AH116" s="32" t="s">
        <v>214</v>
      </c>
      <c r="AI116" s="32" t="s">
        <v>214</v>
      </c>
      <c r="AK116" s="32" t="s">
        <v>82</v>
      </c>
      <c r="AM116" s="306" t="str">
        <f t="shared" si="20"/>
        <v>Appl-ESFrzr</v>
      </c>
      <c r="AO116" s="32" t="s">
        <v>508</v>
      </c>
      <c r="AP116" s="5">
        <v>42005</v>
      </c>
      <c r="AS116" s="32">
        <f t="shared" si="17"/>
        <v>56</v>
      </c>
      <c r="AT116" s="80" t="str">
        <f t="shared" si="14"/>
        <v>Frzr-Up-ManDef</v>
      </c>
      <c r="AU116" s="80" t="str">
        <f t="shared" ref="AU116:AU169" si="21">"_"&amp;INDEX($BE$6:$BE$87,AS116)</f>
        <v>_Small</v>
      </c>
      <c r="AV116" s="187" t="str">
        <f t="shared" si="16"/>
        <v>-Tier1</v>
      </c>
      <c r="AW116" s="304">
        <f t="shared" si="16"/>
        <v>1</v>
      </c>
      <c r="AX116" s="81">
        <f>MATCH("RE-"&amp;AT116,'Measure Summary'!$C$10:$C$131,0)</f>
        <v>58</v>
      </c>
      <c r="AY116" s="81">
        <f>MATCH("RE-"&amp;AT116&amp;AU116,'Measure Summary'!$R$10:$R$131,0)</f>
        <v>58</v>
      </c>
      <c r="BA116" s="32">
        <f>MATCH(AD116,Technologies!$B$8:$B$289,0)</f>
        <v>223</v>
      </c>
      <c r="BB116" s="32">
        <f>MATCH(AE116,Technologies!$B$8:$B$289,0)</f>
        <v>240</v>
      </c>
    </row>
    <row r="117" spans="1:54" x14ac:dyDescent="0.25">
      <c r="A117" s="171">
        <f t="shared" si="9"/>
        <v>712</v>
      </c>
      <c r="B117" s="32" t="str">
        <f t="shared" si="10"/>
        <v>RE-Frzr-Up-ManDef_Small-Tier2</v>
      </c>
      <c r="C117" s="32" t="str">
        <f>MID(INDEX('Measure Summary'!$B$10:$B$200,AX117),FIND(".",INDEX('Measure Summary'!$B$10:$B$200,AX117))+2,299)&amp;", Size Range: "&amp;INDEX('Measure Summary'!$M$10:$M$200,AY117)&amp;", "&amp;INDEX(key!$D$4:$D$5,AW117)</f>
        <v>Upright freezers with manual defrost, Size Range: Small (&lt;13 cu ft.), 30% less than Code Maximum</v>
      </c>
      <c r="D117" s="32" t="s">
        <v>89</v>
      </c>
      <c r="E117" s="32" t="s">
        <v>254</v>
      </c>
      <c r="F117" s="85">
        <v>41965</v>
      </c>
      <c r="G117" s="32" t="s">
        <v>507</v>
      </c>
      <c r="H117" s="32" t="s">
        <v>83</v>
      </c>
      <c r="I117" s="32" t="s">
        <v>222</v>
      </c>
      <c r="J117" s="32" t="s">
        <v>223</v>
      </c>
      <c r="K117" s="112">
        <f>INDEX('Measure Summary'!$N$10:$N$200,AY117)-INDEX('Measure Summary'!$O$10:$P$200,AY117,AW117)</f>
        <v>91</v>
      </c>
      <c r="M117" s="32" t="s">
        <v>84</v>
      </c>
      <c r="O117" s="32" t="s">
        <v>214</v>
      </c>
      <c r="Q117" s="32" t="s">
        <v>482</v>
      </c>
      <c r="R117" s="32" t="s">
        <v>86</v>
      </c>
      <c r="S117" s="32" t="s">
        <v>85</v>
      </c>
      <c r="T117" s="32" t="s">
        <v>221</v>
      </c>
      <c r="U117" s="32" t="s">
        <v>224</v>
      </c>
      <c r="V117" s="32" t="s">
        <v>225</v>
      </c>
      <c r="W117" s="306" t="str">
        <f>VLOOKUP(LEFT(B117,7),key!$G$4:$I$5,2,FALSE)</f>
        <v>Freezer</v>
      </c>
      <c r="Y117" s="306" t="str">
        <f>VLOOKUP(LEFT(B117,7),key!$G$4:$I$5,3,FALSE)</f>
        <v>Appl-ESFrzr</v>
      </c>
      <c r="AD117" s="32" t="str">
        <f t="shared" si="18"/>
        <v>Frzr-Up-ManDef_Small-Code</v>
      </c>
      <c r="AE117" s="32" t="str">
        <f t="shared" si="19"/>
        <v>Frzr-Up-ManDef_Small-Tier2</v>
      </c>
      <c r="AF117" s="32" t="s">
        <v>417</v>
      </c>
      <c r="AH117" s="32" t="s">
        <v>214</v>
      </c>
      <c r="AI117" s="32" t="s">
        <v>214</v>
      </c>
      <c r="AK117" s="32" t="s">
        <v>82</v>
      </c>
      <c r="AM117" s="306" t="str">
        <f t="shared" si="20"/>
        <v>Appl-ESFrzr</v>
      </c>
      <c r="AO117" s="32" t="s">
        <v>508</v>
      </c>
      <c r="AP117" s="5">
        <v>42005</v>
      </c>
      <c r="AS117" s="32">
        <f t="shared" si="17"/>
        <v>56</v>
      </c>
      <c r="AT117" s="80" t="str">
        <f t="shared" si="14"/>
        <v>Frzr-Up-ManDef</v>
      </c>
      <c r="AU117" s="80" t="str">
        <f t="shared" si="21"/>
        <v>_Small</v>
      </c>
      <c r="AV117" s="187" t="str">
        <f t="shared" si="16"/>
        <v>-Tier2</v>
      </c>
      <c r="AW117" s="304">
        <f t="shared" si="16"/>
        <v>2</v>
      </c>
      <c r="AX117" s="81">
        <f>MATCH("RE-"&amp;AT117,'Measure Summary'!$C$10:$C$131,0)</f>
        <v>58</v>
      </c>
      <c r="AY117" s="81">
        <f>MATCH("RE-"&amp;AT117&amp;AU117,'Measure Summary'!$R$10:$R$131,0)</f>
        <v>58</v>
      </c>
      <c r="BA117" s="32">
        <f>MATCH(AD117,Technologies!$B$8:$B$289,0)</f>
        <v>223</v>
      </c>
      <c r="BB117" s="32">
        <f>MATCH(AE117,Technologies!$B$8:$B$289,0)</f>
        <v>257</v>
      </c>
    </row>
    <row r="118" spans="1:54" x14ac:dyDescent="0.25">
      <c r="A118" s="171">
        <f t="shared" si="9"/>
        <v>713</v>
      </c>
      <c r="B118" s="32" t="str">
        <f t="shared" si="10"/>
        <v>RE-Frzr-Up-ManDef_Med-Tier1</v>
      </c>
      <c r="C118" s="32" t="str">
        <f>MID(INDEX('Measure Summary'!$B$10:$B$200,AX118),FIND(".",INDEX('Measure Summary'!$B$10:$B$200,AX118))+2,299)&amp;", Size Range: "&amp;INDEX('Measure Summary'!$M$10:$M$200,AY118)&amp;", "&amp;INDEX(key!$D$4:$D$5,AW118)</f>
        <v>Upright freezers with manual defrost, Size Range: Medium (13-16 cu ft), Energy Star (10% less than Code Maximum)</v>
      </c>
      <c r="D118" s="32" t="s">
        <v>89</v>
      </c>
      <c r="E118" s="32" t="s">
        <v>254</v>
      </c>
      <c r="F118" s="85">
        <v>41965</v>
      </c>
      <c r="G118" s="32" t="s">
        <v>507</v>
      </c>
      <c r="H118" s="32" t="s">
        <v>83</v>
      </c>
      <c r="I118" s="32" t="s">
        <v>222</v>
      </c>
      <c r="J118" s="32" t="s">
        <v>223</v>
      </c>
      <c r="K118" s="112">
        <f>INDEX('Measure Summary'!$N$10:$N$200,AY118)-INDEX('Measure Summary'!$O$10:$P$200,AY118,AW118)</f>
        <v>34</v>
      </c>
      <c r="M118" s="32" t="s">
        <v>84</v>
      </c>
      <c r="O118" s="32" t="s">
        <v>214</v>
      </c>
      <c r="Q118" s="32" t="s">
        <v>482</v>
      </c>
      <c r="R118" s="32" t="s">
        <v>86</v>
      </c>
      <c r="S118" s="32" t="s">
        <v>85</v>
      </c>
      <c r="T118" s="32" t="s">
        <v>221</v>
      </c>
      <c r="U118" s="32" t="s">
        <v>224</v>
      </c>
      <c r="V118" s="32" t="s">
        <v>225</v>
      </c>
      <c r="W118" s="306" t="str">
        <f>VLOOKUP(LEFT(B118,7),key!$G$4:$I$5,2,FALSE)</f>
        <v>Freezer</v>
      </c>
      <c r="Y118" s="306" t="str">
        <f>VLOOKUP(LEFT(B118,7),key!$G$4:$I$5,3,FALSE)</f>
        <v>Appl-ESFrzr</v>
      </c>
      <c r="AD118" s="32" t="str">
        <f t="shared" si="18"/>
        <v>Frzr-Up-ManDef_Med-Code</v>
      </c>
      <c r="AE118" s="32" t="str">
        <f t="shared" si="19"/>
        <v>Frzr-Up-ManDef_Med-Tier1</v>
      </c>
      <c r="AF118" s="32" t="s">
        <v>417</v>
      </c>
      <c r="AH118" s="32" t="s">
        <v>214</v>
      </c>
      <c r="AI118" s="32" t="s">
        <v>214</v>
      </c>
      <c r="AK118" s="32" t="s">
        <v>82</v>
      </c>
      <c r="AM118" s="306" t="str">
        <f t="shared" si="20"/>
        <v>Appl-ESFrzr</v>
      </c>
      <c r="AO118" s="32" t="s">
        <v>508</v>
      </c>
      <c r="AP118" s="5">
        <v>42005</v>
      </c>
      <c r="AS118" s="32">
        <f t="shared" si="17"/>
        <v>57</v>
      </c>
      <c r="AT118" s="80" t="str">
        <f t="shared" si="14"/>
        <v>Frzr-Up-ManDef</v>
      </c>
      <c r="AU118" s="80" t="str">
        <f t="shared" si="21"/>
        <v>_Med</v>
      </c>
      <c r="AV118" s="187" t="str">
        <f t="shared" si="16"/>
        <v>-Tier1</v>
      </c>
      <c r="AW118" s="304">
        <f t="shared" si="16"/>
        <v>1</v>
      </c>
      <c r="AX118" s="81">
        <f>MATCH("RE-"&amp;AT118,'Measure Summary'!$C$10:$C$131,0)</f>
        <v>58</v>
      </c>
      <c r="AY118" s="81">
        <f>MATCH("RE-"&amp;AT118&amp;AU118,'Measure Summary'!$R$10:$R$131,0)</f>
        <v>59</v>
      </c>
      <c r="BA118" s="32">
        <f>MATCH(AD118,Technologies!$B$8:$B$289,0)</f>
        <v>224</v>
      </c>
      <c r="BB118" s="32">
        <f>MATCH(AE118,Technologies!$B$8:$B$289,0)</f>
        <v>241</v>
      </c>
    </row>
    <row r="119" spans="1:54" x14ac:dyDescent="0.25">
      <c r="A119" s="171">
        <f t="shared" si="9"/>
        <v>714</v>
      </c>
      <c r="B119" s="32" t="str">
        <f t="shared" si="10"/>
        <v>RE-Frzr-Up-ManDef_Med-Tier2</v>
      </c>
      <c r="C119" s="32" t="str">
        <f>MID(INDEX('Measure Summary'!$B$10:$B$200,AX119),FIND(".",INDEX('Measure Summary'!$B$10:$B$200,AX119))+2,299)&amp;", Size Range: "&amp;INDEX('Measure Summary'!$M$10:$M$200,AY119)&amp;", "&amp;INDEX(key!$D$4:$D$5,AW119)</f>
        <v>Upright freezers with manual defrost, Size Range: Medium (13-16 cu ft), 30% less than Code Maximum</v>
      </c>
      <c r="D119" s="32" t="s">
        <v>89</v>
      </c>
      <c r="E119" s="32" t="s">
        <v>254</v>
      </c>
      <c r="F119" s="85">
        <v>41965</v>
      </c>
      <c r="G119" s="32" t="s">
        <v>507</v>
      </c>
      <c r="H119" s="32" t="s">
        <v>83</v>
      </c>
      <c r="I119" s="32" t="s">
        <v>222</v>
      </c>
      <c r="J119" s="32" t="s">
        <v>223</v>
      </c>
      <c r="K119" s="112">
        <f>INDEX('Measure Summary'!$N$10:$N$200,AY119)-INDEX('Measure Summary'!$O$10:$P$200,AY119,AW119)</f>
        <v>101</v>
      </c>
      <c r="M119" s="32" t="s">
        <v>84</v>
      </c>
      <c r="O119" s="32" t="s">
        <v>214</v>
      </c>
      <c r="Q119" s="32" t="s">
        <v>482</v>
      </c>
      <c r="R119" s="32" t="s">
        <v>86</v>
      </c>
      <c r="S119" s="32" t="s">
        <v>85</v>
      </c>
      <c r="T119" s="32" t="s">
        <v>221</v>
      </c>
      <c r="U119" s="32" t="s">
        <v>224</v>
      </c>
      <c r="V119" s="32" t="s">
        <v>225</v>
      </c>
      <c r="W119" s="306" t="str">
        <f>VLOOKUP(LEFT(B119,7),key!$G$4:$I$5,2,FALSE)</f>
        <v>Freezer</v>
      </c>
      <c r="Y119" s="306" t="str">
        <f>VLOOKUP(LEFT(B119,7),key!$G$4:$I$5,3,FALSE)</f>
        <v>Appl-ESFrzr</v>
      </c>
      <c r="AD119" s="32" t="str">
        <f t="shared" si="18"/>
        <v>Frzr-Up-ManDef_Med-Code</v>
      </c>
      <c r="AE119" s="32" t="str">
        <f t="shared" si="19"/>
        <v>Frzr-Up-ManDef_Med-Tier2</v>
      </c>
      <c r="AF119" s="32" t="s">
        <v>417</v>
      </c>
      <c r="AH119" s="32" t="s">
        <v>214</v>
      </c>
      <c r="AI119" s="32" t="s">
        <v>214</v>
      </c>
      <c r="AK119" s="32" t="s">
        <v>82</v>
      </c>
      <c r="AM119" s="306" t="str">
        <f t="shared" si="20"/>
        <v>Appl-ESFrzr</v>
      </c>
      <c r="AO119" s="32" t="s">
        <v>508</v>
      </c>
      <c r="AP119" s="5">
        <v>42005</v>
      </c>
      <c r="AS119" s="32">
        <f t="shared" si="17"/>
        <v>57</v>
      </c>
      <c r="AT119" s="80" t="str">
        <f t="shared" si="14"/>
        <v>Frzr-Up-ManDef</v>
      </c>
      <c r="AU119" s="80" t="str">
        <f t="shared" si="21"/>
        <v>_Med</v>
      </c>
      <c r="AV119" s="187" t="str">
        <f t="shared" si="16"/>
        <v>-Tier2</v>
      </c>
      <c r="AW119" s="304">
        <f t="shared" si="16"/>
        <v>2</v>
      </c>
      <c r="AX119" s="81">
        <f>MATCH("RE-"&amp;AT119,'Measure Summary'!$C$10:$C$131,0)</f>
        <v>58</v>
      </c>
      <c r="AY119" s="81">
        <f>MATCH("RE-"&amp;AT119&amp;AU119,'Measure Summary'!$R$10:$R$131,0)</f>
        <v>59</v>
      </c>
      <c r="BA119" s="32">
        <f>MATCH(AD119,Technologies!$B$8:$B$289,0)</f>
        <v>224</v>
      </c>
      <c r="BB119" s="32">
        <f>MATCH(AE119,Technologies!$B$8:$B$289,0)</f>
        <v>258</v>
      </c>
    </row>
    <row r="120" spans="1:54" x14ac:dyDescent="0.25">
      <c r="A120" s="171">
        <f t="shared" si="9"/>
        <v>715</v>
      </c>
      <c r="B120" s="32" t="str">
        <f t="shared" si="10"/>
        <v>RE-Frzr-Up-ManDef_Large-Tier1</v>
      </c>
      <c r="C120" s="32" t="str">
        <f>MID(INDEX('Measure Summary'!$B$10:$B$200,AX120),FIND(".",INDEX('Measure Summary'!$B$10:$B$200,AX120))+2,299)&amp;", Size Range: "&amp;INDEX('Measure Summary'!$M$10:$M$200,AY120)&amp;", "&amp;INDEX(key!$D$4:$D$5,AW120)</f>
        <v>Upright freezers with manual defrost, Size Range: Large (&gt;16 cu ft), Energy Star (10% less than Code Maximum)</v>
      </c>
      <c r="D120" s="32" t="s">
        <v>89</v>
      </c>
      <c r="E120" s="32" t="s">
        <v>254</v>
      </c>
      <c r="F120" s="85">
        <v>41965</v>
      </c>
      <c r="G120" s="32" t="s">
        <v>507</v>
      </c>
      <c r="H120" s="32" t="s">
        <v>83</v>
      </c>
      <c r="I120" s="32" t="s">
        <v>222</v>
      </c>
      <c r="J120" s="32" t="s">
        <v>223</v>
      </c>
      <c r="K120" s="112">
        <f>INDEX('Measure Summary'!$N$10:$N$200,AY120)-INDEX('Measure Summary'!$O$10:$P$200,AY120,AW120)</f>
        <v>37</v>
      </c>
      <c r="M120" s="32" t="s">
        <v>84</v>
      </c>
      <c r="O120" s="32" t="s">
        <v>214</v>
      </c>
      <c r="Q120" s="32" t="s">
        <v>482</v>
      </c>
      <c r="R120" s="32" t="s">
        <v>86</v>
      </c>
      <c r="S120" s="32" t="s">
        <v>85</v>
      </c>
      <c r="T120" s="32" t="s">
        <v>221</v>
      </c>
      <c r="U120" s="32" t="s">
        <v>224</v>
      </c>
      <c r="V120" s="32" t="s">
        <v>225</v>
      </c>
      <c r="W120" s="306" t="str">
        <f>VLOOKUP(LEFT(B120,7),key!$G$4:$I$5,2,FALSE)</f>
        <v>Freezer</v>
      </c>
      <c r="Y120" s="306" t="str">
        <f>VLOOKUP(LEFT(B120,7),key!$G$4:$I$5,3,FALSE)</f>
        <v>Appl-ESFrzr</v>
      </c>
      <c r="AD120" s="32" t="str">
        <f t="shared" si="18"/>
        <v>Frzr-Up-ManDef_Large-Code</v>
      </c>
      <c r="AE120" s="32" t="str">
        <f t="shared" si="19"/>
        <v>Frzr-Up-ManDef_Large-Tier1</v>
      </c>
      <c r="AF120" s="32" t="s">
        <v>417</v>
      </c>
      <c r="AH120" s="32" t="s">
        <v>214</v>
      </c>
      <c r="AI120" s="32" t="s">
        <v>214</v>
      </c>
      <c r="AK120" s="32" t="s">
        <v>82</v>
      </c>
      <c r="AM120" s="306" t="str">
        <f t="shared" si="20"/>
        <v>Appl-ESFrzr</v>
      </c>
      <c r="AO120" s="32" t="s">
        <v>508</v>
      </c>
      <c r="AP120" s="5">
        <v>42005</v>
      </c>
      <c r="AS120" s="32">
        <f t="shared" si="17"/>
        <v>58</v>
      </c>
      <c r="AT120" s="80" t="str">
        <f t="shared" si="14"/>
        <v>Frzr-Up-ManDef</v>
      </c>
      <c r="AU120" s="80" t="str">
        <f t="shared" si="21"/>
        <v>_Large</v>
      </c>
      <c r="AV120" s="187" t="str">
        <f t="shared" si="16"/>
        <v>-Tier1</v>
      </c>
      <c r="AW120" s="304">
        <f t="shared" si="16"/>
        <v>1</v>
      </c>
      <c r="AX120" s="81">
        <f>MATCH("RE-"&amp;AT120,'Measure Summary'!$C$10:$C$131,0)</f>
        <v>58</v>
      </c>
      <c r="AY120" s="81">
        <f>MATCH("RE-"&amp;AT120&amp;AU120,'Measure Summary'!$R$10:$R$131,0)</f>
        <v>60</v>
      </c>
      <c r="BA120" s="32">
        <f>MATCH(AD120,Technologies!$B$8:$B$289,0)</f>
        <v>225</v>
      </c>
      <c r="BB120" s="32">
        <f>MATCH(AE120,Technologies!$B$8:$B$289,0)</f>
        <v>242</v>
      </c>
    </row>
    <row r="121" spans="1:54" x14ac:dyDescent="0.25">
      <c r="A121" s="171">
        <f t="shared" si="9"/>
        <v>716</v>
      </c>
      <c r="B121" s="32" t="str">
        <f t="shared" si="10"/>
        <v>RE-Frzr-Up-ManDef_Large-Tier2</v>
      </c>
      <c r="C121" s="32" t="str">
        <f>MID(INDEX('Measure Summary'!$B$10:$B$200,AX121),FIND(".",INDEX('Measure Summary'!$B$10:$B$200,AX121))+2,299)&amp;", Size Range: "&amp;INDEX('Measure Summary'!$M$10:$M$200,AY121)&amp;", "&amp;INDEX(key!$D$4:$D$5,AW121)</f>
        <v>Upright freezers with manual defrost, Size Range: Large (&gt;16 cu ft), 30% less than Code Maximum</v>
      </c>
      <c r="D121" s="32" t="s">
        <v>89</v>
      </c>
      <c r="E121" s="32" t="s">
        <v>254</v>
      </c>
      <c r="F121" s="85">
        <v>41965</v>
      </c>
      <c r="G121" s="32" t="s">
        <v>507</v>
      </c>
      <c r="H121" s="32" t="s">
        <v>83</v>
      </c>
      <c r="I121" s="32" t="s">
        <v>222</v>
      </c>
      <c r="J121" s="32" t="s">
        <v>223</v>
      </c>
      <c r="K121" s="112">
        <f>INDEX('Measure Summary'!$N$10:$N$200,AY121)-INDEX('Measure Summary'!$O$10:$P$200,AY121,AW121)</f>
        <v>111</v>
      </c>
      <c r="M121" s="32" t="s">
        <v>84</v>
      </c>
      <c r="O121" s="32" t="s">
        <v>214</v>
      </c>
      <c r="Q121" s="32" t="s">
        <v>482</v>
      </c>
      <c r="R121" s="32" t="s">
        <v>86</v>
      </c>
      <c r="S121" s="32" t="s">
        <v>85</v>
      </c>
      <c r="T121" s="32" t="s">
        <v>221</v>
      </c>
      <c r="U121" s="32" t="s">
        <v>224</v>
      </c>
      <c r="V121" s="32" t="s">
        <v>225</v>
      </c>
      <c r="W121" s="306" t="str">
        <f>VLOOKUP(LEFT(B121,7),key!$G$4:$I$5,2,FALSE)</f>
        <v>Freezer</v>
      </c>
      <c r="Y121" s="306" t="str">
        <f>VLOOKUP(LEFT(B121,7),key!$G$4:$I$5,3,FALSE)</f>
        <v>Appl-ESFrzr</v>
      </c>
      <c r="AD121" s="32" t="str">
        <f t="shared" si="18"/>
        <v>Frzr-Up-ManDef_Large-Code</v>
      </c>
      <c r="AE121" s="32" t="str">
        <f t="shared" si="19"/>
        <v>Frzr-Up-ManDef_Large-Tier2</v>
      </c>
      <c r="AF121" s="32" t="s">
        <v>417</v>
      </c>
      <c r="AH121" s="32" t="s">
        <v>214</v>
      </c>
      <c r="AI121" s="32" t="s">
        <v>214</v>
      </c>
      <c r="AK121" s="32" t="s">
        <v>82</v>
      </c>
      <c r="AM121" s="306" t="str">
        <f t="shared" si="20"/>
        <v>Appl-ESFrzr</v>
      </c>
      <c r="AO121" s="32" t="s">
        <v>508</v>
      </c>
      <c r="AP121" s="5">
        <v>42005</v>
      </c>
      <c r="AS121" s="32">
        <f t="shared" si="17"/>
        <v>58</v>
      </c>
      <c r="AT121" s="80" t="str">
        <f t="shared" si="14"/>
        <v>Frzr-Up-ManDef</v>
      </c>
      <c r="AU121" s="80" t="str">
        <f t="shared" si="21"/>
        <v>_Large</v>
      </c>
      <c r="AV121" s="187" t="str">
        <f t="shared" si="16"/>
        <v>-Tier2</v>
      </c>
      <c r="AW121" s="304">
        <f t="shared" si="16"/>
        <v>2</v>
      </c>
      <c r="AX121" s="81">
        <f>MATCH("RE-"&amp;AT121,'Measure Summary'!$C$10:$C$131,0)</f>
        <v>58</v>
      </c>
      <c r="AY121" s="81">
        <f>MATCH("RE-"&amp;AT121&amp;AU121,'Measure Summary'!$R$10:$R$131,0)</f>
        <v>60</v>
      </c>
      <c r="BA121" s="32">
        <f>MATCH(AD121,Technologies!$B$8:$B$289,0)</f>
        <v>225</v>
      </c>
      <c r="BB121" s="32">
        <f>MATCH(AE121,Technologies!$B$8:$B$289,0)</f>
        <v>259</v>
      </c>
    </row>
    <row r="122" spans="1:54" x14ac:dyDescent="0.25">
      <c r="A122" s="171">
        <f t="shared" si="9"/>
        <v>717</v>
      </c>
      <c r="B122" s="32" t="str">
        <f t="shared" si="10"/>
        <v>RE-Frzr-Up-ManDef_WtdSize-Tier1</v>
      </c>
      <c r="C122" s="32" t="str">
        <f>MID(INDEX('Measure Summary'!$B$10:$B$200,AX122),FIND(".",INDEX('Measure Summary'!$B$10:$B$200,AX122))+2,299)&amp;", Size Range: "&amp;INDEX('Measure Summary'!$M$10:$M$200,AY122)&amp;", "&amp;INDEX(key!$D$4:$D$5,AW122)</f>
        <v>Upright freezers with manual defrost, Size Range: Weighted Size, Energy Star (10% less than Code Maximum)</v>
      </c>
      <c r="D122" s="32" t="s">
        <v>89</v>
      </c>
      <c r="E122" s="32" t="s">
        <v>254</v>
      </c>
      <c r="F122" s="85">
        <v>41965</v>
      </c>
      <c r="G122" s="32" t="s">
        <v>507</v>
      </c>
      <c r="H122" s="32" t="s">
        <v>83</v>
      </c>
      <c r="I122" s="32" t="s">
        <v>222</v>
      </c>
      <c r="J122" s="32" t="s">
        <v>223</v>
      </c>
      <c r="K122" s="112">
        <f>INDEX('Measure Summary'!$N$10:$N$200,AY122)-INDEX('Measure Summary'!$O$10:$P$200,AY122,AW122)</f>
        <v>34</v>
      </c>
      <c r="M122" s="32" t="s">
        <v>84</v>
      </c>
      <c r="O122" s="32" t="s">
        <v>214</v>
      </c>
      <c r="Q122" s="32" t="s">
        <v>482</v>
      </c>
      <c r="R122" s="32" t="s">
        <v>86</v>
      </c>
      <c r="S122" s="32" t="s">
        <v>85</v>
      </c>
      <c r="T122" s="32" t="s">
        <v>221</v>
      </c>
      <c r="U122" s="32" t="s">
        <v>224</v>
      </c>
      <c r="V122" s="32" t="s">
        <v>225</v>
      </c>
      <c r="W122" s="306" t="str">
        <f>VLOOKUP(LEFT(B122,7),key!$G$4:$I$5,2,FALSE)</f>
        <v>Freezer</v>
      </c>
      <c r="Y122" s="306" t="str">
        <f>VLOOKUP(LEFT(B122,7),key!$G$4:$I$5,3,FALSE)</f>
        <v>Appl-ESFrzr</v>
      </c>
      <c r="AD122" s="32" t="str">
        <f t="shared" si="18"/>
        <v>Frzr-Up-ManDef_WtdSize-Code</v>
      </c>
      <c r="AE122" s="32" t="str">
        <f t="shared" si="19"/>
        <v>Frzr-Up-ManDef_WtdSize-Tier1</v>
      </c>
      <c r="AF122" s="32" t="s">
        <v>417</v>
      </c>
      <c r="AH122" s="32" t="s">
        <v>214</v>
      </c>
      <c r="AI122" s="32" t="s">
        <v>214</v>
      </c>
      <c r="AK122" s="32" t="s">
        <v>82</v>
      </c>
      <c r="AM122" s="306" t="str">
        <f t="shared" si="20"/>
        <v>Appl-ESFrzr</v>
      </c>
      <c r="AO122" s="32" t="s">
        <v>508</v>
      </c>
      <c r="AP122" s="5">
        <v>42005</v>
      </c>
      <c r="AS122" s="32">
        <f t="shared" si="17"/>
        <v>59</v>
      </c>
      <c r="AT122" s="80" t="str">
        <f t="shared" si="14"/>
        <v>Frzr-Up-ManDef</v>
      </c>
      <c r="AU122" s="80" t="str">
        <f t="shared" si="21"/>
        <v>_WtdSize</v>
      </c>
      <c r="AV122" s="187" t="str">
        <f t="shared" si="16"/>
        <v>-Tier1</v>
      </c>
      <c r="AW122" s="304">
        <f t="shared" si="16"/>
        <v>1</v>
      </c>
      <c r="AX122" s="81">
        <f>MATCH("RE-"&amp;AT122,'Measure Summary'!$C$10:$C$131,0)</f>
        <v>58</v>
      </c>
      <c r="AY122" s="81">
        <f>MATCH("RE-"&amp;AT122&amp;AU122,'Measure Summary'!$R$10:$R$131,0)</f>
        <v>61</v>
      </c>
      <c r="BA122" s="32">
        <f>MATCH(AD122,Technologies!$B$8:$B$289,0)</f>
        <v>226</v>
      </c>
      <c r="BB122" s="32">
        <f>MATCH(AE122,Technologies!$B$8:$B$289,0)</f>
        <v>243</v>
      </c>
    </row>
    <row r="123" spans="1:54" x14ac:dyDescent="0.25">
      <c r="A123" s="171">
        <f t="shared" si="9"/>
        <v>718</v>
      </c>
      <c r="B123" s="32" t="str">
        <f t="shared" si="10"/>
        <v>RE-Frzr-Up-ManDef_WtdSize-Tier2</v>
      </c>
      <c r="C123" s="32" t="str">
        <f>MID(INDEX('Measure Summary'!$B$10:$B$200,AX123),FIND(".",INDEX('Measure Summary'!$B$10:$B$200,AX123))+2,299)&amp;", Size Range: "&amp;INDEX('Measure Summary'!$M$10:$M$200,AY123)&amp;", "&amp;INDEX(key!$D$4:$D$5,AW123)</f>
        <v>Upright freezers with manual defrost, Size Range: Weighted Size, 30% less than Code Maximum</v>
      </c>
      <c r="D123" s="32" t="s">
        <v>89</v>
      </c>
      <c r="E123" s="32" t="s">
        <v>254</v>
      </c>
      <c r="F123" s="85">
        <v>41965</v>
      </c>
      <c r="G123" s="32" t="s">
        <v>507</v>
      </c>
      <c r="H123" s="32" t="s">
        <v>83</v>
      </c>
      <c r="I123" s="32" t="s">
        <v>222</v>
      </c>
      <c r="J123" s="32" t="s">
        <v>223</v>
      </c>
      <c r="K123" s="112">
        <f>INDEX('Measure Summary'!$N$10:$N$200,AY123)-INDEX('Measure Summary'!$O$10:$P$200,AY123,AW123)</f>
        <v>102</v>
      </c>
      <c r="M123" s="32" t="s">
        <v>84</v>
      </c>
      <c r="O123" s="32" t="s">
        <v>214</v>
      </c>
      <c r="Q123" s="32" t="s">
        <v>482</v>
      </c>
      <c r="R123" s="32" t="s">
        <v>86</v>
      </c>
      <c r="S123" s="32" t="s">
        <v>85</v>
      </c>
      <c r="T123" s="32" t="s">
        <v>221</v>
      </c>
      <c r="U123" s="32" t="s">
        <v>224</v>
      </c>
      <c r="V123" s="32" t="s">
        <v>225</v>
      </c>
      <c r="W123" s="306" t="str">
        <f>VLOOKUP(LEFT(B123,7),key!$G$4:$I$5,2,FALSE)</f>
        <v>Freezer</v>
      </c>
      <c r="Y123" s="306" t="str">
        <f>VLOOKUP(LEFT(B123,7),key!$G$4:$I$5,3,FALSE)</f>
        <v>Appl-ESFrzr</v>
      </c>
      <c r="AD123" s="32" t="str">
        <f t="shared" si="18"/>
        <v>Frzr-Up-ManDef_WtdSize-Code</v>
      </c>
      <c r="AE123" s="32" t="str">
        <f t="shared" si="19"/>
        <v>Frzr-Up-ManDef_WtdSize-Tier2</v>
      </c>
      <c r="AF123" s="32" t="s">
        <v>417</v>
      </c>
      <c r="AH123" s="32" t="s">
        <v>214</v>
      </c>
      <c r="AI123" s="32" t="s">
        <v>214</v>
      </c>
      <c r="AK123" s="32" t="s">
        <v>82</v>
      </c>
      <c r="AM123" s="306" t="str">
        <f t="shared" si="20"/>
        <v>Appl-ESFrzr</v>
      </c>
      <c r="AO123" s="32" t="s">
        <v>508</v>
      </c>
      <c r="AP123" s="5">
        <v>42005</v>
      </c>
      <c r="AS123" s="32">
        <f t="shared" si="17"/>
        <v>59</v>
      </c>
      <c r="AT123" s="80" t="str">
        <f t="shared" si="14"/>
        <v>Frzr-Up-ManDef</v>
      </c>
      <c r="AU123" s="80" t="str">
        <f t="shared" si="21"/>
        <v>_WtdSize</v>
      </c>
      <c r="AV123" s="187" t="str">
        <f t="shared" si="16"/>
        <v>-Tier2</v>
      </c>
      <c r="AW123" s="304">
        <f t="shared" si="16"/>
        <v>2</v>
      </c>
      <c r="AX123" s="81">
        <f>MATCH("RE-"&amp;AT123,'Measure Summary'!$C$10:$C$131,0)</f>
        <v>58</v>
      </c>
      <c r="AY123" s="81">
        <f>MATCH("RE-"&amp;AT123&amp;AU123,'Measure Summary'!$R$10:$R$131,0)</f>
        <v>61</v>
      </c>
      <c r="BA123" s="32">
        <f>MATCH(AD123,Technologies!$B$8:$B$289,0)</f>
        <v>226</v>
      </c>
      <c r="BB123" s="32">
        <f>MATCH(AE123,Technologies!$B$8:$B$289,0)</f>
        <v>260</v>
      </c>
    </row>
    <row r="124" spans="1:54" x14ac:dyDescent="0.25">
      <c r="A124" s="171">
        <f t="shared" si="9"/>
        <v>719</v>
      </c>
      <c r="B124" s="32" t="str">
        <f t="shared" si="10"/>
        <v>RE-Frzr-Up-AutoDef_Small-Tier1</v>
      </c>
      <c r="C124" s="32" t="str">
        <f>MID(INDEX('Measure Summary'!$B$10:$B$200,AX124),FIND(".",INDEX('Measure Summary'!$B$10:$B$200,AX124))+2,299)&amp;", Size Range: "&amp;INDEX('Measure Summary'!$M$10:$M$200,AY124)&amp;", "&amp;INDEX(key!$D$4:$D$5,AW124)</f>
        <v>Upright freezers with automatic defrost without an automatic icemaker, Size Range: Small (&lt;13 cu ft.), Energy Star (10% less than Code Maximum)</v>
      </c>
      <c r="D124" s="32" t="s">
        <v>89</v>
      </c>
      <c r="E124" s="32" t="s">
        <v>254</v>
      </c>
      <c r="F124" s="85">
        <v>41965</v>
      </c>
      <c r="G124" s="32" t="s">
        <v>507</v>
      </c>
      <c r="H124" s="32" t="s">
        <v>83</v>
      </c>
      <c r="I124" s="32" t="s">
        <v>222</v>
      </c>
      <c r="J124" s="32" t="s">
        <v>223</v>
      </c>
      <c r="K124" s="112">
        <f>INDEX('Measure Summary'!$N$10:$N$200,AY124)-INDEX('Measure Summary'!$O$10:$P$200,AY124,AW124)</f>
        <v>40</v>
      </c>
      <c r="M124" s="32" t="s">
        <v>84</v>
      </c>
      <c r="O124" s="32" t="s">
        <v>214</v>
      </c>
      <c r="Q124" s="32" t="s">
        <v>482</v>
      </c>
      <c r="R124" s="32" t="s">
        <v>86</v>
      </c>
      <c r="S124" s="32" t="s">
        <v>85</v>
      </c>
      <c r="T124" s="32" t="s">
        <v>221</v>
      </c>
      <c r="U124" s="32" t="s">
        <v>224</v>
      </c>
      <c r="V124" s="32" t="s">
        <v>225</v>
      </c>
      <c r="W124" s="306" t="str">
        <f>VLOOKUP(LEFT(B124,7),key!$G$4:$I$5,2,FALSE)</f>
        <v>Freezer</v>
      </c>
      <c r="Y124" s="306" t="str">
        <f>VLOOKUP(LEFT(B124,7),key!$G$4:$I$5,3,FALSE)</f>
        <v>Appl-ESFrzr</v>
      </c>
      <c r="AD124" s="32" t="str">
        <f t="shared" si="18"/>
        <v>Frzr-Up-AutoDef_Small-Code</v>
      </c>
      <c r="AE124" s="32" t="str">
        <f t="shared" si="19"/>
        <v>Frzr-Up-AutoDef_Small-Tier1</v>
      </c>
      <c r="AF124" s="32" t="s">
        <v>417</v>
      </c>
      <c r="AH124" s="32" t="s">
        <v>214</v>
      </c>
      <c r="AI124" s="32" t="s">
        <v>214</v>
      </c>
      <c r="AK124" s="32" t="s">
        <v>82</v>
      </c>
      <c r="AM124" s="306" t="str">
        <f t="shared" si="20"/>
        <v>Appl-ESFrzr</v>
      </c>
      <c r="AO124" s="32" t="s">
        <v>508</v>
      </c>
      <c r="AP124" s="5">
        <v>42005</v>
      </c>
      <c r="AS124" s="32">
        <f t="shared" si="17"/>
        <v>60</v>
      </c>
      <c r="AT124" s="80" t="str">
        <f t="shared" si="14"/>
        <v>Frzr-Up-AutoDef</v>
      </c>
      <c r="AU124" s="80" t="str">
        <f t="shared" si="21"/>
        <v>_Small</v>
      </c>
      <c r="AV124" s="187" t="str">
        <f t="shared" si="16"/>
        <v>-Tier1</v>
      </c>
      <c r="AW124" s="304">
        <f t="shared" si="16"/>
        <v>1</v>
      </c>
      <c r="AX124" s="81">
        <f>MATCH("RE-"&amp;AT124,'Measure Summary'!$C$10:$C$131,0)</f>
        <v>62</v>
      </c>
      <c r="AY124" s="81">
        <f>MATCH("RE-"&amp;AT124&amp;AU124,'Measure Summary'!$R$10:$R$131,0)</f>
        <v>62</v>
      </c>
      <c r="BA124" s="32">
        <f>MATCH(AD124,Technologies!$B$8:$B$289,0)</f>
        <v>227</v>
      </c>
      <c r="BB124" s="32">
        <f>MATCH(AE124,Technologies!$B$8:$B$289,0)</f>
        <v>244</v>
      </c>
    </row>
    <row r="125" spans="1:54" x14ac:dyDescent="0.25">
      <c r="A125" s="171">
        <f t="shared" si="9"/>
        <v>720</v>
      </c>
      <c r="B125" s="32" t="str">
        <f t="shared" si="10"/>
        <v>RE-Frzr-Up-AutoDef_Small-Tier2</v>
      </c>
      <c r="C125" s="32" t="str">
        <f>MID(INDEX('Measure Summary'!$B$10:$B$200,AX125),FIND(".",INDEX('Measure Summary'!$B$10:$B$200,AX125))+2,299)&amp;", Size Range: "&amp;INDEX('Measure Summary'!$M$10:$M$200,AY125)&amp;", "&amp;INDEX(key!$D$4:$D$5,AW125)</f>
        <v>Upright freezers with automatic defrost without an automatic icemaker, Size Range: Small (&lt;13 cu ft.), 30% less than Code Maximum</v>
      </c>
      <c r="D125" s="32" t="s">
        <v>89</v>
      </c>
      <c r="E125" s="32" t="s">
        <v>254</v>
      </c>
      <c r="F125" s="85">
        <v>41965</v>
      </c>
      <c r="G125" s="32" t="s">
        <v>507</v>
      </c>
      <c r="H125" s="32" t="s">
        <v>83</v>
      </c>
      <c r="I125" s="32" t="s">
        <v>222</v>
      </c>
      <c r="J125" s="32" t="s">
        <v>223</v>
      </c>
      <c r="K125" s="112">
        <f>INDEX('Measure Summary'!$N$10:$N$200,AY125)-INDEX('Measure Summary'!$O$10:$P$200,AY125,AW125)</f>
        <v>119</v>
      </c>
      <c r="M125" s="32" t="s">
        <v>84</v>
      </c>
      <c r="O125" s="32" t="s">
        <v>214</v>
      </c>
      <c r="Q125" s="32" t="s">
        <v>482</v>
      </c>
      <c r="R125" s="32" t="s">
        <v>86</v>
      </c>
      <c r="S125" s="32" t="s">
        <v>85</v>
      </c>
      <c r="T125" s="32" t="s">
        <v>221</v>
      </c>
      <c r="U125" s="32" t="s">
        <v>224</v>
      </c>
      <c r="V125" s="32" t="s">
        <v>225</v>
      </c>
      <c r="W125" s="306" t="str">
        <f>VLOOKUP(LEFT(B125,7),key!$G$4:$I$5,2,FALSE)</f>
        <v>Freezer</v>
      </c>
      <c r="Y125" s="306" t="str">
        <f>VLOOKUP(LEFT(B125,7),key!$G$4:$I$5,3,FALSE)</f>
        <v>Appl-ESFrzr</v>
      </c>
      <c r="AD125" s="32" t="str">
        <f t="shared" si="18"/>
        <v>Frzr-Up-AutoDef_Small-Code</v>
      </c>
      <c r="AE125" s="32" t="str">
        <f t="shared" si="19"/>
        <v>Frzr-Up-AutoDef_Small-Tier2</v>
      </c>
      <c r="AF125" s="32" t="s">
        <v>417</v>
      </c>
      <c r="AH125" s="32" t="s">
        <v>214</v>
      </c>
      <c r="AI125" s="32" t="s">
        <v>214</v>
      </c>
      <c r="AK125" s="32" t="s">
        <v>82</v>
      </c>
      <c r="AM125" s="306" t="str">
        <f t="shared" si="20"/>
        <v>Appl-ESFrzr</v>
      </c>
      <c r="AO125" s="32" t="s">
        <v>508</v>
      </c>
      <c r="AP125" s="5">
        <v>42005</v>
      </c>
      <c r="AS125" s="32">
        <f t="shared" si="17"/>
        <v>60</v>
      </c>
      <c r="AT125" s="80" t="str">
        <f t="shared" si="14"/>
        <v>Frzr-Up-AutoDef</v>
      </c>
      <c r="AU125" s="80" t="str">
        <f t="shared" si="21"/>
        <v>_Small</v>
      </c>
      <c r="AV125" s="187" t="str">
        <f t="shared" si="16"/>
        <v>-Tier2</v>
      </c>
      <c r="AW125" s="304">
        <f t="shared" si="16"/>
        <v>2</v>
      </c>
      <c r="AX125" s="81">
        <f>MATCH("RE-"&amp;AT125,'Measure Summary'!$C$10:$C$131,0)</f>
        <v>62</v>
      </c>
      <c r="AY125" s="81">
        <f>MATCH("RE-"&amp;AT125&amp;AU125,'Measure Summary'!$R$10:$R$131,0)</f>
        <v>62</v>
      </c>
      <c r="BA125" s="32">
        <f>MATCH(AD125,Technologies!$B$8:$B$289,0)</f>
        <v>227</v>
      </c>
      <c r="BB125" s="32">
        <f>MATCH(AE125,Technologies!$B$8:$B$289,0)</f>
        <v>261</v>
      </c>
    </row>
    <row r="126" spans="1:54" x14ac:dyDescent="0.25">
      <c r="A126" s="171">
        <f t="shared" si="9"/>
        <v>721</v>
      </c>
      <c r="B126" s="32" t="str">
        <f t="shared" si="10"/>
        <v>RE-Frzr-Up-AutoDef_Med-Tier1</v>
      </c>
      <c r="C126" s="32" t="str">
        <f>MID(INDEX('Measure Summary'!$B$10:$B$200,AX126),FIND(".",INDEX('Measure Summary'!$B$10:$B$200,AX126))+2,299)&amp;", Size Range: "&amp;INDEX('Measure Summary'!$M$10:$M$200,AY126)&amp;", "&amp;INDEX(key!$D$4:$D$5,AW126)</f>
        <v>Upright freezers with automatic defrost without an automatic icemaker, Size Range: Medium (13-16 cu ft), Energy Star (10% less than Code Maximum)</v>
      </c>
      <c r="D126" s="32" t="s">
        <v>89</v>
      </c>
      <c r="E126" s="32" t="s">
        <v>254</v>
      </c>
      <c r="F126" s="85">
        <v>41965</v>
      </c>
      <c r="G126" s="32" t="s">
        <v>507</v>
      </c>
      <c r="H126" s="32" t="s">
        <v>83</v>
      </c>
      <c r="I126" s="32" t="s">
        <v>222</v>
      </c>
      <c r="J126" s="32" t="s">
        <v>223</v>
      </c>
      <c r="K126" s="112">
        <f>INDEX('Measure Summary'!$N$10:$N$200,AY126)-INDEX('Measure Summary'!$O$10:$P$200,AY126,AW126)</f>
        <v>45</v>
      </c>
      <c r="M126" s="32" t="s">
        <v>84</v>
      </c>
      <c r="O126" s="32" t="s">
        <v>214</v>
      </c>
      <c r="Q126" s="32" t="s">
        <v>482</v>
      </c>
      <c r="R126" s="32" t="s">
        <v>86</v>
      </c>
      <c r="S126" s="32" t="s">
        <v>85</v>
      </c>
      <c r="T126" s="32" t="s">
        <v>221</v>
      </c>
      <c r="U126" s="32" t="s">
        <v>224</v>
      </c>
      <c r="V126" s="32" t="s">
        <v>225</v>
      </c>
      <c r="W126" s="306" t="str">
        <f>VLOOKUP(LEFT(B126,7),key!$G$4:$I$5,2,FALSE)</f>
        <v>Freezer</v>
      </c>
      <c r="Y126" s="306" t="str">
        <f>VLOOKUP(LEFT(B126,7),key!$G$4:$I$5,3,FALSE)</f>
        <v>Appl-ESFrzr</v>
      </c>
      <c r="AD126" s="32" t="str">
        <f t="shared" si="18"/>
        <v>Frzr-Up-AutoDef_Med-Code</v>
      </c>
      <c r="AE126" s="32" t="str">
        <f t="shared" si="19"/>
        <v>Frzr-Up-AutoDef_Med-Tier1</v>
      </c>
      <c r="AF126" s="32" t="s">
        <v>417</v>
      </c>
      <c r="AH126" s="32" t="s">
        <v>214</v>
      </c>
      <c r="AI126" s="32" t="s">
        <v>214</v>
      </c>
      <c r="AK126" s="32" t="s">
        <v>82</v>
      </c>
      <c r="AM126" s="306" t="str">
        <f t="shared" si="20"/>
        <v>Appl-ESFrzr</v>
      </c>
      <c r="AO126" s="32" t="s">
        <v>508</v>
      </c>
      <c r="AP126" s="5">
        <v>42005</v>
      </c>
      <c r="AS126" s="32">
        <f t="shared" si="17"/>
        <v>61</v>
      </c>
      <c r="AT126" s="80" t="str">
        <f t="shared" si="14"/>
        <v>Frzr-Up-AutoDef</v>
      </c>
      <c r="AU126" s="80" t="str">
        <f t="shared" si="21"/>
        <v>_Med</v>
      </c>
      <c r="AV126" s="187" t="str">
        <f t="shared" si="16"/>
        <v>-Tier1</v>
      </c>
      <c r="AW126" s="304">
        <f t="shared" si="16"/>
        <v>1</v>
      </c>
      <c r="AX126" s="81">
        <f>MATCH("RE-"&amp;AT126,'Measure Summary'!$C$10:$C$131,0)</f>
        <v>62</v>
      </c>
      <c r="AY126" s="81">
        <f>MATCH("RE-"&amp;AT126&amp;AU126,'Measure Summary'!$R$10:$R$131,0)</f>
        <v>63</v>
      </c>
      <c r="BA126" s="32">
        <f>MATCH(AD126,Technologies!$B$8:$B$289,0)</f>
        <v>228</v>
      </c>
      <c r="BB126" s="32">
        <f>MATCH(AE126,Technologies!$B$8:$B$289,0)</f>
        <v>245</v>
      </c>
    </row>
    <row r="127" spans="1:54" x14ac:dyDescent="0.25">
      <c r="A127" s="171">
        <f t="shared" si="9"/>
        <v>722</v>
      </c>
      <c r="B127" s="32" t="str">
        <f t="shared" si="10"/>
        <v>RE-Frzr-Up-AutoDef_Med-Tier2</v>
      </c>
      <c r="C127" s="32" t="str">
        <f>MID(INDEX('Measure Summary'!$B$10:$B$200,AX127),FIND(".",INDEX('Measure Summary'!$B$10:$B$200,AX127))+2,299)&amp;", Size Range: "&amp;INDEX('Measure Summary'!$M$10:$M$200,AY127)&amp;", "&amp;INDEX(key!$D$4:$D$5,AW127)</f>
        <v>Upright freezers with automatic defrost without an automatic icemaker, Size Range: Medium (13-16 cu ft), 30% less than Code Maximum</v>
      </c>
      <c r="D127" s="32" t="s">
        <v>89</v>
      </c>
      <c r="E127" s="32" t="s">
        <v>254</v>
      </c>
      <c r="F127" s="85">
        <v>41965</v>
      </c>
      <c r="G127" s="32" t="s">
        <v>507</v>
      </c>
      <c r="H127" s="32" t="s">
        <v>83</v>
      </c>
      <c r="I127" s="32" t="s">
        <v>222</v>
      </c>
      <c r="J127" s="32" t="s">
        <v>223</v>
      </c>
      <c r="K127" s="112">
        <f>INDEX('Measure Summary'!$N$10:$N$200,AY127)-INDEX('Measure Summary'!$O$10:$P$200,AY127,AW127)</f>
        <v>134</v>
      </c>
      <c r="M127" s="32" t="s">
        <v>84</v>
      </c>
      <c r="O127" s="32" t="s">
        <v>214</v>
      </c>
      <c r="Q127" s="32" t="s">
        <v>482</v>
      </c>
      <c r="R127" s="32" t="s">
        <v>86</v>
      </c>
      <c r="S127" s="32" t="s">
        <v>85</v>
      </c>
      <c r="T127" s="32" t="s">
        <v>221</v>
      </c>
      <c r="U127" s="32" t="s">
        <v>224</v>
      </c>
      <c r="V127" s="32" t="s">
        <v>225</v>
      </c>
      <c r="W127" s="306" t="str">
        <f>VLOOKUP(LEFT(B127,7),key!$G$4:$I$5,2,FALSE)</f>
        <v>Freezer</v>
      </c>
      <c r="Y127" s="306" t="str">
        <f>VLOOKUP(LEFT(B127,7),key!$G$4:$I$5,3,FALSE)</f>
        <v>Appl-ESFrzr</v>
      </c>
      <c r="AD127" s="32" t="str">
        <f t="shared" si="18"/>
        <v>Frzr-Up-AutoDef_Med-Code</v>
      </c>
      <c r="AE127" s="32" t="str">
        <f t="shared" si="19"/>
        <v>Frzr-Up-AutoDef_Med-Tier2</v>
      </c>
      <c r="AF127" s="32" t="s">
        <v>417</v>
      </c>
      <c r="AH127" s="32" t="s">
        <v>214</v>
      </c>
      <c r="AI127" s="32" t="s">
        <v>214</v>
      </c>
      <c r="AK127" s="32" t="s">
        <v>82</v>
      </c>
      <c r="AM127" s="306" t="str">
        <f t="shared" si="20"/>
        <v>Appl-ESFrzr</v>
      </c>
      <c r="AO127" s="32" t="s">
        <v>508</v>
      </c>
      <c r="AP127" s="5">
        <v>42005</v>
      </c>
      <c r="AS127" s="32">
        <f t="shared" si="17"/>
        <v>61</v>
      </c>
      <c r="AT127" s="80" t="str">
        <f t="shared" si="14"/>
        <v>Frzr-Up-AutoDef</v>
      </c>
      <c r="AU127" s="80" t="str">
        <f t="shared" si="21"/>
        <v>_Med</v>
      </c>
      <c r="AV127" s="187" t="str">
        <f t="shared" si="16"/>
        <v>-Tier2</v>
      </c>
      <c r="AW127" s="304">
        <f t="shared" si="16"/>
        <v>2</v>
      </c>
      <c r="AX127" s="81">
        <f>MATCH("RE-"&amp;AT127,'Measure Summary'!$C$10:$C$131,0)</f>
        <v>62</v>
      </c>
      <c r="AY127" s="81">
        <f>MATCH("RE-"&amp;AT127&amp;AU127,'Measure Summary'!$R$10:$R$131,0)</f>
        <v>63</v>
      </c>
      <c r="BA127" s="32">
        <f>MATCH(AD127,Technologies!$B$8:$B$289,0)</f>
        <v>228</v>
      </c>
      <c r="BB127" s="32">
        <f>MATCH(AE127,Technologies!$B$8:$B$289,0)</f>
        <v>262</v>
      </c>
    </row>
    <row r="128" spans="1:54" x14ac:dyDescent="0.25">
      <c r="A128" s="171">
        <f t="shared" si="9"/>
        <v>723</v>
      </c>
      <c r="B128" s="32" t="str">
        <f t="shared" si="10"/>
        <v>RE-Frzr-Up-AutoDef_Large-Tier1</v>
      </c>
      <c r="C128" s="32" t="str">
        <f>MID(INDEX('Measure Summary'!$B$10:$B$200,AX128),FIND(".",INDEX('Measure Summary'!$B$10:$B$200,AX128))+2,299)&amp;", Size Range: "&amp;INDEX('Measure Summary'!$M$10:$M$200,AY128)&amp;", "&amp;INDEX(key!$D$4:$D$5,AW128)</f>
        <v>Upright freezers with automatic defrost without an automatic icemaker, Size Range: Large (&gt;16 cu ft), Energy Star (10% less than Code Maximum)</v>
      </c>
      <c r="D128" s="32" t="s">
        <v>89</v>
      </c>
      <c r="E128" s="32" t="s">
        <v>254</v>
      </c>
      <c r="F128" s="85">
        <v>41965</v>
      </c>
      <c r="G128" s="32" t="s">
        <v>507</v>
      </c>
      <c r="H128" s="32" t="s">
        <v>83</v>
      </c>
      <c r="I128" s="32" t="s">
        <v>222</v>
      </c>
      <c r="J128" s="32" t="s">
        <v>223</v>
      </c>
      <c r="K128" s="112">
        <f>INDEX('Measure Summary'!$N$10:$N$200,AY128)-INDEX('Measure Summary'!$O$10:$P$200,AY128,AW128)</f>
        <v>50</v>
      </c>
      <c r="M128" s="32" t="s">
        <v>84</v>
      </c>
      <c r="O128" s="32" t="s">
        <v>214</v>
      </c>
      <c r="Q128" s="32" t="s">
        <v>482</v>
      </c>
      <c r="R128" s="32" t="s">
        <v>86</v>
      </c>
      <c r="S128" s="32" t="s">
        <v>85</v>
      </c>
      <c r="T128" s="32" t="s">
        <v>221</v>
      </c>
      <c r="U128" s="32" t="s">
        <v>224</v>
      </c>
      <c r="V128" s="32" t="s">
        <v>225</v>
      </c>
      <c r="W128" s="306" t="str">
        <f>VLOOKUP(LEFT(B128,7),key!$G$4:$I$5,2,FALSE)</f>
        <v>Freezer</v>
      </c>
      <c r="Y128" s="306" t="str">
        <f>VLOOKUP(LEFT(B128,7),key!$G$4:$I$5,3,FALSE)</f>
        <v>Appl-ESFrzr</v>
      </c>
      <c r="AD128" s="32" t="str">
        <f t="shared" si="18"/>
        <v>Frzr-Up-AutoDef_Large-Code</v>
      </c>
      <c r="AE128" s="32" t="str">
        <f t="shared" si="19"/>
        <v>Frzr-Up-AutoDef_Large-Tier1</v>
      </c>
      <c r="AF128" s="32" t="s">
        <v>417</v>
      </c>
      <c r="AH128" s="32" t="s">
        <v>214</v>
      </c>
      <c r="AI128" s="32" t="s">
        <v>214</v>
      </c>
      <c r="AK128" s="32" t="s">
        <v>82</v>
      </c>
      <c r="AM128" s="306" t="str">
        <f t="shared" si="20"/>
        <v>Appl-ESFrzr</v>
      </c>
      <c r="AO128" s="32" t="s">
        <v>508</v>
      </c>
      <c r="AP128" s="5">
        <v>42005</v>
      </c>
      <c r="AS128" s="32">
        <f t="shared" si="17"/>
        <v>62</v>
      </c>
      <c r="AT128" s="80" t="str">
        <f t="shared" si="14"/>
        <v>Frzr-Up-AutoDef</v>
      </c>
      <c r="AU128" s="80" t="str">
        <f t="shared" si="21"/>
        <v>_Large</v>
      </c>
      <c r="AV128" s="187" t="str">
        <f t="shared" si="16"/>
        <v>-Tier1</v>
      </c>
      <c r="AW128" s="304">
        <f t="shared" si="16"/>
        <v>1</v>
      </c>
      <c r="AX128" s="81">
        <f>MATCH("RE-"&amp;AT128,'Measure Summary'!$C$10:$C$131,0)</f>
        <v>62</v>
      </c>
      <c r="AY128" s="81">
        <f>MATCH("RE-"&amp;AT128&amp;AU128,'Measure Summary'!$R$10:$R$131,0)</f>
        <v>64</v>
      </c>
      <c r="BA128" s="32">
        <f>MATCH(AD128,Technologies!$B$8:$B$289,0)</f>
        <v>229</v>
      </c>
      <c r="BB128" s="32">
        <f>MATCH(AE128,Technologies!$B$8:$B$289,0)</f>
        <v>246</v>
      </c>
    </row>
    <row r="129" spans="1:54" x14ac:dyDescent="0.25">
      <c r="A129" s="171">
        <f t="shared" si="9"/>
        <v>724</v>
      </c>
      <c r="B129" s="32" t="str">
        <f t="shared" si="10"/>
        <v>RE-Frzr-Up-AutoDef_Large-Tier2</v>
      </c>
      <c r="C129" s="32" t="str">
        <f>MID(INDEX('Measure Summary'!$B$10:$B$200,AX129),FIND(".",INDEX('Measure Summary'!$B$10:$B$200,AX129))+2,299)&amp;", Size Range: "&amp;INDEX('Measure Summary'!$M$10:$M$200,AY129)&amp;", "&amp;INDEX(key!$D$4:$D$5,AW129)</f>
        <v>Upright freezers with automatic defrost without an automatic icemaker, Size Range: Large (&gt;16 cu ft), 30% less than Code Maximum</v>
      </c>
      <c r="D129" s="32" t="s">
        <v>89</v>
      </c>
      <c r="E129" s="32" t="s">
        <v>254</v>
      </c>
      <c r="F129" s="85">
        <v>41965</v>
      </c>
      <c r="G129" s="32" t="s">
        <v>507</v>
      </c>
      <c r="H129" s="32" t="s">
        <v>83</v>
      </c>
      <c r="I129" s="32" t="s">
        <v>222</v>
      </c>
      <c r="J129" s="32" t="s">
        <v>223</v>
      </c>
      <c r="K129" s="112">
        <f>INDEX('Measure Summary'!$N$10:$N$200,AY129)-INDEX('Measure Summary'!$O$10:$P$200,AY129,AW129)</f>
        <v>151</v>
      </c>
      <c r="M129" s="32" t="s">
        <v>84</v>
      </c>
      <c r="O129" s="32" t="s">
        <v>214</v>
      </c>
      <c r="Q129" s="32" t="s">
        <v>482</v>
      </c>
      <c r="R129" s="32" t="s">
        <v>86</v>
      </c>
      <c r="S129" s="32" t="s">
        <v>85</v>
      </c>
      <c r="T129" s="32" t="s">
        <v>221</v>
      </c>
      <c r="U129" s="32" t="s">
        <v>224</v>
      </c>
      <c r="V129" s="32" t="s">
        <v>225</v>
      </c>
      <c r="W129" s="306" t="str">
        <f>VLOOKUP(LEFT(B129,7),key!$G$4:$I$5,2,FALSE)</f>
        <v>Freezer</v>
      </c>
      <c r="Y129" s="306" t="str">
        <f>VLOOKUP(LEFT(B129,7),key!$G$4:$I$5,3,FALSE)</f>
        <v>Appl-ESFrzr</v>
      </c>
      <c r="AD129" s="32" t="str">
        <f t="shared" si="18"/>
        <v>Frzr-Up-AutoDef_Large-Code</v>
      </c>
      <c r="AE129" s="32" t="str">
        <f t="shared" si="19"/>
        <v>Frzr-Up-AutoDef_Large-Tier2</v>
      </c>
      <c r="AF129" s="32" t="s">
        <v>417</v>
      </c>
      <c r="AH129" s="32" t="s">
        <v>214</v>
      </c>
      <c r="AI129" s="32" t="s">
        <v>214</v>
      </c>
      <c r="AK129" s="32" t="s">
        <v>82</v>
      </c>
      <c r="AM129" s="306" t="str">
        <f t="shared" si="20"/>
        <v>Appl-ESFrzr</v>
      </c>
      <c r="AO129" s="32" t="s">
        <v>508</v>
      </c>
      <c r="AP129" s="5">
        <v>42005</v>
      </c>
      <c r="AS129" s="32">
        <f t="shared" si="17"/>
        <v>62</v>
      </c>
      <c r="AT129" s="80" t="str">
        <f t="shared" si="14"/>
        <v>Frzr-Up-AutoDef</v>
      </c>
      <c r="AU129" s="80" t="str">
        <f t="shared" si="21"/>
        <v>_Large</v>
      </c>
      <c r="AV129" s="187" t="str">
        <f t="shared" si="16"/>
        <v>-Tier2</v>
      </c>
      <c r="AW129" s="304">
        <f t="shared" si="16"/>
        <v>2</v>
      </c>
      <c r="AX129" s="81">
        <f>MATCH("RE-"&amp;AT129,'Measure Summary'!$C$10:$C$131,0)</f>
        <v>62</v>
      </c>
      <c r="AY129" s="81">
        <f>MATCH("RE-"&amp;AT129&amp;AU129,'Measure Summary'!$R$10:$R$131,0)</f>
        <v>64</v>
      </c>
      <c r="BA129" s="32">
        <f>MATCH(AD129,Technologies!$B$8:$B$289,0)</f>
        <v>229</v>
      </c>
      <c r="BB129" s="32">
        <f>MATCH(AE129,Technologies!$B$8:$B$289,0)</f>
        <v>263</v>
      </c>
    </row>
    <row r="130" spans="1:54" x14ac:dyDescent="0.25">
      <c r="A130" s="171">
        <f t="shared" si="9"/>
        <v>725</v>
      </c>
      <c r="B130" s="32" t="str">
        <f t="shared" si="10"/>
        <v>RE-Frzr-Up-AutoDef_WtdSize-Tier1</v>
      </c>
      <c r="C130" s="32" t="str">
        <f>MID(INDEX('Measure Summary'!$B$10:$B$200,AX130),FIND(".",INDEX('Measure Summary'!$B$10:$B$200,AX130))+2,299)&amp;", Size Range: "&amp;INDEX('Measure Summary'!$M$10:$M$200,AY130)&amp;", "&amp;INDEX(key!$D$4:$D$5,AW130)</f>
        <v>Upright freezers with automatic defrost without an automatic icemaker, Size Range: Weighted Size, Energy Star (10% less than Code Maximum)</v>
      </c>
      <c r="D130" s="32" t="s">
        <v>89</v>
      </c>
      <c r="E130" s="32" t="s">
        <v>254</v>
      </c>
      <c r="F130" s="85">
        <v>41965</v>
      </c>
      <c r="G130" s="32" t="s">
        <v>507</v>
      </c>
      <c r="H130" s="32" t="s">
        <v>83</v>
      </c>
      <c r="I130" s="32" t="s">
        <v>222</v>
      </c>
      <c r="J130" s="32" t="s">
        <v>223</v>
      </c>
      <c r="K130" s="112">
        <f>INDEX('Measure Summary'!$N$10:$N$200,AY130)-INDEX('Measure Summary'!$O$10:$P$200,AY130,AW130)</f>
        <v>47</v>
      </c>
      <c r="M130" s="32" t="s">
        <v>84</v>
      </c>
      <c r="O130" s="32" t="s">
        <v>214</v>
      </c>
      <c r="Q130" s="32" t="s">
        <v>482</v>
      </c>
      <c r="R130" s="32" t="s">
        <v>86</v>
      </c>
      <c r="S130" s="32" t="s">
        <v>85</v>
      </c>
      <c r="T130" s="32" t="s">
        <v>221</v>
      </c>
      <c r="U130" s="32" t="s">
        <v>224</v>
      </c>
      <c r="V130" s="32" t="s">
        <v>225</v>
      </c>
      <c r="W130" s="306" t="str">
        <f>VLOOKUP(LEFT(B130,7),key!$G$4:$I$5,2,FALSE)</f>
        <v>Freezer</v>
      </c>
      <c r="Y130" s="306" t="str">
        <f>VLOOKUP(LEFT(B130,7),key!$G$4:$I$5,3,FALSE)</f>
        <v>Appl-ESFrzr</v>
      </c>
      <c r="AD130" s="32" t="str">
        <f t="shared" si="18"/>
        <v>Frzr-Up-AutoDef_WtdSize-Code</v>
      </c>
      <c r="AE130" s="32" t="str">
        <f t="shared" si="19"/>
        <v>Frzr-Up-AutoDef_WtdSize-Tier1</v>
      </c>
      <c r="AF130" s="32" t="s">
        <v>417</v>
      </c>
      <c r="AH130" s="32" t="s">
        <v>214</v>
      </c>
      <c r="AI130" s="32" t="s">
        <v>214</v>
      </c>
      <c r="AK130" s="32" t="s">
        <v>82</v>
      </c>
      <c r="AM130" s="306" t="str">
        <f t="shared" si="20"/>
        <v>Appl-ESFrzr</v>
      </c>
      <c r="AO130" s="32" t="s">
        <v>508</v>
      </c>
      <c r="AP130" s="5">
        <v>42005</v>
      </c>
      <c r="AS130" s="32">
        <f t="shared" si="17"/>
        <v>63</v>
      </c>
      <c r="AT130" s="80" t="str">
        <f t="shared" si="14"/>
        <v>Frzr-Up-AutoDef</v>
      </c>
      <c r="AU130" s="80" t="str">
        <f t="shared" si="21"/>
        <v>_WtdSize</v>
      </c>
      <c r="AV130" s="187" t="str">
        <f t="shared" si="16"/>
        <v>-Tier1</v>
      </c>
      <c r="AW130" s="304">
        <f t="shared" si="16"/>
        <v>1</v>
      </c>
      <c r="AX130" s="81">
        <f>MATCH("RE-"&amp;AT130,'Measure Summary'!$C$10:$C$131,0)</f>
        <v>62</v>
      </c>
      <c r="AY130" s="81">
        <f>MATCH("RE-"&amp;AT130&amp;AU130,'Measure Summary'!$R$10:$R$131,0)</f>
        <v>65</v>
      </c>
      <c r="BA130" s="32">
        <f>MATCH(AD130,Technologies!$B$8:$B$289,0)</f>
        <v>230</v>
      </c>
      <c r="BB130" s="32">
        <f>MATCH(AE130,Technologies!$B$8:$B$289,0)</f>
        <v>247</v>
      </c>
    </row>
    <row r="131" spans="1:54" x14ac:dyDescent="0.25">
      <c r="A131" s="171">
        <f t="shared" si="9"/>
        <v>726</v>
      </c>
      <c r="B131" s="32" t="str">
        <f t="shared" si="10"/>
        <v>RE-Frzr-Up-AutoDef_WtdSize-Tier2</v>
      </c>
      <c r="C131" s="32" t="str">
        <f>MID(INDEX('Measure Summary'!$B$10:$B$200,AX131),FIND(".",INDEX('Measure Summary'!$B$10:$B$200,AX131))+2,299)&amp;", Size Range: "&amp;INDEX('Measure Summary'!$M$10:$M$200,AY131)&amp;", "&amp;INDEX(key!$D$4:$D$5,AW131)</f>
        <v>Upright freezers with automatic defrost without an automatic icemaker, Size Range: Weighted Size, 30% less than Code Maximum</v>
      </c>
      <c r="D131" s="32" t="s">
        <v>89</v>
      </c>
      <c r="E131" s="32" t="s">
        <v>254</v>
      </c>
      <c r="F131" s="85">
        <v>41965</v>
      </c>
      <c r="G131" s="32" t="s">
        <v>507</v>
      </c>
      <c r="H131" s="32" t="s">
        <v>83</v>
      </c>
      <c r="I131" s="32" t="s">
        <v>222</v>
      </c>
      <c r="J131" s="32" t="s">
        <v>223</v>
      </c>
      <c r="K131" s="112">
        <f>INDEX('Measure Summary'!$N$10:$N$200,AY131)-INDEX('Measure Summary'!$O$10:$P$200,AY131,AW131)</f>
        <v>142</v>
      </c>
      <c r="M131" s="32" t="s">
        <v>84</v>
      </c>
      <c r="O131" s="32" t="s">
        <v>214</v>
      </c>
      <c r="Q131" s="32" t="s">
        <v>482</v>
      </c>
      <c r="R131" s="32" t="s">
        <v>86</v>
      </c>
      <c r="S131" s="32" t="s">
        <v>85</v>
      </c>
      <c r="T131" s="32" t="s">
        <v>221</v>
      </c>
      <c r="U131" s="32" t="s">
        <v>224</v>
      </c>
      <c r="V131" s="32" t="s">
        <v>225</v>
      </c>
      <c r="W131" s="306" t="str">
        <f>VLOOKUP(LEFT(B131,7),key!$G$4:$I$5,2,FALSE)</f>
        <v>Freezer</v>
      </c>
      <c r="Y131" s="306" t="str">
        <f>VLOOKUP(LEFT(B131,7),key!$G$4:$I$5,3,FALSE)</f>
        <v>Appl-ESFrzr</v>
      </c>
      <c r="AD131" s="32" t="str">
        <f t="shared" si="18"/>
        <v>Frzr-Up-AutoDef_WtdSize-Code</v>
      </c>
      <c r="AE131" s="32" t="str">
        <f t="shared" si="19"/>
        <v>Frzr-Up-AutoDef_WtdSize-Tier2</v>
      </c>
      <c r="AF131" s="32" t="s">
        <v>417</v>
      </c>
      <c r="AH131" s="32" t="s">
        <v>214</v>
      </c>
      <c r="AI131" s="32" t="s">
        <v>214</v>
      </c>
      <c r="AK131" s="32" t="s">
        <v>82</v>
      </c>
      <c r="AM131" s="306" t="str">
        <f t="shared" si="20"/>
        <v>Appl-ESFrzr</v>
      </c>
      <c r="AO131" s="32" t="s">
        <v>508</v>
      </c>
      <c r="AP131" s="5">
        <v>42005</v>
      </c>
      <c r="AS131" s="32">
        <f t="shared" si="17"/>
        <v>63</v>
      </c>
      <c r="AT131" s="80" t="str">
        <f t="shared" si="14"/>
        <v>Frzr-Up-AutoDef</v>
      </c>
      <c r="AU131" s="80" t="str">
        <f t="shared" si="21"/>
        <v>_WtdSize</v>
      </c>
      <c r="AV131" s="187" t="str">
        <f t="shared" si="16"/>
        <v>-Tier2</v>
      </c>
      <c r="AW131" s="304">
        <f t="shared" si="16"/>
        <v>2</v>
      </c>
      <c r="AX131" s="81">
        <f>MATCH("RE-"&amp;AT131,'Measure Summary'!$C$10:$C$131,0)</f>
        <v>62</v>
      </c>
      <c r="AY131" s="81">
        <f>MATCH("RE-"&amp;AT131&amp;AU131,'Measure Summary'!$R$10:$R$131,0)</f>
        <v>65</v>
      </c>
      <c r="BA131" s="32">
        <f>MATCH(AD131,Technologies!$B$8:$B$289,0)</f>
        <v>230</v>
      </c>
      <c r="BB131" s="32">
        <f>MATCH(AE131,Technologies!$B$8:$B$289,0)</f>
        <v>264</v>
      </c>
    </row>
    <row r="132" spans="1:54" x14ac:dyDescent="0.25">
      <c r="A132" s="171">
        <f t="shared" si="9"/>
        <v>727</v>
      </c>
      <c r="B132" s="32" t="str">
        <f t="shared" si="10"/>
        <v>RE-Frzr-Chest-ManDef_Small-Tier1</v>
      </c>
      <c r="C132" s="32" t="str">
        <f>MID(INDEX('Measure Summary'!$B$10:$B$200,AX132),FIND(".",INDEX('Measure Summary'!$B$10:$B$200,AX132))+2,299)&amp;", Size Range: "&amp;INDEX('Measure Summary'!$M$10:$M$200,AY132)&amp;", "&amp;INDEX(key!$D$4:$D$5,AW132)</f>
        <v>Chest freezers and all other freezers except compact freezers, Size Range: Small (&lt;13 cu ft.), Energy Star (10% less than Code Maximum)</v>
      </c>
      <c r="D132" s="32" t="s">
        <v>89</v>
      </c>
      <c r="E132" s="32" t="s">
        <v>254</v>
      </c>
      <c r="F132" s="85">
        <v>41965</v>
      </c>
      <c r="G132" s="32" t="s">
        <v>507</v>
      </c>
      <c r="H132" s="32" t="s">
        <v>83</v>
      </c>
      <c r="I132" s="32" t="s">
        <v>222</v>
      </c>
      <c r="J132" s="32" t="s">
        <v>223</v>
      </c>
      <c r="K132" s="112">
        <f>INDEX('Measure Summary'!$N$10:$N$200,AY132)-INDEX('Measure Summary'!$O$10:$P$200,AY132,AW132)</f>
        <v>25</v>
      </c>
      <c r="M132" s="32" t="s">
        <v>84</v>
      </c>
      <c r="O132" s="32" t="s">
        <v>214</v>
      </c>
      <c r="Q132" s="32" t="s">
        <v>482</v>
      </c>
      <c r="R132" s="32" t="s">
        <v>86</v>
      </c>
      <c r="S132" s="32" t="s">
        <v>85</v>
      </c>
      <c r="T132" s="32" t="s">
        <v>221</v>
      </c>
      <c r="U132" s="32" t="s">
        <v>224</v>
      </c>
      <c r="V132" s="32" t="s">
        <v>225</v>
      </c>
      <c r="W132" s="306" t="str">
        <f>VLOOKUP(LEFT(B132,7),key!$G$4:$I$5,2,FALSE)</f>
        <v>Freezer</v>
      </c>
      <c r="Y132" s="306" t="str">
        <f>VLOOKUP(LEFT(B132,7),key!$G$4:$I$5,3,FALSE)</f>
        <v>Appl-ESFrzr</v>
      </c>
      <c r="AD132" s="32" t="str">
        <f t="shared" si="18"/>
        <v>Frzr-Chest-ManDef_Small-Code</v>
      </c>
      <c r="AE132" s="32" t="str">
        <f t="shared" si="19"/>
        <v>Frzr-Chest-ManDef_Small-Tier1</v>
      </c>
      <c r="AF132" s="32" t="s">
        <v>417</v>
      </c>
      <c r="AH132" s="32" t="s">
        <v>214</v>
      </c>
      <c r="AI132" s="32" t="s">
        <v>214</v>
      </c>
      <c r="AK132" s="32" t="s">
        <v>82</v>
      </c>
      <c r="AM132" s="306" t="str">
        <f t="shared" si="20"/>
        <v>Appl-ESFrzr</v>
      </c>
      <c r="AO132" s="32" t="s">
        <v>508</v>
      </c>
      <c r="AP132" s="5">
        <v>42005</v>
      </c>
      <c r="AS132" s="32">
        <f t="shared" si="17"/>
        <v>64</v>
      </c>
      <c r="AT132" s="80" t="str">
        <f t="shared" si="14"/>
        <v>Frzr-Chest-ManDef</v>
      </c>
      <c r="AU132" s="80" t="str">
        <f t="shared" si="21"/>
        <v>_Small</v>
      </c>
      <c r="AV132" s="187" t="str">
        <f t="shared" si="16"/>
        <v>-Tier1</v>
      </c>
      <c r="AW132" s="304">
        <f t="shared" si="16"/>
        <v>1</v>
      </c>
      <c r="AX132" s="81">
        <f>MATCH("RE-"&amp;AT132,'Measure Summary'!$C$10:$C$131,0)</f>
        <v>66</v>
      </c>
      <c r="AY132" s="81">
        <f>MATCH("RE-"&amp;AT132&amp;AU132,'Measure Summary'!$R$10:$R$131,0)</f>
        <v>66</v>
      </c>
      <c r="BA132" s="32">
        <f>MATCH(AD132,Technologies!$B$8:$B$289,0)</f>
        <v>231</v>
      </c>
      <c r="BB132" s="32">
        <f>MATCH(AE132,Technologies!$B$8:$B$289,0)</f>
        <v>248</v>
      </c>
    </row>
    <row r="133" spans="1:54" x14ac:dyDescent="0.25">
      <c r="A133" s="171">
        <f t="shared" si="9"/>
        <v>728</v>
      </c>
      <c r="B133" s="32" t="str">
        <f t="shared" si="10"/>
        <v>RE-Frzr-Chest-ManDef_Small-Tier2</v>
      </c>
      <c r="C133" s="32" t="str">
        <f>MID(INDEX('Measure Summary'!$B$10:$B$200,AX133),FIND(".",INDEX('Measure Summary'!$B$10:$B$200,AX133))+2,299)&amp;", Size Range: "&amp;INDEX('Measure Summary'!$M$10:$M$200,AY133)&amp;", "&amp;INDEX(key!$D$4:$D$5,AW133)</f>
        <v>Chest freezers and all other freezers except compact freezers, Size Range: Small (&lt;13 cu ft.), 30% less than Code Maximum</v>
      </c>
      <c r="D133" s="32" t="s">
        <v>89</v>
      </c>
      <c r="E133" s="32" t="s">
        <v>254</v>
      </c>
      <c r="F133" s="85">
        <v>41965</v>
      </c>
      <c r="G133" s="32" t="s">
        <v>507</v>
      </c>
      <c r="H133" s="32" t="s">
        <v>83</v>
      </c>
      <c r="I133" s="32" t="s">
        <v>222</v>
      </c>
      <c r="J133" s="32" t="s">
        <v>223</v>
      </c>
      <c r="K133" s="112">
        <f>INDEX('Measure Summary'!$N$10:$N$200,AY133)-INDEX('Measure Summary'!$O$10:$P$200,AY133,AW133)</f>
        <v>75</v>
      </c>
      <c r="M133" s="32" t="s">
        <v>84</v>
      </c>
      <c r="O133" s="32" t="s">
        <v>214</v>
      </c>
      <c r="Q133" s="32" t="s">
        <v>482</v>
      </c>
      <c r="R133" s="32" t="s">
        <v>86</v>
      </c>
      <c r="S133" s="32" t="s">
        <v>85</v>
      </c>
      <c r="T133" s="32" t="s">
        <v>221</v>
      </c>
      <c r="U133" s="32" t="s">
        <v>224</v>
      </c>
      <c r="V133" s="32" t="s">
        <v>225</v>
      </c>
      <c r="W133" s="306" t="str">
        <f>VLOOKUP(LEFT(B133,7),key!$G$4:$I$5,2,FALSE)</f>
        <v>Freezer</v>
      </c>
      <c r="Y133" s="306" t="str">
        <f>VLOOKUP(LEFT(B133,7),key!$G$4:$I$5,3,FALSE)</f>
        <v>Appl-ESFrzr</v>
      </c>
      <c r="AD133" s="32" t="str">
        <f t="shared" si="18"/>
        <v>Frzr-Chest-ManDef_Small-Code</v>
      </c>
      <c r="AE133" s="32" t="str">
        <f t="shared" si="19"/>
        <v>Frzr-Chest-ManDef_Small-Tier2</v>
      </c>
      <c r="AF133" s="32" t="s">
        <v>417</v>
      </c>
      <c r="AH133" s="32" t="s">
        <v>214</v>
      </c>
      <c r="AI133" s="32" t="s">
        <v>214</v>
      </c>
      <c r="AK133" s="32" t="s">
        <v>82</v>
      </c>
      <c r="AM133" s="306" t="str">
        <f t="shared" si="20"/>
        <v>Appl-ESFrzr</v>
      </c>
      <c r="AO133" s="32" t="s">
        <v>508</v>
      </c>
      <c r="AP133" s="5">
        <v>42005</v>
      </c>
      <c r="AS133" s="32">
        <f t="shared" si="17"/>
        <v>64</v>
      </c>
      <c r="AT133" s="80" t="str">
        <f t="shared" si="14"/>
        <v>Frzr-Chest-ManDef</v>
      </c>
      <c r="AU133" s="80" t="str">
        <f t="shared" si="21"/>
        <v>_Small</v>
      </c>
      <c r="AV133" s="187" t="str">
        <f t="shared" si="16"/>
        <v>-Tier2</v>
      </c>
      <c r="AW133" s="304">
        <f t="shared" si="16"/>
        <v>2</v>
      </c>
      <c r="AX133" s="81">
        <f>MATCH("RE-"&amp;AT133,'Measure Summary'!$C$10:$C$131,0)</f>
        <v>66</v>
      </c>
      <c r="AY133" s="81">
        <f>MATCH("RE-"&amp;AT133&amp;AU133,'Measure Summary'!$R$10:$R$131,0)</f>
        <v>66</v>
      </c>
      <c r="BA133" s="32">
        <f>MATCH(AD133,Technologies!$B$8:$B$289,0)</f>
        <v>231</v>
      </c>
      <c r="BB133" s="32">
        <f>MATCH(AE133,Technologies!$B$8:$B$289,0)</f>
        <v>265</v>
      </c>
    </row>
    <row r="134" spans="1:54" x14ac:dyDescent="0.25">
      <c r="A134" s="171">
        <f t="shared" si="9"/>
        <v>729</v>
      </c>
      <c r="B134" s="32" t="str">
        <f t="shared" si="10"/>
        <v>RE-Frzr-Chest-ManDef_Med-Tier1</v>
      </c>
      <c r="C134" s="32" t="str">
        <f>MID(INDEX('Measure Summary'!$B$10:$B$200,AX134),FIND(".",INDEX('Measure Summary'!$B$10:$B$200,AX134))+2,299)&amp;", Size Range: "&amp;INDEX('Measure Summary'!$M$10:$M$200,AY134)&amp;", "&amp;INDEX(key!$D$4:$D$5,AW134)</f>
        <v>Chest freezers and all other freezers except compact freezers, Size Range: Medium (13-16 cu ft), Energy Star (10% less than Code Maximum)</v>
      </c>
      <c r="D134" s="32" t="s">
        <v>89</v>
      </c>
      <c r="E134" s="32" t="s">
        <v>254</v>
      </c>
      <c r="F134" s="85">
        <v>41965</v>
      </c>
      <c r="G134" s="32" t="s">
        <v>507</v>
      </c>
      <c r="H134" s="32" t="s">
        <v>83</v>
      </c>
      <c r="I134" s="32" t="s">
        <v>222</v>
      </c>
      <c r="J134" s="32" t="s">
        <v>223</v>
      </c>
      <c r="K134" s="112">
        <f>INDEX('Measure Summary'!$N$10:$N$200,AY134)-INDEX('Measure Summary'!$O$10:$P$200,AY134,AW134)</f>
        <v>29</v>
      </c>
      <c r="M134" s="32" t="s">
        <v>84</v>
      </c>
      <c r="O134" s="32" t="s">
        <v>214</v>
      </c>
      <c r="Q134" s="32" t="s">
        <v>482</v>
      </c>
      <c r="R134" s="32" t="s">
        <v>86</v>
      </c>
      <c r="S134" s="32" t="s">
        <v>85</v>
      </c>
      <c r="T134" s="32" t="s">
        <v>221</v>
      </c>
      <c r="U134" s="32" t="s">
        <v>224</v>
      </c>
      <c r="V134" s="32" t="s">
        <v>225</v>
      </c>
      <c r="W134" s="306" t="str">
        <f>VLOOKUP(LEFT(B134,7),key!$G$4:$I$5,2,FALSE)</f>
        <v>Freezer</v>
      </c>
      <c r="Y134" s="306" t="str">
        <f>VLOOKUP(LEFT(B134,7),key!$G$4:$I$5,3,FALSE)</f>
        <v>Appl-ESFrzr</v>
      </c>
      <c r="AD134" s="32" t="str">
        <f t="shared" si="18"/>
        <v>Frzr-Chest-ManDef_Med-Code</v>
      </c>
      <c r="AE134" s="32" t="str">
        <f t="shared" si="19"/>
        <v>Frzr-Chest-ManDef_Med-Tier1</v>
      </c>
      <c r="AF134" s="32" t="s">
        <v>417</v>
      </c>
      <c r="AH134" s="32" t="s">
        <v>214</v>
      </c>
      <c r="AI134" s="32" t="s">
        <v>214</v>
      </c>
      <c r="AK134" s="32" t="s">
        <v>82</v>
      </c>
      <c r="AM134" s="306" t="str">
        <f t="shared" si="20"/>
        <v>Appl-ESFrzr</v>
      </c>
      <c r="AO134" s="32" t="s">
        <v>508</v>
      </c>
      <c r="AP134" s="5">
        <v>42005</v>
      </c>
      <c r="AS134" s="32">
        <f t="shared" si="17"/>
        <v>65</v>
      </c>
      <c r="AT134" s="80" t="str">
        <f t="shared" si="14"/>
        <v>Frzr-Chest-ManDef</v>
      </c>
      <c r="AU134" s="80" t="str">
        <f t="shared" si="21"/>
        <v>_Med</v>
      </c>
      <c r="AV134" s="187" t="str">
        <f t="shared" si="16"/>
        <v>-Tier1</v>
      </c>
      <c r="AW134" s="304">
        <f t="shared" si="16"/>
        <v>1</v>
      </c>
      <c r="AX134" s="81">
        <f>MATCH("RE-"&amp;AT134,'Measure Summary'!$C$10:$C$131,0)</f>
        <v>66</v>
      </c>
      <c r="AY134" s="81">
        <f>MATCH("RE-"&amp;AT134&amp;AU134,'Measure Summary'!$R$10:$R$131,0)</f>
        <v>67</v>
      </c>
      <c r="BA134" s="32">
        <f>MATCH(AD134,Technologies!$B$8:$B$289,0)</f>
        <v>232</v>
      </c>
      <c r="BB134" s="32">
        <f>MATCH(AE134,Technologies!$B$8:$B$289,0)</f>
        <v>249</v>
      </c>
    </row>
    <row r="135" spans="1:54" x14ac:dyDescent="0.25">
      <c r="A135" s="171">
        <f t="shared" ref="A135:A169" si="22">+A134+1</f>
        <v>730</v>
      </c>
      <c r="B135" s="32" t="str">
        <f t="shared" ref="B135:B169" si="23">"RE-"&amp;AT135&amp;IF(AU135="","",AU135)&amp;AV135</f>
        <v>RE-Frzr-Chest-ManDef_Med-Tier2</v>
      </c>
      <c r="C135" s="32" t="str">
        <f>MID(INDEX('Measure Summary'!$B$10:$B$200,AX135),FIND(".",INDEX('Measure Summary'!$B$10:$B$200,AX135))+2,299)&amp;", Size Range: "&amp;INDEX('Measure Summary'!$M$10:$M$200,AY135)&amp;", "&amp;INDEX(key!$D$4:$D$5,AW135)</f>
        <v>Chest freezers and all other freezers except compact freezers, Size Range: Medium (13-16 cu ft), 30% less than Code Maximum</v>
      </c>
      <c r="D135" s="32" t="s">
        <v>89</v>
      </c>
      <c r="E135" s="32" t="s">
        <v>254</v>
      </c>
      <c r="F135" s="85">
        <v>41965</v>
      </c>
      <c r="G135" s="32" t="s">
        <v>507</v>
      </c>
      <c r="H135" s="32" t="s">
        <v>83</v>
      </c>
      <c r="I135" s="32" t="s">
        <v>222</v>
      </c>
      <c r="J135" s="32" t="s">
        <v>223</v>
      </c>
      <c r="K135" s="112">
        <f>INDEX('Measure Summary'!$N$10:$N$200,AY135)-INDEX('Measure Summary'!$O$10:$P$200,AY135,AW135)</f>
        <v>88</v>
      </c>
      <c r="M135" s="32" t="s">
        <v>84</v>
      </c>
      <c r="O135" s="32" t="s">
        <v>214</v>
      </c>
      <c r="Q135" s="32" t="s">
        <v>482</v>
      </c>
      <c r="R135" s="32" t="s">
        <v>86</v>
      </c>
      <c r="S135" s="32" t="s">
        <v>85</v>
      </c>
      <c r="T135" s="32" t="s">
        <v>221</v>
      </c>
      <c r="U135" s="32" t="s">
        <v>224</v>
      </c>
      <c r="V135" s="32" t="s">
        <v>225</v>
      </c>
      <c r="W135" s="306" t="str">
        <f>VLOOKUP(LEFT(B135,7),key!$G$4:$I$5,2,FALSE)</f>
        <v>Freezer</v>
      </c>
      <c r="Y135" s="306" t="str">
        <f>VLOOKUP(LEFT(B135,7),key!$G$4:$I$5,3,FALSE)</f>
        <v>Appl-ESFrzr</v>
      </c>
      <c r="AD135" s="32" t="str">
        <f t="shared" si="18"/>
        <v>Frzr-Chest-ManDef_Med-Code</v>
      </c>
      <c r="AE135" s="32" t="str">
        <f t="shared" si="19"/>
        <v>Frzr-Chest-ManDef_Med-Tier2</v>
      </c>
      <c r="AF135" s="32" t="s">
        <v>417</v>
      </c>
      <c r="AH135" s="32" t="s">
        <v>214</v>
      </c>
      <c r="AI135" s="32" t="s">
        <v>214</v>
      </c>
      <c r="AK135" s="32" t="s">
        <v>82</v>
      </c>
      <c r="AM135" s="306" t="str">
        <f t="shared" si="20"/>
        <v>Appl-ESFrzr</v>
      </c>
      <c r="AO135" s="32" t="s">
        <v>508</v>
      </c>
      <c r="AP135" s="5">
        <v>42005</v>
      </c>
      <c r="AS135" s="32">
        <f t="shared" si="17"/>
        <v>65</v>
      </c>
      <c r="AT135" s="80" t="str">
        <f t="shared" ref="AT135:AT169" si="24">INDEX($BD$6:$BD$87,AS135)</f>
        <v>Frzr-Chest-ManDef</v>
      </c>
      <c r="AU135" s="80" t="str">
        <f t="shared" si="21"/>
        <v>_Med</v>
      </c>
      <c r="AV135" s="187" t="str">
        <f t="shared" si="16"/>
        <v>-Tier2</v>
      </c>
      <c r="AW135" s="304">
        <f t="shared" si="16"/>
        <v>2</v>
      </c>
      <c r="AX135" s="81">
        <f>MATCH("RE-"&amp;AT135,'Measure Summary'!$C$10:$C$131,0)</f>
        <v>66</v>
      </c>
      <c r="AY135" s="81">
        <f>MATCH("RE-"&amp;AT135&amp;AU135,'Measure Summary'!$R$10:$R$131,0)</f>
        <v>67</v>
      </c>
      <c r="BA135" s="32">
        <f>MATCH(AD135,Technologies!$B$8:$B$289,0)</f>
        <v>232</v>
      </c>
      <c r="BB135" s="32">
        <f>MATCH(AE135,Technologies!$B$8:$B$289,0)</f>
        <v>266</v>
      </c>
    </row>
    <row r="136" spans="1:54" x14ac:dyDescent="0.25">
      <c r="A136" s="171">
        <f t="shared" si="22"/>
        <v>731</v>
      </c>
      <c r="B136" s="32" t="str">
        <f t="shared" si="23"/>
        <v>RE-Frzr-Chest-ManDef_Large-Tier1</v>
      </c>
      <c r="C136" s="32" t="str">
        <f>MID(INDEX('Measure Summary'!$B$10:$B$200,AX136),FIND(".",INDEX('Measure Summary'!$B$10:$B$200,AX136))+2,299)&amp;", Size Range: "&amp;INDEX('Measure Summary'!$M$10:$M$200,AY136)&amp;", "&amp;INDEX(key!$D$4:$D$5,AW136)</f>
        <v>Chest freezers and all other freezers except compact freezers, Size Range: Large (&gt;16 cu ft), Energy Star (10% less than Code Maximum)</v>
      </c>
      <c r="D136" s="32" t="s">
        <v>89</v>
      </c>
      <c r="E136" s="32" t="s">
        <v>254</v>
      </c>
      <c r="F136" s="85">
        <v>41965</v>
      </c>
      <c r="G136" s="32" t="s">
        <v>507</v>
      </c>
      <c r="H136" s="32" t="s">
        <v>83</v>
      </c>
      <c r="I136" s="32" t="s">
        <v>222</v>
      </c>
      <c r="J136" s="32" t="s">
        <v>223</v>
      </c>
      <c r="K136" s="112">
        <f>INDEX('Measure Summary'!$N$10:$N$200,AY136)-INDEX('Measure Summary'!$O$10:$P$200,AY136,AW136)</f>
        <v>34</v>
      </c>
      <c r="M136" s="32" t="s">
        <v>84</v>
      </c>
      <c r="O136" s="32" t="s">
        <v>214</v>
      </c>
      <c r="Q136" s="32" t="s">
        <v>482</v>
      </c>
      <c r="R136" s="32" t="s">
        <v>86</v>
      </c>
      <c r="S136" s="32" t="s">
        <v>85</v>
      </c>
      <c r="T136" s="32" t="s">
        <v>221</v>
      </c>
      <c r="U136" s="32" t="s">
        <v>224</v>
      </c>
      <c r="V136" s="32" t="s">
        <v>225</v>
      </c>
      <c r="W136" s="306" t="str">
        <f>VLOOKUP(LEFT(B136,7),key!$G$4:$I$5,2,FALSE)</f>
        <v>Freezer</v>
      </c>
      <c r="Y136" s="306" t="str">
        <f>VLOOKUP(LEFT(B136,7),key!$G$4:$I$5,3,FALSE)</f>
        <v>Appl-ESFrzr</v>
      </c>
      <c r="AD136" s="32" t="str">
        <f t="shared" si="18"/>
        <v>Frzr-Chest-ManDef_Large-Code</v>
      </c>
      <c r="AE136" s="32" t="str">
        <f t="shared" si="19"/>
        <v>Frzr-Chest-ManDef_Large-Tier1</v>
      </c>
      <c r="AF136" s="32" t="s">
        <v>417</v>
      </c>
      <c r="AH136" s="32" t="s">
        <v>214</v>
      </c>
      <c r="AI136" s="32" t="s">
        <v>214</v>
      </c>
      <c r="AK136" s="32" t="s">
        <v>82</v>
      </c>
      <c r="AM136" s="306" t="str">
        <f t="shared" si="20"/>
        <v>Appl-ESFrzr</v>
      </c>
      <c r="AO136" s="32" t="s">
        <v>508</v>
      </c>
      <c r="AP136" s="5">
        <v>42005</v>
      </c>
      <c r="AS136" s="32">
        <f t="shared" si="17"/>
        <v>66</v>
      </c>
      <c r="AT136" s="80" t="str">
        <f t="shared" si="24"/>
        <v>Frzr-Chest-ManDef</v>
      </c>
      <c r="AU136" s="80" t="str">
        <f t="shared" si="21"/>
        <v>_Large</v>
      </c>
      <c r="AV136" s="187" t="str">
        <f t="shared" si="16"/>
        <v>-Tier1</v>
      </c>
      <c r="AW136" s="304">
        <f t="shared" si="16"/>
        <v>1</v>
      </c>
      <c r="AX136" s="81">
        <f>MATCH("RE-"&amp;AT136,'Measure Summary'!$C$10:$C$131,0)</f>
        <v>66</v>
      </c>
      <c r="AY136" s="81">
        <f>MATCH("RE-"&amp;AT136&amp;AU136,'Measure Summary'!$R$10:$R$131,0)</f>
        <v>68</v>
      </c>
      <c r="BA136" s="32">
        <f>MATCH(AD136,Technologies!$B$8:$B$289,0)</f>
        <v>233</v>
      </c>
      <c r="BB136" s="32">
        <f>MATCH(AE136,Technologies!$B$8:$B$289,0)</f>
        <v>250</v>
      </c>
    </row>
    <row r="137" spans="1:54" x14ac:dyDescent="0.25">
      <c r="A137" s="171">
        <f t="shared" si="22"/>
        <v>732</v>
      </c>
      <c r="B137" s="32" t="str">
        <f t="shared" si="23"/>
        <v>RE-Frzr-Chest-ManDef_Large-Tier2</v>
      </c>
      <c r="C137" s="32" t="str">
        <f>MID(INDEX('Measure Summary'!$B$10:$B$200,AX137),FIND(".",INDEX('Measure Summary'!$B$10:$B$200,AX137))+2,299)&amp;", Size Range: "&amp;INDEX('Measure Summary'!$M$10:$M$200,AY137)&amp;", "&amp;INDEX(key!$D$4:$D$5,AW137)</f>
        <v>Chest freezers and all other freezers except compact freezers, Size Range: Large (&gt;16 cu ft), 30% less than Code Maximum</v>
      </c>
      <c r="D137" s="32" t="s">
        <v>89</v>
      </c>
      <c r="E137" s="32" t="s">
        <v>254</v>
      </c>
      <c r="F137" s="85">
        <v>41965</v>
      </c>
      <c r="G137" s="32" t="s">
        <v>507</v>
      </c>
      <c r="H137" s="32" t="s">
        <v>83</v>
      </c>
      <c r="I137" s="32" t="s">
        <v>222</v>
      </c>
      <c r="J137" s="32" t="s">
        <v>223</v>
      </c>
      <c r="K137" s="112">
        <f>INDEX('Measure Summary'!$N$10:$N$200,AY137)-INDEX('Measure Summary'!$O$10:$P$200,AY137,AW137)</f>
        <v>102</v>
      </c>
      <c r="M137" s="32" t="s">
        <v>84</v>
      </c>
      <c r="O137" s="32" t="s">
        <v>214</v>
      </c>
      <c r="Q137" s="32" t="s">
        <v>482</v>
      </c>
      <c r="R137" s="32" t="s">
        <v>86</v>
      </c>
      <c r="S137" s="32" t="s">
        <v>85</v>
      </c>
      <c r="T137" s="32" t="s">
        <v>221</v>
      </c>
      <c r="U137" s="32" t="s">
        <v>224</v>
      </c>
      <c r="V137" s="32" t="s">
        <v>225</v>
      </c>
      <c r="W137" s="306" t="str">
        <f>VLOOKUP(LEFT(B137,7),key!$G$4:$I$5,2,FALSE)</f>
        <v>Freezer</v>
      </c>
      <c r="Y137" s="306" t="str">
        <f>VLOOKUP(LEFT(B137,7),key!$G$4:$I$5,3,FALSE)</f>
        <v>Appl-ESFrzr</v>
      </c>
      <c r="AD137" s="32" t="str">
        <f t="shared" si="18"/>
        <v>Frzr-Chest-ManDef_Large-Code</v>
      </c>
      <c r="AE137" s="32" t="str">
        <f t="shared" si="19"/>
        <v>Frzr-Chest-ManDef_Large-Tier2</v>
      </c>
      <c r="AF137" s="32" t="s">
        <v>417</v>
      </c>
      <c r="AH137" s="32" t="s">
        <v>214</v>
      </c>
      <c r="AI137" s="32" t="s">
        <v>214</v>
      </c>
      <c r="AK137" s="32" t="s">
        <v>82</v>
      </c>
      <c r="AM137" s="306" t="str">
        <f t="shared" si="20"/>
        <v>Appl-ESFrzr</v>
      </c>
      <c r="AO137" s="32" t="s">
        <v>508</v>
      </c>
      <c r="AP137" s="5">
        <v>42005</v>
      </c>
      <c r="AS137" s="32">
        <f t="shared" si="17"/>
        <v>66</v>
      </c>
      <c r="AT137" s="80" t="str">
        <f t="shared" si="24"/>
        <v>Frzr-Chest-ManDef</v>
      </c>
      <c r="AU137" s="80" t="str">
        <f t="shared" si="21"/>
        <v>_Large</v>
      </c>
      <c r="AV137" s="187" t="str">
        <f t="shared" ref="AV137:AW169" si="25">+AV135</f>
        <v>-Tier2</v>
      </c>
      <c r="AW137" s="304">
        <f t="shared" si="25"/>
        <v>2</v>
      </c>
      <c r="AX137" s="81">
        <f>MATCH("RE-"&amp;AT137,'Measure Summary'!$C$10:$C$131,0)</f>
        <v>66</v>
      </c>
      <c r="AY137" s="81">
        <f>MATCH("RE-"&amp;AT137&amp;AU137,'Measure Summary'!$R$10:$R$131,0)</f>
        <v>68</v>
      </c>
      <c r="BA137" s="32">
        <f>MATCH(AD137,Technologies!$B$8:$B$289,0)</f>
        <v>233</v>
      </c>
      <c r="BB137" s="32">
        <f>MATCH(AE137,Technologies!$B$8:$B$289,0)</f>
        <v>267</v>
      </c>
    </row>
    <row r="138" spans="1:54" x14ac:dyDescent="0.25">
      <c r="A138" s="171">
        <f t="shared" si="22"/>
        <v>733</v>
      </c>
      <c r="B138" s="32" t="str">
        <f t="shared" si="23"/>
        <v>RE-Frzr-Chest-ManDef_WtdSize-Tier1</v>
      </c>
      <c r="C138" s="32" t="str">
        <f>MID(INDEX('Measure Summary'!$B$10:$B$200,AX138),FIND(".",INDEX('Measure Summary'!$B$10:$B$200,AX138))+2,299)&amp;", Size Range: "&amp;INDEX('Measure Summary'!$M$10:$M$200,AY138)&amp;", "&amp;INDEX(key!$D$4:$D$5,AW138)</f>
        <v>Chest freezers and all other freezers except compact freezers, Size Range: Weighted Size, Energy Star (10% less than Code Maximum)</v>
      </c>
      <c r="D138" s="32" t="s">
        <v>89</v>
      </c>
      <c r="E138" s="32" t="s">
        <v>254</v>
      </c>
      <c r="F138" s="85">
        <v>41965</v>
      </c>
      <c r="G138" s="32" t="s">
        <v>507</v>
      </c>
      <c r="H138" s="32" t="s">
        <v>83</v>
      </c>
      <c r="I138" s="32" t="s">
        <v>222</v>
      </c>
      <c r="J138" s="32" t="s">
        <v>223</v>
      </c>
      <c r="K138" s="112">
        <f>INDEX('Measure Summary'!$N$10:$N$200,AY138)-INDEX('Measure Summary'!$O$10:$P$200,AY138,AW138)</f>
        <v>27</v>
      </c>
      <c r="M138" s="32" t="s">
        <v>84</v>
      </c>
      <c r="O138" s="32" t="s">
        <v>214</v>
      </c>
      <c r="Q138" s="32" t="s">
        <v>482</v>
      </c>
      <c r="R138" s="32" t="s">
        <v>86</v>
      </c>
      <c r="S138" s="32" t="s">
        <v>85</v>
      </c>
      <c r="T138" s="32" t="s">
        <v>221</v>
      </c>
      <c r="U138" s="32" t="s">
        <v>224</v>
      </c>
      <c r="V138" s="32" t="s">
        <v>225</v>
      </c>
      <c r="W138" s="306" t="str">
        <f>VLOOKUP(LEFT(B138,7),key!$G$4:$I$5,2,FALSE)</f>
        <v>Freezer</v>
      </c>
      <c r="Y138" s="306" t="str">
        <f>VLOOKUP(LEFT(B138,7),key!$G$4:$I$5,3,FALSE)</f>
        <v>Appl-ESFrzr</v>
      </c>
      <c r="AD138" s="32" t="str">
        <f t="shared" si="18"/>
        <v>Frzr-Chest-ManDef_WtdSize-Code</v>
      </c>
      <c r="AE138" s="32" t="str">
        <f t="shared" si="19"/>
        <v>Frzr-Chest-ManDef_WtdSize-Tier1</v>
      </c>
      <c r="AF138" s="32" t="s">
        <v>417</v>
      </c>
      <c r="AH138" s="32" t="s">
        <v>214</v>
      </c>
      <c r="AI138" s="32" t="s">
        <v>214</v>
      </c>
      <c r="AK138" s="32" t="s">
        <v>82</v>
      </c>
      <c r="AM138" s="306" t="str">
        <f t="shared" si="20"/>
        <v>Appl-ESFrzr</v>
      </c>
      <c r="AO138" s="32" t="s">
        <v>508</v>
      </c>
      <c r="AP138" s="5">
        <v>42005</v>
      </c>
      <c r="AS138" s="32">
        <f t="shared" ref="AS138:AS169" si="26">+AS136+1</f>
        <v>67</v>
      </c>
      <c r="AT138" s="80" t="str">
        <f t="shared" si="24"/>
        <v>Frzr-Chest-ManDef</v>
      </c>
      <c r="AU138" s="80" t="str">
        <f t="shared" si="21"/>
        <v>_WtdSize</v>
      </c>
      <c r="AV138" s="187" t="str">
        <f t="shared" si="25"/>
        <v>-Tier1</v>
      </c>
      <c r="AW138" s="304">
        <f t="shared" si="25"/>
        <v>1</v>
      </c>
      <c r="AX138" s="81">
        <f>MATCH("RE-"&amp;AT138,'Measure Summary'!$C$10:$C$131,0)</f>
        <v>66</v>
      </c>
      <c r="AY138" s="81">
        <f>MATCH("RE-"&amp;AT138&amp;AU138,'Measure Summary'!$R$10:$R$131,0)</f>
        <v>69</v>
      </c>
      <c r="BA138" s="32">
        <f>MATCH(AD138,Technologies!$B$8:$B$289,0)</f>
        <v>234</v>
      </c>
      <c r="BB138" s="32">
        <f>MATCH(AE138,Technologies!$B$8:$B$289,0)</f>
        <v>251</v>
      </c>
    </row>
    <row r="139" spans="1:54" x14ac:dyDescent="0.25">
      <c r="A139" s="171">
        <f t="shared" si="22"/>
        <v>734</v>
      </c>
      <c r="B139" s="32" t="str">
        <f t="shared" si="23"/>
        <v>RE-Frzr-Chest-ManDef_WtdSize-Tier2</v>
      </c>
      <c r="C139" s="32" t="str">
        <f>MID(INDEX('Measure Summary'!$B$10:$B$200,AX139),FIND(".",INDEX('Measure Summary'!$B$10:$B$200,AX139))+2,299)&amp;", Size Range: "&amp;INDEX('Measure Summary'!$M$10:$M$200,AY139)&amp;", "&amp;INDEX(key!$D$4:$D$5,AW139)</f>
        <v>Chest freezers and all other freezers except compact freezers, Size Range: Weighted Size, 30% less than Code Maximum</v>
      </c>
      <c r="D139" s="32" t="s">
        <v>89</v>
      </c>
      <c r="E139" s="32" t="s">
        <v>254</v>
      </c>
      <c r="F139" s="85">
        <v>41965</v>
      </c>
      <c r="G139" s="32" t="s">
        <v>507</v>
      </c>
      <c r="H139" s="32" t="s">
        <v>83</v>
      </c>
      <c r="I139" s="32" t="s">
        <v>222</v>
      </c>
      <c r="J139" s="32" t="s">
        <v>223</v>
      </c>
      <c r="K139" s="112">
        <f>INDEX('Measure Summary'!$N$10:$N$200,AY139)-INDEX('Measure Summary'!$O$10:$P$200,AY139,AW139)</f>
        <v>80</v>
      </c>
      <c r="M139" s="32" t="s">
        <v>84</v>
      </c>
      <c r="O139" s="32" t="s">
        <v>214</v>
      </c>
      <c r="Q139" s="32" t="s">
        <v>482</v>
      </c>
      <c r="R139" s="32" t="s">
        <v>86</v>
      </c>
      <c r="S139" s="32" t="s">
        <v>85</v>
      </c>
      <c r="T139" s="32" t="s">
        <v>221</v>
      </c>
      <c r="U139" s="32" t="s">
        <v>224</v>
      </c>
      <c r="V139" s="32" t="s">
        <v>225</v>
      </c>
      <c r="W139" s="306" t="str">
        <f>VLOOKUP(LEFT(B139,7),key!$G$4:$I$5,2,FALSE)</f>
        <v>Freezer</v>
      </c>
      <c r="Y139" s="306" t="str">
        <f>VLOOKUP(LEFT(B139,7),key!$G$4:$I$5,3,FALSE)</f>
        <v>Appl-ESFrzr</v>
      </c>
      <c r="AD139" s="32" t="str">
        <f t="shared" si="18"/>
        <v>Frzr-Chest-ManDef_WtdSize-Code</v>
      </c>
      <c r="AE139" s="32" t="str">
        <f t="shared" si="19"/>
        <v>Frzr-Chest-ManDef_WtdSize-Tier2</v>
      </c>
      <c r="AF139" s="32" t="s">
        <v>417</v>
      </c>
      <c r="AH139" s="32" t="s">
        <v>214</v>
      </c>
      <c r="AI139" s="32" t="s">
        <v>214</v>
      </c>
      <c r="AK139" s="32" t="s">
        <v>82</v>
      </c>
      <c r="AM139" s="306" t="str">
        <f t="shared" si="20"/>
        <v>Appl-ESFrzr</v>
      </c>
      <c r="AO139" s="32" t="s">
        <v>508</v>
      </c>
      <c r="AP139" s="5">
        <v>42005</v>
      </c>
      <c r="AS139" s="32">
        <f t="shared" si="26"/>
        <v>67</v>
      </c>
      <c r="AT139" s="80" t="str">
        <f t="shared" si="24"/>
        <v>Frzr-Chest-ManDef</v>
      </c>
      <c r="AU139" s="80" t="str">
        <f t="shared" si="21"/>
        <v>_WtdSize</v>
      </c>
      <c r="AV139" s="187" t="str">
        <f t="shared" si="25"/>
        <v>-Tier2</v>
      </c>
      <c r="AW139" s="304">
        <f t="shared" si="25"/>
        <v>2</v>
      </c>
      <c r="AX139" s="81">
        <f>MATCH("RE-"&amp;AT139,'Measure Summary'!$C$10:$C$131,0)</f>
        <v>66</v>
      </c>
      <c r="AY139" s="81">
        <f>MATCH("RE-"&amp;AT139&amp;AU139,'Measure Summary'!$R$10:$R$131,0)</f>
        <v>69</v>
      </c>
      <c r="BA139" s="32">
        <f>MATCH(AD139,Technologies!$B$8:$B$289,0)</f>
        <v>234</v>
      </c>
      <c r="BB139" s="32">
        <f>MATCH(AE139,Technologies!$B$8:$B$289,0)</f>
        <v>268</v>
      </c>
    </row>
    <row r="140" spans="1:54" x14ac:dyDescent="0.25">
      <c r="A140" s="171">
        <f t="shared" si="22"/>
        <v>735</v>
      </c>
      <c r="B140" s="32" t="str">
        <f t="shared" si="23"/>
        <v>RE-Frzr-Chest-AutoDef_Small-Tier1</v>
      </c>
      <c r="C140" s="32" t="str">
        <f>MID(INDEX('Measure Summary'!$B$10:$B$200,AX140),FIND(".",INDEX('Measure Summary'!$B$10:$B$200,AX140))+2,299)&amp;", Size Range: "&amp;INDEX('Measure Summary'!$M$10:$M$200,AY140)&amp;", "&amp;INDEX(key!$D$4:$D$5,AW140)</f>
        <v>Chest freezers with automatic defrost, Size Range: Small (&lt;13 cu ft.), Energy Star (10% less than Code Maximum)</v>
      </c>
      <c r="D140" s="32" t="s">
        <v>89</v>
      </c>
      <c r="E140" s="32" t="s">
        <v>254</v>
      </c>
      <c r="F140" s="85">
        <v>41965</v>
      </c>
      <c r="G140" s="32" t="s">
        <v>507</v>
      </c>
      <c r="H140" s="32" t="s">
        <v>83</v>
      </c>
      <c r="I140" s="32" t="s">
        <v>222</v>
      </c>
      <c r="J140" s="32" t="s">
        <v>223</v>
      </c>
      <c r="K140" s="112">
        <f>INDEX('Measure Summary'!$N$10:$N$200,AY140)-INDEX('Measure Summary'!$O$10:$P$200,AY140,AW140)</f>
        <v>35</v>
      </c>
      <c r="M140" s="32" t="s">
        <v>84</v>
      </c>
      <c r="O140" s="32" t="s">
        <v>214</v>
      </c>
      <c r="Q140" s="32" t="s">
        <v>482</v>
      </c>
      <c r="R140" s="32" t="s">
        <v>86</v>
      </c>
      <c r="S140" s="32" t="s">
        <v>85</v>
      </c>
      <c r="T140" s="32" t="s">
        <v>221</v>
      </c>
      <c r="U140" s="32" t="s">
        <v>224</v>
      </c>
      <c r="V140" s="32" t="s">
        <v>225</v>
      </c>
      <c r="W140" s="306" t="str">
        <f>VLOOKUP(LEFT(B140,7),key!$G$4:$I$5,2,FALSE)</f>
        <v>Freezer</v>
      </c>
      <c r="Y140" s="306" t="str">
        <f>VLOOKUP(LEFT(B140,7),key!$G$4:$I$5,3,FALSE)</f>
        <v>Appl-ESFrzr</v>
      </c>
      <c r="AD140" s="32" t="str">
        <f t="shared" si="18"/>
        <v>Frzr-Chest-AutoDef_Small-Code</v>
      </c>
      <c r="AE140" s="32" t="str">
        <f t="shared" si="19"/>
        <v>Frzr-Chest-AutoDef_Small-Tier1</v>
      </c>
      <c r="AF140" s="32" t="s">
        <v>417</v>
      </c>
      <c r="AH140" s="32" t="s">
        <v>214</v>
      </c>
      <c r="AI140" s="32" t="s">
        <v>214</v>
      </c>
      <c r="AK140" s="32" t="s">
        <v>82</v>
      </c>
      <c r="AM140" s="306" t="str">
        <f t="shared" si="20"/>
        <v>Appl-ESFrzr</v>
      </c>
      <c r="AO140" s="32" t="s">
        <v>508</v>
      </c>
      <c r="AP140" s="5">
        <v>42005</v>
      </c>
      <c r="AS140" s="32">
        <f t="shared" si="26"/>
        <v>68</v>
      </c>
      <c r="AT140" s="80" t="str">
        <f t="shared" si="24"/>
        <v>Frzr-Chest-AutoDef</v>
      </c>
      <c r="AU140" s="80" t="str">
        <f t="shared" si="21"/>
        <v>_Small</v>
      </c>
      <c r="AV140" s="187" t="str">
        <f t="shared" si="25"/>
        <v>-Tier1</v>
      </c>
      <c r="AW140" s="304">
        <f t="shared" si="25"/>
        <v>1</v>
      </c>
      <c r="AX140" s="81">
        <f>MATCH("RE-"&amp;AT140,'Measure Summary'!$C$10:$C$131,0)</f>
        <v>70</v>
      </c>
      <c r="AY140" s="81">
        <f>MATCH("RE-"&amp;AT140&amp;AU140,'Measure Summary'!$R$10:$R$131,0)</f>
        <v>70</v>
      </c>
      <c r="BA140" s="32">
        <f>MATCH(AD140,Technologies!$B$8:$B$289,0)</f>
        <v>235</v>
      </c>
      <c r="BB140" s="32">
        <f>MATCH(AE140,Technologies!$B$8:$B$289,0)</f>
        <v>252</v>
      </c>
    </row>
    <row r="141" spans="1:54" x14ac:dyDescent="0.25">
      <c r="A141" s="171">
        <f t="shared" si="22"/>
        <v>736</v>
      </c>
      <c r="B141" s="32" t="str">
        <f t="shared" si="23"/>
        <v>RE-Frzr-Chest-AutoDef_Small-Tier2</v>
      </c>
      <c r="C141" s="32" t="str">
        <f>MID(INDEX('Measure Summary'!$B$10:$B$200,AX141),FIND(".",INDEX('Measure Summary'!$B$10:$B$200,AX141))+2,299)&amp;", Size Range: "&amp;INDEX('Measure Summary'!$M$10:$M$200,AY141)&amp;", "&amp;INDEX(key!$D$4:$D$5,AW141)</f>
        <v>Chest freezers with automatic defrost, Size Range: Small (&lt;13 cu ft.), 30% less than Code Maximum</v>
      </c>
      <c r="D141" s="32" t="s">
        <v>89</v>
      </c>
      <c r="E141" s="32" t="s">
        <v>254</v>
      </c>
      <c r="F141" s="85">
        <v>41965</v>
      </c>
      <c r="G141" s="32" t="s">
        <v>507</v>
      </c>
      <c r="H141" s="32" t="s">
        <v>83</v>
      </c>
      <c r="I141" s="32" t="s">
        <v>222</v>
      </c>
      <c r="J141" s="32" t="s">
        <v>223</v>
      </c>
      <c r="K141" s="112">
        <f>INDEX('Measure Summary'!$N$10:$N$200,AY141)-INDEX('Measure Summary'!$O$10:$P$200,AY141,AW141)</f>
        <v>104</v>
      </c>
      <c r="M141" s="32" t="s">
        <v>84</v>
      </c>
      <c r="O141" s="32" t="s">
        <v>214</v>
      </c>
      <c r="Q141" s="32" t="s">
        <v>482</v>
      </c>
      <c r="R141" s="32" t="s">
        <v>86</v>
      </c>
      <c r="S141" s="32" t="s">
        <v>85</v>
      </c>
      <c r="T141" s="32" t="s">
        <v>221</v>
      </c>
      <c r="U141" s="32" t="s">
        <v>224</v>
      </c>
      <c r="V141" s="32" t="s">
        <v>225</v>
      </c>
      <c r="W141" s="306" t="str">
        <f>VLOOKUP(LEFT(B141,7),key!$G$4:$I$5,2,FALSE)</f>
        <v>Freezer</v>
      </c>
      <c r="Y141" s="306" t="str">
        <f>VLOOKUP(LEFT(B141,7),key!$G$4:$I$5,3,FALSE)</f>
        <v>Appl-ESFrzr</v>
      </c>
      <c r="AD141" s="32" t="str">
        <f t="shared" si="18"/>
        <v>Frzr-Chest-AutoDef_Small-Code</v>
      </c>
      <c r="AE141" s="32" t="str">
        <f t="shared" si="19"/>
        <v>Frzr-Chest-AutoDef_Small-Tier2</v>
      </c>
      <c r="AF141" s="32" t="s">
        <v>417</v>
      </c>
      <c r="AH141" s="32" t="s">
        <v>214</v>
      </c>
      <c r="AI141" s="32" t="s">
        <v>214</v>
      </c>
      <c r="AK141" s="32" t="s">
        <v>82</v>
      </c>
      <c r="AM141" s="306" t="str">
        <f t="shared" si="20"/>
        <v>Appl-ESFrzr</v>
      </c>
      <c r="AO141" s="32" t="s">
        <v>508</v>
      </c>
      <c r="AP141" s="5">
        <v>42005</v>
      </c>
      <c r="AS141" s="32">
        <f t="shared" si="26"/>
        <v>68</v>
      </c>
      <c r="AT141" s="80" t="str">
        <f t="shared" si="24"/>
        <v>Frzr-Chest-AutoDef</v>
      </c>
      <c r="AU141" s="80" t="str">
        <f t="shared" si="21"/>
        <v>_Small</v>
      </c>
      <c r="AV141" s="187" t="str">
        <f t="shared" si="25"/>
        <v>-Tier2</v>
      </c>
      <c r="AW141" s="304">
        <f t="shared" si="25"/>
        <v>2</v>
      </c>
      <c r="AX141" s="81">
        <f>MATCH("RE-"&amp;AT141,'Measure Summary'!$C$10:$C$131,0)</f>
        <v>70</v>
      </c>
      <c r="AY141" s="81">
        <f>MATCH("RE-"&amp;AT141&amp;AU141,'Measure Summary'!$R$10:$R$131,0)</f>
        <v>70</v>
      </c>
      <c r="BA141" s="32">
        <f>MATCH(AD141,Technologies!$B$8:$B$289,0)</f>
        <v>235</v>
      </c>
      <c r="BB141" s="32">
        <f>MATCH(AE141,Technologies!$B$8:$B$289,0)</f>
        <v>269</v>
      </c>
    </row>
    <row r="142" spans="1:54" x14ac:dyDescent="0.25">
      <c r="A142" s="171">
        <f t="shared" si="22"/>
        <v>737</v>
      </c>
      <c r="B142" s="32" t="str">
        <f t="shared" si="23"/>
        <v>RE-Frzr-Chest-AutoDef_Med-Tier1</v>
      </c>
      <c r="C142" s="32" t="str">
        <f>MID(INDEX('Measure Summary'!$B$10:$B$200,AX142),FIND(".",INDEX('Measure Summary'!$B$10:$B$200,AX142))+2,299)&amp;", Size Range: "&amp;INDEX('Measure Summary'!$M$10:$M$200,AY142)&amp;", "&amp;INDEX(key!$D$4:$D$5,AW142)</f>
        <v>Chest freezers with automatic defrost, Size Range: Medium (13-16 cu ft), Energy Star (10% less than Code Maximum)</v>
      </c>
      <c r="D142" s="32" t="s">
        <v>89</v>
      </c>
      <c r="E142" s="32" t="s">
        <v>254</v>
      </c>
      <c r="F142" s="85">
        <v>41965</v>
      </c>
      <c r="G142" s="32" t="s">
        <v>507</v>
      </c>
      <c r="H142" s="32" t="s">
        <v>83</v>
      </c>
      <c r="I142" s="32" t="s">
        <v>222</v>
      </c>
      <c r="J142" s="32" t="s">
        <v>223</v>
      </c>
      <c r="K142" s="112">
        <f>INDEX('Measure Summary'!$N$10:$N$200,AY142)-INDEX('Measure Summary'!$O$10:$P$200,AY142,AW142)</f>
        <v>41</v>
      </c>
      <c r="M142" s="32" t="s">
        <v>84</v>
      </c>
      <c r="O142" s="32" t="s">
        <v>214</v>
      </c>
      <c r="Q142" s="32" t="s">
        <v>482</v>
      </c>
      <c r="R142" s="32" t="s">
        <v>86</v>
      </c>
      <c r="S142" s="32" t="s">
        <v>85</v>
      </c>
      <c r="T142" s="32" t="s">
        <v>221</v>
      </c>
      <c r="U142" s="32" t="s">
        <v>224</v>
      </c>
      <c r="V142" s="32" t="s">
        <v>225</v>
      </c>
      <c r="W142" s="306" t="str">
        <f>VLOOKUP(LEFT(B142,7),key!$G$4:$I$5,2,FALSE)</f>
        <v>Freezer</v>
      </c>
      <c r="Y142" s="306" t="str">
        <f>VLOOKUP(LEFT(B142,7),key!$G$4:$I$5,3,FALSE)</f>
        <v>Appl-ESFrzr</v>
      </c>
      <c r="AD142" s="32" t="str">
        <f t="shared" si="18"/>
        <v>Frzr-Chest-AutoDef_Med-Code</v>
      </c>
      <c r="AE142" s="32" t="str">
        <f t="shared" si="19"/>
        <v>Frzr-Chest-AutoDef_Med-Tier1</v>
      </c>
      <c r="AF142" s="32" t="s">
        <v>417</v>
      </c>
      <c r="AH142" s="32" t="s">
        <v>214</v>
      </c>
      <c r="AI142" s="32" t="s">
        <v>214</v>
      </c>
      <c r="AK142" s="32" t="s">
        <v>82</v>
      </c>
      <c r="AM142" s="306" t="str">
        <f t="shared" si="20"/>
        <v>Appl-ESFrzr</v>
      </c>
      <c r="AO142" s="32" t="s">
        <v>508</v>
      </c>
      <c r="AP142" s="5">
        <v>42005</v>
      </c>
      <c r="AS142" s="32">
        <f t="shared" si="26"/>
        <v>69</v>
      </c>
      <c r="AT142" s="80" t="str">
        <f t="shared" si="24"/>
        <v>Frzr-Chest-AutoDef</v>
      </c>
      <c r="AU142" s="80" t="str">
        <f t="shared" si="21"/>
        <v>_Med</v>
      </c>
      <c r="AV142" s="187" t="str">
        <f t="shared" si="25"/>
        <v>-Tier1</v>
      </c>
      <c r="AW142" s="304">
        <f t="shared" si="25"/>
        <v>1</v>
      </c>
      <c r="AX142" s="81">
        <f>MATCH("RE-"&amp;AT142,'Measure Summary'!$C$10:$C$131,0)</f>
        <v>70</v>
      </c>
      <c r="AY142" s="81">
        <f>MATCH("RE-"&amp;AT142&amp;AU142,'Measure Summary'!$R$10:$R$131,0)</f>
        <v>71</v>
      </c>
      <c r="BA142" s="32">
        <f>MATCH(AD142,Technologies!$B$8:$B$289,0)</f>
        <v>236</v>
      </c>
      <c r="BB142" s="32">
        <f>MATCH(AE142,Technologies!$B$8:$B$289,0)</f>
        <v>253</v>
      </c>
    </row>
    <row r="143" spans="1:54" x14ac:dyDescent="0.25">
      <c r="A143" s="171">
        <f t="shared" si="22"/>
        <v>738</v>
      </c>
      <c r="B143" s="32" t="str">
        <f t="shared" si="23"/>
        <v>RE-Frzr-Chest-AutoDef_Med-Tier2</v>
      </c>
      <c r="C143" s="32" t="str">
        <f>MID(INDEX('Measure Summary'!$B$10:$B$200,AX143),FIND(".",INDEX('Measure Summary'!$B$10:$B$200,AX143))+2,299)&amp;", Size Range: "&amp;INDEX('Measure Summary'!$M$10:$M$200,AY143)&amp;", "&amp;INDEX(key!$D$4:$D$5,AW143)</f>
        <v>Chest freezers with automatic defrost, Size Range: Medium (13-16 cu ft), 30% less than Code Maximum</v>
      </c>
      <c r="D143" s="32" t="s">
        <v>89</v>
      </c>
      <c r="E143" s="32" t="s">
        <v>254</v>
      </c>
      <c r="F143" s="85">
        <v>41965</v>
      </c>
      <c r="G143" s="32" t="s">
        <v>507</v>
      </c>
      <c r="H143" s="32" t="s">
        <v>83</v>
      </c>
      <c r="I143" s="32" t="s">
        <v>222</v>
      </c>
      <c r="J143" s="32" t="s">
        <v>223</v>
      </c>
      <c r="K143" s="112">
        <f>INDEX('Measure Summary'!$N$10:$N$200,AY143)-INDEX('Measure Summary'!$O$10:$P$200,AY143,AW143)</f>
        <v>123</v>
      </c>
      <c r="M143" s="32" t="s">
        <v>84</v>
      </c>
      <c r="O143" s="32" t="s">
        <v>214</v>
      </c>
      <c r="Q143" s="32" t="s">
        <v>482</v>
      </c>
      <c r="R143" s="32" t="s">
        <v>86</v>
      </c>
      <c r="S143" s="32" t="s">
        <v>85</v>
      </c>
      <c r="T143" s="32" t="s">
        <v>221</v>
      </c>
      <c r="U143" s="32" t="s">
        <v>224</v>
      </c>
      <c r="V143" s="32" t="s">
        <v>225</v>
      </c>
      <c r="W143" s="306" t="str">
        <f>VLOOKUP(LEFT(B143,7),key!$G$4:$I$5,2,FALSE)</f>
        <v>Freezer</v>
      </c>
      <c r="Y143" s="306" t="str">
        <f>VLOOKUP(LEFT(B143,7),key!$G$4:$I$5,3,FALSE)</f>
        <v>Appl-ESFrzr</v>
      </c>
      <c r="AD143" s="32" t="str">
        <f t="shared" si="18"/>
        <v>Frzr-Chest-AutoDef_Med-Code</v>
      </c>
      <c r="AE143" s="32" t="str">
        <f t="shared" si="19"/>
        <v>Frzr-Chest-AutoDef_Med-Tier2</v>
      </c>
      <c r="AF143" s="32" t="s">
        <v>417</v>
      </c>
      <c r="AH143" s="32" t="s">
        <v>214</v>
      </c>
      <c r="AI143" s="32" t="s">
        <v>214</v>
      </c>
      <c r="AK143" s="32" t="s">
        <v>82</v>
      </c>
      <c r="AM143" s="306" t="str">
        <f t="shared" si="20"/>
        <v>Appl-ESFrzr</v>
      </c>
      <c r="AO143" s="32" t="s">
        <v>508</v>
      </c>
      <c r="AP143" s="5">
        <v>42005</v>
      </c>
      <c r="AS143" s="32">
        <f t="shared" si="26"/>
        <v>69</v>
      </c>
      <c r="AT143" s="80" t="str">
        <f t="shared" si="24"/>
        <v>Frzr-Chest-AutoDef</v>
      </c>
      <c r="AU143" s="80" t="str">
        <f t="shared" si="21"/>
        <v>_Med</v>
      </c>
      <c r="AV143" s="187" t="str">
        <f t="shared" si="25"/>
        <v>-Tier2</v>
      </c>
      <c r="AW143" s="304">
        <f t="shared" si="25"/>
        <v>2</v>
      </c>
      <c r="AX143" s="81">
        <f>MATCH("RE-"&amp;AT143,'Measure Summary'!$C$10:$C$131,0)</f>
        <v>70</v>
      </c>
      <c r="AY143" s="81">
        <f>MATCH("RE-"&amp;AT143&amp;AU143,'Measure Summary'!$R$10:$R$131,0)</f>
        <v>71</v>
      </c>
      <c r="BA143" s="32">
        <f>MATCH(AD143,Technologies!$B$8:$B$289,0)</f>
        <v>236</v>
      </c>
      <c r="BB143" s="32">
        <f>MATCH(AE143,Technologies!$B$8:$B$289,0)</f>
        <v>270</v>
      </c>
    </row>
    <row r="144" spans="1:54" x14ac:dyDescent="0.25">
      <c r="A144" s="171">
        <f t="shared" si="22"/>
        <v>739</v>
      </c>
      <c r="B144" s="32" t="str">
        <f t="shared" si="23"/>
        <v>RE-Frzr-Chest-AutoDef_Large-Tier1</v>
      </c>
      <c r="C144" s="32" t="str">
        <f>MID(INDEX('Measure Summary'!$B$10:$B$200,AX144),FIND(".",INDEX('Measure Summary'!$B$10:$B$200,AX144))+2,299)&amp;", Size Range: "&amp;INDEX('Measure Summary'!$M$10:$M$200,AY144)&amp;", "&amp;INDEX(key!$D$4:$D$5,AW144)</f>
        <v>Chest freezers with automatic defrost, Size Range: Large (&gt;16 cu ft), Energy Star (10% less than Code Maximum)</v>
      </c>
      <c r="D144" s="32" t="s">
        <v>89</v>
      </c>
      <c r="E144" s="32" t="s">
        <v>254</v>
      </c>
      <c r="F144" s="85">
        <v>41965</v>
      </c>
      <c r="G144" s="32" t="s">
        <v>507</v>
      </c>
      <c r="H144" s="32" t="s">
        <v>83</v>
      </c>
      <c r="I144" s="32" t="s">
        <v>222</v>
      </c>
      <c r="J144" s="32" t="s">
        <v>223</v>
      </c>
      <c r="K144" s="112">
        <f>INDEX('Measure Summary'!$N$10:$N$200,AY144)-INDEX('Measure Summary'!$O$10:$P$200,AY144,AW144)</f>
        <v>47</v>
      </c>
      <c r="M144" s="32" t="s">
        <v>84</v>
      </c>
      <c r="O144" s="32" t="s">
        <v>214</v>
      </c>
      <c r="Q144" s="32" t="s">
        <v>482</v>
      </c>
      <c r="R144" s="32" t="s">
        <v>86</v>
      </c>
      <c r="S144" s="32" t="s">
        <v>85</v>
      </c>
      <c r="T144" s="32" t="s">
        <v>221</v>
      </c>
      <c r="U144" s="32" t="s">
        <v>224</v>
      </c>
      <c r="V144" s="32" t="s">
        <v>225</v>
      </c>
      <c r="W144" s="306" t="str">
        <f>VLOOKUP(LEFT(B144,7),key!$G$4:$I$5,2,FALSE)</f>
        <v>Freezer</v>
      </c>
      <c r="Y144" s="306" t="str">
        <f>VLOOKUP(LEFT(B144,7),key!$G$4:$I$5,3,FALSE)</f>
        <v>Appl-ESFrzr</v>
      </c>
      <c r="AD144" s="32" t="str">
        <f t="shared" si="18"/>
        <v>Frzr-Chest-AutoDef_Large-Code</v>
      </c>
      <c r="AE144" s="32" t="str">
        <f t="shared" si="19"/>
        <v>Frzr-Chest-AutoDef_Large-Tier1</v>
      </c>
      <c r="AF144" s="32" t="s">
        <v>417</v>
      </c>
      <c r="AH144" s="32" t="s">
        <v>214</v>
      </c>
      <c r="AI144" s="32" t="s">
        <v>214</v>
      </c>
      <c r="AK144" s="32" t="s">
        <v>82</v>
      </c>
      <c r="AM144" s="306" t="str">
        <f t="shared" si="20"/>
        <v>Appl-ESFrzr</v>
      </c>
      <c r="AO144" s="32" t="s">
        <v>508</v>
      </c>
      <c r="AP144" s="5">
        <v>42005</v>
      </c>
      <c r="AS144" s="32">
        <f t="shared" si="26"/>
        <v>70</v>
      </c>
      <c r="AT144" s="80" t="str">
        <f t="shared" si="24"/>
        <v>Frzr-Chest-AutoDef</v>
      </c>
      <c r="AU144" s="80" t="str">
        <f t="shared" si="21"/>
        <v>_Large</v>
      </c>
      <c r="AV144" s="187" t="str">
        <f t="shared" si="25"/>
        <v>-Tier1</v>
      </c>
      <c r="AW144" s="304">
        <f t="shared" si="25"/>
        <v>1</v>
      </c>
      <c r="AX144" s="81">
        <f>MATCH("RE-"&amp;AT144,'Measure Summary'!$C$10:$C$131,0)</f>
        <v>70</v>
      </c>
      <c r="AY144" s="81">
        <f>MATCH("RE-"&amp;AT144&amp;AU144,'Measure Summary'!$R$10:$R$131,0)</f>
        <v>72</v>
      </c>
      <c r="BA144" s="32">
        <f>MATCH(AD144,Technologies!$B$8:$B$289,0)</f>
        <v>237</v>
      </c>
      <c r="BB144" s="32">
        <f>MATCH(AE144,Technologies!$B$8:$B$289,0)</f>
        <v>254</v>
      </c>
    </row>
    <row r="145" spans="1:54" x14ac:dyDescent="0.25">
      <c r="A145" s="171">
        <f t="shared" si="22"/>
        <v>740</v>
      </c>
      <c r="B145" s="32" t="str">
        <f t="shared" si="23"/>
        <v>RE-Frzr-Chest-AutoDef_Large-Tier2</v>
      </c>
      <c r="C145" s="32" t="str">
        <f>MID(INDEX('Measure Summary'!$B$10:$B$200,AX145),FIND(".",INDEX('Measure Summary'!$B$10:$B$200,AX145))+2,299)&amp;", Size Range: "&amp;INDEX('Measure Summary'!$M$10:$M$200,AY145)&amp;", "&amp;INDEX(key!$D$4:$D$5,AW145)</f>
        <v>Chest freezers with automatic defrost, Size Range: Large (&gt;16 cu ft), 30% less than Code Maximum</v>
      </c>
      <c r="D145" s="32" t="s">
        <v>89</v>
      </c>
      <c r="E145" s="32" t="s">
        <v>254</v>
      </c>
      <c r="F145" s="85">
        <v>41965</v>
      </c>
      <c r="G145" s="32" t="s">
        <v>507</v>
      </c>
      <c r="H145" s="32" t="s">
        <v>83</v>
      </c>
      <c r="I145" s="32" t="s">
        <v>222</v>
      </c>
      <c r="J145" s="32" t="s">
        <v>223</v>
      </c>
      <c r="K145" s="112">
        <f>INDEX('Measure Summary'!$N$10:$N$200,AY145)-INDEX('Measure Summary'!$O$10:$P$200,AY145,AW145)</f>
        <v>142</v>
      </c>
      <c r="M145" s="32" t="s">
        <v>84</v>
      </c>
      <c r="O145" s="32" t="s">
        <v>214</v>
      </c>
      <c r="Q145" s="32" t="s">
        <v>482</v>
      </c>
      <c r="R145" s="32" t="s">
        <v>86</v>
      </c>
      <c r="S145" s="32" t="s">
        <v>85</v>
      </c>
      <c r="T145" s="32" t="s">
        <v>221</v>
      </c>
      <c r="U145" s="32" t="s">
        <v>224</v>
      </c>
      <c r="V145" s="32" t="s">
        <v>225</v>
      </c>
      <c r="W145" s="306" t="str">
        <f>VLOOKUP(LEFT(B145,7),key!$G$4:$I$5,2,FALSE)</f>
        <v>Freezer</v>
      </c>
      <c r="Y145" s="306" t="str">
        <f>VLOOKUP(LEFT(B145,7),key!$G$4:$I$5,3,FALSE)</f>
        <v>Appl-ESFrzr</v>
      </c>
      <c r="AD145" s="32" t="str">
        <f t="shared" si="18"/>
        <v>Frzr-Chest-AutoDef_Large-Code</v>
      </c>
      <c r="AE145" s="32" t="str">
        <f t="shared" si="19"/>
        <v>Frzr-Chest-AutoDef_Large-Tier2</v>
      </c>
      <c r="AF145" s="32" t="s">
        <v>417</v>
      </c>
      <c r="AH145" s="32" t="s">
        <v>214</v>
      </c>
      <c r="AI145" s="32" t="s">
        <v>214</v>
      </c>
      <c r="AK145" s="32" t="s">
        <v>82</v>
      </c>
      <c r="AM145" s="306" t="str">
        <f t="shared" si="20"/>
        <v>Appl-ESFrzr</v>
      </c>
      <c r="AO145" s="32" t="s">
        <v>508</v>
      </c>
      <c r="AP145" s="5">
        <v>42005</v>
      </c>
      <c r="AS145" s="32">
        <f t="shared" si="26"/>
        <v>70</v>
      </c>
      <c r="AT145" s="80" t="str">
        <f t="shared" si="24"/>
        <v>Frzr-Chest-AutoDef</v>
      </c>
      <c r="AU145" s="80" t="str">
        <f t="shared" si="21"/>
        <v>_Large</v>
      </c>
      <c r="AV145" s="187" t="str">
        <f t="shared" si="25"/>
        <v>-Tier2</v>
      </c>
      <c r="AW145" s="304">
        <f t="shared" si="25"/>
        <v>2</v>
      </c>
      <c r="AX145" s="81">
        <f>MATCH("RE-"&amp;AT145,'Measure Summary'!$C$10:$C$131,0)</f>
        <v>70</v>
      </c>
      <c r="AY145" s="81">
        <f>MATCH("RE-"&amp;AT145&amp;AU145,'Measure Summary'!$R$10:$R$131,0)</f>
        <v>72</v>
      </c>
      <c r="BA145" s="32">
        <f>MATCH(AD145,Technologies!$B$8:$B$289,0)</f>
        <v>237</v>
      </c>
      <c r="BB145" s="32">
        <f>MATCH(AE145,Technologies!$B$8:$B$289,0)</f>
        <v>271</v>
      </c>
    </row>
    <row r="146" spans="1:54" x14ac:dyDescent="0.25">
      <c r="A146" s="171">
        <f t="shared" si="22"/>
        <v>741</v>
      </c>
      <c r="B146" s="32" t="str">
        <f t="shared" si="23"/>
        <v>RE-Frzr-Chest-AutoDef_WtdSize-Tier1</v>
      </c>
      <c r="C146" s="32" t="str">
        <f>MID(INDEX('Measure Summary'!$B$10:$B$200,AX146),FIND(".",INDEX('Measure Summary'!$B$10:$B$200,AX146))+2,299)&amp;", Size Range: "&amp;INDEX('Measure Summary'!$M$10:$M$200,AY146)&amp;", "&amp;INDEX(key!$D$4:$D$5,AW146)</f>
        <v>Chest freezers with automatic defrost, Size Range: Weighted Size, Energy Star (10% less than Code Maximum)</v>
      </c>
      <c r="D146" s="32" t="s">
        <v>89</v>
      </c>
      <c r="E146" s="32" t="s">
        <v>254</v>
      </c>
      <c r="F146" s="85">
        <v>41965</v>
      </c>
      <c r="G146" s="32" t="s">
        <v>507</v>
      </c>
      <c r="H146" s="32" t="s">
        <v>83</v>
      </c>
      <c r="I146" s="32" t="s">
        <v>222</v>
      </c>
      <c r="J146" s="32" t="s">
        <v>223</v>
      </c>
      <c r="K146" s="112">
        <f>INDEX('Measure Summary'!$N$10:$N$200,AY146)-INDEX('Measure Summary'!$O$10:$P$200,AY146,AW146)</f>
        <v>38</v>
      </c>
      <c r="M146" s="32" t="s">
        <v>84</v>
      </c>
      <c r="O146" s="32" t="s">
        <v>214</v>
      </c>
      <c r="Q146" s="32" t="s">
        <v>482</v>
      </c>
      <c r="R146" s="32" t="s">
        <v>86</v>
      </c>
      <c r="S146" s="32" t="s">
        <v>85</v>
      </c>
      <c r="T146" s="32" t="s">
        <v>221</v>
      </c>
      <c r="U146" s="32" t="s">
        <v>224</v>
      </c>
      <c r="V146" s="32" t="s">
        <v>225</v>
      </c>
      <c r="W146" s="306" t="str">
        <f>VLOOKUP(LEFT(B146,7),key!$G$4:$I$5,2,FALSE)</f>
        <v>Freezer</v>
      </c>
      <c r="Y146" s="306" t="str">
        <f>VLOOKUP(LEFT(B146,7),key!$G$4:$I$5,3,FALSE)</f>
        <v>Appl-ESFrzr</v>
      </c>
      <c r="AD146" s="32" t="str">
        <f t="shared" si="18"/>
        <v>Frzr-Chest-AutoDef_WtdSize-Code</v>
      </c>
      <c r="AE146" s="32" t="str">
        <f t="shared" si="19"/>
        <v>Frzr-Chest-AutoDef_WtdSize-Tier1</v>
      </c>
      <c r="AF146" s="32" t="s">
        <v>417</v>
      </c>
      <c r="AH146" s="32" t="s">
        <v>214</v>
      </c>
      <c r="AI146" s="32" t="s">
        <v>214</v>
      </c>
      <c r="AK146" s="32" t="s">
        <v>82</v>
      </c>
      <c r="AM146" s="306" t="str">
        <f t="shared" si="20"/>
        <v>Appl-ESFrzr</v>
      </c>
      <c r="AO146" s="32" t="s">
        <v>508</v>
      </c>
      <c r="AP146" s="5">
        <v>42005</v>
      </c>
      <c r="AS146" s="32">
        <f t="shared" si="26"/>
        <v>71</v>
      </c>
      <c r="AT146" s="80" t="str">
        <f t="shared" si="24"/>
        <v>Frzr-Chest-AutoDef</v>
      </c>
      <c r="AU146" s="80" t="str">
        <f t="shared" si="21"/>
        <v>_WtdSize</v>
      </c>
      <c r="AV146" s="187" t="str">
        <f t="shared" si="25"/>
        <v>-Tier1</v>
      </c>
      <c r="AW146" s="304">
        <f t="shared" si="25"/>
        <v>1</v>
      </c>
      <c r="AX146" s="81">
        <f>MATCH("RE-"&amp;AT146,'Measure Summary'!$C$10:$C$131,0)</f>
        <v>70</v>
      </c>
      <c r="AY146" s="81">
        <f>MATCH("RE-"&amp;AT146&amp;AU146,'Measure Summary'!$R$10:$R$131,0)</f>
        <v>73</v>
      </c>
      <c r="BA146" s="32">
        <f>MATCH(AD146,Technologies!$B$8:$B$289,0)</f>
        <v>238</v>
      </c>
      <c r="BB146" s="32">
        <f>MATCH(AE146,Technologies!$B$8:$B$289,0)</f>
        <v>255</v>
      </c>
    </row>
    <row r="147" spans="1:54" x14ac:dyDescent="0.25">
      <c r="A147" s="171">
        <f t="shared" si="22"/>
        <v>742</v>
      </c>
      <c r="B147" s="32" t="str">
        <f t="shared" si="23"/>
        <v>RE-Frzr-Chest-AutoDef_WtdSize-Tier2</v>
      </c>
      <c r="C147" s="32" t="str">
        <f>MID(INDEX('Measure Summary'!$B$10:$B$200,AX147),FIND(".",INDEX('Measure Summary'!$B$10:$B$200,AX147))+2,299)&amp;", Size Range: "&amp;INDEX('Measure Summary'!$M$10:$M$200,AY147)&amp;", "&amp;INDEX(key!$D$4:$D$5,AW147)</f>
        <v>Chest freezers with automatic defrost, Size Range: Weighted Size, 30% less than Code Maximum</v>
      </c>
      <c r="D147" s="32" t="s">
        <v>89</v>
      </c>
      <c r="E147" s="32" t="s">
        <v>254</v>
      </c>
      <c r="F147" s="85">
        <v>41965</v>
      </c>
      <c r="G147" s="32" t="s">
        <v>507</v>
      </c>
      <c r="H147" s="32" t="s">
        <v>83</v>
      </c>
      <c r="I147" s="32" t="s">
        <v>222</v>
      </c>
      <c r="J147" s="32" t="s">
        <v>223</v>
      </c>
      <c r="K147" s="112">
        <f>INDEX('Measure Summary'!$N$10:$N$200,AY147)-INDEX('Measure Summary'!$O$10:$P$200,AY147,AW147)</f>
        <v>115</v>
      </c>
      <c r="M147" s="32" t="s">
        <v>84</v>
      </c>
      <c r="O147" s="32" t="s">
        <v>214</v>
      </c>
      <c r="Q147" s="32" t="s">
        <v>482</v>
      </c>
      <c r="R147" s="32" t="s">
        <v>86</v>
      </c>
      <c r="S147" s="32" t="s">
        <v>85</v>
      </c>
      <c r="T147" s="32" t="s">
        <v>221</v>
      </c>
      <c r="U147" s="32" t="s">
        <v>224</v>
      </c>
      <c r="V147" s="32" t="s">
        <v>225</v>
      </c>
      <c r="W147" s="306" t="str">
        <f>VLOOKUP(LEFT(B147,7),key!$G$4:$I$5,2,FALSE)</f>
        <v>Freezer</v>
      </c>
      <c r="Y147" s="306" t="str">
        <f>VLOOKUP(LEFT(B147,7),key!$G$4:$I$5,3,FALSE)</f>
        <v>Appl-ESFrzr</v>
      </c>
      <c r="AD147" s="32" t="str">
        <f t="shared" si="18"/>
        <v>Frzr-Chest-AutoDef_WtdSize-Code</v>
      </c>
      <c r="AE147" s="32" t="str">
        <f t="shared" si="19"/>
        <v>Frzr-Chest-AutoDef_WtdSize-Tier2</v>
      </c>
      <c r="AF147" s="32" t="s">
        <v>417</v>
      </c>
      <c r="AH147" s="32" t="s">
        <v>214</v>
      </c>
      <c r="AI147" s="32" t="s">
        <v>214</v>
      </c>
      <c r="AK147" s="32" t="s">
        <v>82</v>
      </c>
      <c r="AM147" s="306" t="str">
        <f t="shared" si="20"/>
        <v>Appl-ESFrzr</v>
      </c>
      <c r="AO147" s="32" t="s">
        <v>508</v>
      </c>
      <c r="AP147" s="5">
        <v>42005</v>
      </c>
      <c r="AS147" s="32">
        <f t="shared" si="26"/>
        <v>71</v>
      </c>
      <c r="AT147" s="80" t="str">
        <f t="shared" si="24"/>
        <v>Frzr-Chest-AutoDef</v>
      </c>
      <c r="AU147" s="80" t="str">
        <f t="shared" si="21"/>
        <v>_WtdSize</v>
      </c>
      <c r="AV147" s="187" t="str">
        <f t="shared" si="25"/>
        <v>-Tier2</v>
      </c>
      <c r="AW147" s="304">
        <f t="shared" si="25"/>
        <v>2</v>
      </c>
      <c r="AX147" s="81">
        <f>MATCH("RE-"&amp;AT147,'Measure Summary'!$C$10:$C$131,0)</f>
        <v>70</v>
      </c>
      <c r="AY147" s="81">
        <f>MATCH("RE-"&amp;AT147&amp;AU147,'Measure Summary'!$R$10:$R$131,0)</f>
        <v>73</v>
      </c>
      <c r="BA147" s="32">
        <f>MATCH(AD147,Technologies!$B$8:$B$289,0)</f>
        <v>238</v>
      </c>
      <c r="BB147" s="32">
        <f>MATCH(AE147,Technologies!$B$8:$B$289,0)</f>
        <v>272</v>
      </c>
    </row>
    <row r="148" spans="1:54" x14ac:dyDescent="0.25">
      <c r="A148" s="171">
        <f t="shared" si="22"/>
        <v>743</v>
      </c>
      <c r="B148" s="32" t="str">
        <f t="shared" si="23"/>
        <v>RE-Frzr-Wtd-Tier1</v>
      </c>
      <c r="C148" s="305" t="str">
        <f>INDEX('Measure Summary'!$B$10:$B$200,AX148)&amp;", Size Range: "&amp;INDEX('Measure Summary'!$M$10:$M$200,AY148)&amp;", "&amp;INDEX(key!$D$4:$D$5,AW148)</f>
        <v>Weighted Freezer Type, Size Range: Weighted Size, Energy Star (10% less than Code Maximum)</v>
      </c>
      <c r="D148" s="32" t="s">
        <v>89</v>
      </c>
      <c r="E148" s="32" t="s">
        <v>254</v>
      </c>
      <c r="F148" s="85">
        <v>41965</v>
      </c>
      <c r="G148" s="32" t="s">
        <v>507</v>
      </c>
      <c r="H148" s="32" t="s">
        <v>83</v>
      </c>
      <c r="I148" s="32" t="s">
        <v>222</v>
      </c>
      <c r="J148" s="32" t="s">
        <v>223</v>
      </c>
      <c r="K148" s="112">
        <f>INDEX('Measure Summary'!$N$10:$N$200,AY148)-INDEX('Measure Summary'!$O$10:$P$200,AY148,AW148)</f>
        <v>37</v>
      </c>
      <c r="M148" s="32" t="s">
        <v>84</v>
      </c>
      <c r="O148" s="32" t="s">
        <v>214</v>
      </c>
      <c r="Q148" s="32" t="s">
        <v>482</v>
      </c>
      <c r="R148" s="32" t="s">
        <v>86</v>
      </c>
      <c r="S148" s="32" t="s">
        <v>85</v>
      </c>
      <c r="T148" s="32" t="s">
        <v>221</v>
      </c>
      <c r="U148" s="32" t="s">
        <v>224</v>
      </c>
      <c r="V148" s="32" t="s">
        <v>225</v>
      </c>
      <c r="W148" s="306" t="str">
        <f>VLOOKUP(LEFT(B148,7),key!$G$4:$I$5,2,FALSE)</f>
        <v>Freezer</v>
      </c>
      <c r="Y148" s="306" t="str">
        <f>VLOOKUP(LEFT(B148,7),key!$G$4:$I$5,3,FALSE)</f>
        <v>Appl-ESFrzr</v>
      </c>
      <c r="AD148" s="32" t="str">
        <f t="shared" si="18"/>
        <v>Frzr-Wtd-Code</v>
      </c>
      <c r="AE148" s="32" t="str">
        <f t="shared" si="19"/>
        <v>Frzr-Wtd-Tier1</v>
      </c>
      <c r="AF148" s="32" t="s">
        <v>417</v>
      </c>
      <c r="AH148" s="32" t="s">
        <v>214</v>
      </c>
      <c r="AI148" s="32" t="s">
        <v>214</v>
      </c>
      <c r="AK148" s="32" t="s">
        <v>82</v>
      </c>
      <c r="AM148" s="306" t="str">
        <f t="shared" si="20"/>
        <v>Appl-ESFrzr</v>
      </c>
      <c r="AO148" s="32" t="s">
        <v>508</v>
      </c>
      <c r="AP148" s="5">
        <v>42005</v>
      </c>
      <c r="AS148" s="32">
        <f t="shared" si="26"/>
        <v>72</v>
      </c>
      <c r="AT148" s="80" t="str">
        <f t="shared" si="24"/>
        <v>Frzr-Wtd</v>
      </c>
      <c r="AU148" s="80"/>
      <c r="AV148" s="187" t="str">
        <f t="shared" si="25"/>
        <v>-Tier1</v>
      </c>
      <c r="AW148" s="304">
        <f t="shared" si="25"/>
        <v>1</v>
      </c>
      <c r="AX148" s="81">
        <f>MATCH("RE-"&amp;AT148,'Measure Summary'!$C$10:$C$131,0)</f>
        <v>74</v>
      </c>
      <c r="AY148" s="81">
        <f>MATCH("RE-"&amp;AT148&amp;AU148,'Measure Summary'!$R$10:$R$131,0)</f>
        <v>74</v>
      </c>
      <c r="BA148" s="32">
        <f>MATCH(AD148,Technologies!$B$8:$B$289,0)</f>
        <v>239</v>
      </c>
      <c r="BB148" s="32">
        <f>MATCH(AE148,Technologies!$B$8:$B$289,0)</f>
        <v>256</v>
      </c>
    </row>
    <row r="149" spans="1:54" x14ac:dyDescent="0.25">
      <c r="A149" s="171">
        <f t="shared" si="22"/>
        <v>744</v>
      </c>
      <c r="B149" s="32" t="str">
        <f t="shared" si="23"/>
        <v>RE-Frzr-Wtd-Tier2</v>
      </c>
      <c r="C149" s="305" t="str">
        <f>INDEX('Measure Summary'!$B$10:$B$200,AX149)&amp;", Size Range: "&amp;INDEX('Measure Summary'!$M$10:$M$200,AY149)&amp;", "&amp;INDEX(key!$D$4:$D$5,AW149)</f>
        <v>Weighted Freezer Type, Size Range: Weighted Size, 30% less than Code Maximum</v>
      </c>
      <c r="D149" s="32" t="s">
        <v>89</v>
      </c>
      <c r="E149" s="32" t="s">
        <v>254</v>
      </c>
      <c r="F149" s="85">
        <v>41965</v>
      </c>
      <c r="G149" s="32" t="s">
        <v>507</v>
      </c>
      <c r="H149" s="32" t="s">
        <v>83</v>
      </c>
      <c r="I149" s="32" t="s">
        <v>222</v>
      </c>
      <c r="J149" s="32" t="s">
        <v>223</v>
      </c>
      <c r="K149" s="112">
        <f>INDEX('Measure Summary'!$N$10:$N$200,AY149)-INDEX('Measure Summary'!$O$10:$P$200,AY149,AW149)</f>
        <v>110</v>
      </c>
      <c r="M149" s="32" t="s">
        <v>84</v>
      </c>
      <c r="O149" s="32" t="s">
        <v>214</v>
      </c>
      <c r="Q149" s="32" t="s">
        <v>482</v>
      </c>
      <c r="R149" s="32" t="s">
        <v>86</v>
      </c>
      <c r="S149" s="32" t="s">
        <v>85</v>
      </c>
      <c r="T149" s="32" t="s">
        <v>221</v>
      </c>
      <c r="U149" s="32" t="s">
        <v>224</v>
      </c>
      <c r="V149" s="32" t="s">
        <v>225</v>
      </c>
      <c r="W149" s="306" t="str">
        <f>VLOOKUP(LEFT(B149,7),key!$G$4:$I$5,2,FALSE)</f>
        <v>Freezer</v>
      </c>
      <c r="Y149" s="306" t="str">
        <f>VLOOKUP(LEFT(B149,7),key!$G$4:$I$5,3,FALSE)</f>
        <v>Appl-ESFrzr</v>
      </c>
      <c r="AD149" s="32" t="str">
        <f t="shared" si="18"/>
        <v>Frzr-Wtd-Code</v>
      </c>
      <c r="AE149" s="32" t="str">
        <f t="shared" si="19"/>
        <v>Frzr-Wtd-Tier2</v>
      </c>
      <c r="AF149" s="32" t="s">
        <v>417</v>
      </c>
      <c r="AH149" s="32" t="s">
        <v>214</v>
      </c>
      <c r="AI149" s="32" t="s">
        <v>214</v>
      </c>
      <c r="AK149" s="32" t="s">
        <v>82</v>
      </c>
      <c r="AM149" s="306" t="str">
        <f t="shared" si="20"/>
        <v>Appl-ESFrzr</v>
      </c>
      <c r="AO149" s="32" t="s">
        <v>508</v>
      </c>
      <c r="AP149" s="5">
        <v>42005</v>
      </c>
      <c r="AS149" s="32">
        <f t="shared" si="26"/>
        <v>72</v>
      </c>
      <c r="AT149" s="80" t="str">
        <f t="shared" si="24"/>
        <v>Frzr-Wtd</v>
      </c>
      <c r="AU149" s="80"/>
      <c r="AV149" s="187" t="str">
        <f t="shared" si="25"/>
        <v>-Tier2</v>
      </c>
      <c r="AW149" s="304">
        <f t="shared" si="25"/>
        <v>2</v>
      </c>
      <c r="AX149" s="81">
        <f>MATCH("RE-"&amp;AT149,'Measure Summary'!$C$10:$C$131,0)</f>
        <v>74</v>
      </c>
      <c r="AY149" s="81">
        <f>MATCH("RE-"&amp;AT149&amp;AU149,'Measure Summary'!$R$10:$R$131,0)</f>
        <v>74</v>
      </c>
      <c r="BA149" s="32">
        <f>MATCH(AD149,Technologies!$B$8:$B$289,0)</f>
        <v>239</v>
      </c>
      <c r="BB149" s="32">
        <f>MATCH(AE149,Technologies!$B$8:$B$289,0)</f>
        <v>273</v>
      </c>
    </row>
    <row r="150" spans="1:54" x14ac:dyDescent="0.25">
      <c r="A150" s="171">
        <f t="shared" si="22"/>
        <v>745</v>
      </c>
      <c r="B150" s="32" t="str">
        <f t="shared" si="23"/>
        <v>RE-RefgFrz_CmpMini-Tier1</v>
      </c>
      <c r="C150" s="32" t="str">
        <f>MID(INDEX('Measure Summary'!$B$10:$B$200,AX150),FIND(".",INDEX('Measure Summary'!$B$10:$B$200,AX150))+2,299)&amp;", Size Range: "&amp;INDEX('Measure Summary'!$M$10:$M$200,AY150)&amp;", "&amp;INDEX(key!$D$4:$D$5,AW150)</f>
        <v>Compact refrigerator-freezers and refrigerators other than all-refrigerators with manual defrost, Size Range: compact (5-7 cu. ft.), Energy Star (10% less than Code Maximum)</v>
      </c>
      <c r="D150" s="32" t="s">
        <v>89</v>
      </c>
      <c r="E150" s="32" t="s">
        <v>254</v>
      </c>
      <c r="F150" s="85">
        <v>41965</v>
      </c>
      <c r="G150" s="32" t="s">
        <v>507</v>
      </c>
      <c r="H150" s="32" t="s">
        <v>83</v>
      </c>
      <c r="I150" s="32" t="s">
        <v>222</v>
      </c>
      <c r="J150" s="32" t="s">
        <v>223</v>
      </c>
      <c r="K150" s="112">
        <f>INDEX('Measure Summary'!$N$10:$N$200,AY150)-INDEX('Measure Summary'!$O$10:$P$200,AY150,AW150)</f>
        <v>31</v>
      </c>
      <c r="M150" s="32" t="s">
        <v>84</v>
      </c>
      <c r="O150" s="32" t="s">
        <v>214</v>
      </c>
      <c r="Q150" s="32" t="s">
        <v>482</v>
      </c>
      <c r="R150" s="32" t="s">
        <v>86</v>
      </c>
      <c r="S150" s="32" t="s">
        <v>85</v>
      </c>
      <c r="T150" s="32" t="s">
        <v>221</v>
      </c>
      <c r="U150" s="32" t="s">
        <v>224</v>
      </c>
      <c r="V150" s="32" t="s">
        <v>225</v>
      </c>
      <c r="W150" s="306" t="str">
        <f>VLOOKUP(LEFT(B150,7),key!$G$4:$I$5,2,FALSE)</f>
        <v>RefrigFrz</v>
      </c>
      <c r="Y150" s="306" t="str">
        <f>VLOOKUP(LEFT(B150,7),key!$G$4:$I$5,3,FALSE)</f>
        <v>Appl-ESRefg</v>
      </c>
      <c r="AD150" s="32" t="str">
        <f t="shared" si="18"/>
        <v>RefgFrz_CmpMini-Code</v>
      </c>
      <c r="AE150" s="32" t="str">
        <f t="shared" si="19"/>
        <v>RefgFrz_CmpMini-Tier1</v>
      </c>
      <c r="AF150" s="32" t="s">
        <v>417</v>
      </c>
      <c r="AH150" s="32" t="s">
        <v>214</v>
      </c>
      <c r="AI150" s="32" t="s">
        <v>214</v>
      </c>
      <c r="AK150" s="32" t="s">
        <v>82</v>
      </c>
      <c r="AM150" s="306" t="str">
        <f t="shared" si="20"/>
        <v>Appl-ESRefg</v>
      </c>
      <c r="AO150" s="32" t="s">
        <v>508</v>
      </c>
      <c r="AP150" s="5">
        <v>42005</v>
      </c>
      <c r="AS150" s="32">
        <f t="shared" si="26"/>
        <v>73</v>
      </c>
      <c r="AT150" s="80" t="str">
        <f t="shared" si="24"/>
        <v>RefgFrz</v>
      </c>
      <c r="AU150" s="80" t="str">
        <f t="shared" si="21"/>
        <v>_CmpMini</v>
      </c>
      <c r="AV150" s="187" t="str">
        <f t="shared" si="25"/>
        <v>-Tier1</v>
      </c>
      <c r="AW150" s="304">
        <f t="shared" si="25"/>
        <v>1</v>
      </c>
      <c r="AX150" s="81">
        <f>MATCH("RE-"&amp;AT150,'Measure Summary'!$C$10:$C$131,0)</f>
        <v>77</v>
      </c>
      <c r="AY150" s="81">
        <f>MATCH("RE-"&amp;AT150&amp;AU150,'Measure Summary'!$R$10:$R$131,0)</f>
        <v>77</v>
      </c>
      <c r="BA150" s="32">
        <f>MATCH(AD150,Technologies!$B$8:$B$289,0)</f>
        <v>166</v>
      </c>
      <c r="BB150" s="32">
        <f>MATCH(AE150,Technologies!$B$8:$B$289,0)</f>
        <v>174</v>
      </c>
    </row>
    <row r="151" spans="1:54" x14ac:dyDescent="0.25">
      <c r="A151" s="171">
        <f t="shared" si="22"/>
        <v>746</v>
      </c>
      <c r="B151" s="32" t="str">
        <f t="shared" si="23"/>
        <v>RE-RefgFrz_CmpMini-Tier2</v>
      </c>
      <c r="C151" s="32" t="str">
        <f>MID(INDEX('Measure Summary'!$B$10:$B$200,AX151),FIND(".",INDEX('Measure Summary'!$B$10:$B$200,AX151))+2,299)&amp;", Size Range: "&amp;INDEX('Measure Summary'!$M$10:$M$200,AY151)&amp;", "&amp;INDEX(key!$D$4:$D$5,AW151)</f>
        <v>Compact refrigerator-freezers and refrigerators other than all-refrigerators with manual defrost, Size Range: compact (5-7 cu. ft.), 30% less than Code Maximum</v>
      </c>
      <c r="D151" s="32" t="s">
        <v>89</v>
      </c>
      <c r="E151" s="32" t="s">
        <v>254</v>
      </c>
      <c r="F151" s="85">
        <v>41965</v>
      </c>
      <c r="G151" s="32" t="s">
        <v>507</v>
      </c>
      <c r="H151" s="32" t="s">
        <v>83</v>
      </c>
      <c r="I151" s="32" t="s">
        <v>222</v>
      </c>
      <c r="J151" s="32" t="s">
        <v>223</v>
      </c>
      <c r="K151" s="112">
        <f>INDEX('Measure Summary'!$N$10:$N$200,AY151)-INDEX('Measure Summary'!$O$10:$P$200,AY151,AW151)</f>
        <v>93</v>
      </c>
      <c r="M151" s="32" t="s">
        <v>84</v>
      </c>
      <c r="O151" s="32" t="s">
        <v>214</v>
      </c>
      <c r="Q151" s="32" t="s">
        <v>482</v>
      </c>
      <c r="R151" s="32" t="s">
        <v>86</v>
      </c>
      <c r="S151" s="32" t="s">
        <v>85</v>
      </c>
      <c r="T151" s="32" t="s">
        <v>221</v>
      </c>
      <c r="U151" s="32" t="s">
        <v>224</v>
      </c>
      <c r="V151" s="32" t="s">
        <v>225</v>
      </c>
      <c r="W151" s="306" t="str">
        <f>VLOOKUP(LEFT(B151,7),key!$G$4:$I$5,2,FALSE)</f>
        <v>RefrigFrz</v>
      </c>
      <c r="Y151" s="306" t="str">
        <f>VLOOKUP(LEFT(B151,7),key!$G$4:$I$5,3,FALSE)</f>
        <v>Appl-ESRefg</v>
      </c>
      <c r="AD151" s="32" t="str">
        <f t="shared" si="18"/>
        <v>RefgFrz_CmpMini-Code</v>
      </c>
      <c r="AE151" s="32" t="str">
        <f t="shared" si="19"/>
        <v>RefgFrz_CmpMini-Tier2</v>
      </c>
      <c r="AF151" s="32" t="s">
        <v>417</v>
      </c>
      <c r="AH151" s="32" t="s">
        <v>214</v>
      </c>
      <c r="AI151" s="32" t="s">
        <v>214</v>
      </c>
      <c r="AK151" s="32" t="s">
        <v>82</v>
      </c>
      <c r="AM151" s="306" t="str">
        <f t="shared" si="20"/>
        <v>Appl-ESRefg</v>
      </c>
      <c r="AO151" s="32" t="s">
        <v>508</v>
      </c>
      <c r="AP151" s="5">
        <v>42005</v>
      </c>
      <c r="AS151" s="32">
        <f t="shared" si="26"/>
        <v>73</v>
      </c>
      <c r="AT151" s="80" t="str">
        <f t="shared" si="24"/>
        <v>RefgFrz</v>
      </c>
      <c r="AU151" s="80" t="str">
        <f t="shared" si="21"/>
        <v>_CmpMini</v>
      </c>
      <c r="AV151" s="187" t="str">
        <f t="shared" si="25"/>
        <v>-Tier2</v>
      </c>
      <c r="AW151" s="304">
        <f t="shared" si="25"/>
        <v>2</v>
      </c>
      <c r="AX151" s="81">
        <f>MATCH("RE-"&amp;AT151,'Measure Summary'!$C$10:$C$131,0)</f>
        <v>77</v>
      </c>
      <c r="AY151" s="81">
        <f>MATCH("RE-"&amp;AT151&amp;AU151,'Measure Summary'!$R$10:$R$131,0)</f>
        <v>77</v>
      </c>
      <c r="BA151" s="32">
        <f>MATCH(AD151,Technologies!$B$8:$B$289,0)</f>
        <v>166</v>
      </c>
      <c r="BB151" s="32">
        <f>MATCH(AE151,Technologies!$B$8:$B$289,0)</f>
        <v>182</v>
      </c>
    </row>
    <row r="152" spans="1:54" x14ac:dyDescent="0.25">
      <c r="A152" s="171">
        <f t="shared" si="22"/>
        <v>747</v>
      </c>
      <c r="B152" s="32" t="str">
        <f t="shared" si="23"/>
        <v>RE-RefgFrz_CmpSml-Tier1</v>
      </c>
      <c r="C152" s="32" t="str">
        <f>MID(INDEX('Measure Summary'!$B$10:$B$200,AX152),FIND(".",INDEX('Measure Summary'!$B$10:$B$200,AX152))+2,299)&amp;", Size Range: "&amp;INDEX('Measure Summary'!$M$10:$M$200,AY152)&amp;", "&amp;INDEX(key!$D$4:$D$5,AW152)</f>
        <v>Compact refrigerator-freezers and refrigerators other than all-refrigerators with manual defrost, Size Range: compact mini (&lt;5 cu. ft.), Energy Star (10% less than Code Maximum)</v>
      </c>
      <c r="D152" s="32" t="s">
        <v>89</v>
      </c>
      <c r="E152" s="32" t="s">
        <v>254</v>
      </c>
      <c r="F152" s="85">
        <v>41965</v>
      </c>
      <c r="G152" s="32" t="s">
        <v>507</v>
      </c>
      <c r="H152" s="32" t="s">
        <v>83</v>
      </c>
      <c r="I152" s="32" t="s">
        <v>222</v>
      </c>
      <c r="J152" s="32" t="s">
        <v>223</v>
      </c>
      <c r="K152" s="112">
        <f>INDEX('Measure Summary'!$N$10:$N$200,AY152)-INDEX('Measure Summary'!$O$10:$P$200,AY152,AW152)</f>
        <v>28</v>
      </c>
      <c r="M152" s="32" t="s">
        <v>84</v>
      </c>
      <c r="O152" s="32" t="s">
        <v>214</v>
      </c>
      <c r="Q152" s="32" t="s">
        <v>482</v>
      </c>
      <c r="R152" s="32" t="s">
        <v>86</v>
      </c>
      <c r="S152" s="32" t="s">
        <v>85</v>
      </c>
      <c r="T152" s="32" t="s">
        <v>221</v>
      </c>
      <c r="U152" s="32" t="s">
        <v>224</v>
      </c>
      <c r="V152" s="32" t="s">
        <v>225</v>
      </c>
      <c r="W152" s="306" t="str">
        <f>VLOOKUP(LEFT(B152,7),key!$G$4:$I$5,2,FALSE)</f>
        <v>RefrigFrz</v>
      </c>
      <c r="Y152" s="306" t="str">
        <f>VLOOKUP(LEFT(B152,7),key!$G$4:$I$5,3,FALSE)</f>
        <v>Appl-ESRefg</v>
      </c>
      <c r="AD152" s="32" t="str">
        <f t="shared" si="18"/>
        <v>RefgFrz_CmpSml-Code</v>
      </c>
      <c r="AE152" s="32" t="str">
        <f t="shared" si="19"/>
        <v>RefgFrz_CmpSml-Tier1</v>
      </c>
      <c r="AF152" s="32" t="s">
        <v>417</v>
      </c>
      <c r="AH152" s="32" t="s">
        <v>214</v>
      </c>
      <c r="AI152" s="32" t="s">
        <v>214</v>
      </c>
      <c r="AK152" s="32" t="s">
        <v>82</v>
      </c>
      <c r="AM152" s="306" t="str">
        <f t="shared" si="20"/>
        <v>Appl-ESRefg</v>
      </c>
      <c r="AO152" s="32" t="s">
        <v>508</v>
      </c>
      <c r="AP152" s="5">
        <v>42005</v>
      </c>
      <c r="AS152" s="32">
        <f t="shared" si="26"/>
        <v>74</v>
      </c>
      <c r="AT152" s="80" t="str">
        <f t="shared" si="24"/>
        <v>RefgFrz</v>
      </c>
      <c r="AU152" s="80" t="str">
        <f t="shared" si="21"/>
        <v>_CmpSml</v>
      </c>
      <c r="AV152" s="187" t="str">
        <f t="shared" si="25"/>
        <v>-Tier1</v>
      </c>
      <c r="AW152" s="304">
        <f t="shared" si="25"/>
        <v>1</v>
      </c>
      <c r="AX152" s="81">
        <f>MATCH("RE-"&amp;AT152,'Measure Summary'!$C$10:$C$131,0)</f>
        <v>77</v>
      </c>
      <c r="AY152" s="81">
        <f>MATCH("RE-"&amp;AT152&amp;AU152,'Measure Summary'!$R$10:$R$131,0)</f>
        <v>78</v>
      </c>
      <c r="BA152" s="32">
        <f>MATCH(AD152,Technologies!$B$8:$B$289,0)</f>
        <v>167</v>
      </c>
      <c r="BB152" s="32">
        <f>MATCH(AE152,Technologies!$B$8:$B$289,0)</f>
        <v>175</v>
      </c>
    </row>
    <row r="153" spans="1:54" x14ac:dyDescent="0.25">
      <c r="A153" s="171">
        <f t="shared" si="22"/>
        <v>748</v>
      </c>
      <c r="B153" s="32" t="str">
        <f t="shared" si="23"/>
        <v>RE-RefgFrz_CmpSml-Tier2</v>
      </c>
      <c r="C153" s="32" t="str">
        <f>MID(INDEX('Measure Summary'!$B$10:$B$200,AX153),FIND(".",INDEX('Measure Summary'!$B$10:$B$200,AX153))+2,299)&amp;", Size Range: "&amp;INDEX('Measure Summary'!$M$10:$M$200,AY153)&amp;", "&amp;INDEX(key!$D$4:$D$5,AW153)</f>
        <v>Compact refrigerator-freezers and refrigerators other than all-refrigerators with manual defrost, Size Range: compact mini (&lt;5 cu. ft.), 30% less than Code Maximum</v>
      </c>
      <c r="D153" s="32" t="s">
        <v>89</v>
      </c>
      <c r="E153" s="32" t="s">
        <v>254</v>
      </c>
      <c r="F153" s="85">
        <v>41965</v>
      </c>
      <c r="G153" s="32" t="s">
        <v>507</v>
      </c>
      <c r="H153" s="32" t="s">
        <v>83</v>
      </c>
      <c r="I153" s="32" t="s">
        <v>222</v>
      </c>
      <c r="J153" s="32" t="s">
        <v>223</v>
      </c>
      <c r="K153" s="112">
        <f>INDEX('Measure Summary'!$N$10:$N$200,AY153)-INDEX('Measure Summary'!$O$10:$P$200,AY153,AW153)</f>
        <v>84</v>
      </c>
      <c r="M153" s="32" t="s">
        <v>84</v>
      </c>
      <c r="O153" s="32" t="s">
        <v>214</v>
      </c>
      <c r="Q153" s="32" t="s">
        <v>482</v>
      </c>
      <c r="R153" s="32" t="s">
        <v>86</v>
      </c>
      <c r="S153" s="32" t="s">
        <v>85</v>
      </c>
      <c r="T153" s="32" t="s">
        <v>221</v>
      </c>
      <c r="U153" s="32" t="s">
        <v>224</v>
      </c>
      <c r="V153" s="32" t="s">
        <v>225</v>
      </c>
      <c r="W153" s="306" t="str">
        <f>VLOOKUP(LEFT(B153,7),key!$G$4:$I$5,2,FALSE)</f>
        <v>RefrigFrz</v>
      </c>
      <c r="Y153" s="306" t="str">
        <f>VLOOKUP(LEFT(B153,7),key!$G$4:$I$5,3,FALSE)</f>
        <v>Appl-ESRefg</v>
      </c>
      <c r="AD153" s="32" t="str">
        <f t="shared" si="18"/>
        <v>RefgFrz_CmpSml-Code</v>
      </c>
      <c r="AE153" s="32" t="str">
        <f t="shared" si="19"/>
        <v>RefgFrz_CmpSml-Tier2</v>
      </c>
      <c r="AF153" s="32" t="s">
        <v>417</v>
      </c>
      <c r="AH153" s="32" t="s">
        <v>214</v>
      </c>
      <c r="AI153" s="32" t="s">
        <v>214</v>
      </c>
      <c r="AK153" s="32" t="s">
        <v>82</v>
      </c>
      <c r="AM153" s="306" t="str">
        <f t="shared" si="20"/>
        <v>Appl-ESRefg</v>
      </c>
      <c r="AO153" s="32" t="s">
        <v>508</v>
      </c>
      <c r="AP153" s="5">
        <v>42005</v>
      </c>
      <c r="AS153" s="32">
        <f t="shared" si="26"/>
        <v>74</v>
      </c>
      <c r="AT153" s="80" t="str">
        <f t="shared" si="24"/>
        <v>RefgFrz</v>
      </c>
      <c r="AU153" s="80" t="str">
        <f t="shared" si="21"/>
        <v>_CmpSml</v>
      </c>
      <c r="AV153" s="187" t="str">
        <f t="shared" si="25"/>
        <v>-Tier2</v>
      </c>
      <c r="AW153" s="304">
        <f t="shared" si="25"/>
        <v>2</v>
      </c>
      <c r="AX153" s="81">
        <f>MATCH("RE-"&amp;AT153,'Measure Summary'!$C$10:$C$131,0)</f>
        <v>77</v>
      </c>
      <c r="AY153" s="81">
        <f>MATCH("RE-"&amp;AT153&amp;AU153,'Measure Summary'!$R$10:$R$131,0)</f>
        <v>78</v>
      </c>
      <c r="BA153" s="32">
        <f>MATCH(AD153,Technologies!$B$8:$B$289,0)</f>
        <v>167</v>
      </c>
      <c r="BB153" s="32">
        <f>MATCH(AE153,Technologies!$B$8:$B$289,0)</f>
        <v>183</v>
      </c>
    </row>
    <row r="154" spans="1:54" x14ac:dyDescent="0.25">
      <c r="A154" s="171">
        <f t="shared" si="22"/>
        <v>749</v>
      </c>
      <c r="B154" s="32" t="str">
        <f t="shared" si="23"/>
        <v>RE-Refg-All_CmpMini-Tier1</v>
      </c>
      <c r="C154" s="32" t="str">
        <f>MID(INDEX('Measure Summary'!$B$10:$B$200,AX154),FIND(".",INDEX('Measure Summary'!$B$10:$B$200,AX154))+2,299)&amp;", Size Range: "&amp;INDEX('Measure Summary'!$M$10:$M$200,AY154)&amp;", "&amp;INDEX(key!$D$4:$D$5,AW154)</f>
        <v>All-refrigerators - automatic defrost
(Refrigerator with no separate freezer storage), Size Range: compact (5-7 cu. ft.), Energy Star (10% less than Code Maximum)</v>
      </c>
      <c r="D154" s="32" t="s">
        <v>89</v>
      </c>
      <c r="E154" s="32" t="s">
        <v>254</v>
      </c>
      <c r="F154" s="85">
        <v>41965</v>
      </c>
      <c r="G154" s="32" t="s">
        <v>507</v>
      </c>
      <c r="H154" s="32" t="s">
        <v>83</v>
      </c>
      <c r="I154" s="32" t="s">
        <v>222</v>
      </c>
      <c r="J154" s="32" t="s">
        <v>223</v>
      </c>
      <c r="K154" s="112">
        <f>INDEX('Measure Summary'!$N$10:$N$200,AY154)-INDEX('Measure Summary'!$O$10:$P$200,AY154,AW154)</f>
        <v>27</v>
      </c>
      <c r="M154" s="32" t="s">
        <v>84</v>
      </c>
      <c r="O154" s="32" t="s">
        <v>214</v>
      </c>
      <c r="Q154" s="32" t="s">
        <v>482</v>
      </c>
      <c r="R154" s="32" t="s">
        <v>86</v>
      </c>
      <c r="S154" s="32" t="s">
        <v>85</v>
      </c>
      <c r="T154" s="32" t="s">
        <v>221</v>
      </c>
      <c r="U154" s="32" t="s">
        <v>224</v>
      </c>
      <c r="V154" s="32" t="s">
        <v>225</v>
      </c>
      <c r="W154" s="306" t="str">
        <f>VLOOKUP(LEFT(B154,7),key!$G$4:$I$5,2,FALSE)</f>
        <v>RefrigFrz</v>
      </c>
      <c r="Y154" s="306" t="str">
        <f>VLOOKUP(LEFT(B154,7),key!$G$4:$I$5,3,FALSE)</f>
        <v>Appl-ESRefg</v>
      </c>
      <c r="AD154" s="32" t="str">
        <f t="shared" si="18"/>
        <v>Refg-All_CmpMini-Code</v>
      </c>
      <c r="AE154" s="32" t="str">
        <f t="shared" si="19"/>
        <v>Refg-All_CmpMini-Tier1</v>
      </c>
      <c r="AF154" s="32" t="s">
        <v>417</v>
      </c>
      <c r="AH154" s="32" t="s">
        <v>214</v>
      </c>
      <c r="AI154" s="32" t="s">
        <v>214</v>
      </c>
      <c r="AK154" s="32" t="s">
        <v>82</v>
      </c>
      <c r="AM154" s="306" t="str">
        <f t="shared" si="20"/>
        <v>Appl-ESRefg</v>
      </c>
      <c r="AO154" s="32" t="s">
        <v>508</v>
      </c>
      <c r="AP154" s="5">
        <v>42005</v>
      </c>
      <c r="AS154" s="32">
        <f t="shared" si="26"/>
        <v>75</v>
      </c>
      <c r="AT154" s="80" t="str">
        <f t="shared" si="24"/>
        <v>Refg-All</v>
      </c>
      <c r="AU154" s="80" t="str">
        <f t="shared" si="21"/>
        <v>_CmpMini</v>
      </c>
      <c r="AV154" s="187" t="str">
        <f t="shared" si="25"/>
        <v>-Tier1</v>
      </c>
      <c r="AW154" s="304">
        <f t="shared" si="25"/>
        <v>1</v>
      </c>
      <c r="AX154" s="81">
        <f>MATCH("RE-"&amp;AT154,'Measure Summary'!$C$10:$C$131,0)</f>
        <v>7</v>
      </c>
      <c r="AY154" s="81">
        <f>MATCH("RE-"&amp;AT154&amp;AU154,'Measure Summary'!$R$10:$R$131,0)</f>
        <v>79</v>
      </c>
      <c r="BA154" s="32">
        <f>MATCH(AD154,Technologies!$B$8:$B$289,0)</f>
        <v>168</v>
      </c>
      <c r="BB154" s="32">
        <f>MATCH(AE154,Technologies!$B$8:$B$289,0)</f>
        <v>176</v>
      </c>
    </row>
    <row r="155" spans="1:54" x14ac:dyDescent="0.25">
      <c r="A155" s="171">
        <f t="shared" si="22"/>
        <v>750</v>
      </c>
      <c r="B155" s="32" t="str">
        <f t="shared" si="23"/>
        <v>RE-Refg-All_CmpMini-Tier2</v>
      </c>
      <c r="C155" s="32" t="str">
        <f>MID(INDEX('Measure Summary'!$B$10:$B$200,AX155),FIND(".",INDEX('Measure Summary'!$B$10:$B$200,AX155))+2,299)&amp;", Size Range: "&amp;INDEX('Measure Summary'!$M$10:$M$200,AY155)&amp;", "&amp;INDEX(key!$D$4:$D$5,AW155)</f>
        <v>All-refrigerators - automatic defrost
(Refrigerator with no separate freezer storage), Size Range: compact (5-7 cu. ft.), 30% less than Code Maximum</v>
      </c>
      <c r="D155" s="32" t="s">
        <v>89</v>
      </c>
      <c r="E155" s="32" t="s">
        <v>254</v>
      </c>
      <c r="F155" s="85">
        <v>41965</v>
      </c>
      <c r="G155" s="32" t="s">
        <v>507</v>
      </c>
      <c r="H155" s="32" t="s">
        <v>83</v>
      </c>
      <c r="I155" s="32" t="s">
        <v>222</v>
      </c>
      <c r="J155" s="32" t="s">
        <v>223</v>
      </c>
      <c r="K155" s="112">
        <f>INDEX('Measure Summary'!$N$10:$N$200,AY155)-INDEX('Measure Summary'!$O$10:$P$200,AY155,AW155)</f>
        <v>80</v>
      </c>
      <c r="M155" s="32" t="s">
        <v>84</v>
      </c>
      <c r="O155" s="32" t="s">
        <v>214</v>
      </c>
      <c r="Q155" s="32" t="s">
        <v>482</v>
      </c>
      <c r="R155" s="32" t="s">
        <v>86</v>
      </c>
      <c r="S155" s="32" t="s">
        <v>85</v>
      </c>
      <c r="T155" s="32" t="s">
        <v>221</v>
      </c>
      <c r="U155" s="32" t="s">
        <v>224</v>
      </c>
      <c r="V155" s="32" t="s">
        <v>225</v>
      </c>
      <c r="W155" s="306" t="str">
        <f>VLOOKUP(LEFT(B155,7),key!$G$4:$I$5,2,FALSE)</f>
        <v>RefrigFrz</v>
      </c>
      <c r="Y155" s="306" t="str">
        <f>VLOOKUP(LEFT(B155,7),key!$G$4:$I$5,3,FALSE)</f>
        <v>Appl-ESRefg</v>
      </c>
      <c r="AD155" s="32" t="str">
        <f t="shared" si="18"/>
        <v>Refg-All_CmpMini-Code</v>
      </c>
      <c r="AE155" s="32" t="str">
        <f t="shared" si="19"/>
        <v>Refg-All_CmpMini-Tier2</v>
      </c>
      <c r="AF155" s="32" t="s">
        <v>417</v>
      </c>
      <c r="AH155" s="32" t="s">
        <v>214</v>
      </c>
      <c r="AI155" s="32" t="s">
        <v>214</v>
      </c>
      <c r="AK155" s="32" t="s">
        <v>82</v>
      </c>
      <c r="AM155" s="306" t="str">
        <f t="shared" si="20"/>
        <v>Appl-ESRefg</v>
      </c>
      <c r="AO155" s="32" t="s">
        <v>508</v>
      </c>
      <c r="AP155" s="5">
        <v>42005</v>
      </c>
      <c r="AS155" s="32">
        <f t="shared" si="26"/>
        <v>75</v>
      </c>
      <c r="AT155" s="80" t="str">
        <f t="shared" si="24"/>
        <v>Refg-All</v>
      </c>
      <c r="AU155" s="80" t="str">
        <f t="shared" si="21"/>
        <v>_CmpMini</v>
      </c>
      <c r="AV155" s="187" t="str">
        <f t="shared" si="25"/>
        <v>-Tier2</v>
      </c>
      <c r="AW155" s="304">
        <f t="shared" si="25"/>
        <v>2</v>
      </c>
      <c r="AX155" s="81">
        <f>MATCH("RE-"&amp;AT155,'Measure Summary'!$C$10:$C$131,0)</f>
        <v>7</v>
      </c>
      <c r="AY155" s="81">
        <f>MATCH("RE-"&amp;AT155&amp;AU155,'Measure Summary'!$R$10:$R$131,0)</f>
        <v>79</v>
      </c>
      <c r="BA155" s="32">
        <f>MATCH(AD155,Technologies!$B$8:$B$289,0)</f>
        <v>168</v>
      </c>
      <c r="BB155" s="32">
        <f>MATCH(AE155,Technologies!$B$8:$B$289,0)</f>
        <v>184</v>
      </c>
    </row>
    <row r="156" spans="1:54" x14ac:dyDescent="0.25">
      <c r="A156" s="171">
        <f t="shared" si="22"/>
        <v>751</v>
      </c>
      <c r="B156" s="32" t="str">
        <f t="shared" si="23"/>
        <v>RE-Refg-All_CmpSml-Tier1</v>
      </c>
      <c r="C156" s="32" t="str">
        <f>MID(INDEX('Measure Summary'!$B$10:$B$200,AX156),FIND(".",INDEX('Measure Summary'!$B$10:$B$200,AX156))+2,299)&amp;", Size Range: "&amp;INDEX('Measure Summary'!$M$10:$M$200,AY156)&amp;", "&amp;INDEX(key!$D$4:$D$5,AW156)</f>
        <v>All-refrigerators - automatic defrost
(Refrigerator with no separate freezer storage), Size Range: compact mini (&lt;5 cu. ft.), Energy Star (10% less than Code Maximum)</v>
      </c>
      <c r="D156" s="32" t="s">
        <v>89</v>
      </c>
      <c r="E156" s="32" t="s">
        <v>254</v>
      </c>
      <c r="F156" s="85">
        <v>41965</v>
      </c>
      <c r="G156" s="32" t="s">
        <v>507</v>
      </c>
      <c r="H156" s="32" t="s">
        <v>83</v>
      </c>
      <c r="I156" s="32" t="s">
        <v>222</v>
      </c>
      <c r="J156" s="32" t="s">
        <v>223</v>
      </c>
      <c r="K156" s="112">
        <f>INDEX('Measure Summary'!$N$10:$N$200,AY156)-INDEX('Measure Summary'!$O$10:$P$200,AY156,AW156)</f>
        <v>24</v>
      </c>
      <c r="M156" s="32" t="s">
        <v>84</v>
      </c>
      <c r="O156" s="32" t="s">
        <v>214</v>
      </c>
      <c r="Q156" s="32" t="s">
        <v>482</v>
      </c>
      <c r="R156" s="32" t="s">
        <v>86</v>
      </c>
      <c r="S156" s="32" t="s">
        <v>85</v>
      </c>
      <c r="T156" s="32" t="s">
        <v>221</v>
      </c>
      <c r="U156" s="32" t="s">
        <v>224</v>
      </c>
      <c r="V156" s="32" t="s">
        <v>225</v>
      </c>
      <c r="W156" s="306" t="str">
        <f>VLOOKUP(LEFT(B156,7),key!$G$4:$I$5,2,FALSE)</f>
        <v>RefrigFrz</v>
      </c>
      <c r="Y156" s="306" t="str">
        <f>VLOOKUP(LEFT(B156,7),key!$G$4:$I$5,3,FALSE)</f>
        <v>Appl-ESRefg</v>
      </c>
      <c r="AD156" s="32" t="str">
        <f t="shared" si="18"/>
        <v>Refg-All_CmpSml-Code</v>
      </c>
      <c r="AE156" s="32" t="str">
        <f t="shared" si="19"/>
        <v>Refg-All_CmpSml-Tier1</v>
      </c>
      <c r="AF156" s="32" t="s">
        <v>417</v>
      </c>
      <c r="AH156" s="32" t="s">
        <v>214</v>
      </c>
      <c r="AI156" s="32" t="s">
        <v>214</v>
      </c>
      <c r="AK156" s="32" t="s">
        <v>82</v>
      </c>
      <c r="AM156" s="306" t="str">
        <f t="shared" si="20"/>
        <v>Appl-ESRefg</v>
      </c>
      <c r="AO156" s="32" t="s">
        <v>508</v>
      </c>
      <c r="AP156" s="5">
        <v>42005</v>
      </c>
      <c r="AS156" s="32">
        <f t="shared" si="26"/>
        <v>76</v>
      </c>
      <c r="AT156" s="80" t="str">
        <f t="shared" si="24"/>
        <v>Refg-All</v>
      </c>
      <c r="AU156" s="80" t="str">
        <f t="shared" si="21"/>
        <v>_CmpSml</v>
      </c>
      <c r="AV156" s="187" t="str">
        <f t="shared" si="25"/>
        <v>-Tier1</v>
      </c>
      <c r="AW156" s="304">
        <f t="shared" si="25"/>
        <v>1</v>
      </c>
      <c r="AX156" s="81">
        <f>MATCH("RE-"&amp;AT156,'Measure Summary'!$C$10:$C$131,0)</f>
        <v>7</v>
      </c>
      <c r="AY156" s="81">
        <f>MATCH("RE-"&amp;AT156&amp;AU156,'Measure Summary'!$R$10:$R$131,0)</f>
        <v>80</v>
      </c>
      <c r="BA156" s="32">
        <f>MATCH(AD156,Technologies!$B$8:$B$289,0)</f>
        <v>169</v>
      </c>
      <c r="BB156" s="32">
        <f>MATCH(AE156,Technologies!$B$8:$B$289,0)</f>
        <v>177</v>
      </c>
    </row>
    <row r="157" spans="1:54" x14ac:dyDescent="0.25">
      <c r="A157" s="171">
        <f t="shared" si="22"/>
        <v>752</v>
      </c>
      <c r="B157" s="32" t="str">
        <f t="shared" si="23"/>
        <v>RE-Refg-All_CmpSml-Tier2</v>
      </c>
      <c r="C157" s="32" t="str">
        <f>MID(INDEX('Measure Summary'!$B$10:$B$200,AX157),FIND(".",INDEX('Measure Summary'!$B$10:$B$200,AX157))+2,299)&amp;", Size Range: "&amp;INDEX('Measure Summary'!$M$10:$M$200,AY157)&amp;", "&amp;INDEX(key!$D$4:$D$5,AW157)</f>
        <v>All-refrigerators - automatic defrost
(Refrigerator with no separate freezer storage), Size Range: compact mini (&lt;5 cu. ft.), 30% less than Code Maximum</v>
      </c>
      <c r="D157" s="32" t="s">
        <v>89</v>
      </c>
      <c r="E157" s="32" t="s">
        <v>254</v>
      </c>
      <c r="F157" s="85">
        <v>41965</v>
      </c>
      <c r="G157" s="32" t="s">
        <v>507</v>
      </c>
      <c r="H157" s="32" t="s">
        <v>83</v>
      </c>
      <c r="I157" s="32" t="s">
        <v>222</v>
      </c>
      <c r="J157" s="32" t="s">
        <v>223</v>
      </c>
      <c r="K157" s="112">
        <f>INDEX('Measure Summary'!$N$10:$N$200,AY157)-INDEX('Measure Summary'!$O$10:$P$200,AY157,AW157)</f>
        <v>73</v>
      </c>
      <c r="M157" s="32" t="s">
        <v>84</v>
      </c>
      <c r="O157" s="32" t="s">
        <v>214</v>
      </c>
      <c r="Q157" s="32" t="s">
        <v>482</v>
      </c>
      <c r="R157" s="32" t="s">
        <v>86</v>
      </c>
      <c r="S157" s="32" t="s">
        <v>85</v>
      </c>
      <c r="T157" s="32" t="s">
        <v>221</v>
      </c>
      <c r="U157" s="32" t="s">
        <v>224</v>
      </c>
      <c r="V157" s="32" t="s">
        <v>225</v>
      </c>
      <c r="W157" s="306" t="str">
        <f>VLOOKUP(LEFT(B157,7),key!$G$4:$I$5,2,FALSE)</f>
        <v>RefrigFrz</v>
      </c>
      <c r="Y157" s="306" t="str">
        <f>VLOOKUP(LEFT(B157,7),key!$G$4:$I$5,3,FALSE)</f>
        <v>Appl-ESRefg</v>
      </c>
      <c r="AD157" s="32" t="str">
        <f t="shared" si="18"/>
        <v>Refg-All_CmpSml-Code</v>
      </c>
      <c r="AE157" s="32" t="str">
        <f t="shared" si="19"/>
        <v>Refg-All_CmpSml-Tier2</v>
      </c>
      <c r="AF157" s="32" t="s">
        <v>417</v>
      </c>
      <c r="AH157" s="32" t="s">
        <v>214</v>
      </c>
      <c r="AI157" s="32" t="s">
        <v>214</v>
      </c>
      <c r="AK157" s="32" t="s">
        <v>82</v>
      </c>
      <c r="AM157" s="306" t="str">
        <f t="shared" si="20"/>
        <v>Appl-ESRefg</v>
      </c>
      <c r="AO157" s="32" t="s">
        <v>508</v>
      </c>
      <c r="AP157" s="5">
        <v>42005</v>
      </c>
      <c r="AS157" s="32">
        <f t="shared" si="26"/>
        <v>76</v>
      </c>
      <c r="AT157" s="80" t="str">
        <f t="shared" si="24"/>
        <v>Refg-All</v>
      </c>
      <c r="AU157" s="80" t="str">
        <f t="shared" si="21"/>
        <v>_CmpSml</v>
      </c>
      <c r="AV157" s="187" t="str">
        <f t="shared" si="25"/>
        <v>-Tier2</v>
      </c>
      <c r="AW157" s="304">
        <f t="shared" si="25"/>
        <v>2</v>
      </c>
      <c r="AX157" s="81">
        <f>MATCH("RE-"&amp;AT157,'Measure Summary'!$C$10:$C$131,0)</f>
        <v>7</v>
      </c>
      <c r="AY157" s="81">
        <f>MATCH("RE-"&amp;AT157&amp;AU157,'Measure Summary'!$R$10:$R$131,0)</f>
        <v>80</v>
      </c>
      <c r="BA157" s="32">
        <f>MATCH(AD157,Technologies!$B$8:$B$289,0)</f>
        <v>169</v>
      </c>
      <c r="BB157" s="32">
        <f>MATCH(AE157,Technologies!$B$8:$B$289,0)</f>
        <v>185</v>
      </c>
    </row>
    <row r="158" spans="1:54" x14ac:dyDescent="0.25">
      <c r="A158" s="171">
        <f t="shared" si="22"/>
        <v>753</v>
      </c>
      <c r="B158" s="32" t="str">
        <f t="shared" si="23"/>
        <v>RE-RefgFrz-TM_CmpMini-Tier1</v>
      </c>
      <c r="C158" s="32" t="str">
        <f>MID(INDEX('Measure Summary'!$B$10:$B$200,AX158),FIND(".",INDEX('Measure Summary'!$B$10:$B$200,AX158))+2,299)&amp;", Size Range: "&amp;INDEX('Measure Summary'!$M$10:$M$200,AY158)&amp;", "&amp;INDEX(key!$D$4:$D$5,AW158)</f>
        <v>Refrigerator-freezers - automatic defrost with top-mounted freezer without an automatic icemaker, Size Range: compact (5-7 cu. ft.), Energy Star (10% less than Code Maximum)</v>
      </c>
      <c r="D158" s="32" t="s">
        <v>89</v>
      </c>
      <c r="E158" s="32" t="s">
        <v>254</v>
      </c>
      <c r="F158" s="85">
        <v>41965</v>
      </c>
      <c r="G158" s="32" t="s">
        <v>507</v>
      </c>
      <c r="H158" s="32" t="s">
        <v>83</v>
      </c>
      <c r="I158" s="32" t="s">
        <v>222</v>
      </c>
      <c r="J158" s="32" t="s">
        <v>223</v>
      </c>
      <c r="K158" s="112">
        <f>INDEX('Measure Summary'!$N$10:$N$200,AY158)-INDEX('Measure Summary'!$O$10:$P$200,AY158,AW158)</f>
        <v>43</v>
      </c>
      <c r="M158" s="32" t="s">
        <v>84</v>
      </c>
      <c r="O158" s="32" t="s">
        <v>214</v>
      </c>
      <c r="Q158" s="32" t="s">
        <v>482</v>
      </c>
      <c r="R158" s="32" t="s">
        <v>86</v>
      </c>
      <c r="S158" s="32" t="s">
        <v>85</v>
      </c>
      <c r="T158" s="32" t="s">
        <v>221</v>
      </c>
      <c r="U158" s="32" t="s">
        <v>224</v>
      </c>
      <c r="V158" s="32" t="s">
        <v>225</v>
      </c>
      <c r="W158" s="306" t="str">
        <f>VLOOKUP(LEFT(B158,7),key!$G$4:$I$5,2,FALSE)</f>
        <v>RefrigFrz</v>
      </c>
      <c r="Y158" s="306" t="str">
        <f>VLOOKUP(LEFT(B158,7),key!$G$4:$I$5,3,FALSE)</f>
        <v>Appl-ESRefg</v>
      </c>
      <c r="AD158" s="32" t="str">
        <f t="shared" si="18"/>
        <v>RefgFrz-TM_CmpMini-Code</v>
      </c>
      <c r="AE158" s="32" t="str">
        <f t="shared" si="19"/>
        <v>RefgFrz-TM_CmpMini-Tier1</v>
      </c>
      <c r="AF158" s="32" t="s">
        <v>417</v>
      </c>
      <c r="AH158" s="32" t="s">
        <v>214</v>
      </c>
      <c r="AI158" s="32" t="s">
        <v>214</v>
      </c>
      <c r="AK158" s="32" t="s">
        <v>82</v>
      </c>
      <c r="AM158" s="306" t="str">
        <f t="shared" si="20"/>
        <v>Appl-ESRefg</v>
      </c>
      <c r="AO158" s="32" t="s">
        <v>508</v>
      </c>
      <c r="AP158" s="5">
        <v>42005</v>
      </c>
      <c r="AS158" s="32">
        <f t="shared" si="26"/>
        <v>77</v>
      </c>
      <c r="AT158" s="80" t="str">
        <f t="shared" si="24"/>
        <v>RefgFrz-TM</v>
      </c>
      <c r="AU158" s="80" t="str">
        <f t="shared" si="21"/>
        <v>_CmpMini</v>
      </c>
      <c r="AV158" s="187" t="str">
        <f t="shared" si="25"/>
        <v>-Tier1</v>
      </c>
      <c r="AW158" s="304">
        <f t="shared" si="25"/>
        <v>1</v>
      </c>
      <c r="AX158" s="81">
        <f>MATCH("RE-"&amp;AT158,'Measure Summary'!$C$10:$C$131,0)</f>
        <v>1</v>
      </c>
      <c r="AY158" s="81">
        <f>MATCH("RE-"&amp;AT158&amp;AU158,'Measure Summary'!$R$10:$R$131,0)</f>
        <v>81</v>
      </c>
      <c r="BA158" s="32">
        <f>MATCH(AD158,Technologies!$B$8:$B$289,0)</f>
        <v>170</v>
      </c>
      <c r="BB158" s="32">
        <f>MATCH(AE158,Technologies!$B$8:$B$289,0)</f>
        <v>178</v>
      </c>
    </row>
    <row r="159" spans="1:54" x14ac:dyDescent="0.25">
      <c r="A159" s="171">
        <f t="shared" si="22"/>
        <v>754</v>
      </c>
      <c r="B159" s="32" t="str">
        <f t="shared" si="23"/>
        <v>RE-RefgFrz-TM_CmpMini-Tier2</v>
      </c>
      <c r="C159" s="32" t="str">
        <f>MID(INDEX('Measure Summary'!$B$10:$B$200,AX159),FIND(".",INDEX('Measure Summary'!$B$10:$B$200,AX159))+2,299)&amp;", Size Range: "&amp;INDEX('Measure Summary'!$M$10:$M$200,AY159)&amp;", "&amp;INDEX(key!$D$4:$D$5,AW159)</f>
        <v>Refrigerator-freezers - automatic defrost with top-mounted freezer without an automatic icemaker, Size Range: compact (5-7 cu. ft.), 30% less than Code Maximum</v>
      </c>
      <c r="D159" s="32" t="s">
        <v>89</v>
      </c>
      <c r="E159" s="32" t="s">
        <v>254</v>
      </c>
      <c r="F159" s="85">
        <v>41965</v>
      </c>
      <c r="G159" s="32" t="s">
        <v>507</v>
      </c>
      <c r="H159" s="32" t="s">
        <v>83</v>
      </c>
      <c r="I159" s="32" t="s">
        <v>222</v>
      </c>
      <c r="J159" s="32" t="s">
        <v>223</v>
      </c>
      <c r="K159" s="112">
        <f>INDEX('Measure Summary'!$N$10:$N$200,AY159)-INDEX('Measure Summary'!$O$10:$P$200,AY159,AW159)</f>
        <v>128</v>
      </c>
      <c r="M159" s="32" t="s">
        <v>84</v>
      </c>
      <c r="O159" s="32" t="s">
        <v>214</v>
      </c>
      <c r="Q159" s="32" t="s">
        <v>482</v>
      </c>
      <c r="R159" s="32" t="s">
        <v>86</v>
      </c>
      <c r="S159" s="32" t="s">
        <v>85</v>
      </c>
      <c r="T159" s="32" t="s">
        <v>221</v>
      </c>
      <c r="U159" s="32" t="s">
        <v>224</v>
      </c>
      <c r="V159" s="32" t="s">
        <v>225</v>
      </c>
      <c r="W159" s="306" t="str">
        <f>VLOOKUP(LEFT(B159,7),key!$G$4:$I$5,2,FALSE)</f>
        <v>RefrigFrz</v>
      </c>
      <c r="Y159" s="306" t="str">
        <f>VLOOKUP(LEFT(B159,7),key!$G$4:$I$5,3,FALSE)</f>
        <v>Appl-ESRefg</v>
      </c>
      <c r="AD159" s="32" t="str">
        <f t="shared" si="18"/>
        <v>RefgFrz-TM_CmpMini-Code</v>
      </c>
      <c r="AE159" s="32" t="str">
        <f t="shared" si="19"/>
        <v>RefgFrz-TM_CmpMini-Tier2</v>
      </c>
      <c r="AF159" s="32" t="s">
        <v>417</v>
      </c>
      <c r="AH159" s="32" t="s">
        <v>214</v>
      </c>
      <c r="AI159" s="32" t="s">
        <v>214</v>
      </c>
      <c r="AK159" s="32" t="s">
        <v>82</v>
      </c>
      <c r="AM159" s="306" t="str">
        <f t="shared" si="20"/>
        <v>Appl-ESRefg</v>
      </c>
      <c r="AO159" s="32" t="s">
        <v>508</v>
      </c>
      <c r="AP159" s="5">
        <v>42005</v>
      </c>
      <c r="AS159" s="32">
        <f t="shared" si="26"/>
        <v>77</v>
      </c>
      <c r="AT159" s="80" t="str">
        <f t="shared" si="24"/>
        <v>RefgFrz-TM</v>
      </c>
      <c r="AU159" s="80" t="str">
        <f t="shared" si="21"/>
        <v>_CmpMini</v>
      </c>
      <c r="AV159" s="187" t="str">
        <f t="shared" si="25"/>
        <v>-Tier2</v>
      </c>
      <c r="AW159" s="304">
        <f t="shared" si="25"/>
        <v>2</v>
      </c>
      <c r="AX159" s="81">
        <f>MATCH("RE-"&amp;AT159,'Measure Summary'!$C$10:$C$131,0)</f>
        <v>1</v>
      </c>
      <c r="AY159" s="81">
        <f>MATCH("RE-"&amp;AT159&amp;AU159,'Measure Summary'!$R$10:$R$131,0)</f>
        <v>81</v>
      </c>
      <c r="BA159" s="32">
        <f>MATCH(AD159,Technologies!$B$8:$B$289,0)</f>
        <v>170</v>
      </c>
      <c r="BB159" s="32">
        <f>MATCH(AE159,Technologies!$B$8:$B$289,0)</f>
        <v>186</v>
      </c>
    </row>
    <row r="160" spans="1:54" x14ac:dyDescent="0.25">
      <c r="A160" s="171">
        <f t="shared" si="22"/>
        <v>755</v>
      </c>
      <c r="B160" s="32" t="str">
        <f t="shared" si="23"/>
        <v>RE-RefgFrz-TM_CmpSml-Tier1</v>
      </c>
      <c r="C160" s="32" t="str">
        <f>MID(INDEX('Measure Summary'!$B$10:$B$200,AX160),FIND(".",INDEX('Measure Summary'!$B$10:$B$200,AX160))+2,299)&amp;", Size Range: "&amp;INDEX('Measure Summary'!$M$10:$M$200,AY160)&amp;", "&amp;INDEX(key!$D$4:$D$5,AW160)</f>
        <v>Refrigerator-freezers - automatic defrost with top-mounted freezer without an automatic icemaker, Size Range: compact mini (&lt;5 cu. ft.), Energy Star (10% less than Code Maximum)</v>
      </c>
      <c r="D160" s="32" t="s">
        <v>89</v>
      </c>
      <c r="E160" s="32" t="s">
        <v>254</v>
      </c>
      <c r="F160" s="85">
        <v>41965</v>
      </c>
      <c r="G160" s="32" t="s">
        <v>507</v>
      </c>
      <c r="H160" s="32" t="s">
        <v>83</v>
      </c>
      <c r="I160" s="32" t="s">
        <v>222</v>
      </c>
      <c r="J160" s="32" t="s">
        <v>223</v>
      </c>
      <c r="K160" s="112">
        <f>INDEX('Measure Summary'!$N$10:$N$200,AY160)-INDEX('Measure Summary'!$O$10:$P$200,AY160,AW160)</f>
        <v>38</v>
      </c>
      <c r="M160" s="32" t="s">
        <v>84</v>
      </c>
      <c r="O160" s="32" t="s">
        <v>214</v>
      </c>
      <c r="Q160" s="32" t="s">
        <v>482</v>
      </c>
      <c r="R160" s="32" t="s">
        <v>86</v>
      </c>
      <c r="S160" s="32" t="s">
        <v>85</v>
      </c>
      <c r="T160" s="32" t="s">
        <v>221</v>
      </c>
      <c r="U160" s="32" t="s">
        <v>224</v>
      </c>
      <c r="V160" s="32" t="s">
        <v>225</v>
      </c>
      <c r="W160" s="306" t="str">
        <f>VLOOKUP(LEFT(B160,7),key!$G$4:$I$5,2,FALSE)</f>
        <v>RefrigFrz</v>
      </c>
      <c r="Y160" s="306" t="str">
        <f>VLOOKUP(LEFT(B160,7),key!$G$4:$I$5,3,FALSE)</f>
        <v>Appl-ESRefg</v>
      </c>
      <c r="AD160" s="32" t="str">
        <f t="shared" si="18"/>
        <v>RefgFrz-TM_CmpSml-Code</v>
      </c>
      <c r="AE160" s="32" t="str">
        <f t="shared" si="19"/>
        <v>RefgFrz-TM_CmpSml-Tier1</v>
      </c>
      <c r="AF160" s="32" t="s">
        <v>417</v>
      </c>
      <c r="AH160" s="32" t="s">
        <v>214</v>
      </c>
      <c r="AI160" s="32" t="s">
        <v>214</v>
      </c>
      <c r="AK160" s="32" t="s">
        <v>82</v>
      </c>
      <c r="AM160" s="306" t="str">
        <f t="shared" si="20"/>
        <v>Appl-ESRefg</v>
      </c>
      <c r="AO160" s="32" t="s">
        <v>508</v>
      </c>
      <c r="AP160" s="5">
        <v>42005</v>
      </c>
      <c r="AS160" s="32">
        <f t="shared" si="26"/>
        <v>78</v>
      </c>
      <c r="AT160" s="80" t="str">
        <f t="shared" si="24"/>
        <v>RefgFrz-TM</v>
      </c>
      <c r="AU160" s="80" t="str">
        <f t="shared" si="21"/>
        <v>_CmpSml</v>
      </c>
      <c r="AV160" s="187" t="str">
        <f t="shared" si="25"/>
        <v>-Tier1</v>
      </c>
      <c r="AW160" s="304">
        <f t="shared" si="25"/>
        <v>1</v>
      </c>
      <c r="AX160" s="81">
        <f>MATCH("RE-"&amp;AT160,'Measure Summary'!$C$10:$C$131,0)</f>
        <v>1</v>
      </c>
      <c r="AY160" s="81">
        <f>MATCH("RE-"&amp;AT160&amp;AU160,'Measure Summary'!$R$10:$R$131,0)</f>
        <v>82</v>
      </c>
      <c r="BA160" s="32">
        <f>MATCH(AD160,Technologies!$B$8:$B$289,0)</f>
        <v>171</v>
      </c>
      <c r="BB160" s="32">
        <f>MATCH(AE160,Technologies!$B$8:$B$289,0)</f>
        <v>179</v>
      </c>
    </row>
    <row r="161" spans="1:54" x14ac:dyDescent="0.25">
      <c r="A161" s="171">
        <f t="shared" si="22"/>
        <v>756</v>
      </c>
      <c r="B161" s="32" t="str">
        <f t="shared" si="23"/>
        <v>RE-RefgFrz-TM_CmpSml-Tier2</v>
      </c>
      <c r="C161" s="32" t="str">
        <f>MID(INDEX('Measure Summary'!$B$10:$B$200,AX161),FIND(".",INDEX('Measure Summary'!$B$10:$B$200,AX161))+2,299)&amp;", Size Range: "&amp;INDEX('Measure Summary'!$M$10:$M$200,AY161)&amp;", "&amp;INDEX(key!$D$4:$D$5,AW161)</f>
        <v>Refrigerator-freezers - automatic defrost with top-mounted freezer without an automatic icemaker, Size Range: compact mini (&lt;5 cu. ft.), 30% less than Code Maximum</v>
      </c>
      <c r="D161" s="32" t="s">
        <v>89</v>
      </c>
      <c r="E161" s="32" t="s">
        <v>254</v>
      </c>
      <c r="F161" s="85">
        <v>41965</v>
      </c>
      <c r="G161" s="32" t="s">
        <v>507</v>
      </c>
      <c r="H161" s="32" t="s">
        <v>83</v>
      </c>
      <c r="I161" s="32" t="s">
        <v>222</v>
      </c>
      <c r="J161" s="32" t="s">
        <v>223</v>
      </c>
      <c r="K161" s="112">
        <f>INDEX('Measure Summary'!$N$10:$N$200,AY161)-INDEX('Measure Summary'!$O$10:$P$200,AY161,AW161)</f>
        <v>115</v>
      </c>
      <c r="M161" s="32" t="s">
        <v>84</v>
      </c>
      <c r="O161" s="32" t="s">
        <v>214</v>
      </c>
      <c r="Q161" s="32" t="s">
        <v>482</v>
      </c>
      <c r="R161" s="32" t="s">
        <v>86</v>
      </c>
      <c r="S161" s="32" t="s">
        <v>85</v>
      </c>
      <c r="T161" s="32" t="s">
        <v>221</v>
      </c>
      <c r="U161" s="32" t="s">
        <v>224</v>
      </c>
      <c r="V161" s="32" t="s">
        <v>225</v>
      </c>
      <c r="W161" s="306" t="str">
        <f>VLOOKUP(LEFT(B161,7),key!$G$4:$I$5,2,FALSE)</f>
        <v>RefrigFrz</v>
      </c>
      <c r="Y161" s="306" t="str">
        <f>VLOOKUP(LEFT(B161,7),key!$G$4:$I$5,3,FALSE)</f>
        <v>Appl-ESRefg</v>
      </c>
      <c r="AD161" s="32" t="str">
        <f t="shared" si="18"/>
        <v>RefgFrz-TM_CmpSml-Code</v>
      </c>
      <c r="AE161" s="32" t="str">
        <f t="shared" si="19"/>
        <v>RefgFrz-TM_CmpSml-Tier2</v>
      </c>
      <c r="AF161" s="32" t="s">
        <v>417</v>
      </c>
      <c r="AH161" s="32" t="s">
        <v>214</v>
      </c>
      <c r="AI161" s="32" t="s">
        <v>214</v>
      </c>
      <c r="AK161" s="32" t="s">
        <v>82</v>
      </c>
      <c r="AM161" s="306" t="str">
        <f t="shared" si="20"/>
        <v>Appl-ESRefg</v>
      </c>
      <c r="AO161" s="32" t="s">
        <v>508</v>
      </c>
      <c r="AP161" s="5">
        <v>42005</v>
      </c>
      <c r="AS161" s="32">
        <f t="shared" si="26"/>
        <v>78</v>
      </c>
      <c r="AT161" s="80" t="str">
        <f t="shared" si="24"/>
        <v>RefgFrz-TM</v>
      </c>
      <c r="AU161" s="80" t="str">
        <f t="shared" si="21"/>
        <v>_CmpSml</v>
      </c>
      <c r="AV161" s="187" t="str">
        <f t="shared" si="25"/>
        <v>-Tier2</v>
      </c>
      <c r="AW161" s="304">
        <f t="shared" si="25"/>
        <v>2</v>
      </c>
      <c r="AX161" s="81">
        <f>MATCH("RE-"&amp;AT161,'Measure Summary'!$C$10:$C$131,0)</f>
        <v>1</v>
      </c>
      <c r="AY161" s="81">
        <f>MATCH("RE-"&amp;AT161&amp;AU161,'Measure Summary'!$R$10:$R$131,0)</f>
        <v>82</v>
      </c>
      <c r="BA161" s="32">
        <f>MATCH(AD161,Technologies!$B$8:$B$289,0)</f>
        <v>171</v>
      </c>
      <c r="BB161" s="32">
        <f>MATCH(AE161,Technologies!$B$8:$B$289,0)</f>
        <v>187</v>
      </c>
    </row>
    <row r="162" spans="1:54" x14ac:dyDescent="0.25">
      <c r="A162" s="171">
        <f t="shared" si="22"/>
        <v>757</v>
      </c>
      <c r="B162" s="32" t="str">
        <f t="shared" si="23"/>
        <v>RE-RefgFrz-BM_CmpMini-Tier1</v>
      </c>
      <c r="C162" s="32" t="str">
        <f>MID(INDEX('Measure Summary'!$B$10:$B$200,AX162),FIND(".",INDEX('Measure Summary'!$B$10:$B$200,AX162))+2,299)&amp;", Size Range: "&amp;INDEX('Measure Summary'!$M$10:$M$200,AY162)&amp;", "&amp;INDEX(key!$D$4:$D$5,AW162)</f>
        <v>Refrigerator-freezers - automatic defrost with bottom-mounted freezer without an automatic icemaker, Size Range: compact (5-7 cu. ft.), Energy Star (10% less than Code Maximum)</v>
      </c>
      <c r="D162" s="32" t="s">
        <v>89</v>
      </c>
      <c r="E162" s="32" t="s">
        <v>254</v>
      </c>
      <c r="F162" s="85">
        <v>41965</v>
      </c>
      <c r="G162" s="32" t="s">
        <v>507</v>
      </c>
      <c r="H162" s="32" t="s">
        <v>83</v>
      </c>
      <c r="I162" s="32" t="s">
        <v>222</v>
      </c>
      <c r="J162" s="32" t="s">
        <v>223</v>
      </c>
      <c r="K162" s="112">
        <f>INDEX('Measure Summary'!$N$10:$N$200,AY162)-INDEX('Measure Summary'!$O$10:$P$200,AY162,AW162)</f>
        <v>43</v>
      </c>
      <c r="M162" s="32" t="s">
        <v>84</v>
      </c>
      <c r="O162" s="32" t="s">
        <v>214</v>
      </c>
      <c r="Q162" s="32" t="s">
        <v>482</v>
      </c>
      <c r="R162" s="32" t="s">
        <v>86</v>
      </c>
      <c r="S162" s="32" t="s">
        <v>85</v>
      </c>
      <c r="T162" s="32" t="s">
        <v>221</v>
      </c>
      <c r="U162" s="32" t="s">
        <v>224</v>
      </c>
      <c r="V162" s="32" t="s">
        <v>225</v>
      </c>
      <c r="W162" s="306" t="str">
        <f>VLOOKUP(LEFT(B162,7),key!$G$4:$I$5,2,FALSE)</f>
        <v>RefrigFrz</v>
      </c>
      <c r="Y162" s="306" t="str">
        <f>VLOOKUP(LEFT(B162,7),key!$G$4:$I$5,3,FALSE)</f>
        <v>Appl-ESRefg</v>
      </c>
      <c r="AD162" s="32" t="str">
        <f t="shared" ref="AD162:AD169" si="27">AT162&amp;IF(AU162="","",AU162)&amp;"-Code"</f>
        <v>RefgFrz-BM_CmpMini-Code</v>
      </c>
      <c r="AE162" s="32" t="str">
        <f t="shared" ref="AE162:AE169" si="28">AT162&amp;IF(AU162="","",AU162)&amp;AV162</f>
        <v>RefgFrz-BM_CmpMini-Tier1</v>
      </c>
      <c r="AF162" s="32" t="s">
        <v>417</v>
      </c>
      <c r="AH162" s="32" t="s">
        <v>214</v>
      </c>
      <c r="AI162" s="32" t="s">
        <v>214</v>
      </c>
      <c r="AK162" s="32" t="s">
        <v>82</v>
      </c>
      <c r="AM162" s="306" t="str">
        <f t="shared" ref="AM162:AM169" si="29">+Y162</f>
        <v>Appl-ESRefg</v>
      </c>
      <c r="AO162" s="32" t="s">
        <v>508</v>
      </c>
      <c r="AP162" s="5">
        <v>42005</v>
      </c>
      <c r="AS162" s="32">
        <f t="shared" si="26"/>
        <v>79</v>
      </c>
      <c r="AT162" s="80" t="str">
        <f t="shared" si="24"/>
        <v>RefgFrz-BM</v>
      </c>
      <c r="AU162" s="80" t="str">
        <f t="shared" si="21"/>
        <v>_CmpMini</v>
      </c>
      <c r="AV162" s="187" t="str">
        <f t="shared" si="25"/>
        <v>-Tier1</v>
      </c>
      <c r="AW162" s="304">
        <f t="shared" si="25"/>
        <v>1</v>
      </c>
      <c r="AX162" s="81">
        <f>MATCH("RE-"&amp;AT162,'Measure Summary'!$C$10:$C$131,0)</f>
        <v>37</v>
      </c>
      <c r="AY162" s="81">
        <f>MATCH("RE-"&amp;AT162&amp;AU162,'Measure Summary'!$R$10:$R$131,0)</f>
        <v>83</v>
      </c>
      <c r="BA162" s="32">
        <f>MATCH(AD162,Technologies!$B$8:$B$289,0)</f>
        <v>172</v>
      </c>
      <c r="BB162" s="32">
        <f>MATCH(AE162,Technologies!$B$8:$B$289,0)</f>
        <v>180</v>
      </c>
    </row>
    <row r="163" spans="1:54" x14ac:dyDescent="0.25">
      <c r="A163" s="171">
        <f t="shared" si="22"/>
        <v>758</v>
      </c>
      <c r="B163" s="32" t="str">
        <f t="shared" si="23"/>
        <v>RE-RefgFrz-BM_CmpMini-Tier2</v>
      </c>
      <c r="C163" s="32" t="str">
        <f>MID(INDEX('Measure Summary'!$B$10:$B$200,AX163),FIND(".",INDEX('Measure Summary'!$B$10:$B$200,AX163))+2,299)&amp;", Size Range: "&amp;INDEX('Measure Summary'!$M$10:$M$200,AY163)&amp;", "&amp;INDEX(key!$D$4:$D$5,AW163)</f>
        <v>Refrigerator-freezers - automatic defrost with bottom-mounted freezer without an automatic icemaker, Size Range: compact (5-7 cu. ft.), 30% less than Code Maximum</v>
      </c>
      <c r="D163" s="32" t="s">
        <v>89</v>
      </c>
      <c r="E163" s="32" t="s">
        <v>254</v>
      </c>
      <c r="F163" s="85">
        <v>41965</v>
      </c>
      <c r="G163" s="32" t="s">
        <v>507</v>
      </c>
      <c r="H163" s="32" t="s">
        <v>83</v>
      </c>
      <c r="I163" s="32" t="s">
        <v>222</v>
      </c>
      <c r="J163" s="32" t="s">
        <v>223</v>
      </c>
      <c r="K163" s="112">
        <f>INDEX('Measure Summary'!$N$10:$N$200,AY163)-INDEX('Measure Summary'!$O$10:$P$200,AY163,AW163)</f>
        <v>128</v>
      </c>
      <c r="M163" s="32" t="s">
        <v>84</v>
      </c>
      <c r="O163" s="32" t="s">
        <v>214</v>
      </c>
      <c r="Q163" s="32" t="s">
        <v>482</v>
      </c>
      <c r="R163" s="32" t="s">
        <v>86</v>
      </c>
      <c r="S163" s="32" t="s">
        <v>85</v>
      </c>
      <c r="T163" s="32" t="s">
        <v>221</v>
      </c>
      <c r="U163" s="32" t="s">
        <v>224</v>
      </c>
      <c r="V163" s="32" t="s">
        <v>225</v>
      </c>
      <c r="W163" s="306" t="str">
        <f>VLOOKUP(LEFT(B163,7),key!$G$4:$I$5,2,FALSE)</f>
        <v>RefrigFrz</v>
      </c>
      <c r="Y163" s="306" t="str">
        <f>VLOOKUP(LEFT(B163,7),key!$G$4:$I$5,3,FALSE)</f>
        <v>Appl-ESRefg</v>
      </c>
      <c r="AD163" s="32" t="str">
        <f t="shared" si="27"/>
        <v>RefgFrz-BM_CmpMini-Code</v>
      </c>
      <c r="AE163" s="32" t="str">
        <f t="shared" si="28"/>
        <v>RefgFrz-BM_CmpMini-Tier2</v>
      </c>
      <c r="AF163" s="32" t="s">
        <v>417</v>
      </c>
      <c r="AH163" s="32" t="s">
        <v>214</v>
      </c>
      <c r="AI163" s="32" t="s">
        <v>214</v>
      </c>
      <c r="AK163" s="32" t="s">
        <v>82</v>
      </c>
      <c r="AM163" s="306" t="str">
        <f t="shared" si="29"/>
        <v>Appl-ESRefg</v>
      </c>
      <c r="AO163" s="32" t="s">
        <v>508</v>
      </c>
      <c r="AP163" s="5">
        <v>42005</v>
      </c>
      <c r="AS163" s="32">
        <f t="shared" si="26"/>
        <v>79</v>
      </c>
      <c r="AT163" s="80" t="str">
        <f t="shared" si="24"/>
        <v>RefgFrz-BM</v>
      </c>
      <c r="AU163" s="80" t="str">
        <f t="shared" si="21"/>
        <v>_CmpMini</v>
      </c>
      <c r="AV163" s="187" t="str">
        <f t="shared" si="25"/>
        <v>-Tier2</v>
      </c>
      <c r="AW163" s="304">
        <f t="shared" si="25"/>
        <v>2</v>
      </c>
      <c r="AX163" s="81">
        <f>MATCH("RE-"&amp;AT163,'Measure Summary'!$C$10:$C$131,0)</f>
        <v>37</v>
      </c>
      <c r="AY163" s="81">
        <f>MATCH("RE-"&amp;AT163&amp;AU163,'Measure Summary'!$R$10:$R$131,0)</f>
        <v>83</v>
      </c>
      <c r="BA163" s="32">
        <f>MATCH(AD163,Technologies!$B$8:$B$289,0)</f>
        <v>172</v>
      </c>
      <c r="BB163" s="32">
        <f>MATCH(AE163,Technologies!$B$8:$B$289,0)</f>
        <v>188</v>
      </c>
    </row>
    <row r="164" spans="1:54" x14ac:dyDescent="0.25">
      <c r="A164" s="171">
        <f t="shared" si="22"/>
        <v>759</v>
      </c>
      <c r="B164" s="32" t="str">
        <f t="shared" si="23"/>
        <v>RE-RefgFrz-BM_CmpSml-Tier1</v>
      </c>
      <c r="C164" s="32" t="str">
        <f>MID(INDEX('Measure Summary'!$B$10:$B$200,AX164),FIND(".",INDEX('Measure Summary'!$B$10:$B$200,AX164))+2,299)&amp;", Size Range: "&amp;INDEX('Measure Summary'!$M$10:$M$200,AY164)&amp;", "&amp;INDEX(key!$D$4:$D$5,AW164)</f>
        <v>Refrigerator-freezers - automatic defrost with bottom-mounted freezer without an automatic icemaker, Size Range: compact mini (&lt;5 cu. ft.), Energy Star (10% less than Code Maximum)</v>
      </c>
      <c r="D164" s="32" t="s">
        <v>89</v>
      </c>
      <c r="E164" s="32" t="s">
        <v>254</v>
      </c>
      <c r="F164" s="85">
        <v>41965</v>
      </c>
      <c r="G164" s="32" t="s">
        <v>507</v>
      </c>
      <c r="H164" s="32" t="s">
        <v>83</v>
      </c>
      <c r="I164" s="32" t="s">
        <v>222</v>
      </c>
      <c r="J164" s="32" t="s">
        <v>223</v>
      </c>
      <c r="K164" s="112">
        <f>INDEX('Measure Summary'!$N$10:$N$200,AY164)-INDEX('Measure Summary'!$O$10:$P$200,AY164,AW164)</f>
        <v>38</v>
      </c>
      <c r="M164" s="32" t="s">
        <v>84</v>
      </c>
      <c r="O164" s="32" t="s">
        <v>214</v>
      </c>
      <c r="Q164" s="32" t="s">
        <v>482</v>
      </c>
      <c r="R164" s="32" t="s">
        <v>86</v>
      </c>
      <c r="S164" s="32" t="s">
        <v>85</v>
      </c>
      <c r="T164" s="32" t="s">
        <v>221</v>
      </c>
      <c r="U164" s="32" t="s">
        <v>224</v>
      </c>
      <c r="V164" s="32" t="s">
        <v>225</v>
      </c>
      <c r="W164" s="306" t="str">
        <f>VLOOKUP(LEFT(B164,7),key!$G$4:$I$5,2,FALSE)</f>
        <v>RefrigFrz</v>
      </c>
      <c r="Y164" s="306" t="str">
        <f>VLOOKUP(LEFT(B164,7),key!$G$4:$I$5,3,FALSE)</f>
        <v>Appl-ESRefg</v>
      </c>
      <c r="AD164" s="32" t="str">
        <f t="shared" si="27"/>
        <v>RefgFrz-BM_CmpSml-Code</v>
      </c>
      <c r="AE164" s="32" t="str">
        <f t="shared" si="28"/>
        <v>RefgFrz-BM_CmpSml-Tier1</v>
      </c>
      <c r="AF164" s="32" t="s">
        <v>417</v>
      </c>
      <c r="AH164" s="32" t="s">
        <v>214</v>
      </c>
      <c r="AI164" s="32" t="s">
        <v>214</v>
      </c>
      <c r="AK164" s="32" t="s">
        <v>82</v>
      </c>
      <c r="AM164" s="306" t="str">
        <f t="shared" si="29"/>
        <v>Appl-ESRefg</v>
      </c>
      <c r="AO164" s="32" t="s">
        <v>508</v>
      </c>
      <c r="AP164" s="5">
        <v>42005</v>
      </c>
      <c r="AS164" s="32">
        <f t="shared" si="26"/>
        <v>80</v>
      </c>
      <c r="AT164" s="80" t="str">
        <f t="shared" si="24"/>
        <v>RefgFrz-BM</v>
      </c>
      <c r="AU164" s="80" t="str">
        <f t="shared" si="21"/>
        <v>_CmpSml</v>
      </c>
      <c r="AV164" s="187" t="str">
        <f t="shared" si="25"/>
        <v>-Tier1</v>
      </c>
      <c r="AW164" s="304">
        <f t="shared" si="25"/>
        <v>1</v>
      </c>
      <c r="AX164" s="81">
        <f>MATCH("RE-"&amp;AT164,'Measure Summary'!$C$10:$C$131,0)</f>
        <v>37</v>
      </c>
      <c r="AY164" s="81">
        <f>MATCH("RE-"&amp;AT164&amp;AU164,'Measure Summary'!$R$10:$R$131,0)</f>
        <v>84</v>
      </c>
      <c r="BA164" s="32">
        <f>MATCH(AD164,Technologies!$B$8:$B$289,0)</f>
        <v>173</v>
      </c>
      <c r="BB164" s="32">
        <f>MATCH(AE164,Technologies!$B$8:$B$289,0)</f>
        <v>181</v>
      </c>
    </row>
    <row r="165" spans="1:54" x14ac:dyDescent="0.25">
      <c r="A165" s="171">
        <f t="shared" si="22"/>
        <v>760</v>
      </c>
      <c r="B165" s="32" t="str">
        <f t="shared" si="23"/>
        <v>RE-RefgFrz-BM_CmpSml-Tier2</v>
      </c>
      <c r="C165" s="32" t="str">
        <f>MID(INDEX('Measure Summary'!$B$10:$B$200,AX165),FIND(".",INDEX('Measure Summary'!$B$10:$B$200,AX165))+2,299)&amp;", Size Range: "&amp;INDEX('Measure Summary'!$M$10:$M$200,AY165)&amp;", "&amp;INDEX(key!$D$4:$D$5,AW165)</f>
        <v>Refrigerator-freezers - automatic defrost with bottom-mounted freezer without an automatic icemaker, Size Range: compact mini (&lt;5 cu. ft.), 30% less than Code Maximum</v>
      </c>
      <c r="D165" s="32" t="s">
        <v>89</v>
      </c>
      <c r="E165" s="32" t="s">
        <v>254</v>
      </c>
      <c r="F165" s="85">
        <v>41965</v>
      </c>
      <c r="G165" s="32" t="s">
        <v>507</v>
      </c>
      <c r="H165" s="32" t="s">
        <v>83</v>
      </c>
      <c r="I165" s="32" t="s">
        <v>222</v>
      </c>
      <c r="J165" s="32" t="s">
        <v>223</v>
      </c>
      <c r="K165" s="112">
        <f>INDEX('Measure Summary'!$N$10:$N$200,AY165)-INDEX('Measure Summary'!$O$10:$P$200,AY165,AW165)</f>
        <v>115</v>
      </c>
      <c r="M165" s="32" t="s">
        <v>84</v>
      </c>
      <c r="O165" s="32" t="s">
        <v>214</v>
      </c>
      <c r="Q165" s="32" t="s">
        <v>482</v>
      </c>
      <c r="R165" s="32" t="s">
        <v>86</v>
      </c>
      <c r="S165" s="32" t="s">
        <v>85</v>
      </c>
      <c r="T165" s="32" t="s">
        <v>221</v>
      </c>
      <c r="U165" s="32" t="s">
        <v>224</v>
      </c>
      <c r="V165" s="32" t="s">
        <v>225</v>
      </c>
      <c r="W165" s="306" t="str">
        <f>VLOOKUP(LEFT(B165,7),key!$G$4:$I$5,2,FALSE)</f>
        <v>RefrigFrz</v>
      </c>
      <c r="Y165" s="306" t="str">
        <f>VLOOKUP(LEFT(B165,7),key!$G$4:$I$5,3,FALSE)</f>
        <v>Appl-ESRefg</v>
      </c>
      <c r="AD165" s="32" t="str">
        <f t="shared" si="27"/>
        <v>RefgFrz-BM_CmpSml-Code</v>
      </c>
      <c r="AE165" s="32" t="str">
        <f t="shared" si="28"/>
        <v>RefgFrz-BM_CmpSml-Tier2</v>
      </c>
      <c r="AF165" s="32" t="s">
        <v>417</v>
      </c>
      <c r="AH165" s="32" t="s">
        <v>214</v>
      </c>
      <c r="AI165" s="32" t="s">
        <v>214</v>
      </c>
      <c r="AK165" s="32" t="s">
        <v>82</v>
      </c>
      <c r="AM165" s="306" t="str">
        <f t="shared" si="29"/>
        <v>Appl-ESRefg</v>
      </c>
      <c r="AO165" s="32" t="s">
        <v>508</v>
      </c>
      <c r="AP165" s="5">
        <v>42005</v>
      </c>
      <c r="AS165" s="32">
        <f t="shared" si="26"/>
        <v>80</v>
      </c>
      <c r="AT165" s="80" t="str">
        <f t="shared" si="24"/>
        <v>RefgFrz-BM</v>
      </c>
      <c r="AU165" s="80" t="str">
        <f t="shared" si="21"/>
        <v>_CmpSml</v>
      </c>
      <c r="AV165" s="187" t="str">
        <f t="shared" si="25"/>
        <v>-Tier2</v>
      </c>
      <c r="AW165" s="304">
        <f t="shared" si="25"/>
        <v>2</v>
      </c>
      <c r="AX165" s="81">
        <f>MATCH("RE-"&amp;AT165,'Measure Summary'!$C$10:$C$131,0)</f>
        <v>37</v>
      </c>
      <c r="AY165" s="81">
        <f>MATCH("RE-"&amp;AT165&amp;AU165,'Measure Summary'!$R$10:$R$131,0)</f>
        <v>84</v>
      </c>
      <c r="BA165" s="32">
        <f>MATCH(AD165,Technologies!$B$8:$B$289,0)</f>
        <v>173</v>
      </c>
      <c r="BB165" s="32">
        <f>MATCH(AE165,Technologies!$B$8:$B$289,0)</f>
        <v>189</v>
      </c>
    </row>
    <row r="166" spans="1:54" x14ac:dyDescent="0.25">
      <c r="A166" s="171">
        <f t="shared" si="22"/>
        <v>761</v>
      </c>
      <c r="B166" s="32" t="str">
        <f t="shared" si="23"/>
        <v>RE-RefgFrz-BM_XLarge-Tier1</v>
      </c>
      <c r="C166" s="32" t="str">
        <f>MID(INDEX('Measure Summary'!$B$10:$B$200,AX166),FIND(".",INDEX('Measure Summary'!$B$10:$B$200,AX166))+2,299)&amp;", Size Range: "&amp;INDEX('Measure Summary'!$M$10:$M$200,AY166)&amp;", "&amp;INDEX(key!$D$4:$D$5,AW166)</f>
        <v>Refrigerator-freezers - automatic defrost with bottom-mounted freezer without an automatic icemaker, Size Range: extra large (&gt; 28 cu. ft.), Energy Star (10% less than Code Maximum)</v>
      </c>
      <c r="D166" s="32" t="s">
        <v>89</v>
      </c>
      <c r="E166" s="32" t="s">
        <v>254</v>
      </c>
      <c r="F166" s="85">
        <v>41965</v>
      </c>
      <c r="G166" s="32" t="s">
        <v>507</v>
      </c>
      <c r="H166" s="32" t="s">
        <v>83</v>
      </c>
      <c r="I166" s="32" t="s">
        <v>222</v>
      </c>
      <c r="J166" s="32" t="s">
        <v>223</v>
      </c>
      <c r="K166" s="112">
        <f>INDEX('Measure Summary'!$N$10:$N$200,AY166)-INDEX('Measure Summary'!$O$10:$P$200,AY166,AW166)</f>
        <v>65</v>
      </c>
      <c r="M166" s="32" t="s">
        <v>84</v>
      </c>
      <c r="O166" s="32" t="s">
        <v>214</v>
      </c>
      <c r="Q166" s="32" t="s">
        <v>482</v>
      </c>
      <c r="R166" s="32" t="s">
        <v>86</v>
      </c>
      <c r="S166" s="32" t="s">
        <v>85</v>
      </c>
      <c r="T166" s="32" t="s">
        <v>221</v>
      </c>
      <c r="U166" s="32" t="s">
        <v>224</v>
      </c>
      <c r="V166" s="32" t="s">
        <v>225</v>
      </c>
      <c r="W166" s="306" t="str">
        <f>VLOOKUP(LEFT(B166,7),key!$G$4:$I$5,2,FALSE)</f>
        <v>RefrigFrz</v>
      </c>
      <c r="Y166" s="306" t="str">
        <f>VLOOKUP(LEFT(B166,7),key!$G$4:$I$5,3,FALSE)</f>
        <v>Appl-ESRefg</v>
      </c>
      <c r="AD166" s="32" t="str">
        <f t="shared" si="27"/>
        <v>RefgFrz-BM_XLarge-Code</v>
      </c>
      <c r="AE166" s="32" t="str">
        <f t="shared" si="28"/>
        <v>RefgFrz-BM_XLarge-Tier1</v>
      </c>
      <c r="AF166" s="32" t="s">
        <v>417</v>
      </c>
      <c r="AH166" s="32" t="s">
        <v>214</v>
      </c>
      <c r="AI166" s="32" t="s">
        <v>214</v>
      </c>
      <c r="AK166" s="32" t="s">
        <v>82</v>
      </c>
      <c r="AM166" s="306" t="str">
        <f t="shared" si="29"/>
        <v>Appl-ESRefg</v>
      </c>
      <c r="AO166" s="32" t="s">
        <v>508</v>
      </c>
      <c r="AP166" s="5">
        <v>42005</v>
      </c>
      <c r="AS166" s="32">
        <f t="shared" si="26"/>
        <v>81</v>
      </c>
      <c r="AT166" s="80" t="str">
        <f t="shared" si="24"/>
        <v>RefgFrz-BM</v>
      </c>
      <c r="AU166" s="80" t="str">
        <f t="shared" si="21"/>
        <v>_XLarge</v>
      </c>
      <c r="AV166" s="187" t="str">
        <f t="shared" si="25"/>
        <v>-Tier1</v>
      </c>
      <c r="AW166" s="304">
        <f t="shared" si="25"/>
        <v>1</v>
      </c>
      <c r="AX166" s="81">
        <f>MATCH("RE-"&amp;AT166,'Measure Summary'!$C$10:$C$131,0)</f>
        <v>37</v>
      </c>
      <c r="AY166" s="81">
        <f>MATCH("RE-"&amp;AT166&amp;AU166,'Measure Summary'!$R$10:$R$131,0)</f>
        <v>87</v>
      </c>
      <c r="BA166" s="32">
        <f>MATCH(AD166,Technologies!$B$8:$B$289,0)</f>
        <v>190</v>
      </c>
      <c r="BB166" s="32">
        <f>MATCH(AE166,Technologies!$B$8:$B$289,0)</f>
        <v>192</v>
      </c>
    </row>
    <row r="167" spans="1:54" x14ac:dyDescent="0.25">
      <c r="A167" s="171">
        <f t="shared" si="22"/>
        <v>762</v>
      </c>
      <c r="B167" s="32" t="str">
        <f t="shared" si="23"/>
        <v>RE-RefgFrz-BM_XLarge-Tier2</v>
      </c>
      <c r="C167" s="32" t="str">
        <f>MID(INDEX('Measure Summary'!$B$10:$B$200,AX167),FIND(".",INDEX('Measure Summary'!$B$10:$B$200,AX167))+2,299)&amp;", Size Range: "&amp;INDEX('Measure Summary'!$M$10:$M$200,AY167)&amp;", "&amp;INDEX(key!$D$4:$D$5,AW167)</f>
        <v>Refrigerator-freezers - automatic defrost with bottom-mounted freezer without an automatic icemaker, Size Range: extra large (&gt; 28 cu. ft.), 30% less than Code Maximum</v>
      </c>
      <c r="D167" s="32" t="s">
        <v>89</v>
      </c>
      <c r="E167" s="32" t="s">
        <v>254</v>
      </c>
      <c r="F167" s="85">
        <v>41965</v>
      </c>
      <c r="G167" s="32" t="s">
        <v>507</v>
      </c>
      <c r="H167" s="32" t="s">
        <v>83</v>
      </c>
      <c r="I167" s="32" t="s">
        <v>222</v>
      </c>
      <c r="J167" s="32" t="s">
        <v>223</v>
      </c>
      <c r="K167" s="112">
        <f>INDEX('Measure Summary'!$N$10:$N$200,AY167)-INDEX('Measure Summary'!$O$10:$P$200,AY167,AW167)</f>
        <v>196</v>
      </c>
      <c r="M167" s="32" t="s">
        <v>84</v>
      </c>
      <c r="O167" s="32" t="s">
        <v>214</v>
      </c>
      <c r="Q167" s="32" t="s">
        <v>482</v>
      </c>
      <c r="R167" s="32" t="s">
        <v>86</v>
      </c>
      <c r="S167" s="32" t="s">
        <v>85</v>
      </c>
      <c r="T167" s="32" t="s">
        <v>221</v>
      </c>
      <c r="U167" s="32" t="s">
        <v>224</v>
      </c>
      <c r="V167" s="32" t="s">
        <v>225</v>
      </c>
      <c r="W167" s="306" t="str">
        <f>VLOOKUP(LEFT(B167,7),key!$G$4:$I$5,2,FALSE)</f>
        <v>RefrigFrz</v>
      </c>
      <c r="Y167" s="306" t="str">
        <f>VLOOKUP(LEFT(B167,7),key!$G$4:$I$5,3,FALSE)</f>
        <v>Appl-ESRefg</v>
      </c>
      <c r="AD167" s="32" t="str">
        <f t="shared" si="27"/>
        <v>RefgFrz-BM_XLarge-Code</v>
      </c>
      <c r="AE167" s="32" t="str">
        <f t="shared" si="28"/>
        <v>RefgFrz-BM_XLarge-Tier2</v>
      </c>
      <c r="AF167" s="32" t="s">
        <v>417</v>
      </c>
      <c r="AH167" s="32" t="s">
        <v>214</v>
      </c>
      <c r="AI167" s="32" t="s">
        <v>214</v>
      </c>
      <c r="AK167" s="32" t="s">
        <v>82</v>
      </c>
      <c r="AM167" s="306" t="str">
        <f t="shared" si="29"/>
        <v>Appl-ESRefg</v>
      </c>
      <c r="AO167" s="32" t="s">
        <v>508</v>
      </c>
      <c r="AP167" s="5">
        <v>42005</v>
      </c>
      <c r="AS167" s="32">
        <f t="shared" si="26"/>
        <v>81</v>
      </c>
      <c r="AT167" s="80" t="str">
        <f t="shared" si="24"/>
        <v>RefgFrz-BM</v>
      </c>
      <c r="AU167" s="80" t="str">
        <f t="shared" si="21"/>
        <v>_XLarge</v>
      </c>
      <c r="AV167" s="187" t="str">
        <f t="shared" si="25"/>
        <v>-Tier2</v>
      </c>
      <c r="AW167" s="304">
        <f t="shared" si="25"/>
        <v>2</v>
      </c>
      <c r="AX167" s="81">
        <f>MATCH("RE-"&amp;AT167,'Measure Summary'!$C$10:$C$131,0)</f>
        <v>37</v>
      </c>
      <c r="AY167" s="81">
        <f>MATCH("RE-"&amp;AT167&amp;AU167,'Measure Summary'!$R$10:$R$131,0)</f>
        <v>87</v>
      </c>
      <c r="BA167" s="32">
        <f>MATCH(AD167,Technologies!$B$8:$B$289,0)</f>
        <v>190</v>
      </c>
      <c r="BB167" s="32">
        <f>MATCH(AE167,Technologies!$B$8:$B$289,0)</f>
        <v>194</v>
      </c>
    </row>
    <row r="168" spans="1:54" x14ac:dyDescent="0.25">
      <c r="A168" s="171">
        <f t="shared" si="22"/>
        <v>763</v>
      </c>
      <c r="B168" s="32" t="str">
        <f t="shared" si="23"/>
        <v>RE-RefgFrz-BM-Ice_XLarge-Tier1</v>
      </c>
      <c r="C168" s="32" t="str">
        <f>MID(INDEX('Measure Summary'!$B$10:$B$200,AX168),FIND(".",INDEX('Measure Summary'!$B$10:$B$200,AX168))+2,299)&amp;", Size Range: "&amp;INDEX('Measure Summary'!$M$10:$M$200,AY168)&amp;", "&amp;INDEX(key!$D$4:$D$5,AW168)</f>
        <v>Refrigerator-freezers - automatic defrost with bottom-mounted freezer with an automatic icemaker without through-the-door ice service, Size Range: extra large (&gt; 28 cu. ft.), Energy Star (10% less than Code Maximum)</v>
      </c>
      <c r="D168" s="32" t="s">
        <v>89</v>
      </c>
      <c r="E168" s="32" t="s">
        <v>254</v>
      </c>
      <c r="F168" s="85">
        <v>41965</v>
      </c>
      <c r="G168" s="32" t="s">
        <v>507</v>
      </c>
      <c r="H168" s="32" t="s">
        <v>83</v>
      </c>
      <c r="I168" s="32" t="s">
        <v>222</v>
      </c>
      <c r="J168" s="32" t="s">
        <v>223</v>
      </c>
      <c r="K168" s="112">
        <f>INDEX('Measure Summary'!$N$10:$N$200,AY168)-INDEX('Measure Summary'!$O$10:$P$200,AY168,AW168)</f>
        <v>74</v>
      </c>
      <c r="M168" s="32" t="s">
        <v>84</v>
      </c>
      <c r="O168" s="32" t="s">
        <v>214</v>
      </c>
      <c r="Q168" s="32" t="s">
        <v>482</v>
      </c>
      <c r="R168" s="32" t="s">
        <v>86</v>
      </c>
      <c r="S168" s="32" t="s">
        <v>85</v>
      </c>
      <c r="T168" s="32" t="s">
        <v>221</v>
      </c>
      <c r="U168" s="32" t="s">
        <v>224</v>
      </c>
      <c r="V168" s="32" t="s">
        <v>225</v>
      </c>
      <c r="W168" s="306" t="str">
        <f>VLOOKUP(LEFT(B168,7),key!$G$4:$I$5,2,FALSE)</f>
        <v>RefrigFrz</v>
      </c>
      <c r="Y168" s="306" t="str">
        <f>VLOOKUP(LEFT(B168,7),key!$G$4:$I$5,3,FALSE)</f>
        <v>Appl-ESRefg</v>
      </c>
      <c r="AD168" s="32" t="str">
        <f t="shared" si="27"/>
        <v>RefgFrz-BM-Ice_XLarge-Code</v>
      </c>
      <c r="AE168" s="32" t="str">
        <f t="shared" si="28"/>
        <v>RefgFrz-BM-Ice_XLarge-Tier1</v>
      </c>
      <c r="AF168" s="32" t="s">
        <v>417</v>
      </c>
      <c r="AH168" s="32" t="s">
        <v>214</v>
      </c>
      <c r="AI168" s="32" t="s">
        <v>214</v>
      </c>
      <c r="AK168" s="32" t="s">
        <v>82</v>
      </c>
      <c r="AM168" s="306" t="str">
        <f t="shared" si="29"/>
        <v>Appl-ESRefg</v>
      </c>
      <c r="AO168" s="32" t="s">
        <v>508</v>
      </c>
      <c r="AP168" s="5">
        <v>42005</v>
      </c>
      <c r="AS168" s="32">
        <f t="shared" si="26"/>
        <v>82</v>
      </c>
      <c r="AT168" s="80" t="str">
        <f t="shared" si="24"/>
        <v>RefgFrz-BM-Ice</v>
      </c>
      <c r="AU168" s="80" t="str">
        <f t="shared" si="21"/>
        <v>_XLarge</v>
      </c>
      <c r="AV168" s="187" t="str">
        <f t="shared" si="25"/>
        <v>-Tier1</v>
      </c>
      <c r="AW168" s="304">
        <f t="shared" si="25"/>
        <v>1</v>
      </c>
      <c r="AX168" s="81">
        <f>MATCH("RE-"&amp;AT168,'Measure Summary'!$C$10:$C$131,0)</f>
        <v>49</v>
      </c>
      <c r="AY168" s="81">
        <f>MATCH("RE-"&amp;AT168&amp;AU168,'Measure Summary'!$R$10:$R$131,0)</f>
        <v>88</v>
      </c>
      <c r="BA168" s="32">
        <f>MATCH(AD168,Technologies!$B$8:$B$289,0)</f>
        <v>191</v>
      </c>
      <c r="BB168" s="32">
        <f>MATCH(AE168,Technologies!$B$8:$B$289,0)</f>
        <v>193</v>
      </c>
    </row>
    <row r="169" spans="1:54" x14ac:dyDescent="0.25">
      <c r="A169" s="171">
        <f t="shared" si="22"/>
        <v>764</v>
      </c>
      <c r="B169" s="32" t="str">
        <f t="shared" si="23"/>
        <v>RE-RefgFrz-BM-Ice_XLarge-Tier2</v>
      </c>
      <c r="C169" s="32" t="str">
        <f>MID(INDEX('Measure Summary'!$B$10:$B$200,AX169),FIND(".",INDEX('Measure Summary'!$B$10:$B$200,AX169))+2,299)&amp;", Size Range: "&amp;INDEX('Measure Summary'!$M$10:$M$200,AY169)&amp;", "&amp;INDEX(key!$D$4:$D$5,AW169)</f>
        <v>Refrigerator-freezers - automatic defrost with bottom-mounted freezer with an automatic icemaker without through-the-door ice service, Size Range: extra large (&gt; 28 cu. ft.), 30% less than Code Maximum</v>
      </c>
      <c r="D169" s="32" t="s">
        <v>89</v>
      </c>
      <c r="E169" s="32" t="s">
        <v>254</v>
      </c>
      <c r="F169" s="85">
        <v>41965</v>
      </c>
      <c r="G169" s="32" t="s">
        <v>507</v>
      </c>
      <c r="H169" s="32" t="s">
        <v>83</v>
      </c>
      <c r="I169" s="32" t="s">
        <v>222</v>
      </c>
      <c r="J169" s="32" t="s">
        <v>223</v>
      </c>
      <c r="K169" s="112">
        <f>INDEX('Measure Summary'!$N$10:$N$200,AY169)-INDEX('Measure Summary'!$O$10:$P$200,AY169,AW169)</f>
        <v>221</v>
      </c>
      <c r="M169" s="32" t="s">
        <v>84</v>
      </c>
      <c r="O169" s="32" t="s">
        <v>214</v>
      </c>
      <c r="Q169" s="32" t="s">
        <v>482</v>
      </c>
      <c r="R169" s="32" t="s">
        <v>86</v>
      </c>
      <c r="S169" s="32" t="s">
        <v>85</v>
      </c>
      <c r="T169" s="32" t="s">
        <v>221</v>
      </c>
      <c r="U169" s="32" t="s">
        <v>224</v>
      </c>
      <c r="V169" s="32" t="s">
        <v>225</v>
      </c>
      <c r="W169" s="306" t="str">
        <f>VLOOKUP(LEFT(B169,7),key!$G$4:$I$5,2,FALSE)</f>
        <v>RefrigFrz</v>
      </c>
      <c r="Y169" s="306" t="str">
        <f>VLOOKUP(LEFT(B169,7),key!$G$4:$I$5,3,FALSE)</f>
        <v>Appl-ESRefg</v>
      </c>
      <c r="AD169" s="32" t="str">
        <f t="shared" si="27"/>
        <v>RefgFrz-BM-Ice_XLarge-Code</v>
      </c>
      <c r="AE169" s="32" t="str">
        <f t="shared" si="28"/>
        <v>RefgFrz-BM-Ice_XLarge-Tier2</v>
      </c>
      <c r="AF169" s="32" t="s">
        <v>417</v>
      </c>
      <c r="AH169" s="32" t="s">
        <v>214</v>
      </c>
      <c r="AI169" s="32" t="s">
        <v>214</v>
      </c>
      <c r="AK169" s="32" t="s">
        <v>82</v>
      </c>
      <c r="AM169" s="306" t="str">
        <f t="shared" si="29"/>
        <v>Appl-ESRefg</v>
      </c>
      <c r="AO169" s="32" t="s">
        <v>508</v>
      </c>
      <c r="AP169" s="5">
        <v>42005</v>
      </c>
      <c r="AS169" s="32">
        <f t="shared" si="26"/>
        <v>82</v>
      </c>
      <c r="AT169" s="80" t="str">
        <f t="shared" si="24"/>
        <v>RefgFrz-BM-Ice</v>
      </c>
      <c r="AU169" s="80" t="str">
        <f t="shared" si="21"/>
        <v>_XLarge</v>
      </c>
      <c r="AV169" s="187" t="str">
        <f t="shared" si="25"/>
        <v>-Tier2</v>
      </c>
      <c r="AW169" s="304">
        <f t="shared" si="25"/>
        <v>2</v>
      </c>
      <c r="AX169" s="81">
        <f>MATCH("RE-"&amp;AT169,'Measure Summary'!$C$10:$C$131,0)</f>
        <v>49</v>
      </c>
      <c r="AY169" s="81">
        <f>MATCH("RE-"&amp;AT169&amp;AU169,'Measure Summary'!$R$10:$R$131,0)</f>
        <v>88</v>
      </c>
      <c r="BA169" s="32">
        <f>MATCH(AD169,Technologies!$B$8:$B$289,0)</f>
        <v>191</v>
      </c>
      <c r="BB169" s="32">
        <f>MATCH(AE169,Technologies!$B$8:$B$289,0)</f>
        <v>195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O68"/>
  <sheetViews>
    <sheetView workbookViewId="0">
      <pane ySplit="9" topLeftCell="A10" activePane="bottomLeft" state="frozen"/>
      <selection pane="bottomLeft" activeCell="A10" sqref="A10"/>
    </sheetView>
  </sheetViews>
  <sheetFormatPr defaultRowHeight="15" x14ac:dyDescent="0.25"/>
  <cols>
    <col min="1" max="1" width="12.7109375" style="32" customWidth="1"/>
    <col min="2" max="2" width="23.28515625" style="32" bestFit="1" customWidth="1"/>
    <col min="3" max="3" width="21.85546875" style="32" customWidth="1"/>
    <col min="4" max="4" width="29.42578125" style="32" bestFit="1" customWidth="1"/>
    <col min="5" max="5" width="23.7109375" style="30" bestFit="1" customWidth="1"/>
    <col min="6" max="6" width="23.7109375" style="30" customWidth="1"/>
    <col min="7" max="7" width="23.7109375" style="30" bestFit="1" customWidth="1"/>
    <col min="8" max="8" width="8.5703125" style="32" customWidth="1"/>
    <col min="9" max="9" width="14" style="32" customWidth="1"/>
    <col min="10" max="10" width="10.5703125" style="32" customWidth="1"/>
    <col min="11" max="11" width="12" style="32" bestFit="1" customWidth="1"/>
    <col min="12" max="12" width="11.42578125" style="32" bestFit="1" customWidth="1"/>
    <col min="13" max="14" width="9.140625" style="32"/>
    <col min="16" max="16384" width="9.140625" style="32"/>
  </cols>
  <sheetData>
    <row r="1" spans="2:15" x14ac:dyDescent="0.25">
      <c r="O1" s="32"/>
    </row>
    <row r="2" spans="2:15" ht="18" thickBot="1" x14ac:dyDescent="0.35">
      <c r="B2" s="109" t="s">
        <v>278</v>
      </c>
      <c r="C2" s="109"/>
      <c r="D2" s="109"/>
      <c r="E2" s="109"/>
      <c r="O2" s="32"/>
    </row>
    <row r="3" spans="2:15" ht="15.75" thickTop="1" x14ac:dyDescent="0.25">
      <c r="B3" s="108" t="s">
        <v>277</v>
      </c>
      <c r="J3" s="92"/>
      <c r="O3" s="32"/>
    </row>
    <row r="4" spans="2:15" x14ac:dyDescent="0.25">
      <c r="B4" s="108"/>
      <c r="J4" s="92"/>
      <c r="O4" s="32"/>
    </row>
    <row r="5" spans="2:15" x14ac:dyDescent="0.25">
      <c r="B5" s="121" t="s">
        <v>315</v>
      </c>
      <c r="J5" s="92"/>
      <c r="O5" s="32"/>
    </row>
    <row r="6" spans="2:15" x14ac:dyDescent="0.25">
      <c r="O6" s="32"/>
    </row>
    <row r="7" spans="2:15" x14ac:dyDescent="0.25">
      <c r="H7" s="6" t="s">
        <v>255</v>
      </c>
      <c r="I7" s="173">
        <v>0.85620435243074189</v>
      </c>
      <c r="J7" s="173"/>
      <c r="K7" s="345" t="s">
        <v>256</v>
      </c>
      <c r="L7" s="346"/>
      <c r="O7" s="32"/>
    </row>
    <row r="8" spans="2:15" x14ac:dyDescent="0.25">
      <c r="B8" s="349" t="s">
        <v>257</v>
      </c>
      <c r="C8" s="350"/>
      <c r="D8" s="94"/>
      <c r="E8" s="351" t="s">
        <v>258</v>
      </c>
      <c r="F8" s="351"/>
      <c r="G8" s="352"/>
      <c r="H8" s="353" t="s">
        <v>259</v>
      </c>
      <c r="I8" s="354"/>
      <c r="J8" s="355"/>
      <c r="K8" s="347"/>
      <c r="L8" s="348"/>
      <c r="O8" s="32"/>
    </row>
    <row r="9" spans="2:15" ht="16.5" thickBot="1" x14ac:dyDescent="0.3">
      <c r="B9" s="95" t="s">
        <v>260</v>
      </c>
      <c r="C9" s="78" t="s">
        <v>244</v>
      </c>
      <c r="D9" s="96" t="s">
        <v>248</v>
      </c>
      <c r="E9" s="97" t="s">
        <v>261</v>
      </c>
      <c r="F9" s="97" t="s">
        <v>262</v>
      </c>
      <c r="G9" s="98" t="s">
        <v>263</v>
      </c>
      <c r="H9" s="99" t="s">
        <v>264</v>
      </c>
      <c r="I9" s="100" t="s">
        <v>213</v>
      </c>
      <c r="J9" s="101" t="s">
        <v>265</v>
      </c>
      <c r="K9" s="102" t="s">
        <v>88</v>
      </c>
      <c r="L9" s="103" t="s">
        <v>208</v>
      </c>
      <c r="O9" s="32"/>
    </row>
    <row r="10" spans="2:15" x14ac:dyDescent="0.25">
      <c r="B10" s="280" t="s">
        <v>232</v>
      </c>
      <c r="C10" s="281" t="s">
        <v>212</v>
      </c>
      <c r="D10" s="281" t="str">
        <f>+B10&amp;C10</f>
        <v>RE-RefgFrz-TMMini</v>
      </c>
      <c r="E10" s="282" t="s">
        <v>266</v>
      </c>
      <c r="F10" s="283" t="s">
        <v>267</v>
      </c>
      <c r="G10" s="284" t="s">
        <v>268</v>
      </c>
      <c r="H10" s="285">
        <v>9</v>
      </c>
      <c r="I10" s="286">
        <v>39736.14</v>
      </c>
      <c r="J10" s="287">
        <v>39736.14</v>
      </c>
      <c r="K10" s="254">
        <v>3.3725246659216156E-3</v>
      </c>
      <c r="L10" s="288">
        <v>8.7121673012272322E-3</v>
      </c>
    </row>
    <row r="11" spans="2:15" x14ac:dyDescent="0.25">
      <c r="B11" s="255" t="s">
        <v>232</v>
      </c>
      <c r="C11" s="281" t="s">
        <v>202</v>
      </c>
      <c r="D11" s="281" t="str">
        <f t="shared" ref="D11:D54" si="0">+B11&amp;C11</f>
        <v>RE-RefgFrz-TMSmall</v>
      </c>
      <c r="E11" s="256" t="s">
        <v>266</v>
      </c>
      <c r="F11" s="80" t="s">
        <v>267</v>
      </c>
      <c r="G11" s="261" t="s">
        <v>269</v>
      </c>
      <c r="H11" s="257">
        <v>63</v>
      </c>
      <c r="I11" s="258">
        <v>416087.33000000007</v>
      </c>
      <c r="J11" s="259">
        <v>416087.33000000007</v>
      </c>
      <c r="K11" s="254">
        <v>3.5314572165350416E-2</v>
      </c>
      <c r="L11" s="260">
        <v>9.1227341933085224E-2</v>
      </c>
    </row>
    <row r="12" spans="2:15" x14ac:dyDescent="0.25">
      <c r="B12" s="255" t="s">
        <v>232</v>
      </c>
      <c r="C12" s="281" t="s">
        <v>243</v>
      </c>
      <c r="D12" s="281" t="str">
        <f t="shared" si="0"/>
        <v>RE-RefgFrz-TMMed</v>
      </c>
      <c r="E12" s="256" t="s">
        <v>266</v>
      </c>
      <c r="F12" s="80" t="s">
        <v>267</v>
      </c>
      <c r="G12" s="261" t="s">
        <v>270</v>
      </c>
      <c r="H12" s="257">
        <v>466</v>
      </c>
      <c r="I12" s="258">
        <v>2818347.9299999927</v>
      </c>
      <c r="J12" s="259">
        <v>2818347.9299999927</v>
      </c>
      <c r="K12" s="254">
        <v>0.23920159107236139</v>
      </c>
      <c r="L12" s="260">
        <v>0.61792410332828984</v>
      </c>
    </row>
    <row r="13" spans="2:15" x14ac:dyDescent="0.25">
      <c r="B13" s="255" t="s">
        <v>232</v>
      </c>
      <c r="C13" s="281" t="s">
        <v>87</v>
      </c>
      <c r="D13" s="281" t="str">
        <f t="shared" si="0"/>
        <v>RE-RefgFrz-TMLarge</v>
      </c>
      <c r="E13" s="256" t="s">
        <v>266</v>
      </c>
      <c r="F13" s="80" t="s">
        <v>267</v>
      </c>
      <c r="G13" s="261" t="s">
        <v>271</v>
      </c>
      <c r="H13" s="257">
        <v>222</v>
      </c>
      <c r="I13" s="258">
        <v>1169708.8399999994</v>
      </c>
      <c r="J13" s="259">
        <v>1169708.8399999994</v>
      </c>
      <c r="K13" s="254">
        <v>9.92766764674817E-2</v>
      </c>
      <c r="L13" s="260">
        <v>0.25645921087967855</v>
      </c>
    </row>
    <row r="14" spans="2:15" ht="15.75" thickBot="1" x14ac:dyDescent="0.3">
      <c r="B14" s="255" t="s">
        <v>232</v>
      </c>
      <c r="C14" s="281" t="s">
        <v>242</v>
      </c>
      <c r="D14" s="281" t="str">
        <f t="shared" si="0"/>
        <v>RE-RefgFrz-TMVLarge</v>
      </c>
      <c r="E14" s="256" t="s">
        <v>266</v>
      </c>
      <c r="F14" s="80" t="s">
        <v>267</v>
      </c>
      <c r="G14" s="261" t="s">
        <v>272</v>
      </c>
      <c r="H14" s="257">
        <v>26</v>
      </c>
      <c r="I14" s="258">
        <v>117113.44000000002</v>
      </c>
      <c r="J14" s="259">
        <v>117113.44000000002</v>
      </c>
      <c r="K14" s="254">
        <v>9.9397667994659579E-3</v>
      </c>
      <c r="L14" s="260">
        <v>2.567717655771893E-2</v>
      </c>
    </row>
    <row r="15" spans="2:15" x14ac:dyDescent="0.25">
      <c r="B15" s="262" t="s">
        <v>231</v>
      </c>
      <c r="C15" s="289" t="s">
        <v>212</v>
      </c>
      <c r="D15" s="289" t="str">
        <f t="shared" si="0"/>
        <v>RE-RefgFrz-TM-IceMini</v>
      </c>
      <c r="E15" s="263" t="s">
        <v>266</v>
      </c>
      <c r="F15" s="264" t="s">
        <v>273</v>
      </c>
      <c r="G15" s="265" t="s">
        <v>268</v>
      </c>
      <c r="H15" s="266">
        <v>0</v>
      </c>
      <c r="I15" s="267">
        <v>0</v>
      </c>
      <c r="J15" s="268">
        <v>0</v>
      </c>
      <c r="K15" s="269">
        <v>0</v>
      </c>
      <c r="L15" s="270">
        <v>0</v>
      </c>
    </row>
    <row r="16" spans="2:15" x14ac:dyDescent="0.25">
      <c r="B16" s="255" t="s">
        <v>231</v>
      </c>
      <c r="C16" s="290" t="s">
        <v>202</v>
      </c>
      <c r="D16" s="290" t="str">
        <f t="shared" si="0"/>
        <v>RE-RefgFrz-TM-IceSmall</v>
      </c>
      <c r="E16" s="256" t="s">
        <v>266</v>
      </c>
      <c r="F16" s="80" t="s">
        <v>273</v>
      </c>
      <c r="G16" s="261" t="s">
        <v>269</v>
      </c>
      <c r="H16" s="257">
        <v>2</v>
      </c>
      <c r="I16" s="258">
        <v>10418.99</v>
      </c>
      <c r="J16" s="259">
        <v>10418.99</v>
      </c>
      <c r="K16" s="254">
        <v>8.8429074311170274E-4</v>
      </c>
      <c r="L16" s="260">
        <v>8.7439061675498014E-3</v>
      </c>
    </row>
    <row r="17" spans="2:12" x14ac:dyDescent="0.25">
      <c r="B17" s="255" t="s">
        <v>231</v>
      </c>
      <c r="C17" s="281" t="s">
        <v>243</v>
      </c>
      <c r="D17" s="281" t="str">
        <f t="shared" si="0"/>
        <v>RE-RefgFrz-TM-IceMed</v>
      </c>
      <c r="E17" s="256" t="s">
        <v>266</v>
      </c>
      <c r="F17" s="80" t="s">
        <v>273</v>
      </c>
      <c r="G17" s="261" t="s">
        <v>270</v>
      </c>
      <c r="H17" s="257">
        <v>100</v>
      </c>
      <c r="I17" s="258">
        <v>526453.89</v>
      </c>
      <c r="J17" s="259">
        <v>526453.89</v>
      </c>
      <c r="K17" s="254">
        <v>4.4681711144952306E-2</v>
      </c>
      <c r="L17" s="260">
        <v>0.44181474554650541</v>
      </c>
    </row>
    <row r="18" spans="2:12" x14ac:dyDescent="0.25">
      <c r="B18" s="255" t="s">
        <v>231</v>
      </c>
      <c r="C18" s="281" t="s">
        <v>87</v>
      </c>
      <c r="D18" s="281" t="str">
        <f t="shared" si="0"/>
        <v>RE-RefgFrz-TM-IceLarge</v>
      </c>
      <c r="E18" s="256" t="s">
        <v>266</v>
      </c>
      <c r="F18" s="80" t="s">
        <v>273</v>
      </c>
      <c r="G18" s="261" t="s">
        <v>271</v>
      </c>
      <c r="H18" s="257">
        <v>121</v>
      </c>
      <c r="I18" s="258">
        <v>572618.8899999999</v>
      </c>
      <c r="J18" s="259">
        <v>572618.8899999999</v>
      </c>
      <c r="K18" s="254">
        <v>4.8599872325234814E-2</v>
      </c>
      <c r="L18" s="260">
        <v>0.48055769742811155</v>
      </c>
    </row>
    <row r="19" spans="2:12" ht="15.75" thickBot="1" x14ac:dyDescent="0.3">
      <c r="B19" s="255" t="s">
        <v>231</v>
      </c>
      <c r="C19" s="281" t="s">
        <v>242</v>
      </c>
      <c r="D19" s="281" t="str">
        <f t="shared" si="0"/>
        <v>RE-RefgFrz-TM-IceVLarge</v>
      </c>
      <c r="E19" s="256" t="s">
        <v>266</v>
      </c>
      <c r="F19" s="80" t="s">
        <v>273</v>
      </c>
      <c r="G19" s="261" t="s">
        <v>272</v>
      </c>
      <c r="H19" s="257">
        <v>24</v>
      </c>
      <c r="I19" s="258">
        <v>82079.799999999988</v>
      </c>
      <c r="J19" s="259">
        <v>82079.799999999988</v>
      </c>
      <c r="K19" s="254">
        <v>6.966357327961724E-3</v>
      </c>
      <c r="L19" s="260">
        <v>6.8883650857833059E-2</v>
      </c>
    </row>
    <row r="20" spans="2:12" x14ac:dyDescent="0.25">
      <c r="B20" s="262" t="s">
        <v>234</v>
      </c>
      <c r="C20" s="289" t="s">
        <v>212</v>
      </c>
      <c r="D20" s="289" t="str">
        <f t="shared" si="0"/>
        <v>RE-RefgFrz-SMMini</v>
      </c>
      <c r="E20" s="263" t="s">
        <v>274</v>
      </c>
      <c r="F20" s="264" t="s">
        <v>267</v>
      </c>
      <c r="G20" s="265" t="s">
        <v>268</v>
      </c>
      <c r="H20" s="266">
        <v>2</v>
      </c>
      <c r="I20" s="267">
        <v>16771.509999999998</v>
      </c>
      <c r="J20" s="268">
        <v>16771.509999999998</v>
      </c>
      <c r="K20" s="269">
        <v>1.4234480540825311E-3</v>
      </c>
      <c r="L20" s="270">
        <v>7.0674995423605572E-2</v>
      </c>
    </row>
    <row r="21" spans="2:12" x14ac:dyDescent="0.25">
      <c r="B21" s="255" t="s">
        <v>234</v>
      </c>
      <c r="C21" s="290" t="s">
        <v>202</v>
      </c>
      <c r="D21" s="290" t="str">
        <f t="shared" si="0"/>
        <v>RE-RefgFrz-SMSmall</v>
      </c>
      <c r="E21" s="256" t="s">
        <v>274</v>
      </c>
      <c r="F21" s="80" t="s">
        <v>267</v>
      </c>
      <c r="G21" s="261" t="s">
        <v>269</v>
      </c>
      <c r="H21" s="257">
        <v>0</v>
      </c>
      <c r="I21" s="258">
        <v>0</v>
      </c>
      <c r="J21" s="259">
        <v>0</v>
      </c>
      <c r="K21" s="254">
        <v>0</v>
      </c>
      <c r="L21" s="260">
        <v>0</v>
      </c>
    </row>
    <row r="22" spans="2:12" x14ac:dyDescent="0.25">
      <c r="B22" s="255" t="s">
        <v>234</v>
      </c>
      <c r="C22" s="281" t="s">
        <v>243</v>
      </c>
      <c r="D22" s="281" t="str">
        <f t="shared" si="0"/>
        <v>RE-RefgFrz-SMMed</v>
      </c>
      <c r="E22" s="256" t="s">
        <v>274</v>
      </c>
      <c r="F22" s="80" t="s">
        <v>267</v>
      </c>
      <c r="G22" s="261" t="s">
        <v>270</v>
      </c>
      <c r="H22" s="257">
        <v>11</v>
      </c>
      <c r="I22" s="258">
        <v>49248.539999999994</v>
      </c>
      <c r="J22" s="259">
        <v>49248.539999999994</v>
      </c>
      <c r="K22" s="254">
        <v>4.179870412944672E-3</v>
      </c>
      <c r="L22" s="260">
        <v>0.20753291379960753</v>
      </c>
    </row>
    <row r="23" spans="2:12" x14ac:dyDescent="0.25">
      <c r="B23" s="255" t="s">
        <v>234</v>
      </c>
      <c r="C23" s="281" t="s">
        <v>87</v>
      </c>
      <c r="D23" s="281" t="str">
        <f t="shared" si="0"/>
        <v>RE-RefgFrz-SMLarge</v>
      </c>
      <c r="E23" s="256" t="s">
        <v>274</v>
      </c>
      <c r="F23" s="80" t="s">
        <v>267</v>
      </c>
      <c r="G23" s="261" t="s">
        <v>271</v>
      </c>
      <c r="H23" s="257">
        <v>23</v>
      </c>
      <c r="I23" s="258">
        <v>99600.599999999977</v>
      </c>
      <c r="J23" s="259">
        <v>99600.599999999977</v>
      </c>
      <c r="K23" s="254">
        <v>8.4533998581792901E-3</v>
      </c>
      <c r="L23" s="260">
        <v>0.41971605115987576</v>
      </c>
    </row>
    <row r="24" spans="2:12" ht="15.75" thickBot="1" x14ac:dyDescent="0.3">
      <c r="B24" s="255" t="s">
        <v>234</v>
      </c>
      <c r="C24" s="281" t="s">
        <v>242</v>
      </c>
      <c r="D24" s="281" t="str">
        <f t="shared" si="0"/>
        <v>RE-RefgFrz-SMVLarge</v>
      </c>
      <c r="E24" s="256" t="s">
        <v>274</v>
      </c>
      <c r="F24" s="80" t="s">
        <v>267</v>
      </c>
      <c r="G24" s="261" t="s">
        <v>272</v>
      </c>
      <c r="H24" s="257">
        <v>18</v>
      </c>
      <c r="I24" s="258">
        <v>71684.070000000007</v>
      </c>
      <c r="J24" s="259">
        <v>71684.070000000007</v>
      </c>
      <c r="K24" s="254">
        <v>6.0840407303943394E-3</v>
      </c>
      <c r="L24" s="260">
        <v>0.30207603961691121</v>
      </c>
    </row>
    <row r="25" spans="2:12" x14ac:dyDescent="0.25">
      <c r="B25" s="262" t="s">
        <v>233</v>
      </c>
      <c r="C25" s="289" t="s">
        <v>212</v>
      </c>
      <c r="D25" s="289" t="str">
        <f t="shared" si="0"/>
        <v>RE-RefgFrz-SM-IceMini</v>
      </c>
      <c r="E25" s="263" t="s">
        <v>274</v>
      </c>
      <c r="F25" s="264" t="s">
        <v>273</v>
      </c>
      <c r="G25" s="265" t="s">
        <v>268</v>
      </c>
      <c r="H25" s="266">
        <v>0</v>
      </c>
      <c r="I25" s="267">
        <v>0</v>
      </c>
      <c r="J25" s="268">
        <v>0</v>
      </c>
      <c r="K25" s="269">
        <v>0</v>
      </c>
      <c r="L25" s="270">
        <v>0</v>
      </c>
    </row>
    <row r="26" spans="2:12" x14ac:dyDescent="0.25">
      <c r="B26" s="255" t="s">
        <v>233</v>
      </c>
      <c r="C26" s="290" t="s">
        <v>202</v>
      </c>
      <c r="D26" s="290" t="str">
        <f t="shared" si="0"/>
        <v>RE-RefgFrz-SM-IceSmall</v>
      </c>
      <c r="E26" s="256" t="s">
        <v>274</v>
      </c>
      <c r="F26" s="80" t="s">
        <v>273</v>
      </c>
      <c r="G26" s="261" t="s">
        <v>269</v>
      </c>
      <c r="H26" s="257">
        <v>0</v>
      </c>
      <c r="I26" s="258">
        <v>0</v>
      </c>
      <c r="J26" s="259">
        <v>0</v>
      </c>
      <c r="K26" s="254">
        <v>0</v>
      </c>
      <c r="L26" s="260">
        <v>0</v>
      </c>
    </row>
    <row r="27" spans="2:12" x14ac:dyDescent="0.25">
      <c r="B27" s="255" t="s">
        <v>233</v>
      </c>
      <c r="C27" s="281" t="s">
        <v>243</v>
      </c>
      <c r="D27" s="281" t="str">
        <f t="shared" si="0"/>
        <v>RE-RefgFrz-SM-IceMed</v>
      </c>
      <c r="E27" s="256" t="s">
        <v>274</v>
      </c>
      <c r="F27" s="80" t="s">
        <v>273</v>
      </c>
      <c r="G27" s="261" t="s">
        <v>270</v>
      </c>
      <c r="H27" s="257">
        <v>1</v>
      </c>
      <c r="I27" s="258">
        <v>4348.3999999999996</v>
      </c>
      <c r="J27" s="259">
        <v>4348.3999999999996</v>
      </c>
      <c r="K27" s="254">
        <v>3.6906167175003793E-4</v>
      </c>
      <c r="L27" s="260">
        <v>2.8746093472401035E-2</v>
      </c>
    </row>
    <row r="28" spans="2:12" x14ac:dyDescent="0.25">
      <c r="B28" s="255" t="s">
        <v>233</v>
      </c>
      <c r="C28" s="281" t="s">
        <v>87</v>
      </c>
      <c r="D28" s="281" t="str">
        <f t="shared" si="0"/>
        <v>RE-RefgFrz-SM-IceLarge</v>
      </c>
      <c r="E28" s="256" t="s">
        <v>274</v>
      </c>
      <c r="F28" s="80" t="s">
        <v>273</v>
      </c>
      <c r="G28" s="261" t="s">
        <v>271</v>
      </c>
      <c r="H28" s="257">
        <v>20</v>
      </c>
      <c r="I28" s="258">
        <v>93302.629999999976</v>
      </c>
      <c r="J28" s="259">
        <v>93302.629999999976</v>
      </c>
      <c r="K28" s="254">
        <v>7.9188723683366845E-3</v>
      </c>
      <c r="L28" s="260">
        <v>0.61679839094859001</v>
      </c>
    </row>
    <row r="29" spans="2:12" ht="15.75" thickBot="1" x14ac:dyDescent="0.3">
      <c r="B29" s="255" t="s">
        <v>233</v>
      </c>
      <c r="C29" s="281" t="s">
        <v>242</v>
      </c>
      <c r="D29" s="281" t="str">
        <f t="shared" si="0"/>
        <v>RE-RefgFrz-SM-IceVLarge</v>
      </c>
      <c r="E29" s="256" t="s">
        <v>274</v>
      </c>
      <c r="F29" s="80" t="s">
        <v>273</v>
      </c>
      <c r="G29" s="261" t="s">
        <v>272</v>
      </c>
      <c r="H29" s="257">
        <v>20</v>
      </c>
      <c r="I29" s="258">
        <v>53618.220000000008</v>
      </c>
      <c r="J29" s="259">
        <v>53618.220000000008</v>
      </c>
      <c r="K29" s="254">
        <v>4.5507381817361152E-3</v>
      </c>
      <c r="L29" s="260">
        <v>0.35445551557900906</v>
      </c>
    </row>
    <row r="30" spans="2:12" x14ac:dyDescent="0.25">
      <c r="B30" s="262" t="s">
        <v>611</v>
      </c>
      <c r="C30" s="289" t="s">
        <v>212</v>
      </c>
      <c r="D30" s="289" t="str">
        <f t="shared" si="0"/>
        <v>RE-RefgFrz-SM-TTDMini</v>
      </c>
      <c r="E30" s="263" t="s">
        <v>274</v>
      </c>
      <c r="F30" s="264" t="s">
        <v>275</v>
      </c>
      <c r="G30" s="265" t="s">
        <v>268</v>
      </c>
      <c r="H30" s="266">
        <v>0</v>
      </c>
      <c r="I30" s="267">
        <v>0</v>
      </c>
      <c r="J30" s="268">
        <v>0</v>
      </c>
      <c r="K30" s="269">
        <v>0</v>
      </c>
      <c r="L30" s="270">
        <v>0</v>
      </c>
    </row>
    <row r="31" spans="2:12" x14ac:dyDescent="0.25">
      <c r="B31" s="255" t="s">
        <v>611</v>
      </c>
      <c r="C31" s="290" t="s">
        <v>202</v>
      </c>
      <c r="D31" s="290" t="str">
        <f t="shared" si="0"/>
        <v>RE-RefgFrz-SM-TTDSmall</v>
      </c>
      <c r="E31" s="256" t="s">
        <v>274</v>
      </c>
      <c r="F31" s="80" t="s">
        <v>275</v>
      </c>
      <c r="G31" s="261" t="s">
        <v>269</v>
      </c>
      <c r="H31" s="257">
        <v>0</v>
      </c>
      <c r="I31" s="258">
        <v>0</v>
      </c>
      <c r="J31" s="259">
        <v>0</v>
      </c>
      <c r="K31" s="254">
        <v>0</v>
      </c>
      <c r="L31" s="260">
        <v>0</v>
      </c>
    </row>
    <row r="32" spans="2:12" x14ac:dyDescent="0.25">
      <c r="B32" s="255" t="s">
        <v>611</v>
      </c>
      <c r="C32" s="281" t="s">
        <v>243</v>
      </c>
      <c r="D32" s="281" t="str">
        <f t="shared" si="0"/>
        <v>RE-RefgFrz-SM-TTDMed</v>
      </c>
      <c r="E32" s="256" t="s">
        <v>274</v>
      </c>
      <c r="F32" s="80" t="s">
        <v>275</v>
      </c>
      <c r="G32" s="261" t="s">
        <v>270</v>
      </c>
      <c r="H32" s="257">
        <v>32</v>
      </c>
      <c r="I32" s="258">
        <v>131586.03999999995</v>
      </c>
      <c r="J32" s="259">
        <v>131586.03999999995</v>
      </c>
      <c r="K32" s="254">
        <v>1.1168099508179411E-2</v>
      </c>
      <c r="L32" s="260">
        <v>3.2546402570562044E-2</v>
      </c>
    </row>
    <row r="33" spans="2:12" x14ac:dyDescent="0.25">
      <c r="B33" s="255" t="s">
        <v>611</v>
      </c>
      <c r="C33" s="281" t="s">
        <v>87</v>
      </c>
      <c r="D33" s="281" t="str">
        <f t="shared" si="0"/>
        <v>RE-RefgFrz-SM-TTDLarge</v>
      </c>
      <c r="E33" s="256" t="s">
        <v>274</v>
      </c>
      <c r="F33" s="80" t="s">
        <v>275</v>
      </c>
      <c r="G33" s="261" t="s">
        <v>271</v>
      </c>
      <c r="H33" s="257">
        <v>355</v>
      </c>
      <c r="I33" s="258">
        <v>1501907.76</v>
      </c>
      <c r="J33" s="259">
        <v>1501907.76</v>
      </c>
      <c r="K33" s="254">
        <v>0.12747138918221756</v>
      </c>
      <c r="L33" s="260">
        <v>0.37148085451018281</v>
      </c>
    </row>
    <row r="34" spans="2:12" ht="15.75" thickBot="1" x14ac:dyDescent="0.3">
      <c r="B34" s="255" t="s">
        <v>611</v>
      </c>
      <c r="C34" s="281" t="s">
        <v>242</v>
      </c>
      <c r="D34" s="281" t="str">
        <f t="shared" si="0"/>
        <v>RE-RefgFrz-SM-TTDVLarge</v>
      </c>
      <c r="E34" s="256" t="s">
        <v>274</v>
      </c>
      <c r="F34" s="80" t="s">
        <v>275</v>
      </c>
      <c r="G34" s="261" t="s">
        <v>272</v>
      </c>
      <c r="H34" s="257">
        <v>592</v>
      </c>
      <c r="I34" s="258">
        <v>2409534.9099999946</v>
      </c>
      <c r="J34" s="259">
        <v>2409534.9099999946</v>
      </c>
      <c r="K34" s="254">
        <v>0.2045044112833859</v>
      </c>
      <c r="L34" s="260">
        <v>0.59597274291925517</v>
      </c>
    </row>
    <row r="35" spans="2:12" x14ac:dyDescent="0.25">
      <c r="B35" s="262" t="s">
        <v>235</v>
      </c>
      <c r="C35" s="289" t="s">
        <v>212</v>
      </c>
      <c r="D35" s="289" t="str">
        <f t="shared" si="0"/>
        <v>RE-RefgFrz-BMMini</v>
      </c>
      <c r="E35" s="263" t="s">
        <v>276</v>
      </c>
      <c r="F35" s="264" t="s">
        <v>267</v>
      </c>
      <c r="G35" s="265" t="s">
        <v>268</v>
      </c>
      <c r="H35" s="266">
        <v>1</v>
      </c>
      <c r="I35" s="267">
        <v>4850.3</v>
      </c>
      <c r="J35" s="268">
        <v>4850.3</v>
      </c>
      <c r="K35" s="269">
        <v>4.1165942104893967E-4</v>
      </c>
      <c r="L35" s="270">
        <v>1.1718174886107597E-2</v>
      </c>
    </row>
    <row r="36" spans="2:12" x14ac:dyDescent="0.25">
      <c r="B36" s="255" t="s">
        <v>235</v>
      </c>
      <c r="C36" s="290" t="s">
        <v>202</v>
      </c>
      <c r="D36" s="290" t="str">
        <f t="shared" si="0"/>
        <v>RE-RefgFrz-BMSmall</v>
      </c>
      <c r="E36" s="256" t="s">
        <v>276</v>
      </c>
      <c r="F36" s="80" t="s">
        <v>267</v>
      </c>
      <c r="G36" s="261" t="s">
        <v>269</v>
      </c>
      <c r="H36" s="257">
        <v>2</v>
      </c>
      <c r="I36" s="258">
        <v>19000.59</v>
      </c>
      <c r="J36" s="259">
        <v>19000.59</v>
      </c>
      <c r="K36" s="254">
        <v>1.6126367191695919E-3</v>
      </c>
      <c r="L36" s="260">
        <v>4.5904838166551991E-2</v>
      </c>
    </row>
    <row r="37" spans="2:12" x14ac:dyDescent="0.25">
      <c r="B37" s="255" t="s">
        <v>235</v>
      </c>
      <c r="C37" s="281" t="s">
        <v>243</v>
      </c>
      <c r="D37" s="281" t="str">
        <f t="shared" si="0"/>
        <v>RE-RefgFrz-BMMed</v>
      </c>
      <c r="E37" s="256" t="s">
        <v>276</v>
      </c>
      <c r="F37" s="80" t="s">
        <v>267</v>
      </c>
      <c r="G37" s="261" t="s">
        <v>270</v>
      </c>
      <c r="H37" s="257">
        <v>23</v>
      </c>
      <c r="I37" s="258">
        <v>132234.13</v>
      </c>
      <c r="J37" s="259">
        <v>132234.13</v>
      </c>
      <c r="K37" s="254">
        <v>1.1223104838610028E-2</v>
      </c>
      <c r="L37" s="260">
        <v>0.31947357096515411</v>
      </c>
    </row>
    <row r="38" spans="2:12" x14ac:dyDescent="0.25">
      <c r="B38" s="255" t="s">
        <v>235</v>
      </c>
      <c r="C38" s="281" t="s">
        <v>87</v>
      </c>
      <c r="D38" s="281" t="str">
        <f t="shared" si="0"/>
        <v>RE-RefgFrz-BMLarge</v>
      </c>
      <c r="E38" s="256" t="s">
        <v>276</v>
      </c>
      <c r="F38" s="80" t="s">
        <v>267</v>
      </c>
      <c r="G38" s="261" t="s">
        <v>271</v>
      </c>
      <c r="H38" s="257">
        <v>42</v>
      </c>
      <c r="I38" s="258">
        <v>188766.0199999999</v>
      </c>
      <c r="J38" s="259">
        <v>188766.0199999999</v>
      </c>
      <c r="K38" s="254">
        <v>1.6021134879680127E-2</v>
      </c>
      <c r="L38" s="260">
        <v>0.45605286990794036</v>
      </c>
    </row>
    <row r="39" spans="2:12" ht="15.75" thickBot="1" x14ac:dyDescent="0.3">
      <c r="B39" s="255" t="s">
        <v>235</v>
      </c>
      <c r="C39" s="281" t="s">
        <v>242</v>
      </c>
      <c r="D39" s="281" t="str">
        <f t="shared" si="0"/>
        <v>RE-RefgFrz-BMVLarge</v>
      </c>
      <c r="E39" s="256" t="s">
        <v>276</v>
      </c>
      <c r="F39" s="80" t="s">
        <v>267</v>
      </c>
      <c r="G39" s="261" t="s">
        <v>272</v>
      </c>
      <c r="H39" s="257">
        <v>20</v>
      </c>
      <c r="I39" s="258">
        <v>69061.539999999994</v>
      </c>
      <c r="J39" s="259">
        <v>69061.539999999994</v>
      </c>
      <c r="K39" s="254">
        <v>5.8614587908269976E-3</v>
      </c>
      <c r="L39" s="260">
        <v>0.16685054607424593</v>
      </c>
    </row>
    <row r="40" spans="2:12" x14ac:dyDescent="0.25">
      <c r="B40" s="262" t="s">
        <v>246</v>
      </c>
      <c r="C40" s="289" t="s">
        <v>212</v>
      </c>
      <c r="D40" s="289" t="str">
        <f t="shared" si="0"/>
        <v>RE-RefgFrz-BM-IceMini</v>
      </c>
      <c r="E40" s="263" t="s">
        <v>276</v>
      </c>
      <c r="F40" s="264" t="s">
        <v>273</v>
      </c>
      <c r="G40" s="265" t="s">
        <v>268</v>
      </c>
      <c r="H40" s="266">
        <v>0</v>
      </c>
      <c r="I40" s="267">
        <v>0</v>
      </c>
      <c r="J40" s="268">
        <v>0</v>
      </c>
      <c r="K40" s="269">
        <v>0</v>
      </c>
      <c r="L40" s="270">
        <v>0</v>
      </c>
    </row>
    <row r="41" spans="2:12" x14ac:dyDescent="0.25">
      <c r="B41" s="255" t="s">
        <v>246</v>
      </c>
      <c r="C41" s="290" t="s">
        <v>202</v>
      </c>
      <c r="D41" s="290" t="str">
        <f t="shared" si="0"/>
        <v>RE-RefgFrz-BM-IceSmall</v>
      </c>
      <c r="E41" s="256" t="s">
        <v>276</v>
      </c>
      <c r="F41" s="80" t="s">
        <v>273</v>
      </c>
      <c r="G41" s="261" t="s">
        <v>269</v>
      </c>
      <c r="H41" s="257">
        <v>1</v>
      </c>
      <c r="I41" s="258">
        <v>11921.21</v>
      </c>
      <c r="J41" s="259">
        <v>11921.21</v>
      </c>
      <c r="K41" s="254">
        <v>1.0117886330335917E-3</v>
      </c>
      <c r="L41" s="260">
        <v>2.1110400615964468E-2</v>
      </c>
    </row>
    <row r="42" spans="2:12" x14ac:dyDescent="0.25">
      <c r="B42" s="255" t="s">
        <v>246</v>
      </c>
      <c r="C42" s="281" t="s">
        <v>243</v>
      </c>
      <c r="D42" s="281" t="str">
        <f t="shared" si="0"/>
        <v>RE-RefgFrz-BM-IceMed</v>
      </c>
      <c r="E42" s="256" t="s">
        <v>276</v>
      </c>
      <c r="F42" s="80" t="s">
        <v>273</v>
      </c>
      <c r="G42" s="261" t="s">
        <v>270</v>
      </c>
      <c r="H42" s="257">
        <v>13</v>
      </c>
      <c r="I42" s="258">
        <v>61785.610000000008</v>
      </c>
      <c r="J42" s="259">
        <v>61785.610000000008</v>
      </c>
      <c r="K42" s="254">
        <v>5.2439289202225797E-3</v>
      </c>
      <c r="L42" s="260">
        <v>0.10941162678970848</v>
      </c>
    </row>
    <row r="43" spans="2:12" x14ac:dyDescent="0.25">
      <c r="B43" s="255" t="s">
        <v>246</v>
      </c>
      <c r="C43" s="281" t="s">
        <v>87</v>
      </c>
      <c r="D43" s="281" t="str">
        <f t="shared" si="0"/>
        <v>RE-RefgFrz-BM-IceLarge</v>
      </c>
      <c r="E43" s="256" t="s">
        <v>276</v>
      </c>
      <c r="F43" s="80" t="s">
        <v>273</v>
      </c>
      <c r="G43" s="261" t="s">
        <v>271</v>
      </c>
      <c r="H43" s="257">
        <v>47</v>
      </c>
      <c r="I43" s="258">
        <v>249504.88</v>
      </c>
      <c r="J43" s="259">
        <v>249504.88</v>
      </c>
      <c r="K43" s="254">
        <v>2.117622300675941E-2</v>
      </c>
      <c r="L43" s="260">
        <v>0.44182997971163507</v>
      </c>
    </row>
    <row r="44" spans="2:12" ht="15.75" thickBot="1" x14ac:dyDescent="0.3">
      <c r="B44" s="255" t="s">
        <v>246</v>
      </c>
      <c r="C44" s="281" t="s">
        <v>242</v>
      </c>
      <c r="D44" s="281" t="str">
        <f t="shared" si="0"/>
        <v>RE-RefgFrz-BM-IceVLarge</v>
      </c>
      <c r="E44" s="256" t="s">
        <v>276</v>
      </c>
      <c r="F44" s="80" t="s">
        <v>273</v>
      </c>
      <c r="G44" s="261" t="s">
        <v>272</v>
      </c>
      <c r="H44" s="257">
        <v>59</v>
      </c>
      <c r="I44" s="258">
        <v>241496.19999999992</v>
      </c>
      <c r="J44" s="259">
        <v>241496.19999999992</v>
      </c>
      <c r="K44" s="254">
        <v>2.0496502459130136E-2</v>
      </c>
      <c r="L44" s="260">
        <v>0.42764799288269201</v>
      </c>
    </row>
    <row r="45" spans="2:12" x14ac:dyDescent="0.25">
      <c r="B45" s="262" t="s">
        <v>612</v>
      </c>
      <c r="C45" s="289" t="s">
        <v>212</v>
      </c>
      <c r="D45" s="289" t="str">
        <f t="shared" si="0"/>
        <v>RE-RefgFrz-BM-TTDMini</v>
      </c>
      <c r="E45" s="263" t="s">
        <v>276</v>
      </c>
      <c r="F45" s="264" t="s">
        <v>275</v>
      </c>
      <c r="G45" s="265" t="s">
        <v>268</v>
      </c>
      <c r="H45" s="266">
        <v>0</v>
      </c>
      <c r="I45" s="267">
        <v>0</v>
      </c>
      <c r="J45" s="268">
        <v>0</v>
      </c>
      <c r="K45" s="269">
        <v>0</v>
      </c>
      <c r="L45" s="270">
        <v>0</v>
      </c>
    </row>
    <row r="46" spans="2:12" x14ac:dyDescent="0.25">
      <c r="B46" s="255" t="s">
        <v>612</v>
      </c>
      <c r="C46" s="290" t="s">
        <v>202</v>
      </c>
      <c r="D46" s="290" t="str">
        <f t="shared" si="0"/>
        <v>RE-RefgFrz-BM-TTDSmall</v>
      </c>
      <c r="E46" s="256" t="s">
        <v>276</v>
      </c>
      <c r="F46" s="80" t="s">
        <v>275</v>
      </c>
      <c r="G46" s="261" t="s">
        <v>269</v>
      </c>
      <c r="H46" s="257">
        <v>0</v>
      </c>
      <c r="I46" s="258">
        <v>0</v>
      </c>
      <c r="J46" s="259">
        <v>0</v>
      </c>
      <c r="K46" s="254">
        <v>0</v>
      </c>
      <c r="L46" s="260">
        <v>0</v>
      </c>
    </row>
    <row r="47" spans="2:12" x14ac:dyDescent="0.25">
      <c r="B47" s="255" t="s">
        <v>612</v>
      </c>
      <c r="C47" s="281" t="s">
        <v>243</v>
      </c>
      <c r="D47" s="281" t="str">
        <f t="shared" si="0"/>
        <v>RE-RefgFrz-BM-TTDMed</v>
      </c>
      <c r="E47" s="256" t="s">
        <v>276</v>
      </c>
      <c r="F47" s="80" t="s">
        <v>275</v>
      </c>
      <c r="G47" s="261" t="s">
        <v>270</v>
      </c>
      <c r="H47" s="257">
        <v>2</v>
      </c>
      <c r="I47" s="258">
        <v>5786.2599999999993</v>
      </c>
      <c r="J47" s="259">
        <v>5786.2599999999993</v>
      </c>
      <c r="K47" s="254">
        <v>4.9109713659745526E-4</v>
      </c>
      <c r="L47" s="260">
        <v>1.2160441088515267E-2</v>
      </c>
    </row>
    <row r="48" spans="2:12" x14ac:dyDescent="0.25">
      <c r="B48" s="255" t="s">
        <v>612</v>
      </c>
      <c r="C48" s="281" t="s">
        <v>87</v>
      </c>
      <c r="D48" s="281" t="str">
        <f t="shared" si="0"/>
        <v>RE-RefgFrz-BM-TTDLarge</v>
      </c>
      <c r="E48" s="256" t="s">
        <v>276</v>
      </c>
      <c r="F48" s="80" t="s">
        <v>275</v>
      </c>
      <c r="G48" s="261" t="s">
        <v>271</v>
      </c>
      <c r="H48" s="257">
        <v>37</v>
      </c>
      <c r="I48" s="258">
        <v>160618.22000000003</v>
      </c>
      <c r="J48" s="259">
        <v>160618.22000000003</v>
      </c>
      <c r="K48" s="254">
        <v>1.3632147177517108E-2</v>
      </c>
      <c r="L48" s="260">
        <v>0.33755628023147682</v>
      </c>
    </row>
    <row r="49" spans="2:12" ht="15.75" thickBot="1" x14ac:dyDescent="0.3">
      <c r="B49" s="271" t="s">
        <v>612</v>
      </c>
      <c r="C49" s="291" t="s">
        <v>242</v>
      </c>
      <c r="D49" s="291" t="str">
        <f t="shared" si="0"/>
        <v>RE-RefgFrz-BM-TTDVLarge</v>
      </c>
      <c r="E49" s="272" t="s">
        <v>276</v>
      </c>
      <c r="F49" s="273" t="s">
        <v>275</v>
      </c>
      <c r="G49" s="274" t="s">
        <v>272</v>
      </c>
      <c r="H49" s="275">
        <v>78</v>
      </c>
      <c r="I49" s="276">
        <v>309422.01</v>
      </c>
      <c r="J49" s="277">
        <v>309422.01</v>
      </c>
      <c r="K49" s="278">
        <v>2.6261568458940523E-2</v>
      </c>
      <c r="L49" s="279">
        <v>0.6502832786800079</v>
      </c>
    </row>
    <row r="50" spans="2:12" x14ac:dyDescent="0.25">
      <c r="B50" s="262" t="s">
        <v>554</v>
      </c>
      <c r="C50" s="289" t="s">
        <v>212</v>
      </c>
      <c r="D50" s="289" t="str">
        <f t="shared" si="0"/>
        <v>RE-Refg-AllMini</v>
      </c>
      <c r="E50" s="263" t="s">
        <v>551</v>
      </c>
      <c r="F50" s="264" t="s">
        <v>267</v>
      </c>
      <c r="G50" s="265" t="s">
        <v>268</v>
      </c>
      <c r="H50" s="266">
        <v>24</v>
      </c>
      <c r="I50" s="267">
        <v>97959.879999999976</v>
      </c>
      <c r="J50" s="268">
        <v>97959.879999999976</v>
      </c>
      <c r="K50" s="269">
        <v>8.3141470603516465E-3</v>
      </c>
      <c r="L50" s="270">
        <v>0.68170786819611773</v>
      </c>
    </row>
    <row r="51" spans="2:12" x14ac:dyDescent="0.25">
      <c r="B51" s="255" t="s">
        <v>554</v>
      </c>
      <c r="C51" s="290" t="s">
        <v>202</v>
      </c>
      <c r="D51" s="290" t="str">
        <f t="shared" si="0"/>
        <v>RE-Refg-AllSmall</v>
      </c>
      <c r="E51" s="256" t="s">
        <v>551</v>
      </c>
      <c r="F51" s="80" t="s">
        <v>267</v>
      </c>
      <c r="G51" s="261" t="s">
        <v>269</v>
      </c>
      <c r="H51" s="257">
        <v>4</v>
      </c>
      <c r="I51" s="258">
        <v>12019.210000000001</v>
      </c>
      <c r="J51" s="259">
        <v>12019.210000000001</v>
      </c>
      <c r="K51" s="254">
        <v>1.0201061851979518E-3</v>
      </c>
      <c r="L51" s="260">
        <v>8.3642303629827469E-2</v>
      </c>
    </row>
    <row r="52" spans="2:12" x14ac:dyDescent="0.25">
      <c r="B52" s="255" t="s">
        <v>554</v>
      </c>
      <c r="C52" s="281" t="s">
        <v>243</v>
      </c>
      <c r="D52" s="281" t="str">
        <f t="shared" si="0"/>
        <v>RE-Refg-AllMed</v>
      </c>
      <c r="E52" s="256" t="s">
        <v>551</v>
      </c>
      <c r="F52" s="80" t="s">
        <v>267</v>
      </c>
      <c r="G52" s="261" t="s">
        <v>270</v>
      </c>
      <c r="H52" s="257">
        <v>2</v>
      </c>
      <c r="I52" s="258">
        <v>5237.8900000000003</v>
      </c>
      <c r="J52" s="259">
        <v>5237.8900000000003</v>
      </c>
      <c r="K52" s="254">
        <v>4.4455533985898412E-4</v>
      </c>
      <c r="L52" s="260">
        <v>3.6450747242093032E-2</v>
      </c>
    </row>
    <row r="53" spans="2:12" x14ac:dyDescent="0.25">
      <c r="B53" s="255" t="s">
        <v>554</v>
      </c>
      <c r="C53" s="281" t="s">
        <v>87</v>
      </c>
      <c r="D53" s="281" t="str">
        <f t="shared" si="0"/>
        <v>RE-Refg-AllLarge</v>
      </c>
      <c r="E53" s="256" t="s">
        <v>551</v>
      </c>
      <c r="F53" s="80" t="s">
        <v>267</v>
      </c>
      <c r="G53" s="261" t="s">
        <v>271</v>
      </c>
      <c r="H53" s="257">
        <v>4</v>
      </c>
      <c r="I53" s="258">
        <v>14798.46</v>
      </c>
      <c r="J53" s="259">
        <v>14798.46</v>
      </c>
      <c r="K53" s="254">
        <v>1.2559894183897678E-3</v>
      </c>
      <c r="L53" s="260">
        <v>0.10298324803159746</v>
      </c>
    </row>
    <row r="54" spans="2:12" x14ac:dyDescent="0.25">
      <c r="B54" s="271" t="s">
        <v>554</v>
      </c>
      <c r="C54" s="291" t="s">
        <v>242</v>
      </c>
      <c r="D54" s="291" t="str">
        <f t="shared" si="0"/>
        <v>RE-Refg-AllVLarge</v>
      </c>
      <c r="E54" s="272" t="s">
        <v>551</v>
      </c>
      <c r="F54" s="273" t="s">
        <v>267</v>
      </c>
      <c r="G54" s="274" t="s">
        <v>272</v>
      </c>
      <c r="H54" s="275">
        <v>5</v>
      </c>
      <c r="I54" s="276">
        <v>13682.300000000001</v>
      </c>
      <c r="J54" s="277">
        <v>13682.300000000001</v>
      </c>
      <c r="K54" s="278">
        <v>1.1612575916165819E-3</v>
      </c>
      <c r="L54" s="279">
        <v>9.5215832900364367E-2</v>
      </c>
    </row>
    <row r="56" spans="2:12" ht="15.75" thickBot="1" x14ac:dyDescent="0.3">
      <c r="H56" s="6"/>
      <c r="I56" s="6" t="s">
        <v>255</v>
      </c>
      <c r="J56" s="93">
        <v>0.9906389728282754</v>
      </c>
    </row>
    <row r="57" spans="2:12" x14ac:dyDescent="0.25">
      <c r="B57" s="127" t="s">
        <v>239</v>
      </c>
      <c r="C57" s="22" t="s">
        <v>202</v>
      </c>
      <c r="D57" s="22" t="str">
        <f t="shared" ref="D57:D68" si="1">+B57&amp;C57</f>
        <v>RE-Frzr-Up-ManDefSmall</v>
      </c>
      <c r="E57" s="104" t="s">
        <v>295</v>
      </c>
      <c r="F57" s="104" t="s">
        <v>298</v>
      </c>
      <c r="G57" s="128" t="s">
        <v>289</v>
      </c>
      <c r="H57" s="129">
        <v>18</v>
      </c>
      <c r="I57" s="130"/>
      <c r="J57" s="130">
        <v>62193.569999999992</v>
      </c>
      <c r="K57" s="131">
        <f>+J57/SUM($J$57:$J$68)</f>
        <v>3.6413071819932384E-2</v>
      </c>
      <c r="L57" s="132">
        <f>+J57/SUM(J57:J59)</f>
        <v>0.1686733045298861</v>
      </c>
    </row>
    <row r="58" spans="2:12" x14ac:dyDescent="0.25">
      <c r="B58" s="133" t="s">
        <v>239</v>
      </c>
      <c r="C58" s="11" t="s">
        <v>243</v>
      </c>
      <c r="D58" s="11" t="str">
        <f t="shared" si="1"/>
        <v>RE-Frzr-Up-ManDefMed</v>
      </c>
      <c r="E58" s="123" t="s">
        <v>295</v>
      </c>
      <c r="F58" s="123" t="s">
        <v>298</v>
      </c>
      <c r="G58" s="122" t="s">
        <v>290</v>
      </c>
      <c r="H58" s="105">
        <v>46</v>
      </c>
      <c r="I58" s="106"/>
      <c r="J58" s="106">
        <v>191214.47999999998</v>
      </c>
      <c r="K58" s="107">
        <f t="shared" ref="K58:K68" si="2">+J58/SUM($J$57:$J$68)</f>
        <v>0.11195219366328424</v>
      </c>
      <c r="L58" s="134">
        <f>+J58/SUM(J57:J59)</f>
        <v>0.51858702138442636</v>
      </c>
    </row>
    <row r="59" spans="2:12" ht="15.75" thickBot="1" x14ac:dyDescent="0.3">
      <c r="B59" s="135" t="s">
        <v>239</v>
      </c>
      <c r="C59" s="136" t="s">
        <v>87</v>
      </c>
      <c r="D59" s="136" t="str">
        <f t="shared" si="1"/>
        <v>RE-Frzr-Up-ManDefLarge</v>
      </c>
      <c r="E59" s="137" t="s">
        <v>295</v>
      </c>
      <c r="F59" s="137" t="s">
        <v>298</v>
      </c>
      <c r="G59" s="138" t="s">
        <v>291</v>
      </c>
      <c r="H59" s="139">
        <v>37</v>
      </c>
      <c r="I59" s="140"/>
      <c r="J59" s="140">
        <v>115314.02000000006</v>
      </c>
      <c r="K59" s="141">
        <f t="shared" si="2"/>
        <v>6.7514016193396226E-2</v>
      </c>
      <c r="L59" s="142">
        <f>+J59/SUM(J57:J59)</f>
        <v>0.31273967408568748</v>
      </c>
    </row>
    <row r="60" spans="2:12" x14ac:dyDescent="0.25">
      <c r="B60" s="127" t="s">
        <v>238</v>
      </c>
      <c r="C60" s="22" t="s">
        <v>202</v>
      </c>
      <c r="D60" s="22" t="str">
        <f t="shared" si="1"/>
        <v>RE-Frzr-Up-AutoDefSmall</v>
      </c>
      <c r="E60" s="104" t="s">
        <v>295</v>
      </c>
      <c r="F60" s="104" t="s">
        <v>297</v>
      </c>
      <c r="G60" s="128" t="s">
        <v>289</v>
      </c>
      <c r="H60" s="129">
        <v>8</v>
      </c>
      <c r="I60" s="130"/>
      <c r="J60" s="130">
        <v>33725.910000000003</v>
      </c>
      <c r="K60" s="131">
        <f t="shared" si="2"/>
        <v>1.9745835188791638E-2</v>
      </c>
      <c r="L60" s="132">
        <f>+J60/SUM(J60:J62)</f>
        <v>5.8778080851674117E-2</v>
      </c>
    </row>
    <row r="61" spans="2:12" x14ac:dyDescent="0.25">
      <c r="B61" s="133" t="s">
        <v>238</v>
      </c>
      <c r="C61" s="11" t="s">
        <v>243</v>
      </c>
      <c r="D61" s="11" t="str">
        <f t="shared" si="1"/>
        <v>RE-Frzr-Up-AutoDefMed</v>
      </c>
      <c r="E61" s="123" t="s">
        <v>295</v>
      </c>
      <c r="F61" s="123" t="s">
        <v>297</v>
      </c>
      <c r="G61" s="122" t="s">
        <v>290</v>
      </c>
      <c r="H61" s="105">
        <v>66</v>
      </c>
      <c r="I61" s="106"/>
      <c r="J61" s="106">
        <v>242581.92999999993</v>
      </c>
      <c r="K61" s="107">
        <f t="shared" si="2"/>
        <v>0.1420267921476096</v>
      </c>
      <c r="L61" s="134">
        <f>+J61/SUM(J60:J62)</f>
        <v>0.42277585081307356</v>
      </c>
    </row>
    <row r="62" spans="2:12" ht="15.75" thickBot="1" x14ac:dyDescent="0.3">
      <c r="B62" s="135" t="s">
        <v>238</v>
      </c>
      <c r="C62" s="136" t="s">
        <v>87</v>
      </c>
      <c r="D62" s="136" t="str">
        <f t="shared" si="1"/>
        <v>RE-Frzr-Up-AutoDefLarge</v>
      </c>
      <c r="E62" s="137" t="s">
        <v>295</v>
      </c>
      <c r="F62" s="137" t="s">
        <v>297</v>
      </c>
      <c r="G62" s="138" t="s">
        <v>291</v>
      </c>
      <c r="H62" s="139">
        <v>91</v>
      </c>
      <c r="I62" s="140"/>
      <c r="J62" s="140">
        <v>297475.95000000013</v>
      </c>
      <c r="K62" s="141">
        <f t="shared" si="2"/>
        <v>0.17416612572734802</v>
      </c>
      <c r="L62" s="142">
        <f>+J62/SUM(J60:J62)</f>
        <v>0.51844606833525242</v>
      </c>
    </row>
    <row r="63" spans="2:12" x14ac:dyDescent="0.25">
      <c r="B63" s="127" t="s">
        <v>240</v>
      </c>
      <c r="C63" s="22" t="s">
        <v>202</v>
      </c>
      <c r="D63" s="22" t="str">
        <f t="shared" si="1"/>
        <v>RE-Frzr-Chest-ManDefSmall</v>
      </c>
      <c r="E63" s="104" t="s">
        <v>296</v>
      </c>
      <c r="F63" s="104" t="s">
        <v>298</v>
      </c>
      <c r="G63" s="128" t="s">
        <v>289</v>
      </c>
      <c r="H63" s="129">
        <v>96</v>
      </c>
      <c r="I63" s="130"/>
      <c r="J63" s="130">
        <v>405407.19000000006</v>
      </c>
      <c r="K63" s="131">
        <f t="shared" si="2"/>
        <v>0.23735767420630424</v>
      </c>
      <c r="L63" s="132">
        <f>+J63/SUM(J63:J65)</f>
        <v>0.71859246504465935</v>
      </c>
    </row>
    <row r="64" spans="2:12" x14ac:dyDescent="0.25">
      <c r="B64" s="133" t="s">
        <v>240</v>
      </c>
      <c r="C64" s="11" t="s">
        <v>243</v>
      </c>
      <c r="D64" s="11" t="str">
        <f t="shared" si="1"/>
        <v>RE-Frzr-Chest-ManDefMed</v>
      </c>
      <c r="E64" s="123" t="s">
        <v>296</v>
      </c>
      <c r="F64" s="123" t="s">
        <v>298</v>
      </c>
      <c r="G64" s="122" t="s">
        <v>290</v>
      </c>
      <c r="H64" s="105">
        <v>29</v>
      </c>
      <c r="I64" s="106"/>
      <c r="J64" s="106">
        <v>84332.630000000034</v>
      </c>
      <c r="K64" s="107">
        <f t="shared" si="2"/>
        <v>4.9375041711768368E-2</v>
      </c>
      <c r="L64" s="134">
        <f>+J64/SUM(J63:J65)</f>
        <v>0.14948129675598307</v>
      </c>
    </row>
    <row r="65" spans="2:12" ht="15.75" thickBot="1" x14ac:dyDescent="0.3">
      <c r="B65" s="135" t="s">
        <v>240</v>
      </c>
      <c r="C65" s="136" t="s">
        <v>87</v>
      </c>
      <c r="D65" s="136" t="str">
        <f t="shared" si="1"/>
        <v>RE-Frzr-Chest-ManDefLarge</v>
      </c>
      <c r="E65" s="137" t="s">
        <v>296</v>
      </c>
      <c r="F65" s="137" t="s">
        <v>298</v>
      </c>
      <c r="G65" s="138" t="s">
        <v>291</v>
      </c>
      <c r="H65" s="139">
        <v>15</v>
      </c>
      <c r="I65" s="140"/>
      <c r="J65" s="140">
        <v>74428.62</v>
      </c>
      <c r="K65" s="141">
        <f t="shared" si="2"/>
        <v>4.3576445049198109E-2</v>
      </c>
      <c r="L65" s="142">
        <f>+J65/SUM(J63:J65)</f>
        <v>0.13192623819935761</v>
      </c>
    </row>
    <row r="66" spans="2:12" x14ac:dyDescent="0.25">
      <c r="B66" s="133" t="s">
        <v>241</v>
      </c>
      <c r="C66" s="11" t="s">
        <v>202</v>
      </c>
      <c r="D66" s="11" t="str">
        <f t="shared" si="1"/>
        <v>RE-Frzr-Chest-AutoDefSmall</v>
      </c>
      <c r="E66" s="123" t="s">
        <v>296</v>
      </c>
      <c r="F66" s="123" t="s">
        <v>297</v>
      </c>
      <c r="G66" s="122" t="s">
        <v>289</v>
      </c>
      <c r="H66" s="105">
        <v>29</v>
      </c>
      <c r="I66" s="106"/>
      <c r="J66" s="106">
        <v>97605.690000000017</v>
      </c>
      <c r="K66" s="107">
        <f t="shared" si="2"/>
        <v>5.7146148709650485E-2</v>
      </c>
      <c r="L66" s="134">
        <f>+J66/SUM(J66:J68)</f>
        <v>0.48481198909892265</v>
      </c>
    </row>
    <row r="67" spans="2:12" x14ac:dyDescent="0.25">
      <c r="B67" s="133" t="s">
        <v>241</v>
      </c>
      <c r="C67" s="11" t="s">
        <v>243</v>
      </c>
      <c r="D67" s="11" t="str">
        <f t="shared" si="1"/>
        <v>RE-Frzr-Chest-AutoDefMed</v>
      </c>
      <c r="E67" s="123" t="s">
        <v>296</v>
      </c>
      <c r="F67" s="123" t="s">
        <v>297</v>
      </c>
      <c r="G67" s="122" t="s">
        <v>290</v>
      </c>
      <c r="H67" s="105">
        <v>22</v>
      </c>
      <c r="I67" s="106"/>
      <c r="J67" s="106">
        <v>90513.610000000015</v>
      </c>
      <c r="K67" s="107">
        <f t="shared" si="2"/>
        <v>5.2993879939861162E-2</v>
      </c>
      <c r="L67" s="134">
        <f>+J67/SUM(J66:J68)</f>
        <v>0.44958529881428155</v>
      </c>
    </row>
    <row r="68" spans="2:12" ht="15.75" thickBot="1" x14ac:dyDescent="0.3">
      <c r="B68" s="135" t="s">
        <v>241</v>
      </c>
      <c r="C68" s="136" t="s">
        <v>87</v>
      </c>
      <c r="D68" s="136" t="str">
        <f t="shared" si="1"/>
        <v>RE-Frzr-Chest-AutoDefLarge</v>
      </c>
      <c r="E68" s="137" t="s">
        <v>296</v>
      </c>
      <c r="F68" s="137" t="s">
        <v>297</v>
      </c>
      <c r="G68" s="138" t="s">
        <v>291</v>
      </c>
      <c r="H68" s="139">
        <v>6</v>
      </c>
      <c r="I68" s="140"/>
      <c r="J68" s="140">
        <v>13207.59</v>
      </c>
      <c r="K68" s="141">
        <f t="shared" si="2"/>
        <v>7.7327756428553756E-3</v>
      </c>
      <c r="L68" s="142">
        <f>+J68/SUM(J66:J68)</f>
        <v>6.5602712086795745E-2</v>
      </c>
    </row>
  </sheetData>
  <mergeCells count="4">
    <mergeCell ref="K7:L8"/>
    <mergeCell ref="B8:C8"/>
    <mergeCell ref="E8:G8"/>
    <mergeCell ref="H8:J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77"/>
  <sheetViews>
    <sheetView workbookViewId="0">
      <pane ySplit="9" topLeftCell="A10" activePane="bottomLeft" state="frozen"/>
      <selection pane="bottomLeft" activeCell="A10" sqref="A10"/>
    </sheetView>
  </sheetViews>
  <sheetFormatPr defaultRowHeight="15" x14ac:dyDescent="0.25"/>
  <cols>
    <col min="2" max="2" width="77.42578125" customWidth="1"/>
    <col min="3" max="3" width="8.5703125" style="1" customWidth="1"/>
    <col min="4" max="4" width="6.42578125" style="1" customWidth="1"/>
    <col min="5" max="5" width="7.28515625" style="1" customWidth="1"/>
    <col min="6" max="6" width="7" style="1" customWidth="1"/>
    <col min="7" max="7" width="8.42578125" style="1" customWidth="1"/>
    <col min="8" max="8" width="6.85546875" style="1" customWidth="1"/>
    <col min="9" max="9" width="14.7109375" style="1" customWidth="1"/>
    <col min="11" max="11" width="34.7109375" bestFit="1" customWidth="1"/>
    <col min="12" max="14" width="8.85546875" customWidth="1"/>
  </cols>
  <sheetData>
    <row r="2" spans="2:22" ht="19.5" thickBot="1" x14ac:dyDescent="0.35">
      <c r="B2" s="169" t="s">
        <v>284</v>
      </c>
      <c r="C2" s="169"/>
    </row>
    <row r="3" spans="2:22" ht="15.75" thickTop="1" x14ac:dyDescent="0.25">
      <c r="B3" s="120" t="s">
        <v>336</v>
      </c>
    </row>
    <row r="4" spans="2:22" x14ac:dyDescent="0.25">
      <c r="B4" s="119"/>
    </row>
    <row r="5" spans="2:22" x14ac:dyDescent="0.25">
      <c r="B5" s="75" t="s">
        <v>43</v>
      </c>
    </row>
    <row r="6" spans="2:22" ht="15.75" customHeight="1" thickBot="1" x14ac:dyDescent="0.3">
      <c r="B6" s="2"/>
      <c r="I6"/>
      <c r="J6" s="8"/>
    </row>
    <row r="7" spans="2:22" ht="15" customHeight="1" thickBot="1" x14ac:dyDescent="0.3">
      <c r="B7" s="356" t="s">
        <v>0</v>
      </c>
      <c r="C7" s="362" t="s">
        <v>194</v>
      </c>
      <c r="D7" s="363"/>
      <c r="E7" s="363"/>
      <c r="F7" s="363"/>
      <c r="G7" s="363"/>
      <c r="H7" s="364"/>
      <c r="I7"/>
    </row>
    <row r="8" spans="2:22" x14ac:dyDescent="0.25">
      <c r="B8" s="357"/>
      <c r="C8" s="365" t="s">
        <v>192</v>
      </c>
      <c r="D8" s="366"/>
      <c r="E8" s="367"/>
      <c r="F8" s="365" t="s">
        <v>193</v>
      </c>
      <c r="G8" s="366"/>
      <c r="H8" s="367"/>
      <c r="I8"/>
    </row>
    <row r="9" spans="2:22" ht="15.75" customHeight="1" thickBot="1" x14ac:dyDescent="0.3">
      <c r="B9" s="357"/>
      <c r="C9" s="368"/>
      <c r="D9" s="369"/>
      <c r="E9" s="370"/>
      <c r="F9" s="368"/>
      <c r="G9" s="369"/>
      <c r="H9" s="370"/>
      <c r="I9"/>
    </row>
    <row r="10" spans="2:22" x14ac:dyDescent="0.25">
      <c r="B10" s="86" t="s">
        <v>1</v>
      </c>
      <c r="C10" s="41" t="s">
        <v>94</v>
      </c>
      <c r="D10" s="65" t="s">
        <v>91</v>
      </c>
      <c r="E10" s="42" t="s">
        <v>95</v>
      </c>
      <c r="F10" s="49" t="s">
        <v>92</v>
      </c>
      <c r="G10" s="65" t="s">
        <v>91</v>
      </c>
      <c r="H10" s="50" t="s">
        <v>93</v>
      </c>
      <c r="I10" s="9"/>
    </row>
    <row r="11" spans="2:22" ht="15.75" thickBot="1" x14ac:dyDescent="0.3">
      <c r="B11" s="87" t="s">
        <v>2</v>
      </c>
      <c r="C11" s="43"/>
      <c r="D11" s="66"/>
      <c r="E11" s="44"/>
      <c r="F11" s="51" t="s">
        <v>96</v>
      </c>
      <c r="G11" s="66" t="s">
        <v>91</v>
      </c>
      <c r="H11" s="52" t="s">
        <v>97</v>
      </c>
      <c r="I11"/>
    </row>
    <row r="12" spans="2:22" ht="15.75" thickBot="1" x14ac:dyDescent="0.3">
      <c r="B12" s="88" t="s">
        <v>3</v>
      </c>
      <c r="C12" s="45" t="s">
        <v>94</v>
      </c>
      <c r="D12" s="67" t="s">
        <v>91</v>
      </c>
      <c r="E12" s="46" t="s">
        <v>95</v>
      </c>
      <c r="F12" s="53" t="s">
        <v>92</v>
      </c>
      <c r="G12" s="67" t="s">
        <v>91</v>
      </c>
      <c r="H12" s="54" t="s">
        <v>93</v>
      </c>
    </row>
    <row r="13" spans="2:22" ht="25.5" x14ac:dyDescent="0.25">
      <c r="B13" s="89" t="s">
        <v>4</v>
      </c>
      <c r="C13" s="41" t="s">
        <v>100</v>
      </c>
      <c r="D13" s="65" t="s">
        <v>91</v>
      </c>
      <c r="E13" s="42" t="s">
        <v>101</v>
      </c>
      <c r="F13" s="49" t="s">
        <v>98</v>
      </c>
      <c r="G13" s="65" t="s">
        <v>91</v>
      </c>
      <c r="H13" s="50" t="s">
        <v>99</v>
      </c>
      <c r="I13" s="9"/>
      <c r="V13" t="s">
        <v>201</v>
      </c>
    </row>
    <row r="14" spans="2:22" ht="25.5" x14ac:dyDescent="0.25">
      <c r="B14" s="113" t="s">
        <v>5</v>
      </c>
      <c r="C14" s="47"/>
      <c r="D14" s="68"/>
      <c r="E14" s="48"/>
      <c r="F14" s="55" t="s">
        <v>102</v>
      </c>
      <c r="G14" s="68" t="s">
        <v>91</v>
      </c>
      <c r="H14" s="56" t="s">
        <v>103</v>
      </c>
      <c r="I14" s="9"/>
    </row>
    <row r="15" spans="2:22" ht="25.5" x14ac:dyDescent="0.25">
      <c r="B15" s="113" t="s">
        <v>6</v>
      </c>
      <c r="C15" s="193" t="s">
        <v>100</v>
      </c>
      <c r="D15" s="194" t="s">
        <v>91</v>
      </c>
      <c r="E15" s="195" t="s">
        <v>101</v>
      </c>
      <c r="F15" s="55" t="s">
        <v>98</v>
      </c>
      <c r="G15" s="68" t="s">
        <v>91</v>
      </c>
      <c r="H15" s="56" t="s">
        <v>104</v>
      </c>
      <c r="I15" s="9"/>
    </row>
    <row r="16" spans="2:22" ht="25.5" x14ac:dyDescent="0.25">
      <c r="B16" s="113" t="s">
        <v>7</v>
      </c>
      <c r="C16" s="47"/>
      <c r="D16" s="68"/>
      <c r="E16" s="48"/>
      <c r="F16" s="55" t="s">
        <v>102</v>
      </c>
      <c r="G16" s="68" t="s">
        <v>91</v>
      </c>
      <c r="H16" s="56" t="s">
        <v>105</v>
      </c>
    </row>
    <row r="17" spans="2:22" ht="18.600000000000001" customHeight="1" x14ac:dyDescent="0.25">
      <c r="B17" s="113" t="s">
        <v>8</v>
      </c>
      <c r="C17" s="47"/>
      <c r="D17" s="68"/>
      <c r="E17" s="48"/>
      <c r="F17" s="55" t="s">
        <v>106</v>
      </c>
      <c r="G17" s="68" t="s">
        <v>91</v>
      </c>
      <c r="H17" s="56" t="s">
        <v>107</v>
      </c>
    </row>
    <row r="18" spans="2:22" ht="20.45" customHeight="1" thickBot="1" x14ac:dyDescent="0.3">
      <c r="B18" s="90" t="s">
        <v>9</v>
      </c>
      <c r="C18" s="43"/>
      <c r="D18" s="66"/>
      <c r="E18" s="44"/>
      <c r="F18" s="51" t="s">
        <v>108</v>
      </c>
      <c r="G18" s="66" t="s">
        <v>91</v>
      </c>
      <c r="H18" s="52" t="s">
        <v>109</v>
      </c>
    </row>
    <row r="19" spans="2:22" ht="25.5" x14ac:dyDescent="0.25">
      <c r="B19" s="89" t="s">
        <v>10</v>
      </c>
      <c r="C19" s="41" t="s">
        <v>112</v>
      </c>
      <c r="D19" s="65" t="s">
        <v>91</v>
      </c>
      <c r="E19" s="42" t="s">
        <v>113</v>
      </c>
      <c r="F19" s="49" t="s">
        <v>110</v>
      </c>
      <c r="G19" s="65" t="s">
        <v>91</v>
      </c>
      <c r="H19" s="50" t="s">
        <v>111</v>
      </c>
      <c r="I19" s="9"/>
      <c r="V19" t="s">
        <v>197</v>
      </c>
    </row>
    <row r="20" spans="2:22" ht="25.5" x14ac:dyDescent="0.25">
      <c r="B20" s="113" t="s">
        <v>11</v>
      </c>
      <c r="C20" s="47"/>
      <c r="D20" s="68"/>
      <c r="E20" s="48"/>
      <c r="F20" s="55" t="s">
        <v>114</v>
      </c>
      <c r="G20" s="68" t="s">
        <v>91</v>
      </c>
      <c r="H20" s="56" t="s">
        <v>115</v>
      </c>
      <c r="I20" s="9"/>
      <c r="V20" t="s">
        <v>199</v>
      </c>
    </row>
    <row r="21" spans="2:22" ht="25.5" x14ac:dyDescent="0.25">
      <c r="B21" s="113" t="s">
        <v>12</v>
      </c>
      <c r="C21" s="210" t="s">
        <v>112</v>
      </c>
      <c r="D21" s="211" t="s">
        <v>91</v>
      </c>
      <c r="E21" s="212" t="s">
        <v>113</v>
      </c>
      <c r="F21" s="55" t="s">
        <v>110</v>
      </c>
      <c r="G21" s="68" t="s">
        <v>91</v>
      </c>
      <c r="H21" s="56" t="s">
        <v>116</v>
      </c>
    </row>
    <row r="22" spans="2:22" ht="25.15" customHeight="1" thickBot="1" x14ac:dyDescent="0.3">
      <c r="B22" s="90" t="s">
        <v>13</v>
      </c>
      <c r="C22" s="43"/>
      <c r="D22" s="66"/>
      <c r="E22" s="44"/>
      <c r="F22" s="51" t="s">
        <v>114</v>
      </c>
      <c r="G22" s="66" t="s">
        <v>91</v>
      </c>
      <c r="H22" s="52" t="s">
        <v>117</v>
      </c>
    </row>
    <row r="23" spans="2:22" ht="25.5" x14ac:dyDescent="0.25">
      <c r="B23" s="89" t="s">
        <v>14</v>
      </c>
      <c r="C23" s="41" t="s">
        <v>118</v>
      </c>
      <c r="D23" s="65" t="s">
        <v>91</v>
      </c>
      <c r="E23" s="42" t="s">
        <v>119</v>
      </c>
      <c r="F23" s="49">
        <v>8.85</v>
      </c>
      <c r="G23" s="65" t="s">
        <v>91</v>
      </c>
      <c r="H23" s="50">
        <v>317</v>
      </c>
      <c r="V23" t="s">
        <v>195</v>
      </c>
    </row>
    <row r="24" spans="2:22" ht="25.5" x14ac:dyDescent="0.25">
      <c r="B24" s="113" t="s">
        <v>15</v>
      </c>
      <c r="C24" s="47"/>
      <c r="D24" s="68"/>
      <c r="E24" s="48"/>
      <c r="F24" s="55" t="s">
        <v>120</v>
      </c>
      <c r="G24" s="68" t="s">
        <v>91</v>
      </c>
      <c r="H24" s="56" t="s">
        <v>121</v>
      </c>
      <c r="I24"/>
      <c r="V24" t="s">
        <v>196</v>
      </c>
    </row>
    <row r="25" spans="2:22" ht="25.5" x14ac:dyDescent="0.25">
      <c r="B25" s="113" t="s">
        <v>16</v>
      </c>
      <c r="C25" s="47"/>
      <c r="D25" s="68"/>
      <c r="E25" s="48"/>
      <c r="F25" s="55" t="s">
        <v>122</v>
      </c>
      <c r="G25" s="68" t="s">
        <v>91</v>
      </c>
      <c r="H25" s="56" t="s">
        <v>123</v>
      </c>
    </row>
    <row r="26" spans="2:22" ht="25.5" x14ac:dyDescent="0.25">
      <c r="B26" s="113" t="s">
        <v>17</v>
      </c>
      <c r="C26" s="47"/>
      <c r="D26" s="68"/>
      <c r="E26" s="48"/>
      <c r="F26" s="55" t="s">
        <v>120</v>
      </c>
      <c r="G26" s="68" t="s">
        <v>91</v>
      </c>
      <c r="H26" s="56" t="s">
        <v>124</v>
      </c>
    </row>
    <row r="27" spans="2:22" ht="25.5" x14ac:dyDescent="0.25">
      <c r="B27" s="113" t="s">
        <v>18</v>
      </c>
      <c r="C27" s="47"/>
      <c r="D27" s="68"/>
      <c r="E27" s="48"/>
      <c r="F27" s="55" t="s">
        <v>125</v>
      </c>
      <c r="G27" s="68" t="s">
        <v>91</v>
      </c>
      <c r="H27" s="56" t="s">
        <v>126</v>
      </c>
    </row>
    <row r="28" spans="2:22" ht="26.25" thickBot="1" x14ac:dyDescent="0.3">
      <c r="B28" s="90" t="s">
        <v>19</v>
      </c>
      <c r="C28" s="43"/>
      <c r="D28" s="66"/>
      <c r="E28" s="44"/>
      <c r="F28" s="51" t="s">
        <v>127</v>
      </c>
      <c r="G28" s="66" t="s">
        <v>91</v>
      </c>
      <c r="H28" s="52" t="s">
        <v>128</v>
      </c>
    </row>
    <row r="29" spans="2:22" ht="26.25" thickBot="1" x14ac:dyDescent="0.3">
      <c r="B29" s="91" t="s">
        <v>20</v>
      </c>
      <c r="C29" s="45" t="s">
        <v>131</v>
      </c>
      <c r="D29" s="67" t="s">
        <v>91</v>
      </c>
      <c r="E29" s="46" t="s">
        <v>132</v>
      </c>
      <c r="F29" s="53" t="s">
        <v>129</v>
      </c>
      <c r="G29" s="67" t="s">
        <v>91</v>
      </c>
      <c r="H29" s="54" t="s">
        <v>130</v>
      </c>
    </row>
    <row r="30" spans="2:22" ht="25.5" x14ac:dyDescent="0.25">
      <c r="B30" s="89" t="s">
        <v>21</v>
      </c>
      <c r="C30" s="41" t="s">
        <v>135</v>
      </c>
      <c r="D30" s="65" t="s">
        <v>91</v>
      </c>
      <c r="E30" s="42" t="s">
        <v>136</v>
      </c>
      <c r="F30" s="49" t="s">
        <v>133</v>
      </c>
      <c r="G30" s="65" t="s">
        <v>91</v>
      </c>
      <c r="H30" s="50" t="s">
        <v>134</v>
      </c>
      <c r="I30" s="9"/>
      <c r="V30" t="s">
        <v>198</v>
      </c>
    </row>
    <row r="31" spans="2:22" ht="26.25" thickBot="1" x14ac:dyDescent="0.3">
      <c r="B31" s="90" t="s">
        <v>22</v>
      </c>
      <c r="C31" s="43"/>
      <c r="D31" s="66"/>
      <c r="E31" s="44"/>
      <c r="F31" s="51" t="s">
        <v>137</v>
      </c>
      <c r="G31" s="66" t="s">
        <v>91</v>
      </c>
      <c r="H31" s="52" t="s">
        <v>138</v>
      </c>
      <c r="I31" s="9"/>
      <c r="V31" t="s">
        <v>200</v>
      </c>
    </row>
    <row r="32" spans="2:22" ht="15.75" thickBot="1" x14ac:dyDescent="0.3">
      <c r="B32" s="91" t="s">
        <v>23</v>
      </c>
      <c r="C32" s="45" t="s">
        <v>141</v>
      </c>
      <c r="D32" s="67" t="s">
        <v>91</v>
      </c>
      <c r="E32" s="46" t="s">
        <v>142</v>
      </c>
      <c r="F32" s="53" t="s">
        <v>139</v>
      </c>
      <c r="G32" s="67" t="s">
        <v>91</v>
      </c>
      <c r="H32" s="54" t="s">
        <v>140</v>
      </c>
    </row>
    <row r="33" spans="2:9" x14ac:dyDescent="0.25">
      <c r="B33" s="89" t="s">
        <v>24</v>
      </c>
      <c r="C33" s="41" t="s">
        <v>145</v>
      </c>
      <c r="D33" s="65" t="s">
        <v>91</v>
      </c>
      <c r="E33" s="42" t="s">
        <v>146</v>
      </c>
      <c r="F33" s="49" t="s">
        <v>143</v>
      </c>
      <c r="G33" s="65" t="s">
        <v>91</v>
      </c>
      <c r="H33" s="50" t="s">
        <v>144</v>
      </c>
    </row>
    <row r="34" spans="2:9" x14ac:dyDescent="0.25">
      <c r="B34" s="113" t="s">
        <v>25</v>
      </c>
      <c r="C34" s="47"/>
      <c r="D34" s="68"/>
      <c r="E34" s="48"/>
      <c r="F34" s="55" t="s">
        <v>143</v>
      </c>
      <c r="G34" s="68" t="s">
        <v>91</v>
      </c>
      <c r="H34" s="56" t="s">
        <v>147</v>
      </c>
    </row>
    <row r="35" spans="2:9" x14ac:dyDescent="0.25">
      <c r="B35" s="113" t="s">
        <v>26</v>
      </c>
      <c r="C35" s="47"/>
      <c r="D35" s="68"/>
      <c r="E35" s="48"/>
      <c r="F35" s="55" t="s">
        <v>148</v>
      </c>
      <c r="G35" s="68" t="s">
        <v>91</v>
      </c>
      <c r="H35" s="56" t="s">
        <v>149</v>
      </c>
    </row>
    <row r="36" spans="2:9" ht="15.75" thickBot="1" x14ac:dyDescent="0.3">
      <c r="B36" s="90" t="s">
        <v>27</v>
      </c>
      <c r="C36" s="43"/>
      <c r="D36" s="66"/>
      <c r="E36" s="44"/>
      <c r="F36" s="51" t="s">
        <v>148</v>
      </c>
      <c r="G36" s="66" t="s">
        <v>91</v>
      </c>
      <c r="H36" s="52" t="s">
        <v>150</v>
      </c>
    </row>
    <row r="37" spans="2:9" x14ac:dyDescent="0.25">
      <c r="B37" s="89" t="s">
        <v>28</v>
      </c>
      <c r="C37" s="41" t="s">
        <v>153</v>
      </c>
      <c r="D37" s="65" t="s">
        <v>91</v>
      </c>
      <c r="E37" s="42" t="s">
        <v>154</v>
      </c>
      <c r="F37" s="49" t="s">
        <v>151</v>
      </c>
      <c r="G37" s="65" t="s">
        <v>91</v>
      </c>
      <c r="H37" s="50" t="s">
        <v>152</v>
      </c>
      <c r="I37" s="9"/>
    </row>
    <row r="38" spans="2:9" ht="15.75" thickBot="1" x14ac:dyDescent="0.3">
      <c r="B38" s="90" t="s">
        <v>29</v>
      </c>
      <c r="C38" s="43"/>
      <c r="D38" s="66"/>
      <c r="E38" s="44"/>
      <c r="F38" s="51" t="s">
        <v>155</v>
      </c>
      <c r="G38" s="66" t="s">
        <v>91</v>
      </c>
      <c r="H38" s="52" t="s">
        <v>156</v>
      </c>
      <c r="I38" s="9"/>
    </row>
    <row r="39" spans="2:9" ht="25.5" x14ac:dyDescent="0.25">
      <c r="B39" s="89" t="s">
        <v>30</v>
      </c>
      <c r="C39" s="33" t="s">
        <v>159</v>
      </c>
      <c r="D39" s="69" t="s">
        <v>91</v>
      </c>
      <c r="E39" s="34" t="s">
        <v>160</v>
      </c>
      <c r="F39" s="57" t="s">
        <v>157</v>
      </c>
      <c r="G39" s="69" t="s">
        <v>91</v>
      </c>
      <c r="H39" s="58" t="s">
        <v>158</v>
      </c>
    </row>
    <row r="40" spans="2:9" ht="15.75" thickBot="1" x14ac:dyDescent="0.3">
      <c r="B40" s="90" t="s">
        <v>31</v>
      </c>
      <c r="C40" s="35"/>
      <c r="D40" s="70"/>
      <c r="E40" s="36"/>
      <c r="F40" s="59" t="s">
        <v>161</v>
      </c>
      <c r="G40" s="70" t="s">
        <v>91</v>
      </c>
      <c r="H40" s="60" t="s">
        <v>162</v>
      </c>
    </row>
    <row r="41" spans="2:9" ht="15.75" thickBot="1" x14ac:dyDescent="0.3">
      <c r="B41" s="91" t="s">
        <v>32</v>
      </c>
      <c r="C41" s="37" t="s">
        <v>165</v>
      </c>
      <c r="D41" s="71" t="s">
        <v>91</v>
      </c>
      <c r="E41" s="38" t="s">
        <v>166</v>
      </c>
      <c r="F41" s="61" t="s">
        <v>163</v>
      </c>
      <c r="G41" s="71" t="s">
        <v>91</v>
      </c>
      <c r="H41" s="62" t="s">
        <v>164</v>
      </c>
    </row>
    <row r="42" spans="2:9" x14ac:dyDescent="0.25">
      <c r="B42" s="89" t="s">
        <v>33</v>
      </c>
      <c r="C42" s="33" t="s">
        <v>169</v>
      </c>
      <c r="D42" s="69" t="s">
        <v>91</v>
      </c>
      <c r="E42" s="34" t="s">
        <v>170</v>
      </c>
      <c r="F42" s="57" t="s">
        <v>167</v>
      </c>
      <c r="G42" s="69" t="s">
        <v>91</v>
      </c>
      <c r="H42" s="58" t="s">
        <v>168</v>
      </c>
    </row>
    <row r="43" spans="2:9" ht="25.5" x14ac:dyDescent="0.25">
      <c r="B43" s="113" t="s">
        <v>34</v>
      </c>
      <c r="C43" s="39"/>
      <c r="D43" s="72"/>
      <c r="E43" s="40"/>
      <c r="F43" s="63" t="s">
        <v>167</v>
      </c>
      <c r="G43" s="72" t="s">
        <v>91</v>
      </c>
      <c r="H43" s="64" t="s">
        <v>171</v>
      </c>
    </row>
    <row r="44" spans="2:9" ht="15.75" thickBot="1" x14ac:dyDescent="0.3">
      <c r="B44" s="90" t="s">
        <v>35</v>
      </c>
      <c r="C44" s="35"/>
      <c r="D44" s="70"/>
      <c r="E44" s="36"/>
      <c r="F44" s="59" t="s">
        <v>172</v>
      </c>
      <c r="G44" s="70" t="s">
        <v>91</v>
      </c>
      <c r="H44" s="60" t="s">
        <v>173</v>
      </c>
    </row>
    <row r="45" spans="2:9" x14ac:dyDescent="0.25">
      <c r="B45" s="89" t="s">
        <v>36</v>
      </c>
      <c r="C45" s="33" t="s">
        <v>176</v>
      </c>
      <c r="D45" s="69" t="s">
        <v>91</v>
      </c>
      <c r="E45" s="34" t="s">
        <v>177</v>
      </c>
      <c r="F45" s="57" t="s">
        <v>174</v>
      </c>
      <c r="G45" s="69" t="s">
        <v>91</v>
      </c>
      <c r="H45" s="58" t="s">
        <v>175</v>
      </c>
    </row>
    <row r="46" spans="2:9" ht="26.25" thickBot="1" x14ac:dyDescent="0.3">
      <c r="B46" s="90" t="s">
        <v>37</v>
      </c>
      <c r="C46" s="35"/>
      <c r="D46" s="70"/>
      <c r="E46" s="36"/>
      <c r="F46" s="59" t="s">
        <v>174</v>
      </c>
      <c r="G46" s="70" t="s">
        <v>91</v>
      </c>
      <c r="H46" s="60" t="s">
        <v>178</v>
      </c>
    </row>
    <row r="47" spans="2:9" x14ac:dyDescent="0.25">
      <c r="B47" s="89" t="s">
        <v>38</v>
      </c>
      <c r="C47" s="33" t="s">
        <v>179</v>
      </c>
      <c r="D47" s="69" t="s">
        <v>91</v>
      </c>
      <c r="E47" s="34" t="s">
        <v>180</v>
      </c>
      <c r="F47" s="57" t="s">
        <v>167</v>
      </c>
      <c r="G47" s="69" t="s">
        <v>91</v>
      </c>
      <c r="H47" s="58" t="s">
        <v>168</v>
      </c>
    </row>
    <row r="48" spans="2:9" ht="26.25" thickBot="1" x14ac:dyDescent="0.3">
      <c r="B48" s="90" t="s">
        <v>39</v>
      </c>
      <c r="C48" s="35"/>
      <c r="D48" s="70"/>
      <c r="E48" s="36"/>
      <c r="F48" s="59" t="s">
        <v>167</v>
      </c>
      <c r="G48" s="70" t="s">
        <v>91</v>
      </c>
      <c r="H48" s="60" t="s">
        <v>171</v>
      </c>
    </row>
    <row r="49" spans="2:14" x14ac:dyDescent="0.25">
      <c r="B49" s="89" t="s">
        <v>40</v>
      </c>
      <c r="C49" s="33" t="s">
        <v>183</v>
      </c>
      <c r="D49" s="69" t="s">
        <v>91</v>
      </c>
      <c r="E49" s="34" t="s">
        <v>184</v>
      </c>
      <c r="F49" s="57" t="s">
        <v>181</v>
      </c>
      <c r="G49" s="69" t="s">
        <v>91</v>
      </c>
      <c r="H49" s="58" t="s">
        <v>182</v>
      </c>
      <c r="I49" s="9"/>
    </row>
    <row r="50" spans="2:14" x14ac:dyDescent="0.25">
      <c r="B50" s="113" t="s">
        <v>41</v>
      </c>
      <c r="C50" s="39" t="s">
        <v>187</v>
      </c>
      <c r="D50" s="72" t="s">
        <v>91</v>
      </c>
      <c r="E50" s="40" t="s">
        <v>188</v>
      </c>
      <c r="F50" s="63" t="s">
        <v>185</v>
      </c>
      <c r="G50" s="72" t="s">
        <v>91</v>
      </c>
      <c r="H50" s="64" t="s">
        <v>186</v>
      </c>
      <c r="I50" s="9"/>
    </row>
    <row r="51" spans="2:14" ht="15.75" thickBot="1" x14ac:dyDescent="0.3">
      <c r="B51" s="90" t="s">
        <v>42</v>
      </c>
      <c r="C51" s="35" t="s">
        <v>190</v>
      </c>
      <c r="D51" s="70" t="s">
        <v>91</v>
      </c>
      <c r="E51" s="36" t="s">
        <v>191</v>
      </c>
      <c r="F51" s="59" t="s">
        <v>125</v>
      </c>
      <c r="G51" s="70" t="s">
        <v>91</v>
      </c>
      <c r="H51" s="60" t="s">
        <v>189</v>
      </c>
      <c r="I51" s="9"/>
    </row>
    <row r="52" spans="2:14" x14ac:dyDescent="0.25">
      <c r="F52"/>
      <c r="H52"/>
      <c r="I52"/>
    </row>
    <row r="53" spans="2:14" x14ac:dyDescent="0.25">
      <c r="H53"/>
      <c r="I53"/>
    </row>
    <row r="54" spans="2:14" x14ac:dyDescent="0.25">
      <c r="H54"/>
      <c r="I54"/>
      <c r="K54" s="198"/>
      <c r="L54" s="359" t="s">
        <v>533</v>
      </c>
      <c r="M54" s="359"/>
      <c r="N54" s="199"/>
    </row>
    <row r="55" spans="2:14" ht="15.75" thickBot="1" x14ac:dyDescent="0.3">
      <c r="H55"/>
      <c r="I55"/>
      <c r="K55" s="200" t="s">
        <v>216</v>
      </c>
      <c r="L55" s="196">
        <v>2014</v>
      </c>
      <c r="M55" s="196">
        <v>2015</v>
      </c>
      <c r="N55" s="191" t="s">
        <v>534</v>
      </c>
    </row>
    <row r="56" spans="2:14" x14ac:dyDescent="0.25">
      <c r="H56"/>
      <c r="I56"/>
      <c r="J56" s="9">
        <v>23</v>
      </c>
      <c r="K56" s="201" t="s">
        <v>530</v>
      </c>
      <c r="L56" s="197">
        <f>+E15+J56*C15</f>
        <v>501.4</v>
      </c>
      <c r="M56" s="197">
        <f>+H15+J56*F15</f>
        <v>503.31</v>
      </c>
      <c r="N56" s="202">
        <f>+(M56-L56)/L56</f>
        <v>3.8093338651775531E-3</v>
      </c>
    </row>
    <row r="57" spans="2:14" x14ac:dyDescent="0.25">
      <c r="H57"/>
      <c r="I57"/>
      <c r="K57" s="203" t="s">
        <v>531</v>
      </c>
      <c r="L57" s="358">
        <f>+E23+J56*C23</f>
        <v>564.79999999999995</v>
      </c>
      <c r="M57" s="197">
        <f>+H23+J56*F23</f>
        <v>520.54999999999995</v>
      </c>
      <c r="N57" s="202">
        <f t="shared" ref="N57" si="0">+(M57-L57)/L57</f>
        <v>-7.834631728045327E-2</v>
      </c>
    </row>
    <row r="58" spans="2:14" x14ac:dyDescent="0.25">
      <c r="H58"/>
      <c r="I58"/>
      <c r="K58" s="203" t="s">
        <v>532</v>
      </c>
      <c r="L58" s="358"/>
      <c r="M58" s="197">
        <f>+H26+J56*F26</f>
        <v>637.1</v>
      </c>
      <c r="N58" s="202">
        <f>+(M58-L57)/L57</f>
        <v>0.12800991501416445</v>
      </c>
    </row>
    <row r="59" spans="2:14" x14ac:dyDescent="0.25">
      <c r="H59"/>
      <c r="I59"/>
      <c r="K59" s="201" t="s">
        <v>540</v>
      </c>
      <c r="L59" s="361">
        <f>+J56*C21+E21</f>
        <v>620.43000000000006</v>
      </c>
      <c r="M59" s="192">
        <f>+J56*F19+H19</f>
        <v>493.53</v>
      </c>
      <c r="N59" s="202">
        <f>+(M59-L59)/L59</f>
        <v>-0.20453556404429199</v>
      </c>
    </row>
    <row r="60" spans="2:14" x14ac:dyDescent="0.25">
      <c r="H60"/>
      <c r="I60"/>
      <c r="K60" s="201" t="s">
        <v>539</v>
      </c>
      <c r="L60" s="361"/>
      <c r="M60" s="192">
        <f>+H21+F21*J56</f>
        <v>577.53</v>
      </c>
      <c r="N60" s="202">
        <f>+(M60-L59)/L59</f>
        <v>-6.9145592572893128E-2</v>
      </c>
    </row>
    <row r="61" spans="2:14" x14ac:dyDescent="0.25">
      <c r="H61"/>
      <c r="I61"/>
      <c r="K61" s="201" t="s">
        <v>529</v>
      </c>
      <c r="L61" s="197">
        <f>E30+C30*J56</f>
        <v>638.29999999999995</v>
      </c>
      <c r="M61" s="197">
        <f>+J56*F30+H30</f>
        <v>629.22</v>
      </c>
      <c r="N61" s="202">
        <f>+(M61-L61)/L61</f>
        <v>-1.4225285915713501E-2</v>
      </c>
    </row>
    <row r="62" spans="2:14" x14ac:dyDescent="0.25">
      <c r="H62"/>
      <c r="I62"/>
      <c r="J62" s="1">
        <v>15</v>
      </c>
      <c r="K62" s="205" t="s">
        <v>538</v>
      </c>
      <c r="L62" s="360">
        <f>+C37*J62+E37</f>
        <v>291.89999999999998</v>
      </c>
      <c r="M62" s="206">
        <f>+J62*F37+H37</f>
        <v>217.14999999999998</v>
      </c>
      <c r="N62" s="207">
        <f>+(M62-L62)/L62</f>
        <v>-0.2560808496060295</v>
      </c>
    </row>
    <row r="63" spans="2:14" x14ac:dyDescent="0.25">
      <c r="H63"/>
      <c r="I63"/>
      <c r="K63" s="208" t="s">
        <v>535</v>
      </c>
      <c r="L63" s="358"/>
      <c r="M63" s="12">
        <f>+J62*F38+H38</f>
        <v>301.7</v>
      </c>
      <c r="N63" s="202">
        <f>+(M63-L62)/L62</f>
        <v>3.3573141486810593E-2</v>
      </c>
    </row>
    <row r="64" spans="2:14" x14ac:dyDescent="0.25">
      <c r="H64"/>
      <c r="I64"/>
      <c r="K64" s="208" t="s">
        <v>536</v>
      </c>
      <c r="L64" s="12">
        <f>+E41+$J$62*C41</f>
        <v>503</v>
      </c>
      <c r="M64" s="12">
        <f>+H41+$J$62*F41</f>
        <v>424.45000000000005</v>
      </c>
      <c r="N64" s="202">
        <f>+(M64-L64)/L64</f>
        <v>-0.15616302186878719</v>
      </c>
    </row>
    <row r="65" spans="8:14" x14ac:dyDescent="0.25">
      <c r="H65"/>
      <c r="I65"/>
      <c r="K65" s="209" t="s">
        <v>537</v>
      </c>
      <c r="L65" s="13">
        <f>+E42+$J$62*C42</f>
        <v>545.5</v>
      </c>
      <c r="M65" s="13">
        <f>+H42+$J$62*F42</f>
        <v>516.20000000000005</v>
      </c>
      <c r="N65" s="204">
        <f>+(M65-L65)/L65</f>
        <v>-5.3712190650779021E-2</v>
      </c>
    </row>
    <row r="66" spans="8:14" x14ac:dyDescent="0.25">
      <c r="H66"/>
      <c r="I66"/>
    </row>
    <row r="67" spans="8:14" x14ac:dyDescent="0.25">
      <c r="H67"/>
      <c r="I67"/>
    </row>
    <row r="68" spans="8:14" x14ac:dyDescent="0.25">
      <c r="H68"/>
      <c r="I68"/>
    </row>
    <row r="69" spans="8:14" x14ac:dyDescent="0.25">
      <c r="H69"/>
      <c r="I69"/>
    </row>
    <row r="70" spans="8:14" x14ac:dyDescent="0.25">
      <c r="H70"/>
      <c r="I70"/>
    </row>
    <row r="71" spans="8:14" x14ac:dyDescent="0.25">
      <c r="H71"/>
      <c r="I71"/>
    </row>
    <row r="72" spans="8:14" x14ac:dyDescent="0.25">
      <c r="H72"/>
      <c r="I72"/>
    </row>
    <row r="73" spans="8:14" x14ac:dyDescent="0.25">
      <c r="H73"/>
      <c r="I73"/>
    </row>
    <row r="74" spans="8:14" x14ac:dyDescent="0.25">
      <c r="H74"/>
      <c r="I74"/>
    </row>
    <row r="75" spans="8:14" x14ac:dyDescent="0.25">
      <c r="H75"/>
      <c r="I75"/>
    </row>
    <row r="76" spans="8:14" x14ac:dyDescent="0.25">
      <c r="H76"/>
      <c r="I76"/>
    </row>
    <row r="77" spans="8:14" x14ac:dyDescent="0.25">
      <c r="H77"/>
      <c r="I77"/>
    </row>
  </sheetData>
  <mergeCells count="8">
    <mergeCell ref="B7:B9"/>
    <mergeCell ref="L57:L58"/>
    <mergeCell ref="L54:M54"/>
    <mergeCell ref="L62:L63"/>
    <mergeCell ref="L59:L60"/>
    <mergeCell ref="C7:H7"/>
    <mergeCell ref="C8:E9"/>
    <mergeCell ref="F8:H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304"/>
  <sheetViews>
    <sheetView workbookViewId="0"/>
  </sheetViews>
  <sheetFormatPr defaultRowHeight="15" x14ac:dyDescent="0.25"/>
  <cols>
    <col min="2" max="2" width="9.7109375" customWidth="1"/>
    <col min="3" max="3" width="37.28515625" bestFit="1" customWidth="1"/>
    <col min="4" max="4" width="13.5703125" customWidth="1"/>
    <col min="5" max="5" width="30.7109375" customWidth="1"/>
    <col min="6" max="6" width="165.5703125" customWidth="1"/>
  </cols>
  <sheetData>
    <row r="1" spans="1:7" x14ac:dyDescent="0.25">
      <c r="A1" t="s">
        <v>512</v>
      </c>
    </row>
    <row r="2" spans="1:7" x14ac:dyDescent="0.25">
      <c r="A2" t="s">
        <v>513</v>
      </c>
    </row>
    <row r="4" spans="1:7" x14ac:dyDescent="0.25">
      <c r="A4" s="10" t="s">
        <v>44</v>
      </c>
      <c r="B4" s="10" t="s">
        <v>412</v>
      </c>
      <c r="C4" s="10" t="s">
        <v>413</v>
      </c>
      <c r="D4" s="10" t="s">
        <v>414</v>
      </c>
      <c r="E4" s="10" t="s">
        <v>415</v>
      </c>
      <c r="F4" s="10" t="s">
        <v>46</v>
      </c>
      <c r="G4" s="10" t="s">
        <v>416</v>
      </c>
    </row>
    <row r="5" spans="1:7" x14ac:dyDescent="0.25">
      <c r="A5" s="185">
        <v>1201</v>
      </c>
      <c r="B5" s="186">
        <v>119</v>
      </c>
      <c r="C5" s="185" t="str">
        <f>+Technologies!B8</f>
        <v>RefgFrz-TM_Mini-Code</v>
      </c>
      <c r="D5" s="185" t="str">
        <f>+Technologies!D8</f>
        <v>DEER2015</v>
      </c>
      <c r="E5" t="s">
        <v>418</v>
      </c>
      <c r="F5" t="str">
        <f>+Technologies!P8</f>
        <v>Refrigerator with Top mount freezer, Size range = Very Small (&lt;13 cu. ft.), AV = 13.1, Minimum code compiant, Rated kWh = 339</v>
      </c>
      <c r="G5" t="s">
        <v>417</v>
      </c>
    </row>
    <row r="6" spans="1:7" x14ac:dyDescent="0.25">
      <c r="A6" s="185">
        <f>+A5+1</f>
        <v>1202</v>
      </c>
      <c r="B6" s="186">
        <v>119</v>
      </c>
      <c r="C6" s="185" t="str">
        <f>+Technologies!B9</f>
        <v>RefgFrz-TM_Small-Code</v>
      </c>
      <c r="D6" s="185" t="str">
        <f>+Technologies!D9</f>
        <v>DEER2015</v>
      </c>
      <c r="E6" t="s">
        <v>418</v>
      </c>
      <c r="F6" t="str">
        <f>+Technologies!P9</f>
        <v>Refrigerator with Top mount freezer, Size range = Small (13 – 16 cu. ft.), AV = 17.9, Minimum code compiant, Rated kWh = 378</v>
      </c>
      <c r="G6" t="s">
        <v>417</v>
      </c>
    </row>
    <row r="7" spans="1:7" x14ac:dyDescent="0.25">
      <c r="A7" s="185">
        <f t="shared" ref="A7:A70" si="0">+A6+1</f>
        <v>1203</v>
      </c>
      <c r="B7" s="186">
        <v>119</v>
      </c>
      <c r="C7" s="185" t="str">
        <f>+Technologies!B10</f>
        <v>RefgFrz-TM_Med-Code</v>
      </c>
      <c r="D7" s="185" t="str">
        <f>+Technologies!D10</f>
        <v>DEER2015</v>
      </c>
      <c r="E7" t="s">
        <v>418</v>
      </c>
      <c r="F7" t="str">
        <f>+Technologies!P10</f>
        <v>Refrigerator with Top mount freezer, Size range = Medium (17 – 20 cu. ft.), AV = 22.6, Minimum code compiant, Rated kWh = 416</v>
      </c>
      <c r="G7" t="s">
        <v>417</v>
      </c>
    </row>
    <row r="8" spans="1:7" x14ac:dyDescent="0.25">
      <c r="A8" s="185">
        <f t="shared" si="0"/>
        <v>1204</v>
      </c>
      <c r="B8" s="186">
        <v>119</v>
      </c>
      <c r="C8" s="185" t="str">
        <f>+Technologies!B11</f>
        <v>RefgFrz-TM_Large-Code</v>
      </c>
      <c r="D8" s="185" t="str">
        <f>+Technologies!D11</f>
        <v>DEER2015</v>
      </c>
      <c r="E8" t="s">
        <v>418</v>
      </c>
      <c r="F8" t="str">
        <f>+Technologies!P11</f>
        <v>Refrigerator with Top mount freezer, Size range = Large (21 – 23 cu. ft.), AV = 26.2, Minimum code compiant, Rated kWh = 445</v>
      </c>
      <c r="G8" t="s">
        <v>417</v>
      </c>
    </row>
    <row r="9" spans="1:7" x14ac:dyDescent="0.25">
      <c r="A9" s="185">
        <f t="shared" si="0"/>
        <v>1205</v>
      </c>
      <c r="B9" s="186">
        <v>119</v>
      </c>
      <c r="C9" s="185" t="str">
        <f>+Technologies!B12</f>
        <v>RefgFrz-TM_VLarge-Code</v>
      </c>
      <c r="D9" s="185" t="str">
        <f>+Technologies!D12</f>
        <v>DEER2015</v>
      </c>
      <c r="E9" t="s">
        <v>418</v>
      </c>
      <c r="F9" t="str">
        <f>+Technologies!P12</f>
        <v>Refrigerator with Top mount freezer, Size range = Very large (over 23 cu. ft.), AV = 30.9, Minimum code compiant, Rated kWh = 483</v>
      </c>
      <c r="G9" t="s">
        <v>417</v>
      </c>
    </row>
    <row r="10" spans="1:7" x14ac:dyDescent="0.25">
      <c r="A10" s="185">
        <f t="shared" si="0"/>
        <v>1206</v>
      </c>
      <c r="B10" s="186">
        <v>119</v>
      </c>
      <c r="C10" s="185" t="str">
        <f>+Technologies!B13</f>
        <v>RefgFrz-TM_WtdSize-Code</v>
      </c>
      <c r="D10" s="185" t="str">
        <f>+Technologies!D13</f>
        <v>DEER2015</v>
      </c>
      <c r="E10" t="s">
        <v>418</v>
      </c>
      <c r="F10" t="str">
        <f>+Technologies!P13</f>
        <v>Refrigerator with Top mount freezer, Size range = Weighted Size, AV = 23.2, Minimum code compiant, Rated kWh = 421</v>
      </c>
      <c r="G10" t="s">
        <v>417</v>
      </c>
    </row>
    <row r="11" spans="1:7" x14ac:dyDescent="0.25">
      <c r="A11" s="185">
        <f t="shared" si="0"/>
        <v>1207</v>
      </c>
      <c r="B11" s="186">
        <v>119</v>
      </c>
      <c r="C11" s="185" t="str">
        <f>+Technologies!B14</f>
        <v>Refg-All_Mini-Code</v>
      </c>
      <c r="D11" s="185" t="str">
        <f>+Technologies!D14</f>
        <v>DEER2015</v>
      </c>
      <c r="E11" t="s">
        <v>418</v>
      </c>
      <c r="F11" t="str">
        <f>+Technologies!P14</f>
        <v>Refrigerator without Freezer, Size range = Very Small (&lt;13 cu. ft.), AV = 11, Minimum code compiant, Rated kWh = 279</v>
      </c>
      <c r="G11" t="s">
        <v>417</v>
      </c>
    </row>
    <row r="12" spans="1:7" x14ac:dyDescent="0.25">
      <c r="A12" s="185">
        <f t="shared" si="0"/>
        <v>1208</v>
      </c>
      <c r="B12" s="186">
        <v>119</v>
      </c>
      <c r="C12" s="185" t="str">
        <f>+Technologies!B15</f>
        <v>Refg-All_Small-Code</v>
      </c>
      <c r="D12" s="185" t="str">
        <f>+Technologies!D15</f>
        <v>DEER2015</v>
      </c>
      <c r="E12" t="s">
        <v>418</v>
      </c>
      <c r="F12" t="str">
        <f>+Technologies!P15</f>
        <v>Refrigerator without Freezer, Size range = Small (13 – 16 cu. ft.), AV = 15, Minimum code compiant, Rated kWh = 308</v>
      </c>
      <c r="G12" t="s">
        <v>417</v>
      </c>
    </row>
    <row r="13" spans="1:7" x14ac:dyDescent="0.25">
      <c r="A13" s="185">
        <f t="shared" si="0"/>
        <v>1209</v>
      </c>
      <c r="B13" s="186">
        <v>119</v>
      </c>
      <c r="C13" s="185" t="str">
        <f>+Technologies!B16</f>
        <v>Refg-All_Med-Code</v>
      </c>
      <c r="D13" s="185" t="str">
        <f>+Technologies!D16</f>
        <v>DEER2015</v>
      </c>
      <c r="E13" t="s">
        <v>418</v>
      </c>
      <c r="F13" t="str">
        <f>+Technologies!P16</f>
        <v>Refrigerator without Freezer, Size range = Medium (17 – 20 cu. ft.), AV = 19, Minimum code compiant, Rated kWh = 336</v>
      </c>
      <c r="G13" t="s">
        <v>417</v>
      </c>
    </row>
    <row r="14" spans="1:7" x14ac:dyDescent="0.25">
      <c r="A14" s="185">
        <f t="shared" si="0"/>
        <v>1210</v>
      </c>
      <c r="B14" s="186">
        <v>119</v>
      </c>
      <c r="C14" s="185" t="str">
        <f>+Technologies!B17</f>
        <v>Refg-All_Large-Code</v>
      </c>
      <c r="D14" s="185" t="str">
        <f>+Technologies!D17</f>
        <v>DEER2015</v>
      </c>
      <c r="E14" t="s">
        <v>418</v>
      </c>
      <c r="F14" t="str">
        <f>+Technologies!P17</f>
        <v>Refrigerator without Freezer, Size range = Large (21 – 23 cu. ft.), AV = 22, Minimum code compiant, Rated kWh = 357</v>
      </c>
      <c r="G14" t="s">
        <v>417</v>
      </c>
    </row>
    <row r="15" spans="1:7" x14ac:dyDescent="0.25">
      <c r="A15" s="185">
        <f t="shared" si="0"/>
        <v>1211</v>
      </c>
      <c r="B15" s="186">
        <v>119</v>
      </c>
      <c r="C15" s="185" t="str">
        <f>+Technologies!B18</f>
        <v>Refg-All_VLarge-Code</v>
      </c>
      <c r="D15" s="185" t="str">
        <f>+Technologies!D18</f>
        <v>DEER2015</v>
      </c>
      <c r="E15" t="s">
        <v>418</v>
      </c>
      <c r="F15" t="str">
        <f>+Technologies!P18</f>
        <v>Refrigerator without Freezer, Size range = Very large (over 23 cu. ft.), AV = 26, Minimum code compiant, Rated kWh = 385</v>
      </c>
      <c r="G15" t="s">
        <v>417</v>
      </c>
    </row>
    <row r="16" spans="1:7" x14ac:dyDescent="0.25">
      <c r="A16" s="185">
        <f t="shared" si="0"/>
        <v>1212</v>
      </c>
      <c r="B16" s="186">
        <v>119</v>
      </c>
      <c r="C16" s="185" t="str">
        <f>+Technologies!B19</f>
        <v>Refg-All_WtdSize-Code</v>
      </c>
      <c r="D16" s="185" t="str">
        <f>+Technologies!D19</f>
        <v>DEER2015</v>
      </c>
      <c r="E16" t="s">
        <v>418</v>
      </c>
      <c r="F16" t="str">
        <f>+Technologies!P19</f>
        <v>Refrigerator without Freezer, Size range = Weighted Size, AV = 14.2, Minimum code compiant, Rated kWh = 302</v>
      </c>
      <c r="G16" t="s">
        <v>417</v>
      </c>
    </row>
    <row r="17" spans="1:7" x14ac:dyDescent="0.25">
      <c r="A17" s="185">
        <f t="shared" si="0"/>
        <v>1213</v>
      </c>
      <c r="B17" s="186">
        <v>119</v>
      </c>
      <c r="C17" s="185" t="str">
        <f>+Technologies!B20</f>
        <v>RefgFrz-TM-Ice_Mini-Code</v>
      </c>
      <c r="D17" s="185" t="str">
        <f>+Technologies!D20</f>
        <v>DEER2015</v>
      </c>
      <c r="E17" t="s">
        <v>418</v>
      </c>
      <c r="F17" t="str">
        <f>+Technologies!P20</f>
        <v>Refrigerator with Top mount freezer, with Icemaker,  Size range = Very Small (&lt;13 cu. ft.), AV = 13.1, Minimum code compiant, Rated kWh = 423</v>
      </c>
      <c r="G17" t="s">
        <v>417</v>
      </c>
    </row>
    <row r="18" spans="1:7" x14ac:dyDescent="0.25">
      <c r="A18" s="185">
        <f t="shared" si="0"/>
        <v>1214</v>
      </c>
      <c r="B18" s="186">
        <v>119</v>
      </c>
      <c r="C18" s="185" t="str">
        <f>+Technologies!B21</f>
        <v>RefgFrz-TM-Ice_Small-Code</v>
      </c>
      <c r="D18" s="185" t="str">
        <f>+Technologies!D21</f>
        <v>DEER2015</v>
      </c>
      <c r="E18" t="s">
        <v>418</v>
      </c>
      <c r="F18" t="str">
        <f>+Technologies!P21</f>
        <v>Refrigerator with Top mount freezer, with Icemaker,  Size range = Small (13 – 16 cu. ft.), AV = 17.9, Minimum code compiant, Rated kWh = 462</v>
      </c>
      <c r="G18" t="s">
        <v>417</v>
      </c>
    </row>
    <row r="19" spans="1:7" x14ac:dyDescent="0.25">
      <c r="A19" s="185">
        <f t="shared" si="0"/>
        <v>1215</v>
      </c>
      <c r="B19" s="186">
        <v>119</v>
      </c>
      <c r="C19" s="185" t="str">
        <f>+Technologies!B22</f>
        <v>RefgFrz-TM-Ice_Med-Code</v>
      </c>
      <c r="D19" s="185" t="str">
        <f>+Technologies!D22</f>
        <v>DEER2015</v>
      </c>
      <c r="E19" t="s">
        <v>418</v>
      </c>
      <c r="F19" t="str">
        <f>+Technologies!P22</f>
        <v>Refrigerator with Top mount freezer, with Icemaker,  Size range = Medium (17 – 20 cu. ft.), AV = 22.6, Minimum code compiant, Rated kWh = 500</v>
      </c>
      <c r="G19" t="s">
        <v>417</v>
      </c>
    </row>
    <row r="20" spans="1:7" x14ac:dyDescent="0.25">
      <c r="A20" s="185">
        <f t="shared" si="0"/>
        <v>1216</v>
      </c>
      <c r="B20" s="186">
        <v>119</v>
      </c>
      <c r="C20" s="185" t="str">
        <f>+Technologies!B23</f>
        <v>RefgFrz-TM-Ice_Large-Code</v>
      </c>
      <c r="D20" s="185" t="str">
        <f>+Technologies!D23</f>
        <v>DEER2015</v>
      </c>
      <c r="E20" t="s">
        <v>418</v>
      </c>
      <c r="F20" t="str">
        <f>+Technologies!P23</f>
        <v>Refrigerator with Top mount freezer, with Icemaker,  Size range = Large (21 – 23 cu. ft.), AV = 26.2, Minimum code compiant, Rated kWh = 529</v>
      </c>
      <c r="G20" t="s">
        <v>417</v>
      </c>
    </row>
    <row r="21" spans="1:7" x14ac:dyDescent="0.25">
      <c r="A21" s="185">
        <f t="shared" si="0"/>
        <v>1217</v>
      </c>
      <c r="B21" s="186">
        <v>119</v>
      </c>
      <c r="C21" s="185" t="str">
        <f>+Technologies!B24</f>
        <v>RefgFrz-TM-Ice_VLarge-Code</v>
      </c>
      <c r="D21" s="185" t="str">
        <f>+Technologies!D24</f>
        <v>DEER2015</v>
      </c>
      <c r="E21" t="s">
        <v>418</v>
      </c>
      <c r="F21" t="str">
        <f>+Technologies!P24</f>
        <v>Refrigerator with Top mount freezer, with Icemaker,  Size range = Very large (over 23 cu. ft.), AV = 30.9, Minimum code compiant, Rated kWh = 567</v>
      </c>
      <c r="G21" t="s">
        <v>417</v>
      </c>
    </row>
    <row r="22" spans="1:7" x14ac:dyDescent="0.25">
      <c r="A22" s="185">
        <f t="shared" si="0"/>
        <v>1218</v>
      </c>
      <c r="B22" s="186">
        <v>119</v>
      </c>
      <c r="C22" s="185" t="str">
        <f>+Technologies!B25</f>
        <v>RefgFrz-TM-Ice_WtdSize-Code</v>
      </c>
      <c r="D22" s="185" t="str">
        <f>+Technologies!D25</f>
        <v>DEER2015</v>
      </c>
      <c r="E22" t="s">
        <v>418</v>
      </c>
      <c r="F22" t="str">
        <f>+Technologies!P25</f>
        <v>Refrigerator with Top mount freezer, with Icemaker,  Size range = Weighted Size, AV = 24.7, Minimum code compiant, Rated kWh = 518</v>
      </c>
      <c r="G22" t="s">
        <v>417</v>
      </c>
    </row>
    <row r="23" spans="1:7" x14ac:dyDescent="0.25">
      <c r="A23" s="185">
        <f t="shared" si="0"/>
        <v>1219</v>
      </c>
      <c r="B23" s="186">
        <v>119</v>
      </c>
      <c r="C23" s="185" t="str">
        <f>+Technologies!B26</f>
        <v>RefgFrz-SM_Mini-Code</v>
      </c>
      <c r="D23" s="185" t="str">
        <f>+Technologies!D26</f>
        <v>DEER2015</v>
      </c>
      <c r="E23" t="s">
        <v>418</v>
      </c>
      <c r="F23" t="str">
        <f>+Technologies!P26</f>
        <v>Refrigerator with Side mount freezer, Size range = Very Small (&lt;13 cu. ft.), AV = 14.1, Minimum code compiant, Rated kWh = 418</v>
      </c>
      <c r="G23" t="s">
        <v>417</v>
      </c>
    </row>
    <row r="24" spans="1:7" x14ac:dyDescent="0.25">
      <c r="A24" s="185">
        <f t="shared" si="0"/>
        <v>1220</v>
      </c>
      <c r="B24" s="186">
        <v>119</v>
      </c>
      <c r="C24" s="185" t="str">
        <f>+Technologies!B27</f>
        <v>RefgFrz-SM_Small-Code</v>
      </c>
      <c r="D24" s="185" t="str">
        <f>+Technologies!D27</f>
        <v>DEER2015</v>
      </c>
      <c r="E24" t="s">
        <v>418</v>
      </c>
      <c r="F24" t="str">
        <f>+Technologies!P27</f>
        <v>Refrigerator with Side mount freezer, Size range = Small (13 – 16 cu. ft.), AV = 19.2, Minimum code compiant, Rated kWh = 461</v>
      </c>
      <c r="G24" t="s">
        <v>417</v>
      </c>
    </row>
    <row r="25" spans="1:7" x14ac:dyDescent="0.25">
      <c r="A25" s="185">
        <f t="shared" si="0"/>
        <v>1221</v>
      </c>
      <c r="B25" s="186">
        <v>119</v>
      </c>
      <c r="C25" s="185" t="str">
        <f>+Technologies!B28</f>
        <v>RefgFrz-SM_Med-Code</v>
      </c>
      <c r="D25" s="185" t="str">
        <f>+Technologies!D28</f>
        <v>DEER2015</v>
      </c>
      <c r="E25" t="s">
        <v>418</v>
      </c>
      <c r="F25" t="str">
        <f>+Technologies!P28</f>
        <v>Refrigerator with Side mount freezer, Size range = Medium (17 – 20 cu. ft.), AV = 24.3, Minimum code compiant, Rated kWh = 505</v>
      </c>
      <c r="G25" t="s">
        <v>417</v>
      </c>
    </row>
    <row r="26" spans="1:7" x14ac:dyDescent="0.25">
      <c r="A26" s="185">
        <f t="shared" si="0"/>
        <v>1222</v>
      </c>
      <c r="B26" s="186">
        <v>119</v>
      </c>
      <c r="C26" s="185" t="str">
        <f>+Technologies!B29</f>
        <v>RefgFrz-SM_Large-Code</v>
      </c>
      <c r="D26" s="185" t="str">
        <f>+Technologies!D29</f>
        <v>DEER2015</v>
      </c>
      <c r="E26" t="s">
        <v>418</v>
      </c>
      <c r="F26" t="str">
        <f>+Technologies!P29</f>
        <v>Refrigerator with Side mount freezer, Size range = Large (21 – 23 cu. ft.), AV = 28.2, Minimum code compiant, Rated kWh = 538</v>
      </c>
      <c r="G26" t="s">
        <v>417</v>
      </c>
    </row>
    <row r="27" spans="1:7" x14ac:dyDescent="0.25">
      <c r="A27" s="185">
        <f t="shared" si="0"/>
        <v>1223</v>
      </c>
      <c r="B27" s="186">
        <v>119</v>
      </c>
      <c r="C27" s="185" t="str">
        <f>+Technologies!B30</f>
        <v>RefgFrz-SM_VLarge-Code</v>
      </c>
      <c r="D27" s="185" t="str">
        <f>+Technologies!D30</f>
        <v>DEER2015</v>
      </c>
      <c r="E27" t="s">
        <v>418</v>
      </c>
      <c r="F27" t="str">
        <f>+Technologies!P30</f>
        <v>Refrigerator with Side mount freezer, Size range = Very large (over 23 cu. Ft.), AV = 33.3, Minimum code compiant, Rated kWh = 581</v>
      </c>
      <c r="G27" t="s">
        <v>417</v>
      </c>
    </row>
    <row r="28" spans="1:7" x14ac:dyDescent="0.25">
      <c r="A28" s="185">
        <f t="shared" si="0"/>
        <v>1224</v>
      </c>
      <c r="B28" s="186">
        <v>119</v>
      </c>
      <c r="C28" s="185" t="str">
        <f>+Technologies!B31</f>
        <v>RefgFrz-SM_WtdSize-Code</v>
      </c>
      <c r="D28" s="185" t="str">
        <f>+Technologies!D31</f>
        <v>DEER2015</v>
      </c>
      <c r="E28" t="s">
        <v>418</v>
      </c>
      <c r="F28" t="str">
        <f>+Technologies!P31</f>
        <v>Refrigerator with Side mount freezer, Size range = Weighted Size, AV = 26.9, Minimum code compiant, Rated kWh = 536</v>
      </c>
      <c r="G28" t="s">
        <v>417</v>
      </c>
    </row>
    <row r="29" spans="1:7" x14ac:dyDescent="0.25">
      <c r="A29" s="185">
        <f t="shared" si="0"/>
        <v>1225</v>
      </c>
      <c r="B29" s="186">
        <v>119</v>
      </c>
      <c r="C29" s="185" t="str">
        <f>+Technologies!B32</f>
        <v>RefgFrz-SM-Ice_Mini-Code</v>
      </c>
      <c r="D29" s="185" t="str">
        <f>+Technologies!D32</f>
        <v>DEER2015</v>
      </c>
      <c r="E29" t="s">
        <v>418</v>
      </c>
      <c r="F29" t="str">
        <f>+Technologies!P32</f>
        <v>Refrigerator with Side mount freezer, with Icemaker,  Size range = Very Small (&lt;13 cu. ft.), AV = 14.1, Minimum code compiant, Rated kWh = 502</v>
      </c>
      <c r="G29" t="s">
        <v>417</v>
      </c>
    </row>
    <row r="30" spans="1:7" x14ac:dyDescent="0.25">
      <c r="A30" s="185">
        <f t="shared" si="0"/>
        <v>1226</v>
      </c>
      <c r="B30" s="186">
        <v>119</v>
      </c>
      <c r="C30" s="185" t="str">
        <f>+Technologies!B33</f>
        <v>RefgFrz-SM-Ice_Small-Code</v>
      </c>
      <c r="D30" s="185" t="str">
        <f>+Technologies!D33</f>
        <v>DEER2015</v>
      </c>
      <c r="E30" t="s">
        <v>418</v>
      </c>
      <c r="F30" t="str">
        <f>+Technologies!P33</f>
        <v>Refrigerator with Side mount freezer, with Icemaker,  Size range = Small (13 – 16 cu. ft.), AV = 19.2, Minimum code compiant, Rated kWh = 545</v>
      </c>
      <c r="G30" t="s">
        <v>417</v>
      </c>
    </row>
    <row r="31" spans="1:7" x14ac:dyDescent="0.25">
      <c r="A31" s="185">
        <f t="shared" si="0"/>
        <v>1227</v>
      </c>
      <c r="B31" s="186">
        <v>119</v>
      </c>
      <c r="C31" s="185" t="str">
        <f>+Technologies!B34</f>
        <v>RefgFrz-SM-Ice_Med-Code</v>
      </c>
      <c r="D31" s="185" t="str">
        <f>+Technologies!D34</f>
        <v>DEER2015</v>
      </c>
      <c r="E31" t="s">
        <v>418</v>
      </c>
      <c r="F31" t="str">
        <f>+Technologies!P34</f>
        <v>Refrigerator with Side mount freezer, with Icemaker,  Size range = Medium (17 – 20 cu. ft.), AV = 24.3, Minimum code compiant, Rated kWh = 589</v>
      </c>
      <c r="G31" t="s">
        <v>417</v>
      </c>
    </row>
    <row r="32" spans="1:7" x14ac:dyDescent="0.25">
      <c r="A32" s="185">
        <f t="shared" si="0"/>
        <v>1228</v>
      </c>
      <c r="B32" s="186">
        <v>119</v>
      </c>
      <c r="C32" s="185" t="str">
        <f>+Technologies!B35</f>
        <v>RefgFrz-SM-Ice_Large-Code</v>
      </c>
      <c r="D32" s="185" t="str">
        <f>+Technologies!D35</f>
        <v>DEER2015</v>
      </c>
      <c r="E32" t="s">
        <v>418</v>
      </c>
      <c r="F32" t="str">
        <f>+Technologies!P35</f>
        <v>Refrigerator with Side mount freezer, with Icemaker,  Size range = Large (21 – 23 cu. ft.), AV = 28.2, Minimum code compiant, Rated kWh = 622</v>
      </c>
      <c r="G32" t="s">
        <v>417</v>
      </c>
    </row>
    <row r="33" spans="1:7" x14ac:dyDescent="0.25">
      <c r="A33" s="185">
        <f t="shared" si="0"/>
        <v>1229</v>
      </c>
      <c r="B33" s="186">
        <v>119</v>
      </c>
      <c r="C33" s="185" t="str">
        <f>+Technologies!B36</f>
        <v>RefgFrz-SM-Ice_VLarge-Code</v>
      </c>
      <c r="D33" s="185" t="str">
        <f>+Technologies!D36</f>
        <v>DEER2015</v>
      </c>
      <c r="E33" t="s">
        <v>418</v>
      </c>
      <c r="F33" t="str">
        <f>+Technologies!P36</f>
        <v>Refrigerator with Side mount freezer, with Icemaker,  Size range = Very large (over 23 cu. Ft.), AV = 33.3, Minimum code compiant, Rated kWh = 665</v>
      </c>
      <c r="G33" t="s">
        <v>417</v>
      </c>
    </row>
    <row r="34" spans="1:7" x14ac:dyDescent="0.25">
      <c r="A34" s="185">
        <f t="shared" si="0"/>
        <v>1230</v>
      </c>
      <c r="B34" s="186">
        <v>119</v>
      </c>
      <c r="C34" s="185" t="str">
        <f>+Technologies!B37</f>
        <v>RefgFrz-SM-Ice_WtdSize-Code</v>
      </c>
      <c r="D34" s="185" t="str">
        <f>+Technologies!D37</f>
        <v>DEER2015</v>
      </c>
      <c r="E34" t="s">
        <v>418</v>
      </c>
      <c r="F34" t="str">
        <f>+Technologies!P37</f>
        <v>Refrigerator with Side mount freezer, with Icemaker,  Size range = Weighted Size, AV = 29.9, Minimum code compiant, Rated kWh = 636</v>
      </c>
      <c r="G34" t="s">
        <v>417</v>
      </c>
    </row>
    <row r="35" spans="1:7" x14ac:dyDescent="0.25">
      <c r="A35" s="185">
        <f t="shared" si="0"/>
        <v>1231</v>
      </c>
      <c r="B35" s="186">
        <v>119</v>
      </c>
      <c r="C35" s="185" t="str">
        <f>+Technologies!B38</f>
        <v>RefgFrz-SM-TTD_Mini-Code</v>
      </c>
      <c r="D35" s="185" t="str">
        <f>+Technologies!D38</f>
        <v>DEER2015</v>
      </c>
      <c r="E35" t="s">
        <v>418</v>
      </c>
      <c r="F35" t="str">
        <f>+Technologies!P38</f>
        <v>Refrigerator with Side mount freezer, with Icemaker,  with thru-door ice service, Size range = Very Small (&lt;13 cu. ft.), AV = 14.1, Minimum code compiant, Rated kWh = 553</v>
      </c>
      <c r="G35" t="s">
        <v>417</v>
      </c>
    </row>
    <row r="36" spans="1:7" x14ac:dyDescent="0.25">
      <c r="A36" s="185">
        <f t="shared" si="0"/>
        <v>1232</v>
      </c>
      <c r="B36" s="186">
        <v>119</v>
      </c>
      <c r="C36" s="185" t="str">
        <f>+Technologies!B39</f>
        <v>RefgFrz-SM-TTD_Small-Code</v>
      </c>
      <c r="D36" s="185" t="str">
        <f>+Technologies!D39</f>
        <v>DEER2015</v>
      </c>
      <c r="E36" t="s">
        <v>418</v>
      </c>
      <c r="F36" t="str">
        <f>+Technologies!P39</f>
        <v>Refrigerator with Side mount freezer, with Icemaker,  with thru-door ice service, Size range = Small (13 – 16 cu. ft.), AV = 19.2, Minimum code compiant, Rated kWh = 597</v>
      </c>
      <c r="G36" t="s">
        <v>417</v>
      </c>
    </row>
    <row r="37" spans="1:7" x14ac:dyDescent="0.25">
      <c r="A37" s="185">
        <f t="shared" si="0"/>
        <v>1233</v>
      </c>
      <c r="B37" s="186">
        <v>119</v>
      </c>
      <c r="C37" s="185" t="str">
        <f>+Technologies!B40</f>
        <v>RefgFrz-SM-TTD_Med-Code</v>
      </c>
      <c r="D37" s="185" t="str">
        <f>+Technologies!D40</f>
        <v>DEER2015</v>
      </c>
      <c r="E37" t="s">
        <v>418</v>
      </c>
      <c r="F37" t="str">
        <f>+Technologies!P40</f>
        <v>Refrigerator with Side mount freezer, with Icemaker,  with thru-door ice service, Size range = Medium (17 – 20 cu. ft.), AV = 24.3, Minimum code compiant, Rated kWh = 640</v>
      </c>
      <c r="G37" t="s">
        <v>417</v>
      </c>
    </row>
    <row r="38" spans="1:7" x14ac:dyDescent="0.25">
      <c r="A38" s="185">
        <f t="shared" si="0"/>
        <v>1234</v>
      </c>
      <c r="B38" s="186">
        <v>119</v>
      </c>
      <c r="C38" s="185" t="str">
        <f>+Technologies!B41</f>
        <v>RefgFrz-SM-TTD_Large-Code</v>
      </c>
      <c r="D38" s="185" t="str">
        <f>+Technologies!D41</f>
        <v>DEER2015</v>
      </c>
      <c r="E38" t="s">
        <v>418</v>
      </c>
      <c r="F38" t="str">
        <f>+Technologies!P41</f>
        <v>Refrigerator with Side mount freezer, with Icemaker,  with thru-door ice service, Size range = Large (21 – 23 cu. ft.), AV = 28.2, Minimum code compiant, Rated kWh = 674</v>
      </c>
      <c r="G38" t="s">
        <v>417</v>
      </c>
    </row>
    <row r="39" spans="1:7" x14ac:dyDescent="0.25">
      <c r="A39" s="185">
        <f t="shared" si="0"/>
        <v>1235</v>
      </c>
      <c r="B39" s="186">
        <v>119</v>
      </c>
      <c r="C39" s="185" t="str">
        <f>+Technologies!B42</f>
        <v>RefgFrz-SM-TTD_VLarge-Code</v>
      </c>
      <c r="D39" s="185" t="str">
        <f>+Technologies!D42</f>
        <v>DEER2015</v>
      </c>
      <c r="E39" t="s">
        <v>418</v>
      </c>
      <c r="F39" t="str">
        <f>+Technologies!P42</f>
        <v>Refrigerator with Side mount freezer, with Icemaker,  with thru-door ice service, Size range = Very large (over 23 cu. Ft.), AV = 33.3, Minimum code compiant, Rated kWh = 717</v>
      </c>
      <c r="G39" t="s">
        <v>417</v>
      </c>
    </row>
    <row r="40" spans="1:7" x14ac:dyDescent="0.25">
      <c r="A40" s="185">
        <f t="shared" si="0"/>
        <v>1236</v>
      </c>
      <c r="B40" s="186">
        <v>119</v>
      </c>
      <c r="C40" s="185" t="str">
        <f>+Technologies!B43</f>
        <v>RefgFrz-SM-TTD_WtdSize-Code</v>
      </c>
      <c r="D40" s="185" t="str">
        <f>+Technologies!D43</f>
        <v>DEER2015</v>
      </c>
      <c r="E40" t="s">
        <v>418</v>
      </c>
      <c r="F40" t="str">
        <f>+Technologies!P43</f>
        <v>Refrigerator with Side mount freezer, with Icemaker,  with thru-door ice service, Size range = Weighted Size, AV = 31.1, Minimum code compiant, Rated kWh = 699</v>
      </c>
      <c r="G40" t="s">
        <v>417</v>
      </c>
    </row>
    <row r="41" spans="1:7" x14ac:dyDescent="0.25">
      <c r="A41" s="185">
        <f t="shared" si="0"/>
        <v>1237</v>
      </c>
      <c r="B41" s="186">
        <v>119</v>
      </c>
      <c r="C41" s="185" t="str">
        <f>+Technologies!B44</f>
        <v>RefgFrz-BM_Mini-Code</v>
      </c>
      <c r="D41" s="185" t="str">
        <f>+Technologies!D44</f>
        <v>DEER2015</v>
      </c>
      <c r="E41" t="s">
        <v>418</v>
      </c>
      <c r="F41" t="str">
        <f>+Technologies!P44</f>
        <v>Refrigerator with Bottom mount freezer, Size range = Very Small (&lt;13 cu. ft.), AV = 13.9, Minimum code compiant, Rated kWh = 440</v>
      </c>
      <c r="G41" t="s">
        <v>417</v>
      </c>
    </row>
    <row r="42" spans="1:7" x14ac:dyDescent="0.25">
      <c r="A42" s="185">
        <f t="shared" si="0"/>
        <v>1238</v>
      </c>
      <c r="B42" s="186">
        <v>119</v>
      </c>
      <c r="C42" s="185" t="str">
        <f>+Technologies!B45</f>
        <v>RefgFrz-BM_Small-Code</v>
      </c>
      <c r="D42" s="185" t="str">
        <f>+Technologies!D45</f>
        <v>DEER2015</v>
      </c>
      <c r="E42" t="s">
        <v>418</v>
      </c>
      <c r="F42" t="str">
        <f>+Technologies!P45</f>
        <v>Refrigerator with Bottom mount freezer, Size range = Small (13 – 16 cu. ft.), AV = 19, Minimum code compiant, Rated kWh = 485</v>
      </c>
      <c r="G42" t="s">
        <v>417</v>
      </c>
    </row>
    <row r="43" spans="1:7" x14ac:dyDescent="0.25">
      <c r="A43" s="185">
        <f t="shared" si="0"/>
        <v>1239</v>
      </c>
      <c r="B43" s="186">
        <v>119</v>
      </c>
      <c r="C43" s="185" t="str">
        <f>+Technologies!B46</f>
        <v>RefgFrz-BM_Med-Code</v>
      </c>
      <c r="D43" s="185" t="str">
        <f>+Technologies!D46</f>
        <v>DEER2015</v>
      </c>
      <c r="E43" t="s">
        <v>418</v>
      </c>
      <c r="F43" t="str">
        <f>+Technologies!P46</f>
        <v>Refrigerator with Bottom mount freezer, Size range = Medium (17 – 20 cu. ft.), AV = 24.1, Minimum code compiant, Rated kWh = 530</v>
      </c>
      <c r="G43" t="s">
        <v>417</v>
      </c>
    </row>
    <row r="44" spans="1:7" x14ac:dyDescent="0.25">
      <c r="A44" s="185">
        <f t="shared" si="0"/>
        <v>1240</v>
      </c>
      <c r="B44" s="186">
        <v>119</v>
      </c>
      <c r="C44" s="185" t="str">
        <f>+Technologies!B47</f>
        <v>RefgFrz-BM_Large-Code</v>
      </c>
      <c r="D44" s="185" t="str">
        <f>+Technologies!D47</f>
        <v>DEER2015</v>
      </c>
      <c r="E44" t="s">
        <v>418</v>
      </c>
      <c r="F44" t="str">
        <f>+Technologies!P47</f>
        <v>Refrigerator with Bottom mount freezer, Size range = Large (21 – 23 cu. ft.), AV = 27.9, Minimum code compiant, Rated kWh = 564</v>
      </c>
      <c r="G44" t="s">
        <v>417</v>
      </c>
    </row>
    <row r="45" spans="1:7" x14ac:dyDescent="0.25">
      <c r="A45" s="185">
        <f t="shared" si="0"/>
        <v>1241</v>
      </c>
      <c r="B45" s="186">
        <v>119</v>
      </c>
      <c r="C45" s="185" t="str">
        <f>+Technologies!B48</f>
        <v>RefgFrz-BM_VLarge-Code</v>
      </c>
      <c r="D45" s="185" t="str">
        <f>+Technologies!D48</f>
        <v>DEER2015</v>
      </c>
      <c r="E45" t="s">
        <v>418</v>
      </c>
      <c r="F45" t="str">
        <f>+Technologies!P48</f>
        <v>Refrigerator with Bottom mount freezer, Size range = Very large (over 23 cu. Ft.), AV = 32.9, Minimum code compiant, Rated kWh = 608</v>
      </c>
      <c r="G45" t="s">
        <v>417</v>
      </c>
    </row>
    <row r="46" spans="1:7" x14ac:dyDescent="0.25">
      <c r="A46" s="185">
        <f t="shared" si="0"/>
        <v>1242</v>
      </c>
      <c r="B46" s="186">
        <v>119</v>
      </c>
      <c r="C46" s="185" t="str">
        <f>+Technologies!B49</f>
        <v>RefgFrz-BM_WtdSize-Code</v>
      </c>
      <c r="D46" s="185" t="str">
        <f>+Technologies!D49</f>
        <v>DEER2015</v>
      </c>
      <c r="E46" t="s">
        <v>418</v>
      </c>
      <c r="F46" t="str">
        <f>+Technologies!P49</f>
        <v>Refrigerator with Bottom mount freezer, Size range = Weighted Size, AV = 25.9, Minimum code compiant, Rated kWh = 555</v>
      </c>
      <c r="G46" t="s">
        <v>417</v>
      </c>
    </row>
    <row r="47" spans="1:7" x14ac:dyDescent="0.25">
      <c r="A47" s="185">
        <f t="shared" si="0"/>
        <v>1243</v>
      </c>
      <c r="B47" s="186">
        <v>119</v>
      </c>
      <c r="C47" s="185" t="str">
        <f>+Technologies!B50</f>
        <v>RefgFrz-BM-TTD_Mini-Code</v>
      </c>
      <c r="D47" s="185" t="str">
        <f>+Technologies!D50</f>
        <v>DEER2015</v>
      </c>
      <c r="E47" t="s">
        <v>418</v>
      </c>
      <c r="F47" t="str">
        <f>+Technologies!P50</f>
        <v>Refrigerator with Bottom mount freezer, with Icemaker,  with thru-door ice service, Size range = Very Small (&lt;13 cu. ft.), AV = 13.9, Minimum code compiant, Rated kWh = 604</v>
      </c>
      <c r="G47" t="s">
        <v>417</v>
      </c>
    </row>
    <row r="48" spans="1:7" x14ac:dyDescent="0.25">
      <c r="A48" s="185">
        <f t="shared" si="0"/>
        <v>1244</v>
      </c>
      <c r="B48" s="186">
        <v>119</v>
      </c>
      <c r="C48" s="185" t="str">
        <f>+Technologies!B51</f>
        <v>RefgFrz-BM-TTD_Small-Code</v>
      </c>
      <c r="D48" s="185" t="str">
        <f>+Technologies!D51</f>
        <v>DEER2015</v>
      </c>
      <c r="E48" t="s">
        <v>418</v>
      </c>
      <c r="F48" t="str">
        <f>+Technologies!P51</f>
        <v>Refrigerator with Bottom mount freezer, with Icemaker,  with thru-door ice service, Size range = Small (13 – 16 cu. ft.), AV = 19, Minimum code compiant, Rated kWh = 651</v>
      </c>
      <c r="G48" t="s">
        <v>417</v>
      </c>
    </row>
    <row r="49" spans="1:7" x14ac:dyDescent="0.25">
      <c r="A49" s="185">
        <f t="shared" si="0"/>
        <v>1245</v>
      </c>
      <c r="B49" s="186">
        <v>119</v>
      </c>
      <c r="C49" s="185" t="str">
        <f>+Technologies!B52</f>
        <v>RefgFrz-BM-TTD_Med-Code</v>
      </c>
      <c r="D49" s="185" t="str">
        <f>+Technologies!D52</f>
        <v>DEER2015</v>
      </c>
      <c r="E49" t="s">
        <v>418</v>
      </c>
      <c r="F49" t="str">
        <f>+Technologies!P52</f>
        <v>Refrigerator with Bottom mount freezer, with Icemaker,  with thru-door ice service, Size range = Medium (17 – 20 cu. ft.), AV = 24.1, Minimum code compiant, Rated kWh = 698</v>
      </c>
      <c r="G49" t="s">
        <v>417</v>
      </c>
    </row>
    <row r="50" spans="1:7" x14ac:dyDescent="0.25">
      <c r="A50" s="185">
        <f t="shared" si="0"/>
        <v>1246</v>
      </c>
      <c r="B50" s="186">
        <v>119</v>
      </c>
      <c r="C50" s="185" t="str">
        <f>+Technologies!B53</f>
        <v>RefgFrz-BM-TTD_Large-Code</v>
      </c>
      <c r="D50" s="185" t="str">
        <f>+Technologies!D53</f>
        <v>DEER2015</v>
      </c>
      <c r="E50" t="s">
        <v>418</v>
      </c>
      <c r="F50" t="str">
        <f>+Technologies!P53</f>
        <v>Refrigerator with Bottom mount freezer, with Icemaker,  with thru-door ice service, Size range = Large (21 – 23 cu. ft.), AV = 27.9, Minimum code compiant, Rated kWh = 733</v>
      </c>
      <c r="G50" t="s">
        <v>417</v>
      </c>
    </row>
    <row r="51" spans="1:7" x14ac:dyDescent="0.25">
      <c r="A51" s="185">
        <f t="shared" si="0"/>
        <v>1247</v>
      </c>
      <c r="B51" s="186">
        <v>119</v>
      </c>
      <c r="C51" s="185" t="str">
        <f>+Technologies!B54</f>
        <v>RefgFrz-BM-TTD_VLarge-Code</v>
      </c>
      <c r="D51" s="185" t="str">
        <f>+Technologies!D54</f>
        <v>DEER2015</v>
      </c>
      <c r="E51" t="s">
        <v>418</v>
      </c>
      <c r="F51" t="str">
        <f>+Technologies!P54</f>
        <v>Refrigerator with Bottom mount freezer, with Icemaker,  with thru-door ice service, Size range = Very large (over 23 cu. Ft.), AV = 32.9, Minimum code compiant, Rated kWh = 780</v>
      </c>
      <c r="G51" t="s">
        <v>417</v>
      </c>
    </row>
    <row r="52" spans="1:7" x14ac:dyDescent="0.25">
      <c r="A52" s="185">
        <f t="shared" si="0"/>
        <v>1248</v>
      </c>
      <c r="B52" s="186">
        <v>119</v>
      </c>
      <c r="C52" s="185" t="str">
        <f>+Technologies!B55</f>
        <v>RefgFrz-BM-TTD_WtdSize-Code</v>
      </c>
      <c r="D52" s="185" t="str">
        <f>+Technologies!D55</f>
        <v>DEER2015</v>
      </c>
      <c r="E52" t="s">
        <v>418</v>
      </c>
      <c r="F52" t="str">
        <f>+Technologies!P55</f>
        <v>Refrigerator with Bottom mount freezer, with Icemaker,  with thru-door ice service, Size range = Weighted Size, AV = 31.1, Minimum code compiant, Rated kWh = 763</v>
      </c>
      <c r="G52" t="s">
        <v>417</v>
      </c>
    </row>
    <row r="53" spans="1:7" x14ac:dyDescent="0.25">
      <c r="A53" s="185">
        <f t="shared" si="0"/>
        <v>1249</v>
      </c>
      <c r="B53" s="186">
        <v>119</v>
      </c>
      <c r="C53" s="185" t="str">
        <f>+Technologies!B56</f>
        <v>RefgFrz-BM-Ice_Mini-Code</v>
      </c>
      <c r="D53" s="185" t="str">
        <f>+Technologies!D56</f>
        <v>DEER2015</v>
      </c>
      <c r="E53" t="s">
        <v>418</v>
      </c>
      <c r="F53" t="str">
        <f>+Technologies!P56</f>
        <v>Refrigerator with Bottom mount freezer, with Icemaker,  Size range = Very Small (&lt;13 cu. ft.), AV = 13.9, Minimum code compiant, Rated kWh = 524</v>
      </c>
      <c r="G53" t="s">
        <v>417</v>
      </c>
    </row>
    <row r="54" spans="1:7" x14ac:dyDescent="0.25">
      <c r="A54" s="185">
        <f t="shared" si="0"/>
        <v>1250</v>
      </c>
      <c r="B54" s="186">
        <v>119</v>
      </c>
      <c r="C54" s="185" t="str">
        <f>+Technologies!B57</f>
        <v>RefgFrz-BM-Ice_Small-Code</v>
      </c>
      <c r="D54" s="185" t="str">
        <f>+Technologies!D57</f>
        <v>DEER2015</v>
      </c>
      <c r="E54" t="s">
        <v>418</v>
      </c>
      <c r="F54" t="str">
        <f>+Technologies!P57</f>
        <v>Refrigerator with Bottom mount freezer, with Icemaker,  Size range = Small (13 – 16 cu. ft.), AV = 19, Minimum code compiant, Rated kWh = 569</v>
      </c>
      <c r="G54" t="s">
        <v>417</v>
      </c>
    </row>
    <row r="55" spans="1:7" x14ac:dyDescent="0.25">
      <c r="A55" s="185">
        <f t="shared" si="0"/>
        <v>1251</v>
      </c>
      <c r="B55" s="186">
        <v>119</v>
      </c>
      <c r="C55" s="185" t="str">
        <f>+Technologies!B58</f>
        <v>RefgFrz-BM-Ice_Med-Code</v>
      </c>
      <c r="D55" s="185" t="str">
        <f>+Technologies!D58</f>
        <v>DEER2015</v>
      </c>
      <c r="E55" t="s">
        <v>418</v>
      </c>
      <c r="F55" t="str">
        <f>+Technologies!P58</f>
        <v>Refrigerator with Bottom mount freezer, with Icemaker,  Size range = Medium (17 – 20 cu. ft.), AV = 24.1, Minimum code compiant, Rated kWh = 614</v>
      </c>
      <c r="G55" t="s">
        <v>417</v>
      </c>
    </row>
    <row r="56" spans="1:7" x14ac:dyDescent="0.25">
      <c r="A56" s="185">
        <f t="shared" si="0"/>
        <v>1252</v>
      </c>
      <c r="B56" s="186">
        <v>119</v>
      </c>
      <c r="C56" s="185" t="str">
        <f>+Technologies!B59</f>
        <v>RefgFrz-BM-Ice_Large-Code</v>
      </c>
      <c r="D56" s="185" t="str">
        <f>+Technologies!D59</f>
        <v>DEER2015</v>
      </c>
      <c r="E56" t="s">
        <v>418</v>
      </c>
      <c r="F56" t="str">
        <f>+Technologies!P59</f>
        <v>Refrigerator with Bottom mount freezer, with Icemaker,  Size range = Large (21 – 23 cu. ft.), AV = 27.9, Minimum code compiant, Rated kWh = 648</v>
      </c>
      <c r="G56" t="s">
        <v>417</v>
      </c>
    </row>
    <row r="57" spans="1:7" x14ac:dyDescent="0.25">
      <c r="A57" s="185">
        <f t="shared" si="0"/>
        <v>1253</v>
      </c>
      <c r="B57" s="186">
        <v>119</v>
      </c>
      <c r="C57" s="185" t="str">
        <f>+Technologies!B60</f>
        <v>RefgFrz-BM-Ice_VLarge-Code</v>
      </c>
      <c r="D57" s="185" t="str">
        <f>+Technologies!D60</f>
        <v>DEER2015</v>
      </c>
      <c r="E57" t="s">
        <v>418</v>
      </c>
      <c r="F57" t="str">
        <f>+Technologies!P60</f>
        <v>Refrigerator with Bottom mount freezer, with Icemaker,  Size range = Very large (over 23 cu. Ft.), AV = 32.9, Minimum code compiant, Rated kWh = 692</v>
      </c>
      <c r="G57" t="s">
        <v>417</v>
      </c>
    </row>
    <row r="58" spans="1:7" x14ac:dyDescent="0.25">
      <c r="A58" s="185">
        <f t="shared" si="0"/>
        <v>1254</v>
      </c>
      <c r="B58" s="186">
        <v>119</v>
      </c>
      <c r="C58" s="185" t="str">
        <f>+Technologies!B61</f>
        <v>RefgFrz-BM-Ice_WtdSize-Code</v>
      </c>
      <c r="D58" s="185" t="str">
        <f>+Technologies!D61</f>
        <v>DEER2015</v>
      </c>
      <c r="E58" t="s">
        <v>418</v>
      </c>
      <c r="F58" t="str">
        <f>+Technologies!P61</f>
        <v>Refrigerator with Bottom mount freezer, with Icemaker,  Size range = Weighted Size, AV = 29, Minimum code compiant, Rated kWh = 661</v>
      </c>
      <c r="G58" t="s">
        <v>417</v>
      </c>
    </row>
    <row r="59" spans="1:7" x14ac:dyDescent="0.25">
      <c r="A59" s="185">
        <f t="shared" si="0"/>
        <v>1255</v>
      </c>
      <c r="B59" s="186">
        <v>119</v>
      </c>
      <c r="C59" s="185" t="str">
        <f>+Technologies!B62</f>
        <v>RefgFrz-Wtd-Code</v>
      </c>
      <c r="D59" s="185" t="str">
        <f>+Technologies!D62</f>
        <v>DEER2015</v>
      </c>
      <c r="E59" t="s">
        <v>418</v>
      </c>
      <c r="F59" t="str">
        <f>+Technologies!P62</f>
        <v>Refrigerator-freezers, weighted configuration and size range, AV = 26, Minimum code compiant, Rated kWh = 545</v>
      </c>
      <c r="G59" t="s">
        <v>417</v>
      </c>
    </row>
    <row r="60" spans="1:7" x14ac:dyDescent="0.25">
      <c r="A60" s="185">
        <f t="shared" si="0"/>
        <v>1256</v>
      </c>
      <c r="B60" s="186">
        <v>119</v>
      </c>
      <c r="C60" s="185" t="str">
        <f>+Technologies!B63</f>
        <v>RefgFrz-TM_Mini-Tier1</v>
      </c>
      <c r="D60" s="185" t="str">
        <f>+Technologies!D63</f>
        <v>DEER2015</v>
      </c>
      <c r="E60" t="s">
        <v>419</v>
      </c>
      <c r="F60" t="str">
        <f>+Technologies!P63</f>
        <v>Refrigerator with Top mount freezer, Size range = Very Small (&lt;13 cu. ft.), AV = 13.1, Energy Star qualified, Rated kWh = 305</v>
      </c>
      <c r="G60" t="s">
        <v>417</v>
      </c>
    </row>
    <row r="61" spans="1:7" x14ac:dyDescent="0.25">
      <c r="A61" s="185">
        <f t="shared" si="0"/>
        <v>1257</v>
      </c>
      <c r="B61" s="186">
        <v>119</v>
      </c>
      <c r="C61" s="185" t="str">
        <f>+Technologies!B64</f>
        <v>RefgFrz-TM_Small-Tier1</v>
      </c>
      <c r="D61" s="185" t="str">
        <f>+Technologies!D64</f>
        <v>DEER2015</v>
      </c>
      <c r="E61" t="s">
        <v>419</v>
      </c>
      <c r="F61" t="str">
        <f>+Technologies!P64</f>
        <v>Refrigerator with Top mount freezer, Size range = Small (13 – 16 cu. ft.), AV = 17.9, Energy Star qualified, Rated kWh = 340</v>
      </c>
      <c r="G61" t="s">
        <v>417</v>
      </c>
    </row>
    <row r="62" spans="1:7" x14ac:dyDescent="0.25">
      <c r="A62" s="185">
        <f t="shared" si="0"/>
        <v>1258</v>
      </c>
      <c r="B62" s="186">
        <v>119</v>
      </c>
      <c r="C62" s="185" t="str">
        <f>+Technologies!B65</f>
        <v>RefgFrz-TM_Med-Tier1</v>
      </c>
      <c r="D62" s="185" t="str">
        <f>+Technologies!D65</f>
        <v>DEER2015</v>
      </c>
      <c r="E62" t="s">
        <v>419</v>
      </c>
      <c r="F62" t="str">
        <f>+Technologies!P65</f>
        <v>Refrigerator with Top mount freezer, Size range = Medium (17 – 20 cu. ft.), AV = 22.6, Energy Star qualified, Rated kWh = 374</v>
      </c>
      <c r="G62" t="s">
        <v>417</v>
      </c>
    </row>
    <row r="63" spans="1:7" x14ac:dyDescent="0.25">
      <c r="A63" s="185">
        <f t="shared" si="0"/>
        <v>1259</v>
      </c>
      <c r="B63" s="186">
        <v>119</v>
      </c>
      <c r="C63" s="185" t="str">
        <f>+Technologies!B66</f>
        <v>RefgFrz-TM_Large-Tier1</v>
      </c>
      <c r="D63" s="185" t="str">
        <f>+Technologies!D66</f>
        <v>DEER2015</v>
      </c>
      <c r="E63" t="s">
        <v>419</v>
      </c>
      <c r="F63" t="str">
        <f>+Technologies!P66</f>
        <v>Refrigerator with Top mount freezer, Size range = Large (21 – 23 cu. ft.), AV = 26.2, Energy Star qualified, Rated kWh = 401</v>
      </c>
      <c r="G63" t="s">
        <v>417</v>
      </c>
    </row>
    <row r="64" spans="1:7" x14ac:dyDescent="0.25">
      <c r="A64" s="185">
        <f t="shared" si="0"/>
        <v>1260</v>
      </c>
      <c r="B64" s="186">
        <v>119</v>
      </c>
      <c r="C64" s="185" t="str">
        <f>+Technologies!B67</f>
        <v>RefgFrz-TM_VLarge-Tier1</v>
      </c>
      <c r="D64" s="185" t="str">
        <f>+Technologies!D67</f>
        <v>DEER2015</v>
      </c>
      <c r="E64" t="s">
        <v>419</v>
      </c>
      <c r="F64" t="str">
        <f>+Technologies!P67</f>
        <v>Refrigerator with Top mount freezer, Size range = Very large (over 23 cu. ft.), AV = 30.9, Energy Star qualified, Rated kWh = 435</v>
      </c>
      <c r="G64" t="s">
        <v>417</v>
      </c>
    </row>
    <row r="65" spans="1:7" x14ac:dyDescent="0.25">
      <c r="A65" s="185">
        <f t="shared" si="0"/>
        <v>1261</v>
      </c>
      <c r="B65" s="186">
        <v>119</v>
      </c>
      <c r="C65" s="185" t="str">
        <f>+Technologies!B68</f>
        <v>RefgFrz-TM_WtdSize-Tier1</v>
      </c>
      <c r="D65" s="185" t="str">
        <f>+Technologies!D68</f>
        <v>DEER2015</v>
      </c>
      <c r="E65" t="s">
        <v>419</v>
      </c>
      <c r="F65" t="str">
        <f>+Technologies!P68</f>
        <v>Refrigerator with Top mount freezer, Size range = Weighted Size, AV = 23.2, Energy Star qualified, Rated kWh = 379</v>
      </c>
      <c r="G65" t="s">
        <v>417</v>
      </c>
    </row>
    <row r="66" spans="1:7" x14ac:dyDescent="0.25">
      <c r="A66" s="185">
        <f t="shared" si="0"/>
        <v>1262</v>
      </c>
      <c r="B66" s="186">
        <v>119</v>
      </c>
      <c r="C66" s="185" t="str">
        <f>+Technologies!B69</f>
        <v>Refg-All_Mini-Tier1</v>
      </c>
      <c r="D66" s="185" t="str">
        <f>+Technologies!D69</f>
        <v>DEER2015</v>
      </c>
      <c r="E66" t="s">
        <v>419</v>
      </c>
      <c r="F66" t="str">
        <f>+Technologies!P69</f>
        <v>Refrigerator without Freezer, Size range = Very Small (&lt;13 cu. ft.), AV = 11, Energy Star qualified, Rated kWh = 251</v>
      </c>
      <c r="G66" t="s">
        <v>417</v>
      </c>
    </row>
    <row r="67" spans="1:7" x14ac:dyDescent="0.25">
      <c r="A67" s="185">
        <f t="shared" si="0"/>
        <v>1263</v>
      </c>
      <c r="B67" s="186">
        <v>119</v>
      </c>
      <c r="C67" s="185" t="str">
        <f>+Technologies!B70</f>
        <v>Refg-All_Small-Tier1</v>
      </c>
      <c r="D67" s="185" t="str">
        <f>+Technologies!D70</f>
        <v>DEER2015</v>
      </c>
      <c r="E67" t="s">
        <v>419</v>
      </c>
      <c r="F67" t="str">
        <f>+Technologies!P70</f>
        <v>Refrigerator without Freezer, Size range = Small (13 – 16 cu. ft.), AV = 15, Energy Star qualified, Rated kWh = 277</v>
      </c>
      <c r="G67" t="s">
        <v>417</v>
      </c>
    </row>
    <row r="68" spans="1:7" x14ac:dyDescent="0.25">
      <c r="A68" s="185">
        <f t="shared" si="0"/>
        <v>1264</v>
      </c>
      <c r="B68" s="186">
        <v>119</v>
      </c>
      <c r="C68" s="185" t="str">
        <f>+Technologies!B71</f>
        <v>Refg-All_Med-Tier1</v>
      </c>
      <c r="D68" s="185" t="str">
        <f>+Technologies!D71</f>
        <v>DEER2015</v>
      </c>
      <c r="E68" t="s">
        <v>419</v>
      </c>
      <c r="F68" t="str">
        <f>+Technologies!P71</f>
        <v>Refrigerator without Freezer, Size range = Medium (17 – 20 cu. ft.), AV = 19, Energy Star qualified, Rated kWh = 302</v>
      </c>
      <c r="G68" t="s">
        <v>417</v>
      </c>
    </row>
    <row r="69" spans="1:7" x14ac:dyDescent="0.25">
      <c r="A69" s="185">
        <f t="shared" si="0"/>
        <v>1265</v>
      </c>
      <c r="B69" s="186">
        <v>119</v>
      </c>
      <c r="C69" s="185" t="str">
        <f>+Technologies!B72</f>
        <v>Refg-All_Large-Tier1</v>
      </c>
      <c r="D69" s="185" t="str">
        <f>+Technologies!D72</f>
        <v>DEER2015</v>
      </c>
      <c r="E69" t="s">
        <v>419</v>
      </c>
      <c r="F69" t="str">
        <f>+Technologies!P72</f>
        <v>Refrigerator without Freezer, Size range = Large (21 – 23 cu. ft.), AV = 22, Energy Star qualified, Rated kWh = 321</v>
      </c>
      <c r="G69" t="s">
        <v>417</v>
      </c>
    </row>
    <row r="70" spans="1:7" x14ac:dyDescent="0.25">
      <c r="A70" s="185">
        <f t="shared" si="0"/>
        <v>1266</v>
      </c>
      <c r="B70" s="186">
        <v>119</v>
      </c>
      <c r="C70" s="185" t="str">
        <f>+Technologies!B73</f>
        <v>Refg-All_VLarge-Tier1</v>
      </c>
      <c r="D70" s="185" t="str">
        <f>+Technologies!D73</f>
        <v>DEER2015</v>
      </c>
      <c r="E70" t="s">
        <v>419</v>
      </c>
      <c r="F70" t="str">
        <f>+Technologies!P73</f>
        <v>Refrigerator without Freezer, Size range = Very large (over 23 cu. ft.), AV = 26, Energy Star qualified, Rated kWh = 347</v>
      </c>
      <c r="G70" t="s">
        <v>417</v>
      </c>
    </row>
    <row r="71" spans="1:7" x14ac:dyDescent="0.25">
      <c r="A71" s="185">
        <f t="shared" ref="A71:A134" si="1">+A70+1</f>
        <v>1267</v>
      </c>
      <c r="B71" s="186">
        <v>119</v>
      </c>
      <c r="C71" s="185" t="str">
        <f>+Technologies!B74</f>
        <v>Refg-All_WtdSize-Tier1</v>
      </c>
      <c r="D71" s="185" t="str">
        <f>+Technologies!D74</f>
        <v>DEER2015</v>
      </c>
      <c r="E71" t="s">
        <v>419</v>
      </c>
      <c r="F71" t="str">
        <f>+Technologies!P74</f>
        <v>Refrigerator without Freezer, Size range = Weighted Size, AV = 14.2, Energy Star qualified, Rated kWh = 272</v>
      </c>
      <c r="G71" t="s">
        <v>417</v>
      </c>
    </row>
    <row r="72" spans="1:7" x14ac:dyDescent="0.25">
      <c r="A72" s="185">
        <f t="shared" si="1"/>
        <v>1268</v>
      </c>
      <c r="B72" s="186">
        <v>119</v>
      </c>
      <c r="C72" s="185" t="str">
        <f>+Technologies!B75</f>
        <v>RefgFrz-TM-Ice_Mini-Tier1</v>
      </c>
      <c r="D72" s="185" t="str">
        <f>+Technologies!D75</f>
        <v>DEER2015</v>
      </c>
      <c r="E72" t="s">
        <v>419</v>
      </c>
      <c r="F72" t="str">
        <f>+Technologies!P75</f>
        <v>Refrigerator with Top mount freezer, with Icemaker,  Size range = Very Small (&lt;13 cu. ft.), AV = 13.1, Energy Star qualified, Rated kWh = 381</v>
      </c>
      <c r="G72" t="s">
        <v>417</v>
      </c>
    </row>
    <row r="73" spans="1:7" x14ac:dyDescent="0.25">
      <c r="A73" s="185">
        <f t="shared" si="1"/>
        <v>1269</v>
      </c>
      <c r="B73" s="186">
        <v>119</v>
      </c>
      <c r="C73" s="185" t="str">
        <f>+Technologies!B76</f>
        <v>RefgFrz-TM-Ice_Small-Tier1</v>
      </c>
      <c r="D73" s="185" t="str">
        <f>+Technologies!D76</f>
        <v>DEER2015</v>
      </c>
      <c r="E73" t="s">
        <v>419</v>
      </c>
      <c r="F73" t="str">
        <f>+Technologies!P76</f>
        <v>Refrigerator with Top mount freezer, with Icemaker,  Size range = Small (13 – 16 cu. ft.), AV = 17.9, Energy Star qualified, Rated kWh = 416</v>
      </c>
      <c r="G73" t="s">
        <v>417</v>
      </c>
    </row>
    <row r="74" spans="1:7" x14ac:dyDescent="0.25">
      <c r="A74" s="185">
        <f t="shared" si="1"/>
        <v>1270</v>
      </c>
      <c r="B74" s="186">
        <v>119</v>
      </c>
      <c r="C74" s="185" t="str">
        <f>+Technologies!B77</f>
        <v>RefgFrz-TM-Ice_Med-Tier1</v>
      </c>
      <c r="D74" s="185" t="str">
        <f>+Technologies!D77</f>
        <v>DEER2015</v>
      </c>
      <c r="E74" t="s">
        <v>419</v>
      </c>
      <c r="F74" t="str">
        <f>+Technologies!P77</f>
        <v>Refrigerator with Top mount freezer, with Icemaker,  Size range = Medium (17 – 20 cu. ft.), AV = 22.6, Energy Star qualified, Rated kWh = 450</v>
      </c>
      <c r="G74" t="s">
        <v>417</v>
      </c>
    </row>
    <row r="75" spans="1:7" x14ac:dyDescent="0.25">
      <c r="A75" s="185">
        <f t="shared" si="1"/>
        <v>1271</v>
      </c>
      <c r="B75" s="186">
        <v>119</v>
      </c>
      <c r="C75" s="185" t="str">
        <f>+Technologies!B78</f>
        <v>RefgFrz-TM-Ice_Large-Tier1</v>
      </c>
      <c r="D75" s="185" t="str">
        <f>+Technologies!D78</f>
        <v>DEER2015</v>
      </c>
      <c r="E75" t="s">
        <v>419</v>
      </c>
      <c r="F75" t="str">
        <f>+Technologies!P78</f>
        <v>Refrigerator with Top mount freezer, with Icemaker,  Size range = Large (21 – 23 cu. ft.), AV = 26.2, Energy Star qualified, Rated kWh = 476</v>
      </c>
      <c r="G75" t="s">
        <v>417</v>
      </c>
    </row>
    <row r="76" spans="1:7" x14ac:dyDescent="0.25">
      <c r="A76" s="185">
        <f t="shared" si="1"/>
        <v>1272</v>
      </c>
      <c r="B76" s="186">
        <v>119</v>
      </c>
      <c r="C76" s="185" t="str">
        <f>+Technologies!B79</f>
        <v>RefgFrz-TM-Ice_VLarge-Tier1</v>
      </c>
      <c r="D76" s="185" t="str">
        <f>+Technologies!D79</f>
        <v>DEER2015</v>
      </c>
      <c r="E76" t="s">
        <v>419</v>
      </c>
      <c r="F76" t="str">
        <f>+Technologies!P79</f>
        <v>Refrigerator with Top mount freezer, with Icemaker,  Size range = Very large (over 23 cu. ft.), AV = 30.9, Energy Star qualified, Rated kWh = 510</v>
      </c>
      <c r="G76" t="s">
        <v>417</v>
      </c>
    </row>
    <row r="77" spans="1:7" x14ac:dyDescent="0.25">
      <c r="A77" s="185">
        <f t="shared" si="1"/>
        <v>1273</v>
      </c>
      <c r="B77" s="186">
        <v>119</v>
      </c>
      <c r="C77" s="185" t="str">
        <f>+Technologies!B80</f>
        <v>RefgFrz-TM-Ice_WtdSize-Tier1</v>
      </c>
      <c r="D77" s="185" t="str">
        <f>+Technologies!D80</f>
        <v>DEER2015</v>
      </c>
      <c r="E77" t="s">
        <v>419</v>
      </c>
      <c r="F77" t="str">
        <f>+Technologies!P80</f>
        <v>Refrigerator with Top mount freezer, with Icemaker,  Size range = Weighted Size, AV = 24.7, Energy Star qualified, Rated kWh = 466</v>
      </c>
      <c r="G77" t="s">
        <v>417</v>
      </c>
    </row>
    <row r="78" spans="1:7" x14ac:dyDescent="0.25">
      <c r="A78" s="185">
        <f t="shared" si="1"/>
        <v>1274</v>
      </c>
      <c r="B78" s="186">
        <v>119</v>
      </c>
      <c r="C78" s="185" t="str">
        <f>+Technologies!B81</f>
        <v>RefgFrz-SM_Mini-Tier1</v>
      </c>
      <c r="D78" s="185" t="str">
        <f>+Technologies!D81</f>
        <v>DEER2015</v>
      </c>
      <c r="E78" t="s">
        <v>419</v>
      </c>
      <c r="F78" t="str">
        <f>+Technologies!P81</f>
        <v>Refrigerator with Side mount freezer, Size range = Very Small (&lt;13 cu. ft.), AV = 14.1, Energy Star qualified, Rated kWh = 376</v>
      </c>
      <c r="G78" t="s">
        <v>417</v>
      </c>
    </row>
    <row r="79" spans="1:7" x14ac:dyDescent="0.25">
      <c r="A79" s="185">
        <f t="shared" si="1"/>
        <v>1275</v>
      </c>
      <c r="B79" s="186">
        <v>119</v>
      </c>
      <c r="C79" s="185" t="str">
        <f>+Technologies!B82</f>
        <v>RefgFrz-SM_Small-Tier1</v>
      </c>
      <c r="D79" s="185" t="str">
        <f>+Technologies!D82</f>
        <v>DEER2015</v>
      </c>
      <c r="E79" t="s">
        <v>419</v>
      </c>
      <c r="F79" t="str">
        <f>+Technologies!P82</f>
        <v>Refrigerator with Side mount freezer, Size range = Small (13 – 16 cu. ft.), AV = 19.2, Energy Star qualified, Rated kWh = 415</v>
      </c>
      <c r="G79" t="s">
        <v>417</v>
      </c>
    </row>
    <row r="80" spans="1:7" x14ac:dyDescent="0.25">
      <c r="A80" s="185">
        <f t="shared" si="1"/>
        <v>1276</v>
      </c>
      <c r="B80" s="186">
        <v>119</v>
      </c>
      <c r="C80" s="185" t="str">
        <f>+Technologies!B83</f>
        <v>RefgFrz-SM_Med-Tier1</v>
      </c>
      <c r="D80" s="185" t="str">
        <f>+Technologies!D83</f>
        <v>DEER2015</v>
      </c>
      <c r="E80" t="s">
        <v>419</v>
      </c>
      <c r="F80" t="str">
        <f>+Technologies!P83</f>
        <v>Refrigerator with Side mount freezer, Size range = Medium (17 – 20 cu. ft.), AV = 24.3, Energy Star qualified, Rated kWh = 455</v>
      </c>
      <c r="G80" t="s">
        <v>417</v>
      </c>
    </row>
    <row r="81" spans="1:7" x14ac:dyDescent="0.25">
      <c r="A81" s="185">
        <f t="shared" si="1"/>
        <v>1277</v>
      </c>
      <c r="B81" s="186">
        <v>119</v>
      </c>
      <c r="C81" s="185" t="str">
        <f>+Technologies!B84</f>
        <v>RefgFrz-SM_Large-Tier1</v>
      </c>
      <c r="D81" s="185" t="str">
        <f>+Technologies!D84</f>
        <v>DEER2015</v>
      </c>
      <c r="E81" t="s">
        <v>419</v>
      </c>
      <c r="F81" t="str">
        <f>+Technologies!P84</f>
        <v>Refrigerator with Side mount freezer, Size range = Large (21 – 23 cu. ft.), AV = 28.2, Energy Star qualified, Rated kWh = 484</v>
      </c>
      <c r="G81" t="s">
        <v>417</v>
      </c>
    </row>
    <row r="82" spans="1:7" x14ac:dyDescent="0.25">
      <c r="A82" s="185">
        <f t="shared" si="1"/>
        <v>1278</v>
      </c>
      <c r="B82" s="186">
        <v>119</v>
      </c>
      <c r="C82" s="185" t="str">
        <f>+Technologies!B85</f>
        <v>RefgFrz-SM_VLarge-Tier1</v>
      </c>
      <c r="D82" s="185" t="str">
        <f>+Technologies!D85</f>
        <v>DEER2015</v>
      </c>
      <c r="E82" t="s">
        <v>419</v>
      </c>
      <c r="F82" t="str">
        <f>+Technologies!P85</f>
        <v>Refrigerator with Side mount freezer, Size range = Very large (over 23 cu. Ft.), AV = 33.3, Energy Star qualified, Rated kWh = 523</v>
      </c>
      <c r="G82" t="s">
        <v>417</v>
      </c>
    </row>
    <row r="83" spans="1:7" x14ac:dyDescent="0.25">
      <c r="A83" s="185">
        <f t="shared" si="1"/>
        <v>1279</v>
      </c>
      <c r="B83" s="186">
        <v>119</v>
      </c>
      <c r="C83" s="185" t="str">
        <f>+Technologies!B86</f>
        <v>RefgFrz-SM_WtdSize-Tier1</v>
      </c>
      <c r="D83" s="185" t="str">
        <f>+Technologies!D86</f>
        <v>DEER2015</v>
      </c>
      <c r="E83" t="s">
        <v>419</v>
      </c>
      <c r="F83" t="str">
        <f>+Technologies!P86</f>
        <v>Refrigerator with Side mount freezer, Size range = Weighted Size, AV = 26.9, Energy Star qualified, Rated kWh = 482</v>
      </c>
      <c r="G83" t="s">
        <v>417</v>
      </c>
    </row>
    <row r="84" spans="1:7" x14ac:dyDescent="0.25">
      <c r="A84" s="185">
        <f t="shared" si="1"/>
        <v>1280</v>
      </c>
      <c r="B84" s="186">
        <v>119</v>
      </c>
      <c r="C84" s="185" t="str">
        <f>+Technologies!B87</f>
        <v>RefgFrz-SM-Ice_Mini-Tier1</v>
      </c>
      <c r="D84" s="185" t="str">
        <f>+Technologies!D87</f>
        <v>DEER2015</v>
      </c>
      <c r="E84" t="s">
        <v>419</v>
      </c>
      <c r="F84" t="str">
        <f>+Technologies!P87</f>
        <v>Refrigerator with Side mount freezer, with Icemaker,  Size range = Very Small (&lt;13 cu. ft.), AV = 14.1, Energy Star qualified, Rated kWh = 452</v>
      </c>
      <c r="G84" t="s">
        <v>417</v>
      </c>
    </row>
    <row r="85" spans="1:7" x14ac:dyDescent="0.25">
      <c r="A85" s="185">
        <f t="shared" si="1"/>
        <v>1281</v>
      </c>
      <c r="B85" s="186">
        <v>119</v>
      </c>
      <c r="C85" s="185" t="str">
        <f>+Technologies!B88</f>
        <v>RefgFrz-SM-Ice_Small-Tier1</v>
      </c>
      <c r="D85" s="185" t="str">
        <f>+Technologies!D88</f>
        <v>DEER2015</v>
      </c>
      <c r="E85" t="s">
        <v>419</v>
      </c>
      <c r="F85" t="str">
        <f>+Technologies!P88</f>
        <v>Refrigerator with Side mount freezer, with Icemaker,  Size range = Small (13 – 16 cu. ft.), AV = 19.2, Energy Star qualified, Rated kWh = 491</v>
      </c>
      <c r="G85" t="s">
        <v>417</v>
      </c>
    </row>
    <row r="86" spans="1:7" x14ac:dyDescent="0.25">
      <c r="A86" s="185">
        <f t="shared" si="1"/>
        <v>1282</v>
      </c>
      <c r="B86" s="186">
        <v>119</v>
      </c>
      <c r="C86" s="185" t="str">
        <f>+Technologies!B89</f>
        <v>RefgFrz-SM-Ice_Med-Tier1</v>
      </c>
      <c r="D86" s="185" t="str">
        <f>+Technologies!D89</f>
        <v>DEER2015</v>
      </c>
      <c r="E86" t="s">
        <v>419</v>
      </c>
      <c r="F86" t="str">
        <f>+Technologies!P89</f>
        <v>Refrigerator with Side mount freezer, with Icemaker,  Size range = Medium (17 – 20 cu. ft.), AV = 24.3, Energy Star qualified, Rated kWh = 530</v>
      </c>
      <c r="G86" t="s">
        <v>417</v>
      </c>
    </row>
    <row r="87" spans="1:7" x14ac:dyDescent="0.25">
      <c r="A87" s="185">
        <f t="shared" si="1"/>
        <v>1283</v>
      </c>
      <c r="B87" s="186">
        <v>119</v>
      </c>
      <c r="C87" s="185" t="str">
        <f>+Technologies!B90</f>
        <v>RefgFrz-SM-Ice_Large-Tier1</v>
      </c>
      <c r="D87" s="185" t="str">
        <f>+Technologies!D90</f>
        <v>DEER2015</v>
      </c>
      <c r="E87" t="s">
        <v>419</v>
      </c>
      <c r="F87" t="str">
        <f>+Technologies!P90</f>
        <v>Refrigerator with Side mount freezer, with Icemaker,  Size range = Large (21 – 23 cu. ft.), AV = 28.2, Energy Star qualified, Rated kWh = 560</v>
      </c>
      <c r="G87" t="s">
        <v>417</v>
      </c>
    </row>
    <row r="88" spans="1:7" x14ac:dyDescent="0.25">
      <c r="A88" s="185">
        <f t="shared" si="1"/>
        <v>1284</v>
      </c>
      <c r="B88" s="186">
        <v>119</v>
      </c>
      <c r="C88" s="185" t="str">
        <f>+Technologies!B91</f>
        <v>RefgFrz-SM-Ice_VLarge-Tier1</v>
      </c>
      <c r="D88" s="185" t="str">
        <f>+Technologies!D91</f>
        <v>DEER2015</v>
      </c>
      <c r="E88" t="s">
        <v>419</v>
      </c>
      <c r="F88" t="str">
        <f>+Technologies!P91</f>
        <v>Refrigerator with Side mount freezer, with Icemaker,  Size range = Very large (over 23 cu. Ft.), AV = 33.3, Energy Star qualified, Rated kWh = 599</v>
      </c>
      <c r="G88" t="s">
        <v>417</v>
      </c>
    </row>
    <row r="89" spans="1:7" x14ac:dyDescent="0.25">
      <c r="A89" s="185">
        <f t="shared" si="1"/>
        <v>1285</v>
      </c>
      <c r="B89" s="186">
        <v>119</v>
      </c>
      <c r="C89" s="185" t="str">
        <f>+Technologies!B92</f>
        <v>RefgFrz-SM-Ice_WtdSize-Tier1</v>
      </c>
      <c r="D89" s="185" t="str">
        <f>+Technologies!D92</f>
        <v>DEER2015</v>
      </c>
      <c r="E89" t="s">
        <v>419</v>
      </c>
      <c r="F89" t="str">
        <f>+Technologies!P92</f>
        <v>Refrigerator with Side mount freezer, with Icemaker,  Size range = Weighted Size, AV = 29.9, Energy Star qualified, Rated kWh = 572</v>
      </c>
      <c r="G89" t="s">
        <v>417</v>
      </c>
    </row>
    <row r="90" spans="1:7" x14ac:dyDescent="0.25">
      <c r="A90" s="185">
        <f t="shared" si="1"/>
        <v>1286</v>
      </c>
      <c r="B90" s="186">
        <v>119</v>
      </c>
      <c r="C90" s="185" t="str">
        <f>+Technologies!B93</f>
        <v>RefgFrz-SM-TTD_Mini-Tier1</v>
      </c>
      <c r="D90" s="185" t="str">
        <f>+Technologies!D93</f>
        <v>DEER2015</v>
      </c>
      <c r="E90" t="s">
        <v>419</v>
      </c>
      <c r="F90" t="str">
        <f>+Technologies!P93</f>
        <v>Refrigerator with Side mount freezer, with Icemaker,  with thru-door ice service, Size range = Very Small (&lt;13 cu. ft.), AV = 14.1, Energy Star qualified, Rated kWh = 498</v>
      </c>
      <c r="G90" t="s">
        <v>417</v>
      </c>
    </row>
    <row r="91" spans="1:7" x14ac:dyDescent="0.25">
      <c r="A91" s="185">
        <f t="shared" si="1"/>
        <v>1287</v>
      </c>
      <c r="B91" s="186">
        <v>119</v>
      </c>
      <c r="C91" s="185" t="str">
        <f>+Technologies!B94</f>
        <v>RefgFrz-SM-TTD_Small-Tier1</v>
      </c>
      <c r="D91" s="185" t="str">
        <f>+Technologies!D94</f>
        <v>DEER2015</v>
      </c>
      <c r="E91" t="s">
        <v>419</v>
      </c>
      <c r="F91" t="str">
        <f>+Technologies!P94</f>
        <v>Refrigerator with Side mount freezer, with Icemaker,  with thru-door ice service, Size range = Small (13 – 16 cu. ft.), AV = 19.2, Energy Star qualified, Rated kWh = 537</v>
      </c>
      <c r="G91" t="s">
        <v>417</v>
      </c>
    </row>
    <row r="92" spans="1:7" x14ac:dyDescent="0.25">
      <c r="A92" s="185">
        <f t="shared" si="1"/>
        <v>1288</v>
      </c>
      <c r="B92" s="186">
        <v>119</v>
      </c>
      <c r="C92" s="185" t="str">
        <f>+Technologies!B95</f>
        <v>RefgFrz-SM-TTD_Med-Tier1</v>
      </c>
      <c r="D92" s="185" t="str">
        <f>+Technologies!D95</f>
        <v>DEER2015</v>
      </c>
      <c r="E92" t="s">
        <v>419</v>
      </c>
      <c r="F92" t="str">
        <f>+Technologies!P95</f>
        <v>Refrigerator with Side mount freezer, with Icemaker,  with thru-door ice service, Size range = Medium (17 – 20 cu. ft.), AV = 24.3, Energy Star qualified, Rated kWh = 576</v>
      </c>
      <c r="G92" t="s">
        <v>417</v>
      </c>
    </row>
    <row r="93" spans="1:7" x14ac:dyDescent="0.25">
      <c r="A93" s="185">
        <f t="shared" si="1"/>
        <v>1289</v>
      </c>
      <c r="B93" s="186">
        <v>119</v>
      </c>
      <c r="C93" s="185" t="str">
        <f>+Technologies!B96</f>
        <v>RefgFrz-SM-TTD_Large-Tier1</v>
      </c>
      <c r="D93" s="185" t="str">
        <f>+Technologies!D96</f>
        <v>DEER2015</v>
      </c>
      <c r="E93" t="s">
        <v>419</v>
      </c>
      <c r="F93" t="str">
        <f>+Technologies!P96</f>
        <v>Refrigerator with Side mount freezer, with Icemaker,  with thru-door ice service, Size range = Large (21 – 23 cu. ft.), AV = 28.2, Energy Star qualified, Rated kWh = 607</v>
      </c>
      <c r="G93" t="s">
        <v>417</v>
      </c>
    </row>
    <row r="94" spans="1:7" x14ac:dyDescent="0.25">
      <c r="A94" s="185">
        <f t="shared" si="1"/>
        <v>1290</v>
      </c>
      <c r="B94" s="186">
        <v>119</v>
      </c>
      <c r="C94" s="185" t="str">
        <f>+Technologies!B97</f>
        <v>RefgFrz-SM-TTD_VLarge-Tier1</v>
      </c>
      <c r="D94" s="185" t="str">
        <f>+Technologies!D97</f>
        <v>DEER2015</v>
      </c>
      <c r="E94" t="s">
        <v>419</v>
      </c>
      <c r="F94" t="str">
        <f>+Technologies!P97</f>
        <v>Refrigerator with Side mount freezer, with Icemaker,  with thru-door ice service, Size range = Very large (over 23 cu. Ft.), AV = 33.3, Energy Star qualified, Rated kWh = 645</v>
      </c>
      <c r="G94" t="s">
        <v>417</v>
      </c>
    </row>
    <row r="95" spans="1:7" x14ac:dyDescent="0.25">
      <c r="A95" s="185">
        <f t="shared" si="1"/>
        <v>1291</v>
      </c>
      <c r="B95" s="186">
        <v>119</v>
      </c>
      <c r="C95" s="185" t="str">
        <f>+Technologies!B98</f>
        <v>RefgFrz-SM-TTD_WtdSize-Tier1</v>
      </c>
      <c r="D95" s="185" t="str">
        <f>+Technologies!D98</f>
        <v>DEER2015</v>
      </c>
      <c r="E95" t="s">
        <v>419</v>
      </c>
      <c r="F95" t="str">
        <f>+Technologies!P98</f>
        <v>Refrigerator with Side mount freezer, with Icemaker,  with thru-door ice service, Size range = Weighted Size, AV = 31.1, Energy Star qualified, Rated kWh = 629</v>
      </c>
      <c r="G95" t="s">
        <v>417</v>
      </c>
    </row>
    <row r="96" spans="1:7" x14ac:dyDescent="0.25">
      <c r="A96" s="185">
        <f t="shared" si="1"/>
        <v>1292</v>
      </c>
      <c r="B96" s="186">
        <v>119</v>
      </c>
      <c r="C96" s="185" t="str">
        <f>+Technologies!B99</f>
        <v>RefgFrz-BM_Mini-Tier1</v>
      </c>
      <c r="D96" s="185" t="str">
        <f>+Technologies!D99</f>
        <v>DEER2015</v>
      </c>
      <c r="E96" t="s">
        <v>419</v>
      </c>
      <c r="F96" t="str">
        <f>+Technologies!P99</f>
        <v>Refrigerator with Bottom mount freezer, Size range = Very Small (&lt;13 cu. ft.), AV = 13.9, Energy Star qualified, Rated kWh = 396</v>
      </c>
      <c r="G96" t="s">
        <v>417</v>
      </c>
    </row>
    <row r="97" spans="1:7" x14ac:dyDescent="0.25">
      <c r="A97" s="185">
        <f t="shared" si="1"/>
        <v>1293</v>
      </c>
      <c r="B97" s="186">
        <v>119</v>
      </c>
      <c r="C97" s="185" t="str">
        <f>+Technologies!B100</f>
        <v>RefgFrz-BM_Small-Tier1</v>
      </c>
      <c r="D97" s="185" t="str">
        <f>+Technologies!D100</f>
        <v>DEER2015</v>
      </c>
      <c r="E97" t="s">
        <v>419</v>
      </c>
      <c r="F97" t="str">
        <f>+Technologies!P100</f>
        <v>Refrigerator with Bottom mount freezer, Size range = Small (13 – 16 cu. ft.), AV = 19, Energy Star qualified, Rated kWh = 437</v>
      </c>
      <c r="G97" t="s">
        <v>417</v>
      </c>
    </row>
    <row r="98" spans="1:7" x14ac:dyDescent="0.25">
      <c r="A98" s="185">
        <f t="shared" si="1"/>
        <v>1294</v>
      </c>
      <c r="B98" s="186">
        <v>119</v>
      </c>
      <c r="C98" s="185" t="str">
        <f>+Technologies!B101</f>
        <v>RefgFrz-BM_Med-Tier1</v>
      </c>
      <c r="D98" s="185" t="str">
        <f>+Technologies!D101</f>
        <v>DEER2015</v>
      </c>
      <c r="E98" t="s">
        <v>419</v>
      </c>
      <c r="F98" t="str">
        <f>+Technologies!P101</f>
        <v>Refrigerator with Bottom mount freezer, Size range = Medium (17 – 20 cu. ft.), AV = 24.1, Energy Star qualified, Rated kWh = 477</v>
      </c>
      <c r="G98" t="s">
        <v>417</v>
      </c>
    </row>
    <row r="99" spans="1:7" x14ac:dyDescent="0.25">
      <c r="A99" s="185">
        <f t="shared" si="1"/>
        <v>1295</v>
      </c>
      <c r="B99" s="186">
        <v>119</v>
      </c>
      <c r="C99" s="185" t="str">
        <f>+Technologies!B102</f>
        <v>RefgFrz-BM_Large-Tier1</v>
      </c>
      <c r="D99" s="185" t="str">
        <f>+Technologies!D102</f>
        <v>DEER2015</v>
      </c>
      <c r="E99" t="s">
        <v>419</v>
      </c>
      <c r="F99" t="str">
        <f>+Technologies!P102</f>
        <v>Refrigerator with Bottom mount freezer, Size range = Large (21 – 23 cu. ft.), AV = 27.9, Energy Star qualified, Rated kWh = 508</v>
      </c>
      <c r="G99" t="s">
        <v>417</v>
      </c>
    </row>
    <row r="100" spans="1:7" x14ac:dyDescent="0.25">
      <c r="A100" s="185">
        <f t="shared" si="1"/>
        <v>1296</v>
      </c>
      <c r="B100" s="186">
        <v>119</v>
      </c>
      <c r="C100" s="185" t="str">
        <f>+Technologies!B103</f>
        <v>RefgFrz-BM_VLarge-Tier1</v>
      </c>
      <c r="D100" s="185" t="str">
        <f>+Technologies!D103</f>
        <v>DEER2015</v>
      </c>
      <c r="E100" t="s">
        <v>419</v>
      </c>
      <c r="F100" t="str">
        <f>+Technologies!P103</f>
        <v>Refrigerator with Bottom mount freezer, Size range = Very large (over 23 cu. Ft.), AV = 32.9, Energy Star qualified, Rated kWh = 547</v>
      </c>
      <c r="G100" t="s">
        <v>417</v>
      </c>
    </row>
    <row r="101" spans="1:7" x14ac:dyDescent="0.25">
      <c r="A101" s="185">
        <f t="shared" si="1"/>
        <v>1297</v>
      </c>
      <c r="B101" s="186">
        <v>119</v>
      </c>
      <c r="C101" s="185" t="str">
        <f>+Technologies!B104</f>
        <v>RefgFrz-BM_WtdSize-Tier1</v>
      </c>
      <c r="D101" s="185" t="str">
        <f>+Technologies!D104</f>
        <v>DEER2015</v>
      </c>
      <c r="E101" t="s">
        <v>419</v>
      </c>
      <c r="F101" t="str">
        <f>+Technologies!P104</f>
        <v>Refrigerator with Bottom mount freezer, Size range = Weighted Size, AV = 25.9, Energy Star qualified, Rated kWh = 500</v>
      </c>
      <c r="G101" t="s">
        <v>417</v>
      </c>
    </row>
    <row r="102" spans="1:7" x14ac:dyDescent="0.25">
      <c r="A102" s="185">
        <f t="shared" si="1"/>
        <v>1298</v>
      </c>
      <c r="B102" s="186">
        <v>119</v>
      </c>
      <c r="C102" s="185" t="str">
        <f>+Technologies!B105</f>
        <v>RefgFrz-BM-TTD_Mini-Tier1</v>
      </c>
      <c r="D102" s="185" t="str">
        <f>+Technologies!D105</f>
        <v>DEER2015</v>
      </c>
      <c r="E102" t="s">
        <v>419</v>
      </c>
      <c r="F102" t="str">
        <f>+Technologies!P105</f>
        <v>Refrigerator with Bottom mount freezer, with Icemaker,  with thru-door ice service, Size range = Very Small (&lt;13 cu. ft.), AV = 13.9, Energy Star qualified, Rated kWh = 544</v>
      </c>
      <c r="G102" t="s">
        <v>417</v>
      </c>
    </row>
    <row r="103" spans="1:7" x14ac:dyDescent="0.25">
      <c r="A103" s="185">
        <f t="shared" si="1"/>
        <v>1299</v>
      </c>
      <c r="B103" s="186">
        <v>119</v>
      </c>
      <c r="C103" s="185" t="str">
        <f>+Technologies!B106</f>
        <v>RefgFrz-BM-TTD_Small-Tier1</v>
      </c>
      <c r="D103" s="185" t="str">
        <f>+Technologies!D106</f>
        <v>DEER2015</v>
      </c>
      <c r="E103" t="s">
        <v>419</v>
      </c>
      <c r="F103" t="str">
        <f>+Technologies!P106</f>
        <v>Refrigerator with Bottom mount freezer, with Icemaker,  with thru-door ice service, Size range = Small (13 – 16 cu. ft.), AV = 19, Energy Star qualified, Rated kWh = 586</v>
      </c>
      <c r="G103" t="s">
        <v>417</v>
      </c>
    </row>
    <row r="104" spans="1:7" x14ac:dyDescent="0.25">
      <c r="A104" s="185">
        <f t="shared" si="1"/>
        <v>1300</v>
      </c>
      <c r="B104" s="186">
        <v>119</v>
      </c>
      <c r="C104" s="185" t="str">
        <f>+Technologies!B107</f>
        <v>RefgFrz-BM-TTD_Med-Tier1</v>
      </c>
      <c r="D104" s="185" t="str">
        <f>+Technologies!D107</f>
        <v>DEER2015</v>
      </c>
      <c r="E104" t="s">
        <v>419</v>
      </c>
      <c r="F104" t="str">
        <f>+Technologies!P107</f>
        <v>Refrigerator with Bottom mount freezer, with Icemaker,  with thru-door ice service, Size range = Medium (17 – 20 cu. ft.), AV = 24.1, Energy Star qualified, Rated kWh = 628</v>
      </c>
      <c r="G104" t="s">
        <v>417</v>
      </c>
    </row>
    <row r="105" spans="1:7" x14ac:dyDescent="0.25">
      <c r="A105" s="185">
        <f t="shared" si="1"/>
        <v>1301</v>
      </c>
      <c r="B105" s="186">
        <v>119</v>
      </c>
      <c r="C105" s="185" t="str">
        <f>+Technologies!B108</f>
        <v>RefgFrz-BM-TTD_Large-Tier1</v>
      </c>
      <c r="D105" s="185" t="str">
        <f>+Technologies!D108</f>
        <v>DEER2015</v>
      </c>
      <c r="E105" t="s">
        <v>419</v>
      </c>
      <c r="F105" t="str">
        <f>+Technologies!P108</f>
        <v>Refrigerator with Bottom mount freezer, with Icemaker,  with thru-door ice service, Size range = Large (21 – 23 cu. ft.), AV = 27.9, Energy Star qualified, Rated kWh = 660</v>
      </c>
      <c r="G105" t="s">
        <v>417</v>
      </c>
    </row>
    <row r="106" spans="1:7" x14ac:dyDescent="0.25">
      <c r="A106" s="185">
        <f t="shared" si="1"/>
        <v>1302</v>
      </c>
      <c r="B106" s="186">
        <v>119</v>
      </c>
      <c r="C106" s="185" t="str">
        <f>+Technologies!B109</f>
        <v>RefgFrz-BM-TTD_VLarge-Tier1</v>
      </c>
      <c r="D106" s="185" t="str">
        <f>+Technologies!D109</f>
        <v>DEER2015</v>
      </c>
      <c r="E106" t="s">
        <v>419</v>
      </c>
      <c r="F106" t="str">
        <f>+Technologies!P109</f>
        <v>Refrigerator with Bottom mount freezer, with Icemaker,  with thru-door ice service, Size range = Very large (over 23 cu. Ft.), AV = 32.9, Energy Star qualified, Rated kWh = 702</v>
      </c>
      <c r="G106" t="s">
        <v>417</v>
      </c>
    </row>
    <row r="107" spans="1:7" x14ac:dyDescent="0.25">
      <c r="A107" s="185">
        <f t="shared" si="1"/>
        <v>1303</v>
      </c>
      <c r="B107" s="186">
        <v>119</v>
      </c>
      <c r="C107" s="185" t="str">
        <f>+Technologies!B110</f>
        <v>RefgFrz-BM-TTD_WtdSize-Tier1</v>
      </c>
      <c r="D107" s="185" t="str">
        <f>+Technologies!D110</f>
        <v>DEER2015</v>
      </c>
      <c r="E107" t="s">
        <v>419</v>
      </c>
      <c r="F107" t="str">
        <f>+Technologies!P110</f>
        <v>Refrigerator with Bottom mount freezer, with Icemaker,  with thru-door ice service, Size range = Weighted Size, AV = 31.1, Energy Star qualified, Rated kWh = 687</v>
      </c>
      <c r="G107" t="s">
        <v>417</v>
      </c>
    </row>
    <row r="108" spans="1:7" x14ac:dyDescent="0.25">
      <c r="A108" s="185">
        <f t="shared" si="1"/>
        <v>1304</v>
      </c>
      <c r="B108" s="186">
        <v>119</v>
      </c>
      <c r="C108" s="185" t="str">
        <f>+Technologies!B111</f>
        <v>RefgFrz-BM-Ice_Mini-Tier1</v>
      </c>
      <c r="D108" s="185" t="str">
        <f>+Technologies!D111</f>
        <v>DEER2015</v>
      </c>
      <c r="E108" t="s">
        <v>419</v>
      </c>
      <c r="F108" t="str">
        <f>+Technologies!P111</f>
        <v>Refrigerator with Bottom mount freezer, with Icemaker,  Size range = Very Small (&lt;13 cu. ft.), AV = 13.9, Energy Star qualified, Rated kWh = 472</v>
      </c>
      <c r="G108" t="s">
        <v>417</v>
      </c>
    </row>
    <row r="109" spans="1:7" x14ac:dyDescent="0.25">
      <c r="A109" s="185">
        <f t="shared" si="1"/>
        <v>1305</v>
      </c>
      <c r="B109" s="186">
        <v>119</v>
      </c>
      <c r="C109" s="185" t="str">
        <f>+Technologies!B112</f>
        <v>RefgFrz-BM-Ice_Small-Tier1</v>
      </c>
      <c r="D109" s="185" t="str">
        <f>+Technologies!D112</f>
        <v>DEER2015</v>
      </c>
      <c r="E109" t="s">
        <v>419</v>
      </c>
      <c r="F109" t="str">
        <f>+Technologies!P112</f>
        <v>Refrigerator with Bottom mount freezer, with Icemaker,  Size range = Small (13 – 16 cu. ft.), AV = 19, Energy Star qualified, Rated kWh = 512</v>
      </c>
      <c r="G109" t="s">
        <v>417</v>
      </c>
    </row>
    <row r="110" spans="1:7" x14ac:dyDescent="0.25">
      <c r="A110" s="185">
        <f t="shared" si="1"/>
        <v>1306</v>
      </c>
      <c r="B110" s="186">
        <v>119</v>
      </c>
      <c r="C110" s="185" t="str">
        <f>+Technologies!B113</f>
        <v>RefgFrz-BM-Ice_Med-Tier1</v>
      </c>
      <c r="D110" s="185" t="str">
        <f>+Technologies!D113</f>
        <v>DEER2015</v>
      </c>
      <c r="E110" t="s">
        <v>419</v>
      </c>
      <c r="F110" t="str">
        <f>+Technologies!P113</f>
        <v>Refrigerator with Bottom mount freezer, with Icemaker,  Size range = Medium (17 – 20 cu. ft.), AV = 24.1, Energy Star qualified, Rated kWh = 553</v>
      </c>
      <c r="G110" t="s">
        <v>417</v>
      </c>
    </row>
    <row r="111" spans="1:7" x14ac:dyDescent="0.25">
      <c r="A111" s="185">
        <f t="shared" si="1"/>
        <v>1307</v>
      </c>
      <c r="B111" s="186">
        <v>119</v>
      </c>
      <c r="C111" s="185" t="str">
        <f>+Technologies!B114</f>
        <v>RefgFrz-BM-Ice_Large-Tier1</v>
      </c>
      <c r="D111" s="185" t="str">
        <f>+Technologies!D114</f>
        <v>DEER2015</v>
      </c>
      <c r="E111" t="s">
        <v>419</v>
      </c>
      <c r="F111" t="str">
        <f>+Technologies!P114</f>
        <v>Refrigerator with Bottom mount freezer, with Icemaker,  Size range = Large (21 – 23 cu. ft.), AV = 27.9, Energy Star qualified, Rated kWh = 583</v>
      </c>
      <c r="G111" t="s">
        <v>417</v>
      </c>
    </row>
    <row r="112" spans="1:7" x14ac:dyDescent="0.25">
      <c r="A112" s="185">
        <f t="shared" si="1"/>
        <v>1308</v>
      </c>
      <c r="B112" s="186">
        <v>119</v>
      </c>
      <c r="C112" s="185" t="str">
        <f>+Technologies!B115</f>
        <v>RefgFrz-BM-Ice_VLarge-Tier1</v>
      </c>
      <c r="D112" s="185" t="str">
        <f>+Technologies!D115</f>
        <v>DEER2015</v>
      </c>
      <c r="E112" t="s">
        <v>419</v>
      </c>
      <c r="F112" t="str">
        <f>+Technologies!P115</f>
        <v>Refrigerator with Bottom mount freezer, with Icemaker,  Size range = Very large (over 23 cu. Ft.), AV = 32.9, Energy Star qualified, Rated kWh = 623</v>
      </c>
      <c r="G112" t="s">
        <v>417</v>
      </c>
    </row>
    <row r="113" spans="1:7" x14ac:dyDescent="0.25">
      <c r="A113" s="185">
        <f t="shared" si="1"/>
        <v>1309</v>
      </c>
      <c r="B113" s="186">
        <v>119</v>
      </c>
      <c r="C113" s="185" t="str">
        <f>+Technologies!B116</f>
        <v>RefgFrz-BM-Ice_WtdSize-Tier1</v>
      </c>
      <c r="D113" s="185" t="str">
        <f>+Technologies!D116</f>
        <v>DEER2015</v>
      </c>
      <c r="E113" t="s">
        <v>419</v>
      </c>
      <c r="F113" t="str">
        <f>+Technologies!P116</f>
        <v>Refrigerator with Bottom mount freezer, with Icemaker,  Size range = Weighted Size, AV = 29, Energy Star qualified, Rated kWh = 595</v>
      </c>
      <c r="G113" t="s">
        <v>417</v>
      </c>
    </row>
    <row r="114" spans="1:7" x14ac:dyDescent="0.25">
      <c r="A114" s="185">
        <f t="shared" si="1"/>
        <v>1310</v>
      </c>
      <c r="B114" s="186">
        <v>119</v>
      </c>
      <c r="C114" s="185" t="str">
        <f>+Technologies!B117</f>
        <v>RefgFrz-Wtd-Tier1</v>
      </c>
      <c r="D114" s="185" t="str">
        <f>+Technologies!D117</f>
        <v>DEER2015</v>
      </c>
      <c r="E114" t="s">
        <v>419</v>
      </c>
      <c r="F114" t="str">
        <f>+Technologies!P117</f>
        <v>Refrigerator-freezers, weighted configuration and size range, AV = 26, Energy Star qualified, Rated kWh = 491</v>
      </c>
      <c r="G114" t="s">
        <v>417</v>
      </c>
    </row>
    <row r="115" spans="1:7" x14ac:dyDescent="0.25">
      <c r="A115" s="185">
        <f t="shared" si="1"/>
        <v>1311</v>
      </c>
      <c r="B115" s="186">
        <v>119</v>
      </c>
      <c r="C115" s="185" t="str">
        <f>+Technologies!B118</f>
        <v>RefgFrz-TM_Mini-Tier2</v>
      </c>
      <c r="D115" s="185" t="str">
        <f>+Technologies!D118</f>
        <v>DEER2015</v>
      </c>
      <c r="E115" t="s">
        <v>419</v>
      </c>
      <c r="F115" t="str">
        <f>+Technologies!P118</f>
        <v>Refrigerator with Top mount freezer, Size range = Very Small (&lt;13 cu. ft.), AV = 13.1, 30% lower than Code, Rated kWh = 237</v>
      </c>
      <c r="G115" t="s">
        <v>417</v>
      </c>
    </row>
    <row r="116" spans="1:7" x14ac:dyDescent="0.25">
      <c r="A116" s="185">
        <f t="shared" si="1"/>
        <v>1312</v>
      </c>
      <c r="B116" s="186">
        <v>119</v>
      </c>
      <c r="C116" s="185" t="str">
        <f>+Technologies!B119</f>
        <v>RefgFrz-TM_Small-Tier2</v>
      </c>
      <c r="D116" s="185" t="str">
        <f>+Technologies!D119</f>
        <v>DEER2015</v>
      </c>
      <c r="E116" t="s">
        <v>419</v>
      </c>
      <c r="F116" t="str">
        <f>+Technologies!P119</f>
        <v>Refrigerator with Top mount freezer, Size range = Small (13 – 16 cu. ft.), AV = 17.9, 30% lower than Code, Rated kWh = 265</v>
      </c>
      <c r="G116" t="s">
        <v>417</v>
      </c>
    </row>
    <row r="117" spans="1:7" x14ac:dyDescent="0.25">
      <c r="A117" s="185">
        <f t="shared" si="1"/>
        <v>1313</v>
      </c>
      <c r="B117" s="186">
        <v>119</v>
      </c>
      <c r="C117" s="185" t="str">
        <f>+Technologies!B120</f>
        <v>RefgFrz-TM_Med-Tier2</v>
      </c>
      <c r="D117" s="185" t="str">
        <f>+Technologies!D120</f>
        <v>DEER2015</v>
      </c>
      <c r="E117" t="s">
        <v>419</v>
      </c>
      <c r="F117" t="str">
        <f>+Technologies!P120</f>
        <v>Refrigerator with Top mount freezer, Size range = Medium (17 – 20 cu. ft.), AV = 22.6, 30% lower than Code, Rated kWh = 291</v>
      </c>
      <c r="G117" t="s">
        <v>417</v>
      </c>
    </row>
    <row r="118" spans="1:7" x14ac:dyDescent="0.25">
      <c r="A118" s="185">
        <f t="shared" si="1"/>
        <v>1314</v>
      </c>
      <c r="B118" s="186">
        <v>119</v>
      </c>
      <c r="C118" s="185" t="str">
        <f>+Technologies!B121</f>
        <v>RefgFrz-TM_Large-Tier2</v>
      </c>
      <c r="D118" s="185" t="str">
        <f>+Technologies!D121</f>
        <v>DEER2015</v>
      </c>
      <c r="E118" t="s">
        <v>419</v>
      </c>
      <c r="F118" t="str">
        <f>+Technologies!P121</f>
        <v>Refrigerator with Top mount freezer, Size range = Large (21 – 23 cu. ft.), AV = 26.2, 30% lower than Code, Rated kWh = 312</v>
      </c>
      <c r="G118" t="s">
        <v>417</v>
      </c>
    </row>
    <row r="119" spans="1:7" x14ac:dyDescent="0.25">
      <c r="A119" s="185">
        <f t="shared" si="1"/>
        <v>1315</v>
      </c>
      <c r="B119" s="186">
        <v>119</v>
      </c>
      <c r="C119" s="185" t="str">
        <f>+Technologies!B122</f>
        <v>RefgFrz-TM_VLarge-Tier2</v>
      </c>
      <c r="D119" s="185" t="str">
        <f>+Technologies!D122</f>
        <v>DEER2015</v>
      </c>
      <c r="E119" t="s">
        <v>419</v>
      </c>
      <c r="F119" t="str">
        <f>+Technologies!P122</f>
        <v>Refrigerator with Top mount freezer, Size range = Very large (over 23 cu. ft.), AV = 30.9, 30% lower than Code, Rated kWh = 338</v>
      </c>
      <c r="G119" t="s">
        <v>417</v>
      </c>
    </row>
    <row r="120" spans="1:7" x14ac:dyDescent="0.25">
      <c r="A120" s="185">
        <f t="shared" si="1"/>
        <v>1316</v>
      </c>
      <c r="B120" s="186">
        <v>119</v>
      </c>
      <c r="C120" s="185" t="str">
        <f>+Technologies!B123</f>
        <v>RefgFrz-TM_WtdSize-Tier2</v>
      </c>
      <c r="D120" s="185" t="str">
        <f>+Technologies!D123</f>
        <v>DEER2015</v>
      </c>
      <c r="E120" t="s">
        <v>419</v>
      </c>
      <c r="F120" t="str">
        <f>+Technologies!P123</f>
        <v>Refrigerator with Top mount freezer, Size range = Weighted Size, AV = 23.2, 30% lower than Code, Rated kWh = 295</v>
      </c>
      <c r="G120" t="s">
        <v>417</v>
      </c>
    </row>
    <row r="121" spans="1:7" x14ac:dyDescent="0.25">
      <c r="A121" s="185">
        <f t="shared" si="1"/>
        <v>1317</v>
      </c>
      <c r="B121" s="186">
        <v>119</v>
      </c>
      <c r="C121" s="185" t="str">
        <f>+Technologies!B124</f>
        <v>Refg-All_Mini-Tier2</v>
      </c>
      <c r="D121" s="185" t="str">
        <f>+Technologies!D124</f>
        <v>DEER2015</v>
      </c>
      <c r="E121" t="s">
        <v>419</v>
      </c>
      <c r="F121" t="str">
        <f>+Technologies!P124</f>
        <v>Refrigerator without Freezer, Size range = Very Small (&lt;13 cu. ft.), AV = 11, 30% lower than Code, Rated kWh = 195</v>
      </c>
      <c r="G121" t="s">
        <v>417</v>
      </c>
    </row>
    <row r="122" spans="1:7" x14ac:dyDescent="0.25">
      <c r="A122" s="185">
        <f t="shared" si="1"/>
        <v>1318</v>
      </c>
      <c r="B122" s="186">
        <v>119</v>
      </c>
      <c r="C122" s="185" t="str">
        <f>+Technologies!B125</f>
        <v>Refg-All_Small-Tier2</v>
      </c>
      <c r="D122" s="185" t="str">
        <f>+Technologies!D125</f>
        <v>DEER2015</v>
      </c>
      <c r="E122" t="s">
        <v>419</v>
      </c>
      <c r="F122" t="str">
        <f>+Technologies!P125</f>
        <v>Refrigerator without Freezer, Size range = Small (13 – 16 cu. ft.), AV = 15, 30% lower than Code, Rated kWh = 216</v>
      </c>
      <c r="G122" t="s">
        <v>417</v>
      </c>
    </row>
    <row r="123" spans="1:7" x14ac:dyDescent="0.25">
      <c r="A123" s="185">
        <f t="shared" si="1"/>
        <v>1319</v>
      </c>
      <c r="B123" s="186">
        <v>119</v>
      </c>
      <c r="C123" s="185" t="str">
        <f>+Technologies!B126</f>
        <v>Refg-All_Med-Tier2</v>
      </c>
      <c r="D123" s="185" t="str">
        <f>+Technologies!D126</f>
        <v>DEER2015</v>
      </c>
      <c r="E123" t="s">
        <v>419</v>
      </c>
      <c r="F123" t="str">
        <f>+Technologies!P126</f>
        <v>Refrigerator without Freezer, Size range = Medium (17 – 20 cu. ft.), AV = 19, 30% lower than Code, Rated kWh = 235</v>
      </c>
      <c r="G123" t="s">
        <v>417</v>
      </c>
    </row>
    <row r="124" spans="1:7" x14ac:dyDescent="0.25">
      <c r="A124" s="185">
        <f t="shared" si="1"/>
        <v>1320</v>
      </c>
      <c r="B124" s="186">
        <v>119</v>
      </c>
      <c r="C124" s="185" t="str">
        <f>+Technologies!B127</f>
        <v>Refg-All_Large-Tier2</v>
      </c>
      <c r="D124" s="185" t="str">
        <f>+Technologies!D127</f>
        <v>DEER2015</v>
      </c>
      <c r="E124" t="s">
        <v>419</v>
      </c>
      <c r="F124" t="str">
        <f>+Technologies!P127</f>
        <v>Refrigerator without Freezer, Size range = Large (21 – 23 cu. ft.), AV = 22, 30% lower than Code, Rated kWh = 250</v>
      </c>
      <c r="G124" t="s">
        <v>417</v>
      </c>
    </row>
    <row r="125" spans="1:7" x14ac:dyDescent="0.25">
      <c r="A125" s="185">
        <f t="shared" si="1"/>
        <v>1321</v>
      </c>
      <c r="B125" s="186">
        <v>119</v>
      </c>
      <c r="C125" s="185" t="str">
        <f>+Technologies!B128</f>
        <v>Refg-All_VLarge-Tier2</v>
      </c>
      <c r="D125" s="185" t="str">
        <f>+Technologies!D128</f>
        <v>DEER2015</v>
      </c>
      <c r="E125" t="s">
        <v>419</v>
      </c>
      <c r="F125" t="str">
        <f>+Technologies!P128</f>
        <v>Refrigerator without Freezer, Size range = Very large (over 23 cu. ft.), AV = 26, 30% lower than Code, Rated kWh = 270</v>
      </c>
      <c r="G125" t="s">
        <v>417</v>
      </c>
    </row>
    <row r="126" spans="1:7" x14ac:dyDescent="0.25">
      <c r="A126" s="185">
        <f t="shared" si="1"/>
        <v>1322</v>
      </c>
      <c r="B126" s="186">
        <v>119</v>
      </c>
      <c r="C126" s="185" t="str">
        <f>+Technologies!B129</f>
        <v>Refg-All_WtdSize-Tier2</v>
      </c>
      <c r="D126" s="185" t="str">
        <f>+Technologies!D129</f>
        <v>DEER2015</v>
      </c>
      <c r="E126" t="s">
        <v>419</v>
      </c>
      <c r="F126" t="str">
        <f>+Technologies!P129</f>
        <v>Refrigerator without Freezer, Size range = Weighted Size, AV = 14.2, 30% lower than Code, Rated kWh = 211</v>
      </c>
      <c r="G126" t="s">
        <v>417</v>
      </c>
    </row>
    <row r="127" spans="1:7" x14ac:dyDescent="0.25">
      <c r="A127" s="185">
        <f t="shared" si="1"/>
        <v>1323</v>
      </c>
      <c r="B127" s="186">
        <v>119</v>
      </c>
      <c r="C127" s="185" t="str">
        <f>+Technologies!B130</f>
        <v>RefgFrz-TM-Ice_Mini-Tier2</v>
      </c>
      <c r="D127" s="185" t="str">
        <f>+Technologies!D130</f>
        <v>DEER2015</v>
      </c>
      <c r="E127" t="s">
        <v>419</v>
      </c>
      <c r="F127" t="str">
        <f>+Technologies!P130</f>
        <v>Refrigerator with Top mount freezer, with Icemaker,  Size range = Very Small (&lt;13 cu. ft.), AV = 13.1, 30% lower than Code, Rated kWh = 296</v>
      </c>
      <c r="G127" t="s">
        <v>417</v>
      </c>
    </row>
    <row r="128" spans="1:7" x14ac:dyDescent="0.25">
      <c r="A128" s="185">
        <f t="shared" si="1"/>
        <v>1324</v>
      </c>
      <c r="B128" s="186">
        <v>119</v>
      </c>
      <c r="C128" s="185" t="str">
        <f>+Technologies!B131</f>
        <v>RefgFrz-TM-Ice_Small-Tier2</v>
      </c>
      <c r="D128" s="185" t="str">
        <f>+Technologies!D131</f>
        <v>DEER2015</v>
      </c>
      <c r="E128" t="s">
        <v>419</v>
      </c>
      <c r="F128" t="str">
        <f>+Technologies!P131</f>
        <v>Refrigerator with Top mount freezer, with Icemaker,  Size range = Small (13 – 16 cu. ft.), AV = 17.9, 30% lower than Code, Rated kWh = 323</v>
      </c>
      <c r="G128" t="s">
        <v>417</v>
      </c>
    </row>
    <row r="129" spans="1:7" x14ac:dyDescent="0.25">
      <c r="A129" s="185">
        <f t="shared" si="1"/>
        <v>1325</v>
      </c>
      <c r="B129" s="186">
        <v>119</v>
      </c>
      <c r="C129" s="185" t="str">
        <f>+Technologies!B132</f>
        <v>RefgFrz-TM-Ice_Med-Tier2</v>
      </c>
      <c r="D129" s="185" t="str">
        <f>+Technologies!D132</f>
        <v>DEER2015</v>
      </c>
      <c r="E129" t="s">
        <v>419</v>
      </c>
      <c r="F129" t="str">
        <f>+Technologies!P132</f>
        <v>Refrigerator with Top mount freezer, with Icemaker,  Size range = Medium (17 – 20 cu. ft.), AV = 22.6, 30% lower than Code, Rated kWh = 350</v>
      </c>
      <c r="G129" t="s">
        <v>417</v>
      </c>
    </row>
    <row r="130" spans="1:7" x14ac:dyDescent="0.25">
      <c r="A130" s="185">
        <f t="shared" si="1"/>
        <v>1326</v>
      </c>
      <c r="B130" s="186">
        <v>119</v>
      </c>
      <c r="C130" s="185" t="str">
        <f>+Technologies!B133</f>
        <v>RefgFrz-TM-Ice_Large-Tier2</v>
      </c>
      <c r="D130" s="185" t="str">
        <f>+Technologies!D133</f>
        <v>DEER2015</v>
      </c>
      <c r="E130" t="s">
        <v>419</v>
      </c>
      <c r="F130" t="str">
        <f>+Technologies!P133</f>
        <v>Refrigerator with Top mount freezer, with Icemaker,  Size range = Large (21 – 23 cu. ft.), AV = 26.2, 30% lower than Code, Rated kWh = 370</v>
      </c>
      <c r="G130" t="s">
        <v>417</v>
      </c>
    </row>
    <row r="131" spans="1:7" x14ac:dyDescent="0.25">
      <c r="A131" s="185">
        <f t="shared" si="1"/>
        <v>1327</v>
      </c>
      <c r="B131" s="186">
        <v>119</v>
      </c>
      <c r="C131" s="185" t="str">
        <f>+Technologies!B134</f>
        <v>RefgFrz-TM-Ice_VLarge-Tier2</v>
      </c>
      <c r="D131" s="185" t="str">
        <f>+Technologies!D134</f>
        <v>DEER2015</v>
      </c>
      <c r="E131" t="s">
        <v>419</v>
      </c>
      <c r="F131" t="str">
        <f>+Technologies!P134</f>
        <v>Refrigerator with Top mount freezer, with Icemaker,  Size range = Very large (over 23 cu. ft.), AV = 30.9, 30% lower than Code, Rated kWh = 397</v>
      </c>
      <c r="G131" t="s">
        <v>417</v>
      </c>
    </row>
    <row r="132" spans="1:7" x14ac:dyDescent="0.25">
      <c r="A132" s="185">
        <f t="shared" si="1"/>
        <v>1328</v>
      </c>
      <c r="B132" s="186">
        <v>119</v>
      </c>
      <c r="C132" s="185" t="str">
        <f>+Technologies!B135</f>
        <v>RefgFrz-TM-Ice_WtdSize-Tier2</v>
      </c>
      <c r="D132" s="185" t="str">
        <f>+Technologies!D135</f>
        <v>DEER2015</v>
      </c>
      <c r="E132" t="s">
        <v>419</v>
      </c>
      <c r="F132" t="str">
        <f>+Technologies!P135</f>
        <v>Refrigerator with Top mount freezer, with Icemaker,  Size range = Weighted Size, AV = 24.7, 30% lower than Code, Rated kWh = 363</v>
      </c>
      <c r="G132" t="s">
        <v>417</v>
      </c>
    </row>
    <row r="133" spans="1:7" x14ac:dyDescent="0.25">
      <c r="A133" s="185">
        <f t="shared" si="1"/>
        <v>1329</v>
      </c>
      <c r="B133" s="186">
        <v>119</v>
      </c>
      <c r="C133" s="185" t="str">
        <f>+Technologies!B136</f>
        <v>RefgFrz-SM_Mini-Tier2</v>
      </c>
      <c r="D133" s="185" t="str">
        <f>+Technologies!D136</f>
        <v>DEER2015</v>
      </c>
      <c r="E133" t="s">
        <v>419</v>
      </c>
      <c r="F133" t="str">
        <f>+Technologies!P136</f>
        <v>Refrigerator with Side mount freezer, Size range = Very Small (&lt;13 cu. ft.), AV = 14.1, 30% lower than Code, Rated kWh = 293</v>
      </c>
      <c r="G133" t="s">
        <v>417</v>
      </c>
    </row>
    <row r="134" spans="1:7" x14ac:dyDescent="0.25">
      <c r="A134" s="185">
        <f t="shared" si="1"/>
        <v>1330</v>
      </c>
      <c r="B134" s="186">
        <v>119</v>
      </c>
      <c r="C134" s="185" t="str">
        <f>+Technologies!B137</f>
        <v>RefgFrz-SM_Small-Tier2</v>
      </c>
      <c r="D134" s="185" t="str">
        <f>+Technologies!D137</f>
        <v>DEER2015</v>
      </c>
      <c r="E134" t="s">
        <v>419</v>
      </c>
      <c r="F134" t="str">
        <f>+Technologies!P137</f>
        <v>Refrigerator with Side mount freezer, Size range = Small (13 – 16 cu. ft.), AV = 19.2, 30% lower than Code, Rated kWh = 323</v>
      </c>
      <c r="G134" t="s">
        <v>417</v>
      </c>
    </row>
    <row r="135" spans="1:7" x14ac:dyDescent="0.25">
      <c r="A135" s="185">
        <f t="shared" ref="A135:A198" si="2">+A134+1</f>
        <v>1331</v>
      </c>
      <c r="B135" s="186">
        <v>119</v>
      </c>
      <c r="C135" s="185" t="str">
        <f>+Technologies!B138</f>
        <v>RefgFrz-SM_Med-Tier2</v>
      </c>
      <c r="D135" s="185" t="str">
        <f>+Technologies!D138</f>
        <v>DEER2015</v>
      </c>
      <c r="E135" t="s">
        <v>419</v>
      </c>
      <c r="F135" t="str">
        <f>+Technologies!P138</f>
        <v>Refrigerator with Side mount freezer, Size range = Medium (17 – 20 cu. ft.), AV = 24.3, 30% lower than Code, Rated kWh = 354</v>
      </c>
      <c r="G135" t="s">
        <v>417</v>
      </c>
    </row>
    <row r="136" spans="1:7" x14ac:dyDescent="0.25">
      <c r="A136" s="185">
        <f t="shared" si="2"/>
        <v>1332</v>
      </c>
      <c r="B136" s="186">
        <v>119</v>
      </c>
      <c r="C136" s="185" t="str">
        <f>+Technologies!B139</f>
        <v>RefgFrz-SM_Large-Tier2</v>
      </c>
      <c r="D136" s="185" t="str">
        <f>+Technologies!D139</f>
        <v>DEER2015</v>
      </c>
      <c r="E136" t="s">
        <v>419</v>
      </c>
      <c r="F136" t="str">
        <f>+Technologies!P139</f>
        <v>Refrigerator with Side mount freezer, Size range = Large (21 – 23 cu. ft.), AV = 28.2, 30% lower than Code, Rated kWh = 377</v>
      </c>
      <c r="G136" t="s">
        <v>417</v>
      </c>
    </row>
    <row r="137" spans="1:7" x14ac:dyDescent="0.25">
      <c r="A137" s="185">
        <f t="shared" si="2"/>
        <v>1333</v>
      </c>
      <c r="B137" s="186">
        <v>119</v>
      </c>
      <c r="C137" s="185" t="str">
        <f>+Technologies!B140</f>
        <v>RefgFrz-SM_VLarge-Tier2</v>
      </c>
      <c r="D137" s="185" t="str">
        <f>+Technologies!D140</f>
        <v>DEER2015</v>
      </c>
      <c r="E137" t="s">
        <v>419</v>
      </c>
      <c r="F137" t="str">
        <f>+Technologies!P140</f>
        <v>Refrigerator with Side mount freezer, Size range = Very large (over 23 cu. Ft.), AV = 33.3, 30% lower than Code, Rated kWh = 407</v>
      </c>
      <c r="G137" t="s">
        <v>417</v>
      </c>
    </row>
    <row r="138" spans="1:7" x14ac:dyDescent="0.25">
      <c r="A138" s="185">
        <f t="shared" si="2"/>
        <v>1334</v>
      </c>
      <c r="B138" s="186">
        <v>119</v>
      </c>
      <c r="C138" s="185" t="str">
        <f>+Technologies!B141</f>
        <v>RefgFrz-SM_WtdSize-Tier2</v>
      </c>
      <c r="D138" s="185" t="str">
        <f>+Technologies!D141</f>
        <v>DEER2015</v>
      </c>
      <c r="E138" t="s">
        <v>419</v>
      </c>
      <c r="F138" t="str">
        <f>+Technologies!P141</f>
        <v>Refrigerator with Side mount freezer, Size range = Weighted Size, AV = 26.9, 30% lower than Code, Rated kWh = 375</v>
      </c>
      <c r="G138" t="s">
        <v>417</v>
      </c>
    </row>
    <row r="139" spans="1:7" x14ac:dyDescent="0.25">
      <c r="A139" s="185">
        <f t="shared" si="2"/>
        <v>1335</v>
      </c>
      <c r="B139" s="186">
        <v>119</v>
      </c>
      <c r="C139" s="185" t="str">
        <f>+Technologies!B142</f>
        <v>RefgFrz-SM-Ice_Mini-Tier2</v>
      </c>
      <c r="D139" s="185" t="str">
        <f>+Technologies!D142</f>
        <v>DEER2015</v>
      </c>
      <c r="E139" t="s">
        <v>419</v>
      </c>
      <c r="F139" t="str">
        <f>+Technologies!P142</f>
        <v>Refrigerator with Side mount freezer, with Icemaker,  Size range = Very Small (&lt;13 cu. ft.), AV = 14.1, 30% lower than Code, Rated kWh = 351</v>
      </c>
      <c r="G139" t="s">
        <v>417</v>
      </c>
    </row>
    <row r="140" spans="1:7" x14ac:dyDescent="0.25">
      <c r="A140" s="185">
        <f t="shared" si="2"/>
        <v>1336</v>
      </c>
      <c r="B140" s="186">
        <v>119</v>
      </c>
      <c r="C140" s="185" t="str">
        <f>+Technologies!B143</f>
        <v>RefgFrz-SM-Ice_Small-Tier2</v>
      </c>
      <c r="D140" s="185" t="str">
        <f>+Technologies!D143</f>
        <v>DEER2015</v>
      </c>
      <c r="E140" t="s">
        <v>419</v>
      </c>
      <c r="F140" t="str">
        <f>+Technologies!P143</f>
        <v>Refrigerator with Side mount freezer, with Icemaker,  Size range = Small (13 – 16 cu. ft.), AV = 19.2, 30% lower than Code, Rated kWh = 382</v>
      </c>
      <c r="G140" t="s">
        <v>417</v>
      </c>
    </row>
    <row r="141" spans="1:7" x14ac:dyDescent="0.25">
      <c r="A141" s="185">
        <f t="shared" si="2"/>
        <v>1337</v>
      </c>
      <c r="B141" s="186">
        <v>119</v>
      </c>
      <c r="C141" s="185" t="str">
        <f>+Technologies!B144</f>
        <v>RefgFrz-SM-Ice_Med-Tier2</v>
      </c>
      <c r="D141" s="185" t="str">
        <f>+Technologies!D144</f>
        <v>DEER2015</v>
      </c>
      <c r="E141" t="s">
        <v>419</v>
      </c>
      <c r="F141" t="str">
        <f>+Technologies!P144</f>
        <v>Refrigerator with Side mount freezer, with Icemaker,  Size range = Medium (17 – 20 cu. ft.), AV = 24.3, 30% lower than Code, Rated kWh = 412</v>
      </c>
      <c r="G141" t="s">
        <v>417</v>
      </c>
    </row>
    <row r="142" spans="1:7" x14ac:dyDescent="0.25">
      <c r="A142" s="185">
        <f t="shared" si="2"/>
        <v>1338</v>
      </c>
      <c r="B142" s="186">
        <v>119</v>
      </c>
      <c r="C142" s="185" t="str">
        <f>+Technologies!B145</f>
        <v>RefgFrz-SM-Ice_Large-Tier2</v>
      </c>
      <c r="D142" s="185" t="str">
        <f>+Technologies!D145</f>
        <v>DEER2015</v>
      </c>
      <c r="E142" t="s">
        <v>419</v>
      </c>
      <c r="F142" t="str">
        <f>+Technologies!P145</f>
        <v>Refrigerator with Side mount freezer, with Icemaker,  Size range = Large (21 – 23 cu. ft.), AV = 28.2, 30% lower than Code, Rated kWh = 435</v>
      </c>
      <c r="G142" t="s">
        <v>417</v>
      </c>
    </row>
    <row r="143" spans="1:7" x14ac:dyDescent="0.25">
      <c r="A143" s="185">
        <f t="shared" si="2"/>
        <v>1339</v>
      </c>
      <c r="B143" s="186">
        <v>119</v>
      </c>
      <c r="C143" s="185" t="str">
        <f>+Technologies!B146</f>
        <v>RefgFrz-SM-Ice_VLarge-Tier2</v>
      </c>
      <c r="D143" s="185" t="str">
        <f>+Technologies!D146</f>
        <v>DEER2015</v>
      </c>
      <c r="E143" t="s">
        <v>419</v>
      </c>
      <c r="F143" t="str">
        <f>+Technologies!P146</f>
        <v>Refrigerator with Side mount freezer, with Icemaker,  Size range = Very large (over 23 cu. Ft.), AV = 33.3, 30% lower than Code, Rated kWh = 466</v>
      </c>
      <c r="G143" t="s">
        <v>417</v>
      </c>
    </row>
    <row r="144" spans="1:7" x14ac:dyDescent="0.25">
      <c r="A144" s="185">
        <f t="shared" si="2"/>
        <v>1340</v>
      </c>
      <c r="B144" s="186">
        <v>119</v>
      </c>
      <c r="C144" s="185" t="str">
        <f>+Technologies!B147</f>
        <v>RefgFrz-SM-Ice_WtdSize-Tier2</v>
      </c>
      <c r="D144" s="185" t="str">
        <f>+Technologies!D147</f>
        <v>DEER2015</v>
      </c>
      <c r="E144" t="s">
        <v>419</v>
      </c>
      <c r="F144" t="str">
        <f>+Technologies!P147</f>
        <v>Refrigerator with Side mount freezer, with Icemaker,  Size range = Weighted Size, AV = 29.9, 30% lower than Code, Rated kWh = 445</v>
      </c>
      <c r="G144" t="s">
        <v>417</v>
      </c>
    </row>
    <row r="145" spans="1:7" x14ac:dyDescent="0.25">
      <c r="A145" s="185">
        <f t="shared" si="2"/>
        <v>1341</v>
      </c>
      <c r="B145" s="186">
        <v>119</v>
      </c>
      <c r="C145" s="185" t="str">
        <f>+Technologies!B148</f>
        <v>RefgFrz-SM-TTD_Mini-Tier2</v>
      </c>
      <c r="D145" s="185" t="str">
        <f>+Technologies!D148</f>
        <v>DEER2015</v>
      </c>
      <c r="E145" t="s">
        <v>419</v>
      </c>
      <c r="F145" t="str">
        <f>+Technologies!P148</f>
        <v>Refrigerator with Side mount freezer, with Icemaker,  with thru-door ice service, Size range = Very Small (&lt;13 cu. ft.), AV = 14.1, 30% lower than Code, Rated kWh = 387</v>
      </c>
      <c r="G145" t="s">
        <v>417</v>
      </c>
    </row>
    <row r="146" spans="1:7" x14ac:dyDescent="0.25">
      <c r="A146" s="185">
        <f t="shared" si="2"/>
        <v>1342</v>
      </c>
      <c r="B146" s="186">
        <v>119</v>
      </c>
      <c r="C146" s="185" t="str">
        <f>+Technologies!B149</f>
        <v>RefgFrz-SM-TTD_Small-Tier2</v>
      </c>
      <c r="D146" s="185" t="str">
        <f>+Technologies!D149</f>
        <v>DEER2015</v>
      </c>
      <c r="E146" t="s">
        <v>419</v>
      </c>
      <c r="F146" t="str">
        <f>+Technologies!P149</f>
        <v>Refrigerator with Side mount freezer, with Icemaker,  with thru-door ice service, Size range = Small (13 – 16 cu. ft.), AV = 19.2, 30% lower than Code, Rated kWh = 418</v>
      </c>
      <c r="G146" t="s">
        <v>417</v>
      </c>
    </row>
    <row r="147" spans="1:7" x14ac:dyDescent="0.25">
      <c r="A147" s="185">
        <f t="shared" si="2"/>
        <v>1343</v>
      </c>
      <c r="B147" s="186">
        <v>119</v>
      </c>
      <c r="C147" s="185" t="str">
        <f>+Technologies!B150</f>
        <v>RefgFrz-SM-TTD_Med-Tier2</v>
      </c>
      <c r="D147" s="185" t="str">
        <f>+Technologies!D150</f>
        <v>DEER2015</v>
      </c>
      <c r="E147" t="s">
        <v>419</v>
      </c>
      <c r="F147" t="str">
        <f>+Technologies!P150</f>
        <v>Refrigerator with Side mount freezer, with Icemaker,  with thru-door ice service, Size range = Medium (17 – 20 cu. ft.), AV = 24.3, 30% lower than Code, Rated kWh = 448</v>
      </c>
      <c r="G147" t="s">
        <v>417</v>
      </c>
    </row>
    <row r="148" spans="1:7" x14ac:dyDescent="0.25">
      <c r="A148" s="185">
        <f t="shared" si="2"/>
        <v>1344</v>
      </c>
      <c r="B148" s="186">
        <v>119</v>
      </c>
      <c r="C148" s="185" t="str">
        <f>+Technologies!B151</f>
        <v>RefgFrz-SM-TTD_Large-Tier2</v>
      </c>
      <c r="D148" s="185" t="str">
        <f>+Technologies!D151</f>
        <v>DEER2015</v>
      </c>
      <c r="E148" t="s">
        <v>419</v>
      </c>
      <c r="F148" t="str">
        <f>+Technologies!P151</f>
        <v>Refrigerator with Side mount freezer, with Icemaker,  with thru-door ice service, Size range = Large (21 – 23 cu. ft.), AV = 28.2, 30% lower than Code, Rated kWh = 472</v>
      </c>
      <c r="G148" t="s">
        <v>417</v>
      </c>
    </row>
    <row r="149" spans="1:7" x14ac:dyDescent="0.25">
      <c r="A149" s="185">
        <f t="shared" si="2"/>
        <v>1345</v>
      </c>
      <c r="B149" s="186">
        <v>119</v>
      </c>
      <c r="C149" s="185" t="str">
        <f>+Technologies!B152</f>
        <v>RefgFrz-SM-TTD_VLarge-Tier2</v>
      </c>
      <c r="D149" s="185" t="str">
        <f>+Technologies!D152</f>
        <v>DEER2015</v>
      </c>
      <c r="E149" t="s">
        <v>419</v>
      </c>
      <c r="F149" t="str">
        <f>+Technologies!P152</f>
        <v>Refrigerator with Side mount freezer, with Icemaker,  with thru-door ice service, Size range = Very large (over 23 cu. Ft.), AV = 33.3, 30% lower than Code, Rated kWh = 502</v>
      </c>
      <c r="G149" t="s">
        <v>417</v>
      </c>
    </row>
    <row r="150" spans="1:7" x14ac:dyDescent="0.25">
      <c r="A150" s="185">
        <f t="shared" si="2"/>
        <v>1346</v>
      </c>
      <c r="B150" s="186">
        <v>119</v>
      </c>
      <c r="C150" s="185" t="str">
        <f>+Technologies!B153</f>
        <v>RefgFrz-SM-TTD_WtdSize-Tier2</v>
      </c>
      <c r="D150" s="185" t="str">
        <f>+Technologies!D153</f>
        <v>DEER2015</v>
      </c>
      <c r="E150" t="s">
        <v>419</v>
      </c>
      <c r="F150" t="str">
        <f>+Technologies!P153</f>
        <v>Refrigerator with Side mount freezer, with Icemaker,  with thru-door ice service, Size range = Weighted Size, AV = 31.1, 30% lower than Code, Rated kWh = 489</v>
      </c>
      <c r="G150" t="s">
        <v>417</v>
      </c>
    </row>
    <row r="151" spans="1:7" x14ac:dyDescent="0.25">
      <c r="A151" s="185">
        <f t="shared" si="2"/>
        <v>1347</v>
      </c>
      <c r="B151" s="186">
        <v>119</v>
      </c>
      <c r="C151" s="185" t="str">
        <f>+Technologies!B154</f>
        <v>RefgFrz-BM_Mini-Tier2</v>
      </c>
      <c r="D151" s="185" t="str">
        <f>+Technologies!D154</f>
        <v>DEER2015</v>
      </c>
      <c r="E151" t="s">
        <v>419</v>
      </c>
      <c r="F151" t="str">
        <f>+Technologies!P154</f>
        <v>Refrigerator with Bottom mount freezer, Size range = Very Small (&lt;13 cu. ft.), AV = 13.9, 30% lower than Code, Rated kWh = 308</v>
      </c>
      <c r="G151" t="s">
        <v>417</v>
      </c>
    </row>
    <row r="152" spans="1:7" x14ac:dyDescent="0.25">
      <c r="A152" s="185">
        <f t="shared" si="2"/>
        <v>1348</v>
      </c>
      <c r="B152" s="186">
        <v>119</v>
      </c>
      <c r="C152" s="185" t="str">
        <f>+Technologies!B155</f>
        <v>RefgFrz-BM_Small-Tier2</v>
      </c>
      <c r="D152" s="185" t="str">
        <f>+Technologies!D155</f>
        <v>DEER2015</v>
      </c>
      <c r="E152" t="s">
        <v>419</v>
      </c>
      <c r="F152" t="str">
        <f>+Technologies!P155</f>
        <v>Refrigerator with Bottom mount freezer, Size range = Small (13 – 16 cu. ft.), AV = 19, 30% lower than Code, Rated kWh = 340</v>
      </c>
      <c r="G152" t="s">
        <v>417</v>
      </c>
    </row>
    <row r="153" spans="1:7" x14ac:dyDescent="0.25">
      <c r="A153" s="185">
        <f t="shared" si="2"/>
        <v>1349</v>
      </c>
      <c r="B153" s="186">
        <v>119</v>
      </c>
      <c r="C153" s="185" t="str">
        <f>+Technologies!B156</f>
        <v>RefgFrz-BM_Med-Tier2</v>
      </c>
      <c r="D153" s="185" t="str">
        <f>+Technologies!D156</f>
        <v>DEER2015</v>
      </c>
      <c r="E153" t="s">
        <v>419</v>
      </c>
      <c r="F153" t="str">
        <f>+Technologies!P156</f>
        <v>Refrigerator with Bottom mount freezer, Size range = Medium (17 – 20 cu. ft.), AV = 24.1, 30% lower than Code, Rated kWh = 371</v>
      </c>
      <c r="G153" t="s">
        <v>417</v>
      </c>
    </row>
    <row r="154" spans="1:7" x14ac:dyDescent="0.25">
      <c r="A154" s="185">
        <f t="shared" si="2"/>
        <v>1350</v>
      </c>
      <c r="B154" s="186">
        <v>119</v>
      </c>
      <c r="C154" s="185" t="str">
        <f>+Technologies!B157</f>
        <v>RefgFrz-BM_Large-Tier2</v>
      </c>
      <c r="D154" s="185" t="str">
        <f>+Technologies!D157</f>
        <v>DEER2015</v>
      </c>
      <c r="E154" t="s">
        <v>419</v>
      </c>
      <c r="F154" t="str">
        <f>+Technologies!P157</f>
        <v>Refrigerator with Bottom mount freezer, Size range = Large (21 – 23 cu. ft.), AV = 27.9, 30% lower than Code, Rated kWh = 395</v>
      </c>
      <c r="G154" t="s">
        <v>417</v>
      </c>
    </row>
    <row r="155" spans="1:7" x14ac:dyDescent="0.25">
      <c r="A155" s="185">
        <f t="shared" si="2"/>
        <v>1351</v>
      </c>
      <c r="B155" s="186">
        <v>119</v>
      </c>
      <c r="C155" s="185" t="str">
        <f>+Technologies!B158</f>
        <v>RefgFrz-BM_VLarge-Tier2</v>
      </c>
      <c r="D155" s="185" t="str">
        <f>+Technologies!D158</f>
        <v>DEER2015</v>
      </c>
      <c r="E155" t="s">
        <v>419</v>
      </c>
      <c r="F155" t="str">
        <f>+Technologies!P158</f>
        <v>Refrigerator with Bottom mount freezer, Size range = Very large (over 23 cu. Ft.), AV = 32.9, 30% lower than Code, Rated kWh = 426</v>
      </c>
      <c r="G155" t="s">
        <v>417</v>
      </c>
    </row>
    <row r="156" spans="1:7" x14ac:dyDescent="0.25">
      <c r="A156" s="185">
        <f t="shared" si="2"/>
        <v>1352</v>
      </c>
      <c r="B156" s="186">
        <v>119</v>
      </c>
      <c r="C156" s="185" t="str">
        <f>+Technologies!B159</f>
        <v>RefgFrz-BM_WtdSize-Tier2</v>
      </c>
      <c r="D156" s="185" t="str">
        <f>+Technologies!D159</f>
        <v>DEER2015</v>
      </c>
      <c r="E156" t="s">
        <v>419</v>
      </c>
      <c r="F156" t="str">
        <f>+Technologies!P159</f>
        <v>Refrigerator with Bottom mount freezer, Size range = Weighted Size, AV = 25.9, 30% lower than Code, Rated kWh = 389</v>
      </c>
      <c r="G156" t="s">
        <v>417</v>
      </c>
    </row>
    <row r="157" spans="1:7" x14ac:dyDescent="0.25">
      <c r="A157" s="185">
        <f t="shared" si="2"/>
        <v>1353</v>
      </c>
      <c r="B157" s="186">
        <v>119</v>
      </c>
      <c r="C157" s="185" t="str">
        <f>+Technologies!B160</f>
        <v>RefgFrz-BM-TTD_Mini-Tier2</v>
      </c>
      <c r="D157" s="185" t="str">
        <f>+Technologies!D160</f>
        <v>DEER2015</v>
      </c>
      <c r="E157" t="s">
        <v>419</v>
      </c>
      <c r="F157" t="str">
        <f>+Technologies!P160</f>
        <v>Refrigerator with Bottom mount freezer, with Icemaker,  with thru-door ice service, Size range = Very Small (&lt;13 cu. ft.), AV = 13.9, 30% lower than Code, Rated kWh = 423</v>
      </c>
      <c r="G157" t="s">
        <v>417</v>
      </c>
    </row>
    <row r="158" spans="1:7" x14ac:dyDescent="0.25">
      <c r="A158" s="185">
        <f t="shared" si="2"/>
        <v>1354</v>
      </c>
      <c r="B158" s="186">
        <v>119</v>
      </c>
      <c r="C158" s="185" t="str">
        <f>+Technologies!B161</f>
        <v>RefgFrz-BM-TTD_Small-Tier2</v>
      </c>
      <c r="D158" s="185" t="str">
        <f>+Technologies!D161</f>
        <v>DEER2015</v>
      </c>
      <c r="E158" t="s">
        <v>419</v>
      </c>
      <c r="F158" t="str">
        <f>+Technologies!P161</f>
        <v>Refrigerator with Bottom mount freezer, with Icemaker,  with thru-door ice service, Size range = Small (13 – 16 cu. ft.), AV = 19, 30% lower than Code, Rated kWh = 456</v>
      </c>
      <c r="G158" t="s">
        <v>417</v>
      </c>
    </row>
    <row r="159" spans="1:7" x14ac:dyDescent="0.25">
      <c r="A159" s="185">
        <f t="shared" si="2"/>
        <v>1355</v>
      </c>
      <c r="B159" s="186">
        <v>119</v>
      </c>
      <c r="C159" s="185" t="str">
        <f>+Technologies!B162</f>
        <v>RefgFrz-BM-TTD_Med-Tier2</v>
      </c>
      <c r="D159" s="185" t="str">
        <f>+Technologies!D162</f>
        <v>DEER2015</v>
      </c>
      <c r="E159" t="s">
        <v>419</v>
      </c>
      <c r="F159" t="str">
        <f>+Technologies!P162</f>
        <v>Refrigerator with Bottom mount freezer, with Icemaker,  with thru-door ice service, Size range = Medium (17 – 20 cu. ft.), AV = 24.1, 30% lower than Code, Rated kWh = 489</v>
      </c>
      <c r="G159" t="s">
        <v>417</v>
      </c>
    </row>
    <row r="160" spans="1:7" x14ac:dyDescent="0.25">
      <c r="A160" s="185">
        <f t="shared" si="2"/>
        <v>1356</v>
      </c>
      <c r="B160" s="186">
        <v>119</v>
      </c>
      <c r="C160" s="185" t="str">
        <f>+Technologies!B163</f>
        <v>RefgFrz-BM-TTD_Large-Tier2</v>
      </c>
      <c r="D160" s="185" t="str">
        <f>+Technologies!D163</f>
        <v>DEER2015</v>
      </c>
      <c r="E160" t="s">
        <v>419</v>
      </c>
      <c r="F160" t="str">
        <f>+Technologies!P163</f>
        <v>Refrigerator with Bottom mount freezer, with Icemaker,  with thru-door ice service, Size range = Large (21 – 23 cu. ft.), AV = 27.9, 30% lower than Code, Rated kWh = 513</v>
      </c>
      <c r="G160" t="s">
        <v>417</v>
      </c>
    </row>
    <row r="161" spans="1:7" x14ac:dyDescent="0.25">
      <c r="A161" s="185">
        <f t="shared" si="2"/>
        <v>1357</v>
      </c>
      <c r="B161" s="186">
        <v>119</v>
      </c>
      <c r="C161" s="185" t="str">
        <f>+Technologies!B164</f>
        <v>RefgFrz-BM-TTD_VLarge-Tier2</v>
      </c>
      <c r="D161" s="185" t="str">
        <f>+Technologies!D164</f>
        <v>DEER2015</v>
      </c>
      <c r="E161" t="s">
        <v>419</v>
      </c>
      <c r="F161" t="str">
        <f>+Technologies!P164</f>
        <v>Refrigerator with Bottom mount freezer, with Icemaker,  with thru-door ice service, Size range = Very large (over 23 cu. Ft.), AV = 32.9, 30% lower than Code, Rated kWh = 546</v>
      </c>
      <c r="G161" t="s">
        <v>417</v>
      </c>
    </row>
    <row r="162" spans="1:7" x14ac:dyDescent="0.25">
      <c r="A162" s="185">
        <f t="shared" si="2"/>
        <v>1358</v>
      </c>
      <c r="B162" s="186">
        <v>119</v>
      </c>
      <c r="C162" s="185" t="str">
        <f>+Technologies!B165</f>
        <v>RefgFrz-BM-TTD_WtdSize-Tier2</v>
      </c>
      <c r="D162" s="185" t="str">
        <f>+Technologies!D165</f>
        <v>DEER2015</v>
      </c>
      <c r="E162" t="s">
        <v>419</v>
      </c>
      <c r="F162" t="str">
        <f>+Technologies!P165</f>
        <v>Refrigerator with Bottom mount freezer, with Icemaker,  with thru-door ice service, Size range = Weighted Size, AV = 31.1, 30% lower than Code, Rated kWh = 534</v>
      </c>
      <c r="G162" t="s">
        <v>417</v>
      </c>
    </row>
    <row r="163" spans="1:7" x14ac:dyDescent="0.25">
      <c r="A163" s="185">
        <f t="shared" si="2"/>
        <v>1359</v>
      </c>
      <c r="B163" s="186">
        <v>119</v>
      </c>
      <c r="C163" s="185" t="str">
        <f>+Technologies!B166</f>
        <v>RefgFrz-BM-Ice_Mini-Tier2</v>
      </c>
      <c r="D163" s="185" t="str">
        <f>+Technologies!D166</f>
        <v>DEER2015</v>
      </c>
      <c r="E163" t="s">
        <v>419</v>
      </c>
      <c r="F163" t="str">
        <f>+Technologies!P166</f>
        <v>Refrigerator with Bottom mount freezer, with Icemaker,  Size range = Very Small (&lt;13 cu. ft.), AV = 13.9, 30% lower than Code, Rated kWh = 367</v>
      </c>
      <c r="G163" t="s">
        <v>417</v>
      </c>
    </row>
    <row r="164" spans="1:7" x14ac:dyDescent="0.25">
      <c r="A164" s="185">
        <f t="shared" si="2"/>
        <v>1360</v>
      </c>
      <c r="B164" s="186">
        <v>119</v>
      </c>
      <c r="C164" s="185" t="str">
        <f>+Technologies!B167</f>
        <v>RefgFrz-BM-Ice_Small-Tier2</v>
      </c>
      <c r="D164" s="185" t="str">
        <f>+Technologies!D167</f>
        <v>DEER2015</v>
      </c>
      <c r="E164" t="s">
        <v>419</v>
      </c>
      <c r="F164" t="str">
        <f>+Technologies!P167</f>
        <v>Refrigerator with Bottom mount freezer, with Icemaker,  Size range = Small (13 – 16 cu. ft.), AV = 19, 30% lower than Code, Rated kWh = 398</v>
      </c>
      <c r="G164" t="s">
        <v>417</v>
      </c>
    </row>
    <row r="165" spans="1:7" x14ac:dyDescent="0.25">
      <c r="A165" s="185">
        <f t="shared" si="2"/>
        <v>1361</v>
      </c>
      <c r="B165" s="186">
        <v>119</v>
      </c>
      <c r="C165" s="185" t="str">
        <f>+Technologies!B168</f>
        <v>RefgFrz-BM-Ice_Med-Tier2</v>
      </c>
      <c r="D165" s="185" t="str">
        <f>+Technologies!D168</f>
        <v>DEER2015</v>
      </c>
      <c r="E165" t="s">
        <v>419</v>
      </c>
      <c r="F165" t="str">
        <f>+Technologies!P168</f>
        <v>Refrigerator with Bottom mount freezer, with Icemaker,  Size range = Medium (17 – 20 cu. ft.), AV = 24.1, 30% lower than Code, Rated kWh = 430</v>
      </c>
      <c r="G165" t="s">
        <v>417</v>
      </c>
    </row>
    <row r="166" spans="1:7" x14ac:dyDescent="0.25">
      <c r="A166" s="185">
        <f t="shared" si="2"/>
        <v>1362</v>
      </c>
      <c r="B166" s="186">
        <v>119</v>
      </c>
      <c r="C166" s="185" t="str">
        <f>+Technologies!B169</f>
        <v>RefgFrz-BM-Ice_Large-Tier2</v>
      </c>
      <c r="D166" s="185" t="str">
        <f>+Technologies!D169</f>
        <v>DEER2015</v>
      </c>
      <c r="E166" t="s">
        <v>419</v>
      </c>
      <c r="F166" t="str">
        <f>+Technologies!P169</f>
        <v>Refrigerator with Bottom mount freezer, with Icemaker,  Size range = Large (21 – 23 cu. ft.), AV = 27.9, 30% lower than Code, Rated kWh = 454</v>
      </c>
      <c r="G166" t="s">
        <v>417</v>
      </c>
    </row>
    <row r="167" spans="1:7" x14ac:dyDescent="0.25">
      <c r="A167" s="185">
        <f t="shared" si="2"/>
        <v>1363</v>
      </c>
      <c r="B167" s="186">
        <v>119</v>
      </c>
      <c r="C167" s="185" t="str">
        <f>+Technologies!B170</f>
        <v>RefgFrz-BM-Ice_VLarge-Tier2</v>
      </c>
      <c r="D167" s="185" t="str">
        <f>+Technologies!D170</f>
        <v>DEER2015</v>
      </c>
      <c r="E167" t="s">
        <v>419</v>
      </c>
      <c r="F167" t="str">
        <f>+Technologies!P170</f>
        <v>Refrigerator with Bottom mount freezer, with Icemaker,  Size range = Very large (over 23 cu. Ft.), AV = 32.9, 30% lower than Code, Rated kWh = 484</v>
      </c>
      <c r="G167" t="s">
        <v>417</v>
      </c>
    </row>
    <row r="168" spans="1:7" x14ac:dyDescent="0.25">
      <c r="A168" s="185">
        <f t="shared" si="2"/>
        <v>1364</v>
      </c>
      <c r="B168" s="186">
        <v>119</v>
      </c>
      <c r="C168" s="185" t="str">
        <f>+Technologies!B171</f>
        <v>RefgFrz-BM-Ice_WtdSize-Tier2</v>
      </c>
      <c r="D168" s="185" t="str">
        <f>+Technologies!D171</f>
        <v>DEER2015</v>
      </c>
      <c r="E168" t="s">
        <v>419</v>
      </c>
      <c r="F168" t="str">
        <f>+Technologies!P171</f>
        <v>Refrigerator with Bottom mount freezer, with Icemaker,  Size range = Weighted Size, AV = 29, 30% lower than Code, Rated kWh = 463</v>
      </c>
      <c r="G168" t="s">
        <v>417</v>
      </c>
    </row>
    <row r="169" spans="1:7" x14ac:dyDescent="0.25">
      <c r="A169" s="185">
        <f t="shared" si="2"/>
        <v>1365</v>
      </c>
      <c r="B169" s="186">
        <v>119</v>
      </c>
      <c r="C169" s="185" t="str">
        <f>+Technologies!B172</f>
        <v>RefgFrz-Wtd-Tier2</v>
      </c>
      <c r="D169" s="185" t="str">
        <f>+Technologies!D172</f>
        <v>DEER2015</v>
      </c>
      <c r="E169" t="s">
        <v>419</v>
      </c>
      <c r="F169" t="str">
        <f>+Technologies!P172</f>
        <v>Refrigerator-freezers, weighted configuration and size range, AV = 26, 30% lower than Code, Rated kWh = 382</v>
      </c>
      <c r="G169" t="s">
        <v>417</v>
      </c>
    </row>
    <row r="170" spans="1:7" x14ac:dyDescent="0.25">
      <c r="A170" s="185">
        <f t="shared" si="2"/>
        <v>1366</v>
      </c>
      <c r="B170" s="186">
        <v>119</v>
      </c>
      <c r="C170" s="185" t="str">
        <f>+Technologies!B173</f>
        <v>RefgFrz_CmpMini-Code</v>
      </c>
      <c r="D170" s="185" t="str">
        <f>+Technologies!D173</f>
        <v>DEER2015</v>
      </c>
      <c r="E170" t="s">
        <v>418</v>
      </c>
      <c r="F170" t="str">
        <f>+Technologies!P173</f>
        <v>Refrigerator with interior freezer, Size range = compact (5-7 cu. ft.), AV = 6.3, Minimum code compiant, Rated kWh = 309</v>
      </c>
      <c r="G170" t="s">
        <v>417</v>
      </c>
    </row>
    <row r="171" spans="1:7" x14ac:dyDescent="0.25">
      <c r="A171" s="185">
        <f t="shared" si="2"/>
        <v>1367</v>
      </c>
      <c r="B171" s="186">
        <v>119</v>
      </c>
      <c r="C171" s="185" t="str">
        <f>+Technologies!B174</f>
        <v>RefgFrz_CmpSml-Code</v>
      </c>
      <c r="D171" s="185" t="str">
        <f>+Technologies!D174</f>
        <v>DEER2015</v>
      </c>
      <c r="E171" t="s">
        <v>418</v>
      </c>
      <c r="F171" t="str">
        <f>+Technologies!P174</f>
        <v>Refrigerator with interior freezer, Size range = compact mini (&lt;5 cu. ft.), AV = 3.1, Minimum code compiant, Rated kWh = 280</v>
      </c>
      <c r="G171" t="s">
        <v>417</v>
      </c>
    </row>
    <row r="172" spans="1:7" x14ac:dyDescent="0.25">
      <c r="A172" s="185">
        <f t="shared" si="2"/>
        <v>1368</v>
      </c>
      <c r="B172" s="186">
        <v>119</v>
      </c>
      <c r="C172" s="185" t="str">
        <f>+Technologies!B175</f>
        <v>Refg-All_CmpMini-Code</v>
      </c>
      <c r="D172" s="185" t="str">
        <f>+Technologies!D175</f>
        <v>DEER2015</v>
      </c>
      <c r="E172" t="s">
        <v>418</v>
      </c>
      <c r="F172" t="str">
        <f>+Technologies!P175</f>
        <v>Refrigerator without Freezer, Size range = compact (5-7 cu. ft.), AV = 6, Minimum code compiant, Rated kWh = 266</v>
      </c>
      <c r="G172" t="s">
        <v>417</v>
      </c>
    </row>
    <row r="173" spans="1:7" x14ac:dyDescent="0.25">
      <c r="A173" s="185">
        <f t="shared" si="2"/>
        <v>1369</v>
      </c>
      <c r="B173" s="186">
        <v>119</v>
      </c>
      <c r="C173" s="185" t="str">
        <f>+Technologies!B176</f>
        <v>Refg-All_CmpSml-Code</v>
      </c>
      <c r="D173" s="185" t="str">
        <f>+Technologies!D176</f>
        <v>DEER2015</v>
      </c>
      <c r="E173" t="s">
        <v>418</v>
      </c>
      <c r="F173" t="str">
        <f>+Technologies!P176</f>
        <v>Refrigerator without Freezer, Size range = compact mini (&lt;5 cu. ft.), AV = 3, Minimum code compiant, Rated kWh = 243</v>
      </c>
      <c r="G173" t="s">
        <v>417</v>
      </c>
    </row>
    <row r="174" spans="1:7" x14ac:dyDescent="0.25">
      <c r="A174" s="185">
        <f t="shared" si="2"/>
        <v>1370</v>
      </c>
      <c r="B174" s="186">
        <v>119</v>
      </c>
      <c r="C174" s="185" t="str">
        <f>+Technologies!B177</f>
        <v>RefgFrz-TM_CmpMini-Code</v>
      </c>
      <c r="D174" s="185" t="str">
        <f>+Technologies!D177</f>
        <v>DEER2015</v>
      </c>
      <c r="E174" t="s">
        <v>418</v>
      </c>
      <c r="F174" t="str">
        <f>+Technologies!P177</f>
        <v>Refrigerator with Top mount freezer, Size range = compact (5-7 cu. ft.), AV = 7.4, Minimum code compiant, Rated kWh = 427</v>
      </c>
      <c r="G174" t="s">
        <v>417</v>
      </c>
    </row>
    <row r="175" spans="1:7" x14ac:dyDescent="0.25">
      <c r="A175" s="185">
        <f t="shared" si="2"/>
        <v>1371</v>
      </c>
      <c r="B175" s="186">
        <v>119</v>
      </c>
      <c r="C175" s="185" t="str">
        <f>+Technologies!B178</f>
        <v>RefgFrz-TM_CmpSml-Code</v>
      </c>
      <c r="D175" s="185" t="str">
        <f>+Technologies!D178</f>
        <v>DEER2015</v>
      </c>
      <c r="E175" t="s">
        <v>418</v>
      </c>
      <c r="F175" t="str">
        <f>+Technologies!P178</f>
        <v>Refrigerator with Top mount freezer, Size range = compact mini (&lt;5 cu. ft.), AV = 3.7, Minimum code compiant, Rated kWh = 383</v>
      </c>
      <c r="G175" t="s">
        <v>417</v>
      </c>
    </row>
    <row r="176" spans="1:7" x14ac:dyDescent="0.25">
      <c r="A176" s="185">
        <f t="shared" si="2"/>
        <v>1372</v>
      </c>
      <c r="B176" s="186">
        <v>119</v>
      </c>
      <c r="C176" s="185" t="str">
        <f>+Technologies!B179</f>
        <v>RefgFrz-BM_CmpMini-Code</v>
      </c>
      <c r="D176" s="185" t="str">
        <f>+Technologies!D179</f>
        <v>DEER2015</v>
      </c>
      <c r="E176" t="s">
        <v>418</v>
      </c>
      <c r="F176" t="str">
        <f>+Technologies!P179</f>
        <v>Refrigerator with Bottom mount freezer, Size range = compact (5-7 cu. ft.), AV = 7.4, Minimum code compiant, Rated kWh = 427</v>
      </c>
      <c r="G176" t="s">
        <v>417</v>
      </c>
    </row>
    <row r="177" spans="1:7" x14ac:dyDescent="0.25">
      <c r="A177" s="185">
        <f t="shared" si="2"/>
        <v>1373</v>
      </c>
      <c r="B177" s="186">
        <v>119</v>
      </c>
      <c r="C177" s="185" t="str">
        <f>+Technologies!B180</f>
        <v>RefgFrz-BM_CmpSml-Code</v>
      </c>
      <c r="D177" s="185" t="str">
        <f>+Technologies!D180</f>
        <v>DEER2015</v>
      </c>
      <c r="E177" t="s">
        <v>418</v>
      </c>
      <c r="F177" t="str">
        <f>+Technologies!P180</f>
        <v>Refrigerator with Bottom mount freezer, Size range = compact mini (&lt;5 cu. ft.), AV = 3.7, Minimum code compiant, Rated kWh = 383</v>
      </c>
      <c r="G177" t="s">
        <v>417</v>
      </c>
    </row>
    <row r="178" spans="1:7" x14ac:dyDescent="0.25">
      <c r="A178" s="185">
        <f t="shared" si="2"/>
        <v>1374</v>
      </c>
      <c r="B178" s="186">
        <v>119</v>
      </c>
      <c r="C178" s="185" t="str">
        <f>+Technologies!B181</f>
        <v>RefgFrz_CmpMini-Tier1</v>
      </c>
      <c r="D178" s="185" t="str">
        <f>+Technologies!D181</f>
        <v>DEER2015</v>
      </c>
      <c r="E178" t="s">
        <v>419</v>
      </c>
      <c r="F178" t="str">
        <f>+Technologies!P181</f>
        <v>Refrigerator with interior freezer, Size range = compact (5-7 cu. ft.), AV = 6.3, Energy Star qualified, Rated kWh = 278</v>
      </c>
      <c r="G178" t="s">
        <v>417</v>
      </c>
    </row>
    <row r="179" spans="1:7" x14ac:dyDescent="0.25">
      <c r="A179" s="185">
        <f t="shared" si="2"/>
        <v>1375</v>
      </c>
      <c r="B179" s="186">
        <v>119</v>
      </c>
      <c r="C179" s="185" t="str">
        <f>+Technologies!B182</f>
        <v>RefgFrz_CmpSml-Tier1</v>
      </c>
      <c r="D179" s="185" t="str">
        <f>+Technologies!D182</f>
        <v>DEER2015</v>
      </c>
      <c r="E179" t="s">
        <v>419</v>
      </c>
      <c r="F179" t="str">
        <f>+Technologies!P182</f>
        <v>Refrigerator with interior freezer, Size range = compact mini (&lt;5 cu. ft.), AV = 3.1, Energy Star qualified, Rated kWh = 252</v>
      </c>
      <c r="G179" t="s">
        <v>417</v>
      </c>
    </row>
    <row r="180" spans="1:7" x14ac:dyDescent="0.25">
      <c r="A180" s="185">
        <f t="shared" si="2"/>
        <v>1376</v>
      </c>
      <c r="B180" s="186">
        <v>119</v>
      </c>
      <c r="C180" s="185" t="str">
        <f>+Technologies!B183</f>
        <v>Refg-All_CmpMini-Tier1</v>
      </c>
      <c r="D180" s="185" t="str">
        <f>+Technologies!D183</f>
        <v>DEER2015</v>
      </c>
      <c r="E180" t="s">
        <v>419</v>
      </c>
      <c r="F180" t="str">
        <f>+Technologies!P183</f>
        <v>Refrigerator without Freezer, Size range = compact (5-7 cu. ft.), AV = 6, Energy Star qualified, Rated kWh = 239</v>
      </c>
      <c r="G180" t="s">
        <v>417</v>
      </c>
    </row>
    <row r="181" spans="1:7" x14ac:dyDescent="0.25">
      <c r="A181" s="185">
        <f t="shared" si="2"/>
        <v>1377</v>
      </c>
      <c r="B181" s="186">
        <v>119</v>
      </c>
      <c r="C181" s="185" t="str">
        <f>+Technologies!B184</f>
        <v>Refg-All_CmpSml-Tier1</v>
      </c>
      <c r="D181" s="185" t="str">
        <f>+Technologies!D184</f>
        <v>DEER2015</v>
      </c>
      <c r="E181" t="s">
        <v>419</v>
      </c>
      <c r="F181" t="str">
        <f>+Technologies!P184</f>
        <v>Refrigerator without Freezer, Size range = compact mini (&lt;5 cu. ft.), AV = 3, Energy Star qualified, Rated kWh = 219</v>
      </c>
      <c r="G181" t="s">
        <v>417</v>
      </c>
    </row>
    <row r="182" spans="1:7" x14ac:dyDescent="0.25">
      <c r="A182" s="185">
        <f t="shared" si="2"/>
        <v>1378</v>
      </c>
      <c r="B182" s="186">
        <v>119</v>
      </c>
      <c r="C182" s="185" t="str">
        <f>+Technologies!B185</f>
        <v>RefgFrz-TM_CmpMini-Tier1</v>
      </c>
      <c r="D182" s="185" t="str">
        <f>+Technologies!D185</f>
        <v>DEER2015</v>
      </c>
      <c r="E182" t="s">
        <v>419</v>
      </c>
      <c r="F182" t="str">
        <f>+Technologies!P185</f>
        <v>Refrigerator with Top mount freezer, Size range = compact (5-7 cu. ft.), AV = 7.4, Energy Star qualified, Rated kWh = 384</v>
      </c>
      <c r="G182" t="s">
        <v>417</v>
      </c>
    </row>
    <row r="183" spans="1:7" x14ac:dyDescent="0.25">
      <c r="A183" s="185">
        <f t="shared" si="2"/>
        <v>1379</v>
      </c>
      <c r="B183" s="186">
        <v>119</v>
      </c>
      <c r="C183" s="185" t="str">
        <f>+Technologies!B186</f>
        <v>RefgFrz-TM_CmpSml-Tier1</v>
      </c>
      <c r="D183" s="185" t="str">
        <f>+Technologies!D186</f>
        <v>DEER2015</v>
      </c>
      <c r="E183" t="s">
        <v>419</v>
      </c>
      <c r="F183" t="str">
        <f>+Technologies!P186</f>
        <v>Refrigerator with Top mount freezer, Size range = compact mini (&lt;5 cu. ft.), AV = 3.7, Energy Star qualified, Rated kWh = 345</v>
      </c>
      <c r="G183" t="s">
        <v>417</v>
      </c>
    </row>
    <row r="184" spans="1:7" x14ac:dyDescent="0.25">
      <c r="A184" s="185">
        <f t="shared" si="2"/>
        <v>1380</v>
      </c>
      <c r="B184" s="186">
        <v>119</v>
      </c>
      <c r="C184" s="185" t="str">
        <f>+Technologies!B187</f>
        <v>RefgFrz-BM_CmpMini-Tier1</v>
      </c>
      <c r="D184" s="185" t="str">
        <f>+Technologies!D187</f>
        <v>DEER2015</v>
      </c>
      <c r="E184" t="s">
        <v>419</v>
      </c>
      <c r="F184" t="str">
        <f>+Technologies!P187</f>
        <v>Refrigerator with Bottom mount freezer, Size range = compact (5-7 cu. ft.), AV = 7.4, Energy Star qualified, Rated kWh = 384</v>
      </c>
      <c r="G184" t="s">
        <v>417</v>
      </c>
    </row>
    <row r="185" spans="1:7" x14ac:dyDescent="0.25">
      <c r="A185" s="185">
        <f t="shared" si="2"/>
        <v>1381</v>
      </c>
      <c r="B185" s="186">
        <v>119</v>
      </c>
      <c r="C185" s="185" t="str">
        <f>+Technologies!B188</f>
        <v>RefgFrz-BM_CmpSml-Tier1</v>
      </c>
      <c r="D185" s="185" t="str">
        <f>+Technologies!D188</f>
        <v>DEER2015</v>
      </c>
      <c r="E185" t="s">
        <v>419</v>
      </c>
      <c r="F185" t="str">
        <f>+Technologies!P188</f>
        <v>Refrigerator with Bottom mount freezer, Size range = compact mini (&lt;5 cu. ft.), AV = 3.7, Energy Star qualified, Rated kWh = 345</v>
      </c>
      <c r="G185" t="s">
        <v>417</v>
      </c>
    </row>
    <row r="186" spans="1:7" x14ac:dyDescent="0.25">
      <c r="A186" s="185">
        <f t="shared" si="2"/>
        <v>1382</v>
      </c>
      <c r="B186" s="186">
        <v>119</v>
      </c>
      <c r="C186" s="185" t="str">
        <f>+Technologies!B189</f>
        <v>RefgFrz_CmpMini-Tier2</v>
      </c>
      <c r="D186" s="185" t="str">
        <f>+Technologies!D189</f>
        <v>DEER2015</v>
      </c>
      <c r="E186" t="s">
        <v>419</v>
      </c>
      <c r="F186" t="str">
        <f>+Technologies!P189</f>
        <v>Refrigerator with interior freezer, Size range = compact (5-7 cu. ft.), AV = 6.3, 30% lower than Code, Rated kWh = 216</v>
      </c>
      <c r="G186" t="s">
        <v>417</v>
      </c>
    </row>
    <row r="187" spans="1:7" x14ac:dyDescent="0.25">
      <c r="A187" s="185">
        <f t="shared" si="2"/>
        <v>1383</v>
      </c>
      <c r="B187" s="186">
        <v>119</v>
      </c>
      <c r="C187" s="185" t="str">
        <f>+Technologies!B190</f>
        <v>RefgFrz_CmpSml-Tier2</v>
      </c>
      <c r="D187" s="185" t="str">
        <f>+Technologies!D190</f>
        <v>DEER2015</v>
      </c>
      <c r="E187" t="s">
        <v>419</v>
      </c>
      <c r="F187" t="str">
        <f>+Technologies!P190</f>
        <v>Refrigerator with interior freezer, Size range = compact mini (&lt;5 cu. ft.), AV = 3.1, 30% lower than Code, Rated kWh = 196</v>
      </c>
      <c r="G187" t="s">
        <v>417</v>
      </c>
    </row>
    <row r="188" spans="1:7" x14ac:dyDescent="0.25">
      <c r="A188" s="185">
        <f t="shared" si="2"/>
        <v>1384</v>
      </c>
      <c r="B188" s="186">
        <v>119</v>
      </c>
      <c r="C188" s="185" t="str">
        <f>+Technologies!B191</f>
        <v>Refg-All_CmpMini-Tier2</v>
      </c>
      <c r="D188" s="185" t="str">
        <f>+Technologies!D191</f>
        <v>DEER2015</v>
      </c>
      <c r="E188" t="s">
        <v>419</v>
      </c>
      <c r="F188" t="str">
        <f>+Technologies!P191</f>
        <v>Refrigerator without Freezer, Size range = compact (5-7 cu. ft.), AV = 6, 30% lower than Code, Rated kWh = 186</v>
      </c>
      <c r="G188" t="s">
        <v>417</v>
      </c>
    </row>
    <row r="189" spans="1:7" x14ac:dyDescent="0.25">
      <c r="A189" s="185">
        <f t="shared" si="2"/>
        <v>1385</v>
      </c>
      <c r="B189" s="186">
        <v>119</v>
      </c>
      <c r="C189" s="185" t="str">
        <f>+Technologies!B192</f>
        <v>Refg-All_CmpSml-Tier2</v>
      </c>
      <c r="D189" s="185" t="str">
        <f>+Technologies!D192</f>
        <v>DEER2015</v>
      </c>
      <c r="E189" t="s">
        <v>419</v>
      </c>
      <c r="F189" t="str">
        <f>+Technologies!P192</f>
        <v>Refrigerator without Freezer, Size range = compact mini (&lt;5 cu. ft.), AV = 3, 30% lower than Code, Rated kWh = 170</v>
      </c>
      <c r="G189" t="s">
        <v>417</v>
      </c>
    </row>
    <row r="190" spans="1:7" x14ac:dyDescent="0.25">
      <c r="A190" s="185">
        <f t="shared" si="2"/>
        <v>1386</v>
      </c>
      <c r="B190" s="186">
        <v>119</v>
      </c>
      <c r="C190" s="185" t="str">
        <f>+Technologies!B193</f>
        <v>RefgFrz-TM_CmpMini-Tier2</v>
      </c>
      <c r="D190" s="185" t="str">
        <f>+Technologies!D193</f>
        <v>DEER2015</v>
      </c>
      <c r="E190" t="s">
        <v>419</v>
      </c>
      <c r="F190" t="str">
        <f>+Technologies!P193</f>
        <v>Refrigerator with Top mount freezer, Size range = compact (5-7 cu. ft.), AV = 7.4, 30% lower than Code, Rated kWh = 299</v>
      </c>
      <c r="G190" t="s">
        <v>417</v>
      </c>
    </row>
    <row r="191" spans="1:7" x14ac:dyDescent="0.25">
      <c r="A191" s="185">
        <f t="shared" si="2"/>
        <v>1387</v>
      </c>
      <c r="B191" s="186">
        <v>119</v>
      </c>
      <c r="C191" s="185" t="str">
        <f>+Technologies!B194</f>
        <v>RefgFrz-TM_CmpSml-Tier2</v>
      </c>
      <c r="D191" s="185" t="str">
        <f>+Technologies!D194</f>
        <v>DEER2015</v>
      </c>
      <c r="E191" t="s">
        <v>419</v>
      </c>
      <c r="F191" t="str">
        <f>+Technologies!P194</f>
        <v>Refrigerator with Top mount freezer, Size range = compact mini (&lt;5 cu. ft.), AV = 3.7, 30% lower than Code, Rated kWh = 268</v>
      </c>
      <c r="G191" t="s">
        <v>417</v>
      </c>
    </row>
    <row r="192" spans="1:7" x14ac:dyDescent="0.25">
      <c r="A192" s="185">
        <f t="shared" si="2"/>
        <v>1388</v>
      </c>
      <c r="B192" s="186">
        <v>119</v>
      </c>
      <c r="C192" s="185" t="str">
        <f>+Technologies!B195</f>
        <v>RefgFrz-BM_CmpMini-Tier2</v>
      </c>
      <c r="D192" s="185" t="str">
        <f>+Technologies!D195</f>
        <v>DEER2015</v>
      </c>
      <c r="E192" t="s">
        <v>419</v>
      </c>
      <c r="F192" t="str">
        <f>+Technologies!P195</f>
        <v>Refrigerator with Bottom mount freezer, Size range = compact (5-7 cu. ft.), AV = 7.4, 30% lower than Code, Rated kWh = 299</v>
      </c>
      <c r="G192" t="s">
        <v>417</v>
      </c>
    </row>
    <row r="193" spans="1:7" x14ac:dyDescent="0.25">
      <c r="A193" s="185">
        <f t="shared" si="2"/>
        <v>1389</v>
      </c>
      <c r="B193" s="186">
        <v>119</v>
      </c>
      <c r="C193" s="185" t="str">
        <f>+Technologies!B196</f>
        <v>RefgFrz-BM_CmpSml-Tier2</v>
      </c>
      <c r="D193" s="185" t="str">
        <f>+Technologies!D196</f>
        <v>DEER2015</v>
      </c>
      <c r="E193" t="s">
        <v>419</v>
      </c>
      <c r="F193" t="str">
        <f>+Technologies!P196</f>
        <v>Refrigerator with Bottom mount freezer, Size range = compact mini (&lt;5 cu. ft.), AV = 3.7, 30% lower than Code, Rated kWh = 268</v>
      </c>
      <c r="G193" t="s">
        <v>417</v>
      </c>
    </row>
    <row r="194" spans="1:7" x14ac:dyDescent="0.25">
      <c r="A194" s="185">
        <f t="shared" si="2"/>
        <v>1390</v>
      </c>
      <c r="B194" s="186">
        <v>119</v>
      </c>
      <c r="C194" s="185" t="str">
        <f>+Technologies!B197</f>
        <v>RefgFrz-BM_XLarge-Code</v>
      </c>
      <c r="D194" s="185" t="str">
        <f>+Technologies!D197</f>
        <v>DEER2015</v>
      </c>
      <c r="E194" t="s">
        <v>418</v>
      </c>
      <c r="F194" t="str">
        <f>+Technologies!P197</f>
        <v>Refrigerator with Bottom mount freezer, Size range = extra large (&gt; 28 cu. ft.), AV = 38, Minimum code compiant, Rated kWh = 653</v>
      </c>
      <c r="G194" t="s">
        <v>417</v>
      </c>
    </row>
    <row r="195" spans="1:7" x14ac:dyDescent="0.25">
      <c r="A195" s="185">
        <f t="shared" si="2"/>
        <v>1391</v>
      </c>
      <c r="B195" s="186">
        <v>119</v>
      </c>
      <c r="C195" s="185" t="str">
        <f>+Technologies!B198</f>
        <v>RefgFrz-BM-Ice_XLarge-Code</v>
      </c>
      <c r="D195" s="185" t="str">
        <f>+Technologies!D198</f>
        <v>DEER2015</v>
      </c>
      <c r="E195" t="s">
        <v>418</v>
      </c>
      <c r="F195" t="str">
        <f>+Technologies!P198</f>
        <v>Refrigerator with Bottom mount freezer, with Icemaker,  Size range = extra large (&gt; 28 cu. ft.), AV = 38, Minimum code compiant, Rated kWh = 737</v>
      </c>
      <c r="G195" t="s">
        <v>417</v>
      </c>
    </row>
    <row r="196" spans="1:7" x14ac:dyDescent="0.25">
      <c r="A196" s="185">
        <f t="shared" si="2"/>
        <v>1392</v>
      </c>
      <c r="B196" s="186">
        <v>119</v>
      </c>
      <c r="C196" s="185" t="str">
        <f>+Technologies!B199</f>
        <v>RefgFrz-BM_XLarge-Tier1</v>
      </c>
      <c r="D196" s="185" t="str">
        <f>+Technologies!D199</f>
        <v>DEER2015</v>
      </c>
      <c r="E196" t="s">
        <v>419</v>
      </c>
      <c r="F196" t="str">
        <f>+Technologies!P199</f>
        <v>Refrigerator with Bottom mount freezer, Size range = extra large (&gt; 28 cu. ft.), AV = 38, Energy Star qualified, Rated kWh = 588</v>
      </c>
      <c r="G196" t="s">
        <v>417</v>
      </c>
    </row>
    <row r="197" spans="1:7" x14ac:dyDescent="0.25">
      <c r="A197" s="185">
        <f t="shared" si="2"/>
        <v>1393</v>
      </c>
      <c r="B197" s="186">
        <v>119</v>
      </c>
      <c r="C197" s="185" t="str">
        <f>+Technologies!B200</f>
        <v>RefgFrz-BM-Ice_XLarge-Tier1</v>
      </c>
      <c r="D197" s="185" t="str">
        <f>+Technologies!D200</f>
        <v>DEER2015</v>
      </c>
      <c r="E197" t="s">
        <v>419</v>
      </c>
      <c r="F197" t="str">
        <f>+Technologies!P200</f>
        <v>Refrigerator with Bottom mount freezer, with Icemaker,  Size range = extra large (&gt; 28 cu. ft.), AV = 38, Energy Star qualified, Rated kWh = 663</v>
      </c>
      <c r="G197" t="s">
        <v>417</v>
      </c>
    </row>
    <row r="198" spans="1:7" x14ac:dyDescent="0.25">
      <c r="A198" s="185">
        <f t="shared" si="2"/>
        <v>1394</v>
      </c>
      <c r="B198" s="186">
        <v>119</v>
      </c>
      <c r="C198" s="185" t="str">
        <f>+Technologies!B201</f>
        <v>RefgFrz-BM_XLarge-Tier2</v>
      </c>
      <c r="D198" s="185" t="str">
        <f>+Technologies!D201</f>
        <v>DEER2015</v>
      </c>
      <c r="E198" t="s">
        <v>419</v>
      </c>
      <c r="F198" t="str">
        <f>+Technologies!P201</f>
        <v>Refrigerator with Bottom mount freezer, Size range = extra large (&gt; 28 cu. ft.), AV = 38, 30% lower than Code, Rated kWh = 457</v>
      </c>
      <c r="G198" t="s">
        <v>417</v>
      </c>
    </row>
    <row r="199" spans="1:7" x14ac:dyDescent="0.25">
      <c r="A199" s="185">
        <f t="shared" ref="A199:A262" si="3">+A198+1</f>
        <v>1395</v>
      </c>
      <c r="B199" s="186">
        <v>119</v>
      </c>
      <c r="C199" s="185" t="str">
        <f>+Technologies!B202</f>
        <v>RefgFrz-BM-Ice_XLarge-Tier2</v>
      </c>
      <c r="D199" s="185" t="str">
        <f>+Technologies!D202</f>
        <v>DEER2015</v>
      </c>
      <c r="E199" t="s">
        <v>419</v>
      </c>
      <c r="F199" t="str">
        <f>+Technologies!P202</f>
        <v>Refrigerator with Bottom mount freezer, with Icemaker,  Size range = extra large (&gt; 28 cu. ft.), AV = 38, 30% lower than Code, Rated kWh = 516</v>
      </c>
      <c r="G199" t="s">
        <v>417</v>
      </c>
    </row>
    <row r="200" spans="1:7" x14ac:dyDescent="0.25">
      <c r="A200" s="185">
        <f t="shared" si="3"/>
        <v>1396</v>
      </c>
      <c r="B200" s="186">
        <v>119</v>
      </c>
      <c r="C200" s="185" t="str">
        <f>+Technologies!B203</f>
        <v>RefrigFrz-357kWhyr-10to15ft3-ES</v>
      </c>
      <c r="D200" s="185" t="str">
        <f>+Technologies!D203</f>
        <v>DEER 2012</v>
      </c>
      <c r="E200" t="s">
        <v>692</v>
      </c>
      <c r="F200" t="str">
        <f>+Technologies!P203</f>
        <v>Energy Star(R) Refrigerator: Top Mount Freezer without through-the-door ice - small (10-15 ft3 TV) - 357 kWh/yr</v>
      </c>
      <c r="G200" t="s">
        <v>417</v>
      </c>
    </row>
    <row r="201" spans="1:7" x14ac:dyDescent="0.25">
      <c r="A201" s="185">
        <f t="shared" si="3"/>
        <v>1397</v>
      </c>
      <c r="B201" s="186">
        <v>119</v>
      </c>
      <c r="C201" s="185" t="str">
        <f>+Technologies!B204</f>
        <v>RefrigFrz-399kWhyr-15to20ft3-ES</v>
      </c>
      <c r="D201" s="185" t="str">
        <f>+Technologies!D204</f>
        <v>DEER 2012</v>
      </c>
      <c r="E201" t="s">
        <v>692</v>
      </c>
      <c r="F201" t="str">
        <f>+Technologies!P204</f>
        <v>Energy Star(R) Refrigerator: Top Mount Freezer without through-the-door ice - medium (15-20 ft3 TV) - 399 kWh/yr</v>
      </c>
      <c r="G201" t="s">
        <v>417</v>
      </c>
    </row>
    <row r="202" spans="1:7" x14ac:dyDescent="0.25">
      <c r="A202" s="185">
        <f t="shared" si="3"/>
        <v>1398</v>
      </c>
      <c r="B202" s="186">
        <v>119</v>
      </c>
      <c r="C202" s="185" t="str">
        <f>+Technologies!B205</f>
        <v>RefrigFrz-420kWhyr-10to15ft3</v>
      </c>
      <c r="D202" s="185" t="str">
        <f>+Technologies!D205</f>
        <v>DEER 2012</v>
      </c>
      <c r="F202" t="str">
        <f>+Technologies!P205</f>
        <v>RefrigFrz-420kWhyr-10to15ft3</v>
      </c>
      <c r="G202" t="s">
        <v>417</v>
      </c>
    </row>
    <row r="203" spans="1:7" x14ac:dyDescent="0.25">
      <c r="A203" s="185">
        <f t="shared" si="3"/>
        <v>1399</v>
      </c>
      <c r="B203" s="186">
        <v>119</v>
      </c>
      <c r="C203" s="185" t="str">
        <f>+Technologies!B206</f>
        <v>RefrigFrz-447kWhyr-8to16.5ft3-ES</v>
      </c>
      <c r="D203" s="185" t="str">
        <f>+Technologies!D206</f>
        <v>DEER 2012</v>
      </c>
      <c r="E203" t="s">
        <v>692</v>
      </c>
      <c r="F203" t="str">
        <f>+Technologies!P206</f>
        <v>Energy Star(R) Refrigerator: Bottom Mount Freezer without through-the-door ice - small (8-16.5 ft3 TV) - 447 kWh/yr</v>
      </c>
      <c r="G203" t="s">
        <v>417</v>
      </c>
    </row>
    <row r="204" spans="1:7" x14ac:dyDescent="0.25">
      <c r="A204" s="185">
        <f t="shared" si="3"/>
        <v>1400</v>
      </c>
      <c r="B204" s="186">
        <v>119</v>
      </c>
      <c r="C204" s="185" t="str">
        <f>+Technologies!B207</f>
        <v>RefrigFrz-452kWhyr-20to25ft3-ES</v>
      </c>
      <c r="D204" s="185" t="str">
        <f>+Technologies!D207</f>
        <v>DEER 2012</v>
      </c>
      <c r="E204" t="s">
        <v>692</v>
      </c>
      <c r="F204" t="str">
        <f>+Technologies!P207</f>
        <v>Energy Star(R) Refrigerator: Top Mount Freezer without through-the-door ice - large (20-25 ft3 TV) - 452 kWh/yr</v>
      </c>
      <c r="G204" t="s">
        <v>417</v>
      </c>
    </row>
    <row r="205" spans="1:7" x14ac:dyDescent="0.25">
      <c r="A205" s="185">
        <f t="shared" si="3"/>
        <v>1401</v>
      </c>
      <c r="B205" s="186">
        <v>119</v>
      </c>
      <c r="C205" s="185" t="str">
        <f>+Technologies!B208</f>
        <v>RefrigFrz-469kWhyr-15to20ft3</v>
      </c>
      <c r="D205" s="185" t="str">
        <f>+Technologies!D208</f>
        <v>DEER 2012</v>
      </c>
      <c r="F205" t="str">
        <f>+Technologies!P208</f>
        <v>RefrigFrz-469kWhyr-15to20ft3</v>
      </c>
      <c r="G205" t="s">
        <v>417</v>
      </c>
    </row>
    <row r="206" spans="1:7" x14ac:dyDescent="0.25">
      <c r="A206" s="185">
        <f t="shared" si="3"/>
        <v>1402</v>
      </c>
      <c r="B206" s="186">
        <v>119</v>
      </c>
      <c r="C206" s="185" t="str">
        <f>+Technologies!B209</f>
        <v>RefrigFrz-487kWhyr-16.5to25ft3-ES</v>
      </c>
      <c r="D206" s="185" t="str">
        <f>+Technologies!D209</f>
        <v>DEER 2012</v>
      </c>
      <c r="E206" t="s">
        <v>692</v>
      </c>
      <c r="F206" t="str">
        <f>+Technologies!P209</f>
        <v>Energy Star(R) Refrigerator: Bottom Mount Freezer without through-the-door ice - large (16.5-25 ft3 TV) - 487 kWh/yr</v>
      </c>
      <c r="G206" t="s">
        <v>417</v>
      </c>
    </row>
    <row r="207" spans="1:7" x14ac:dyDescent="0.25">
      <c r="A207" s="185">
        <f t="shared" si="3"/>
        <v>1403</v>
      </c>
      <c r="B207" s="186">
        <v>119</v>
      </c>
      <c r="C207" s="185" t="str">
        <f>+Technologies!B210</f>
        <v>RefrigFrz-518kWhyr-8to16.5ft3</v>
      </c>
      <c r="D207" s="185" t="str">
        <f>+Technologies!D210</f>
        <v>DEER 2012</v>
      </c>
      <c r="F207" t="str">
        <f>+Technologies!P210</f>
        <v>RefrigFrz-518kWhyr-8to16.5ft3</v>
      </c>
      <c r="G207" t="s">
        <v>417</v>
      </c>
    </row>
    <row r="208" spans="1:7" x14ac:dyDescent="0.25">
      <c r="A208" s="185">
        <f t="shared" si="3"/>
        <v>1404</v>
      </c>
      <c r="B208" s="186">
        <v>119</v>
      </c>
      <c r="C208" s="185" t="str">
        <f>+Technologies!B211</f>
        <v>RefrigFrz-528kWhyr-15to23ft3-ES</v>
      </c>
      <c r="D208" s="185" t="str">
        <f>+Technologies!D211</f>
        <v>DEER 2012</v>
      </c>
      <c r="E208" t="s">
        <v>692</v>
      </c>
      <c r="F208" t="str">
        <f>+Technologies!P211</f>
        <v>Energy Star(R) Refrigerator: Side Mount Freezer without through-the-door ice - medium (15-23 ft3 TV) - 528 kWh/yr</v>
      </c>
      <c r="G208" t="s">
        <v>417</v>
      </c>
    </row>
    <row r="209" spans="1:7" x14ac:dyDescent="0.25">
      <c r="A209" s="185">
        <f t="shared" si="3"/>
        <v>1405</v>
      </c>
      <c r="B209" s="186">
        <v>119</v>
      </c>
      <c r="C209" s="185" t="str">
        <f>+Technologies!B212</f>
        <v>RefrigFrz-532kWhyr-20to25ft3</v>
      </c>
      <c r="D209" s="185" t="str">
        <f>+Technologies!D212</f>
        <v>DEER 2012</v>
      </c>
      <c r="F209" t="str">
        <f>+Technologies!P212</f>
        <v>RefrigFrz-532kWhyr-20to25ft3</v>
      </c>
      <c r="G209" t="s">
        <v>417</v>
      </c>
    </row>
    <row r="210" spans="1:7" x14ac:dyDescent="0.25">
      <c r="A210" s="185">
        <f t="shared" si="3"/>
        <v>1406</v>
      </c>
      <c r="B210" s="186">
        <v>119</v>
      </c>
      <c r="C210" s="185" t="str">
        <f>+Technologies!B213</f>
        <v>RefrigFrz-543kWhyr-15to23ft3-ES</v>
      </c>
      <c r="D210" s="185" t="str">
        <f>+Technologies!D213</f>
        <v>DEER 2012</v>
      </c>
      <c r="E210" t="s">
        <v>692</v>
      </c>
      <c r="F210" t="str">
        <f>+Technologies!P213</f>
        <v>Energy Star(R) Refrigerator: Side Mount Freezer with through-the-door ice - medium (15-23 ft3 TV) - 543 kWh/yr</v>
      </c>
      <c r="G210" t="s">
        <v>417</v>
      </c>
    </row>
    <row r="211" spans="1:7" x14ac:dyDescent="0.25">
      <c r="A211" s="185">
        <f t="shared" si="3"/>
        <v>1407</v>
      </c>
      <c r="B211" s="186">
        <v>119</v>
      </c>
      <c r="C211" s="185" t="str">
        <f>+Technologies!B214</f>
        <v>RefrigFrz-565kWhyr-23to31ft3-ES</v>
      </c>
      <c r="D211" s="185" t="str">
        <f>+Technologies!D214</f>
        <v>DEER 2012</v>
      </c>
      <c r="E211" t="s">
        <v>692</v>
      </c>
      <c r="F211" t="str">
        <f>+Technologies!P214</f>
        <v>Energy Star(R) Refrigerator: Side Mount Freezer without through-the-door ice - large (23-31ft3 TV) - 565 kWh/yr</v>
      </c>
      <c r="G211" t="s">
        <v>417</v>
      </c>
    </row>
    <row r="212" spans="1:7" x14ac:dyDescent="0.25">
      <c r="A212" s="185">
        <f t="shared" si="3"/>
        <v>1408</v>
      </c>
      <c r="B212" s="186">
        <v>119</v>
      </c>
      <c r="C212" s="185" t="str">
        <f>+Technologies!B215</f>
        <v>RefrigFrz-573kWhyr-16.5to25ft3</v>
      </c>
      <c r="D212" s="185" t="str">
        <f>+Technologies!D215</f>
        <v>DEER 2012</v>
      </c>
      <c r="F212" t="str">
        <f>+Technologies!P215</f>
        <v>RefrigFrz-573kWhyr-16.5to25ft3</v>
      </c>
      <c r="G212" t="s">
        <v>417</v>
      </c>
    </row>
    <row r="213" spans="1:7" x14ac:dyDescent="0.25">
      <c r="A213" s="185">
        <f t="shared" si="3"/>
        <v>1409</v>
      </c>
      <c r="B213" s="186">
        <v>119</v>
      </c>
      <c r="C213" s="185" t="str">
        <f>+Technologies!B216</f>
        <v>RefrigFrz-620kWhyr-15to23ft3</v>
      </c>
      <c r="D213" s="185" t="str">
        <f>+Technologies!D216</f>
        <v>DEER 2012</v>
      </c>
      <c r="F213" t="str">
        <f>+Technologies!P216</f>
        <v>RefrigFrz-620kWhyr-15to23ft3</v>
      </c>
      <c r="G213" t="s">
        <v>417</v>
      </c>
    </row>
    <row r="214" spans="1:7" x14ac:dyDescent="0.25">
      <c r="A214" s="185">
        <f t="shared" si="3"/>
        <v>1410</v>
      </c>
      <c r="B214" s="186">
        <v>119</v>
      </c>
      <c r="C214" s="185" t="str">
        <f>+Technologies!B217</f>
        <v>RefrigFrz-620kWhyr-23to31ft3-ES</v>
      </c>
      <c r="D214" s="185" t="str">
        <f>+Technologies!D217</f>
        <v>DEER 2012</v>
      </c>
      <c r="E214" t="s">
        <v>692</v>
      </c>
      <c r="F214" t="str">
        <f>+Technologies!P217</f>
        <v>Energy Star(R) Refrigerator: Side Mount Freezer with through-the-door ice - large (23-31 ft3 TV) - 620 kWh/yr</v>
      </c>
      <c r="G214" t="s">
        <v>417</v>
      </c>
    </row>
    <row r="215" spans="1:7" x14ac:dyDescent="0.25">
      <c r="A215" s="185">
        <f t="shared" si="3"/>
        <v>1411</v>
      </c>
      <c r="B215" s="186">
        <v>119</v>
      </c>
      <c r="C215" s="185" t="str">
        <f>+Technologies!B218</f>
        <v>RefrigFrz-621kWhyr-10to15ft3</v>
      </c>
      <c r="D215" s="185" t="str">
        <f>+Technologies!D218</f>
        <v>DEER 2012</v>
      </c>
      <c r="F215" t="str">
        <f>+Technologies!P218</f>
        <v>RefrigFrz-621kWhyr-10to15ft3</v>
      </c>
      <c r="G215" t="s">
        <v>417</v>
      </c>
    </row>
    <row r="216" spans="1:7" x14ac:dyDescent="0.25">
      <c r="A216" s="185">
        <f t="shared" si="3"/>
        <v>1412</v>
      </c>
      <c r="B216" s="186">
        <v>119</v>
      </c>
      <c r="C216" s="185" t="str">
        <f>+Technologies!B219</f>
        <v>RefrigFrz-639kWhyr-15to23ft3</v>
      </c>
      <c r="D216" s="185" t="str">
        <f>+Technologies!D219</f>
        <v>DEER 2012</v>
      </c>
      <c r="F216" t="str">
        <f>+Technologies!P219</f>
        <v>RefrigFrz-639kWhyr-15to23ft3</v>
      </c>
      <c r="G216" t="s">
        <v>417</v>
      </c>
    </row>
    <row r="217" spans="1:7" x14ac:dyDescent="0.25">
      <c r="A217" s="185">
        <f t="shared" si="3"/>
        <v>1413</v>
      </c>
      <c r="B217" s="186">
        <v>119</v>
      </c>
      <c r="C217" s="185" t="str">
        <f>+Technologies!B220</f>
        <v>RefrigFrz-652kWhyr-15to20ft3</v>
      </c>
      <c r="D217" s="185" t="str">
        <f>+Technologies!D220</f>
        <v>DEER 2012</v>
      </c>
      <c r="F217" t="str">
        <f>+Technologies!P220</f>
        <v>RefrigFrz-652kWhyr-15to20ft3</v>
      </c>
      <c r="G217" t="s">
        <v>417</v>
      </c>
    </row>
    <row r="218" spans="1:7" x14ac:dyDescent="0.25">
      <c r="A218" s="185">
        <f t="shared" si="3"/>
        <v>1414</v>
      </c>
      <c r="B218" s="186">
        <v>119</v>
      </c>
      <c r="C218" s="185" t="str">
        <f>+Technologies!B221</f>
        <v>RefrigFrz-665kWhyr-23to31ft3</v>
      </c>
      <c r="D218" s="185" t="str">
        <f>+Technologies!D221</f>
        <v>DEER 2012</v>
      </c>
      <c r="F218" t="str">
        <f>+Technologies!P221</f>
        <v>RefrigFrz-665kWhyr-23to31ft3</v>
      </c>
      <c r="G218" t="s">
        <v>417</v>
      </c>
    </row>
    <row r="219" spans="1:7" x14ac:dyDescent="0.25">
      <c r="A219" s="185">
        <f t="shared" si="3"/>
        <v>1415</v>
      </c>
      <c r="B219" s="186">
        <v>119</v>
      </c>
      <c r="C219" s="185" t="str">
        <f>+Technologies!B222</f>
        <v>RefrigFrz-697kWhyr-20to25ft3</v>
      </c>
      <c r="D219" s="185" t="str">
        <f>+Technologies!D222</f>
        <v>DEER 2012</v>
      </c>
      <c r="F219" t="str">
        <f>+Technologies!P222</f>
        <v>RefrigFrz-697kWhyr-20to25ft3</v>
      </c>
      <c r="G219" t="s">
        <v>417</v>
      </c>
    </row>
    <row r="220" spans="1:7" x14ac:dyDescent="0.25">
      <c r="A220" s="185">
        <f t="shared" si="3"/>
        <v>1416</v>
      </c>
      <c r="B220" s="186">
        <v>119</v>
      </c>
      <c r="C220" s="185" t="str">
        <f>+Technologies!B223</f>
        <v>RefrigFrz-703kWhyr-15to23ft3</v>
      </c>
      <c r="D220" s="185" t="str">
        <f>+Technologies!D223</f>
        <v>DEER 2012</v>
      </c>
      <c r="F220" t="str">
        <f>+Technologies!P223</f>
        <v>RefrigFrz-703kWhyr-15to23ft3</v>
      </c>
      <c r="G220" t="s">
        <v>417</v>
      </c>
    </row>
    <row r="221" spans="1:7" x14ac:dyDescent="0.25">
      <c r="A221" s="185">
        <f t="shared" si="3"/>
        <v>1417</v>
      </c>
      <c r="B221" s="186">
        <v>119</v>
      </c>
      <c r="C221" s="185" t="str">
        <f>+Technologies!B224</f>
        <v>RefrigFrz-730kWhyr-23to31ft3</v>
      </c>
      <c r="D221" s="185" t="str">
        <f>+Technologies!D224</f>
        <v>DEER 2012</v>
      </c>
      <c r="F221" t="str">
        <f>+Technologies!P224</f>
        <v>RefrigFrz-730kWhyr-23to31ft3</v>
      </c>
      <c r="G221" t="s">
        <v>417</v>
      </c>
    </row>
    <row r="222" spans="1:7" x14ac:dyDescent="0.25">
      <c r="A222" s="185">
        <f t="shared" si="3"/>
        <v>1418</v>
      </c>
      <c r="B222" s="186">
        <v>119</v>
      </c>
      <c r="C222" s="185" t="str">
        <f>+Technologies!B225</f>
        <v>RefrigFrz-821kWhyr-23to31ft3</v>
      </c>
      <c r="D222" s="185" t="str">
        <f>+Technologies!D225</f>
        <v>DEER 2012</v>
      </c>
      <c r="F222" t="str">
        <f>+Technologies!P225</f>
        <v>RefrigFrz-821kWhyr-23to31ft3</v>
      </c>
      <c r="G222" t="s">
        <v>417</v>
      </c>
    </row>
    <row r="223" spans="1:7" x14ac:dyDescent="0.25">
      <c r="A223" s="185">
        <f t="shared" si="3"/>
        <v>1419</v>
      </c>
      <c r="B223" s="186">
        <v>119</v>
      </c>
      <c r="C223" s="185" t="str">
        <f>+Technologies!B226</f>
        <v>RefrigFrz-835kWhyr-15to23ft3</v>
      </c>
      <c r="D223" s="185" t="str">
        <f>+Technologies!D226</f>
        <v>DEER 2012</v>
      </c>
      <c r="F223" t="str">
        <f>+Technologies!P226</f>
        <v>RefrigFrz-835kWhyr-15to23ft3</v>
      </c>
      <c r="G223" t="s">
        <v>417</v>
      </c>
    </row>
    <row r="224" spans="1:7" x14ac:dyDescent="0.25">
      <c r="A224" s="185">
        <f t="shared" si="3"/>
        <v>1420</v>
      </c>
      <c r="B224" s="186">
        <v>119</v>
      </c>
      <c r="C224" s="185" t="str">
        <f>+Technologies!B227</f>
        <v>RefrigFrz-921kWhyr-23to31ft3</v>
      </c>
      <c r="D224" s="185" t="str">
        <f>+Technologies!D227</f>
        <v>DEER 2012</v>
      </c>
      <c r="F224" t="str">
        <f>+Technologies!P227</f>
        <v>RefrigFrz-921kWhyr-23to31ft3</v>
      </c>
      <c r="G224" t="s">
        <v>417</v>
      </c>
    </row>
    <row r="225" spans="1:7" x14ac:dyDescent="0.25">
      <c r="A225" s="185">
        <f t="shared" si="3"/>
        <v>1421</v>
      </c>
      <c r="B225" s="186">
        <v>121</v>
      </c>
      <c r="C225" s="185" t="str">
        <f>+Technologies!B230</f>
        <v>Frzr-Up-ManDef_Small-Code</v>
      </c>
      <c r="D225" s="185" t="str">
        <f>+Technologies!D230</f>
        <v>DEER2015</v>
      </c>
      <c r="E225" t="s">
        <v>418</v>
      </c>
      <c r="F225" t="str">
        <f>+Technologies!P230</f>
        <v>Upright freezer, Size range = Small (&lt;13 cu ft.), AV = 19.4, Minimum code compiant, Rated kWh = 255</v>
      </c>
      <c r="G225" t="s">
        <v>417</v>
      </c>
    </row>
    <row r="226" spans="1:7" x14ac:dyDescent="0.25">
      <c r="A226" s="185">
        <f t="shared" si="3"/>
        <v>1422</v>
      </c>
      <c r="B226" s="186">
        <v>121</v>
      </c>
      <c r="C226" s="185" t="str">
        <f>+Technologies!B231</f>
        <v>Frzr-Up-ManDef_Med-Code</v>
      </c>
      <c r="D226" s="185" t="str">
        <f>+Technologies!D231</f>
        <v>DEER2015</v>
      </c>
      <c r="E226" t="s">
        <v>418</v>
      </c>
      <c r="F226" t="str">
        <f>+Technologies!P231</f>
        <v>Upright freezer, Size range = Medium (13-16 cu ft), AV = 25.5, Minimum code compiant, Rated kWh = 274</v>
      </c>
      <c r="G226" t="s">
        <v>417</v>
      </c>
    </row>
    <row r="227" spans="1:7" x14ac:dyDescent="0.25">
      <c r="A227" s="185">
        <f t="shared" si="3"/>
        <v>1423</v>
      </c>
      <c r="B227" s="186">
        <v>121</v>
      </c>
      <c r="C227" s="185" t="str">
        <f>+Technologies!B232</f>
        <v>Frzr-Up-ManDef_Large-Code</v>
      </c>
      <c r="D227" s="185" t="str">
        <f>+Technologies!D232</f>
        <v>DEER2015</v>
      </c>
      <c r="E227" t="s">
        <v>418</v>
      </c>
      <c r="F227" t="str">
        <f>+Technologies!P232</f>
        <v>Upright freezer, Size range = Large (&gt;16 cu ft), AV = 31.7, Minimum code compiant, Rated kWh = 294</v>
      </c>
      <c r="G227" t="s">
        <v>417</v>
      </c>
    </row>
    <row r="228" spans="1:7" x14ac:dyDescent="0.25">
      <c r="A228" s="185">
        <f t="shared" si="3"/>
        <v>1424</v>
      </c>
      <c r="B228" s="186">
        <v>121</v>
      </c>
      <c r="C228" s="185" t="str">
        <f>+Technologies!B233</f>
        <v>Frzr-Up-ManDef_WtdSize-Code</v>
      </c>
      <c r="D228" s="185" t="str">
        <f>+Technologies!D233</f>
        <v>DEER2015</v>
      </c>
      <c r="E228" t="s">
        <v>418</v>
      </c>
      <c r="F228" t="str">
        <f>+Technologies!P233</f>
        <v>Upright freezer, Size range = Weighted Size, AV = 26.4, Minimum code compiant, Rated kWh = 277</v>
      </c>
      <c r="G228" t="s">
        <v>417</v>
      </c>
    </row>
    <row r="229" spans="1:7" x14ac:dyDescent="0.25">
      <c r="A229" s="185">
        <f t="shared" si="3"/>
        <v>1425</v>
      </c>
      <c r="B229" s="186">
        <v>121</v>
      </c>
      <c r="C229" s="185" t="str">
        <f>+Technologies!B234</f>
        <v>Frzr-Up-AutoDef_Small-Code</v>
      </c>
      <c r="D229" s="185" t="str">
        <f>+Technologies!D234</f>
        <v>DEER2015</v>
      </c>
      <c r="E229" t="s">
        <v>418</v>
      </c>
      <c r="F229" t="str">
        <f>+Technologies!P234</f>
        <v>Upright freezer, with Icemaker,  Size range = Small (&lt;13 cu ft.), AV = 19.4, Minimum code compiant, Rated kWh = 323</v>
      </c>
      <c r="G229" t="s">
        <v>417</v>
      </c>
    </row>
    <row r="230" spans="1:7" x14ac:dyDescent="0.25">
      <c r="A230" s="185">
        <f t="shared" si="3"/>
        <v>1426</v>
      </c>
      <c r="B230" s="186">
        <v>121</v>
      </c>
      <c r="C230" s="185" t="str">
        <f>+Technologies!B235</f>
        <v>Frzr-Up-AutoDef_Med-Code</v>
      </c>
      <c r="D230" s="185" t="str">
        <f>+Technologies!D235</f>
        <v>DEER2015</v>
      </c>
      <c r="E230" t="s">
        <v>418</v>
      </c>
      <c r="F230" t="str">
        <f>+Technologies!P235</f>
        <v>Upright freezer, with Icemaker,  Size range = Medium (13-16 cu ft), AV = 25.5, Minimum code compiant, Rated kWh = 353</v>
      </c>
      <c r="G230" t="s">
        <v>417</v>
      </c>
    </row>
    <row r="231" spans="1:7" x14ac:dyDescent="0.25">
      <c r="A231" s="185">
        <f t="shared" si="3"/>
        <v>1427</v>
      </c>
      <c r="B231" s="186">
        <v>121</v>
      </c>
      <c r="C231" s="185" t="str">
        <f>+Technologies!B236</f>
        <v>Frzr-Up-AutoDef_Large-Code</v>
      </c>
      <c r="D231" s="185" t="str">
        <f>+Technologies!D236</f>
        <v>DEER2015</v>
      </c>
      <c r="E231" t="s">
        <v>418</v>
      </c>
      <c r="F231" t="str">
        <f>+Technologies!P236</f>
        <v>Upright freezer, with Icemaker,  Size range = Large (&gt;16 cu ft), AV = 31.7, Minimum code compiant, Rated kWh = 383</v>
      </c>
      <c r="G231" t="s">
        <v>417</v>
      </c>
    </row>
    <row r="232" spans="1:7" x14ac:dyDescent="0.25">
      <c r="A232" s="185">
        <f t="shared" si="3"/>
        <v>1428</v>
      </c>
      <c r="B232" s="186">
        <v>121</v>
      </c>
      <c r="C232" s="185" t="str">
        <f>+Technologies!B237</f>
        <v>Frzr-Up-AutoDef_WtdSize-Code</v>
      </c>
      <c r="D232" s="185" t="str">
        <f>+Technologies!D237</f>
        <v>DEER2015</v>
      </c>
      <c r="E232" t="s">
        <v>418</v>
      </c>
      <c r="F232" t="str">
        <f>+Technologies!P237</f>
        <v>Upright freezer, with Icemaker,  Size range = Weighted Size, AV = 28.4, Minimum code compiant, Rated kWh = 367</v>
      </c>
      <c r="G232" t="s">
        <v>417</v>
      </c>
    </row>
    <row r="233" spans="1:7" x14ac:dyDescent="0.25">
      <c r="A233" s="185">
        <f t="shared" si="3"/>
        <v>1429</v>
      </c>
      <c r="B233" s="186">
        <v>121</v>
      </c>
      <c r="C233" s="185" t="str">
        <f>+Technologies!B238</f>
        <v>Frzr-Chest-ManDef_Small-Code</v>
      </c>
      <c r="D233" s="185" t="str">
        <f>+Technologies!D238</f>
        <v>DEER2015</v>
      </c>
      <c r="E233" t="s">
        <v>418</v>
      </c>
      <c r="F233" t="str">
        <f>+Technologies!P238</f>
        <v>Chest freezer, Size range = Small (&lt;13 cu ft.), AV = 19.4, Minimum code compiant, Rated kWh = 188</v>
      </c>
      <c r="G233" t="s">
        <v>417</v>
      </c>
    </row>
    <row r="234" spans="1:7" x14ac:dyDescent="0.25">
      <c r="A234" s="185">
        <f t="shared" si="3"/>
        <v>1430</v>
      </c>
      <c r="B234" s="186">
        <v>121</v>
      </c>
      <c r="C234" s="185" t="str">
        <f>+Technologies!B239</f>
        <v>Frzr-Chest-ManDef_Med-Code</v>
      </c>
      <c r="D234" s="185" t="str">
        <f>+Technologies!D239</f>
        <v>DEER2015</v>
      </c>
      <c r="E234" t="s">
        <v>418</v>
      </c>
      <c r="F234" t="str">
        <f>+Technologies!P239</f>
        <v>Chest freezer, Size range = Medium (13-16 cu ft), AV = 25.5, Minimum code compiant, Rated kWh = 214</v>
      </c>
      <c r="G234" t="s">
        <v>417</v>
      </c>
    </row>
    <row r="235" spans="1:7" x14ac:dyDescent="0.25">
      <c r="A235" s="185">
        <f t="shared" si="3"/>
        <v>1431</v>
      </c>
      <c r="B235" s="186">
        <v>121</v>
      </c>
      <c r="C235" s="185" t="str">
        <f>+Technologies!B240</f>
        <v>Frzr-Chest-ManDef_Large-Code</v>
      </c>
      <c r="D235" s="185" t="str">
        <f>+Technologies!D240</f>
        <v>DEER2015</v>
      </c>
      <c r="E235" t="s">
        <v>418</v>
      </c>
      <c r="F235" t="str">
        <f>+Technologies!P240</f>
        <v>Chest freezer, Size range = Large (&gt;16 cu ft), AV = 31.7, Minimum code compiant, Rated kWh = 239</v>
      </c>
      <c r="G235" t="s">
        <v>417</v>
      </c>
    </row>
    <row r="236" spans="1:7" x14ac:dyDescent="0.25">
      <c r="A236" s="185">
        <f t="shared" si="3"/>
        <v>1432</v>
      </c>
      <c r="B236" s="186">
        <v>121</v>
      </c>
      <c r="C236" s="185" t="str">
        <f>+Technologies!B241</f>
        <v>Frzr-Chest-ManDef_WtdSize-Code</v>
      </c>
      <c r="D236" s="185" t="str">
        <f>+Technologies!D241</f>
        <v>DEER2015</v>
      </c>
      <c r="E236" t="s">
        <v>418</v>
      </c>
      <c r="F236" t="str">
        <f>+Technologies!P241</f>
        <v>Chest freezer, Size range = Weighted Size, AV = 21.9, Minimum code compiant, Rated kWh = 199</v>
      </c>
      <c r="G236" t="s">
        <v>417</v>
      </c>
    </row>
    <row r="237" spans="1:7" x14ac:dyDescent="0.25">
      <c r="A237" s="185">
        <f t="shared" si="3"/>
        <v>1433</v>
      </c>
      <c r="B237" s="186">
        <v>121</v>
      </c>
      <c r="C237" s="185" t="str">
        <f>+Technologies!B242</f>
        <v>Frzr-Chest-AutoDef_Small-Code</v>
      </c>
      <c r="D237" s="185" t="str">
        <f>+Technologies!D242</f>
        <v>DEER2015</v>
      </c>
      <c r="E237" t="s">
        <v>418</v>
      </c>
      <c r="F237" t="str">
        <f>+Technologies!P242</f>
        <v>Chest freezer, Size range = Small (&lt;13 cu ft.), AV = 19.4, Minimum code compiant, Rated kWh = 261</v>
      </c>
      <c r="G237" t="s">
        <v>417</v>
      </c>
    </row>
    <row r="238" spans="1:7" x14ac:dyDescent="0.25">
      <c r="A238" s="185">
        <f t="shared" si="3"/>
        <v>1434</v>
      </c>
      <c r="B238" s="186">
        <v>121</v>
      </c>
      <c r="C238" s="185" t="str">
        <f>+Technologies!B243</f>
        <v>Frzr-Chest-AutoDef_Med-Code</v>
      </c>
      <c r="D238" s="185" t="str">
        <f>+Technologies!D243</f>
        <v>DEER2015</v>
      </c>
      <c r="E238" t="s">
        <v>418</v>
      </c>
      <c r="F238" t="str">
        <f>+Technologies!P243</f>
        <v>Chest freezer, Size range = Medium (13-16 cu ft), AV = 25.5, Minimum code compiant, Rated kWh = 297</v>
      </c>
      <c r="G238" t="s">
        <v>417</v>
      </c>
    </row>
    <row r="239" spans="1:7" x14ac:dyDescent="0.25">
      <c r="A239" s="185">
        <f t="shared" si="3"/>
        <v>1435</v>
      </c>
      <c r="B239" s="186">
        <v>121</v>
      </c>
      <c r="C239" s="185" t="str">
        <f>+Technologies!B244</f>
        <v>Frzr-Chest-AutoDef_Large-Code</v>
      </c>
      <c r="D239" s="185" t="str">
        <f>+Technologies!D244</f>
        <v>DEER2015</v>
      </c>
      <c r="E239" t="s">
        <v>418</v>
      </c>
      <c r="F239" t="str">
        <f>+Technologies!P244</f>
        <v>Chest freezer, Size range = Large (&gt;16 cu ft), AV = 31.7, Minimum code compiant, Rated kWh = 332</v>
      </c>
      <c r="G239" t="s">
        <v>417</v>
      </c>
    </row>
    <row r="240" spans="1:7" x14ac:dyDescent="0.25">
      <c r="A240" s="185">
        <f t="shared" si="3"/>
        <v>1436</v>
      </c>
      <c r="B240" s="186">
        <v>121</v>
      </c>
      <c r="C240" s="185" t="str">
        <f>+Technologies!B245</f>
        <v>Frzr-Chest-AutoDef_WtdSize-Code</v>
      </c>
      <c r="D240" s="185" t="str">
        <f>+Technologies!D245</f>
        <v>DEER2015</v>
      </c>
      <c r="E240" t="s">
        <v>418</v>
      </c>
      <c r="F240" t="str">
        <f>+Technologies!P245</f>
        <v>Chest freezer, Size range = Weighted, AV = 22.9, Minimum code compiant, Rated kWh = 282</v>
      </c>
      <c r="G240" t="s">
        <v>417</v>
      </c>
    </row>
    <row r="241" spans="1:7" x14ac:dyDescent="0.25">
      <c r="A241" s="185">
        <f t="shared" si="3"/>
        <v>1437</v>
      </c>
      <c r="B241" s="186">
        <v>121</v>
      </c>
      <c r="C241" s="185" t="str">
        <f>+Technologies!B246</f>
        <v>Frzr-Wtd-Code</v>
      </c>
      <c r="D241" s="185" t="str">
        <f>+Technologies!D246</f>
        <v>DEER2015</v>
      </c>
      <c r="E241" t="s">
        <v>418</v>
      </c>
      <c r="F241" t="str">
        <f>+Technologies!P246</f>
        <v>Freezers, weighted configuration and size range, AV = 25, Minimum code compiant, Rated kWh = 282</v>
      </c>
      <c r="G241" t="s">
        <v>417</v>
      </c>
    </row>
    <row r="242" spans="1:7" x14ac:dyDescent="0.25">
      <c r="A242" s="185">
        <f t="shared" si="3"/>
        <v>1438</v>
      </c>
      <c r="B242" s="186">
        <v>121</v>
      </c>
      <c r="C242" s="185" t="str">
        <f>+Technologies!B247</f>
        <v>Frzr-Up-ManDef_Small-Tier1</v>
      </c>
      <c r="D242" s="185" t="str">
        <f>+Technologies!D247</f>
        <v>DEER2015</v>
      </c>
      <c r="E242" t="s">
        <v>419</v>
      </c>
      <c r="F242" t="str">
        <f>+Technologies!P247</f>
        <v>Upright freezer, Size range = Small (&lt;13 cu ft.), AV = 19.4, Energy Star qualified, Rated kWh = 229.5</v>
      </c>
      <c r="G242" t="s">
        <v>417</v>
      </c>
    </row>
    <row r="243" spans="1:7" x14ac:dyDescent="0.25">
      <c r="A243" s="185">
        <f t="shared" si="3"/>
        <v>1439</v>
      </c>
      <c r="B243" s="186">
        <v>121</v>
      </c>
      <c r="C243" s="185" t="str">
        <f>+Technologies!B248</f>
        <v>Frzr-Up-ManDef_Med-Tier1</v>
      </c>
      <c r="D243" s="185" t="str">
        <f>+Technologies!D248</f>
        <v>DEER2015</v>
      </c>
      <c r="E243" t="s">
        <v>419</v>
      </c>
      <c r="F243" t="str">
        <f>+Technologies!P248</f>
        <v>Upright freezer, Size range = Medium (13-16 cu ft), AV = 25.5, Energy Star qualified, Rated kWh = 246.6</v>
      </c>
      <c r="G243" t="s">
        <v>417</v>
      </c>
    </row>
    <row r="244" spans="1:7" x14ac:dyDescent="0.25">
      <c r="A244" s="185">
        <f t="shared" si="3"/>
        <v>1440</v>
      </c>
      <c r="B244" s="186">
        <v>121</v>
      </c>
      <c r="C244" s="185" t="str">
        <f>+Technologies!B249</f>
        <v>Frzr-Up-ManDef_Large-Tier1</v>
      </c>
      <c r="D244" s="185" t="str">
        <f>+Technologies!D249</f>
        <v>DEER2015</v>
      </c>
      <c r="E244" t="s">
        <v>419</v>
      </c>
      <c r="F244" t="str">
        <f>+Technologies!P249</f>
        <v>Upright freezer, Size range = Large (&gt;16 cu ft), AV = 31.7, Energy Star qualified, Rated kWh = 264.6</v>
      </c>
      <c r="G244" t="s">
        <v>417</v>
      </c>
    </row>
    <row r="245" spans="1:7" x14ac:dyDescent="0.25">
      <c r="A245" s="185">
        <f t="shared" si="3"/>
        <v>1441</v>
      </c>
      <c r="B245" s="186">
        <v>121</v>
      </c>
      <c r="C245" s="185" t="str">
        <f>+Technologies!B250</f>
        <v>Frzr-Up-ManDef_WtdSize-Tier1</v>
      </c>
      <c r="D245" s="185" t="str">
        <f>+Technologies!D250</f>
        <v>DEER2015</v>
      </c>
      <c r="E245" t="s">
        <v>419</v>
      </c>
      <c r="F245" t="str">
        <f>+Technologies!P250</f>
        <v>Upright freezer, Size range = Weighted Size, AV = 26.4, Energy Star qualified, Rated kWh = 249.3</v>
      </c>
      <c r="G245" t="s">
        <v>417</v>
      </c>
    </row>
    <row r="246" spans="1:7" x14ac:dyDescent="0.25">
      <c r="A246" s="185">
        <f t="shared" si="3"/>
        <v>1442</v>
      </c>
      <c r="B246" s="186">
        <v>121</v>
      </c>
      <c r="C246" s="185" t="str">
        <f>+Technologies!B251</f>
        <v>Frzr-Up-AutoDef_Small-Tier1</v>
      </c>
      <c r="D246" s="185" t="str">
        <f>+Technologies!D251</f>
        <v>DEER2015</v>
      </c>
      <c r="E246" t="s">
        <v>419</v>
      </c>
      <c r="F246" t="str">
        <f>+Technologies!P251</f>
        <v>Upright freezer, with Icemaker,  Size range = Small (&lt;13 cu ft.), AV = 19.4, Energy Star qualified, Rated kWh = 290.7</v>
      </c>
      <c r="G246" t="s">
        <v>417</v>
      </c>
    </row>
    <row r="247" spans="1:7" x14ac:dyDescent="0.25">
      <c r="A247" s="185">
        <f t="shared" si="3"/>
        <v>1443</v>
      </c>
      <c r="B247" s="186">
        <v>121</v>
      </c>
      <c r="C247" s="185" t="str">
        <f>+Technologies!B252</f>
        <v>Frzr-Up-AutoDef_Med-Tier1</v>
      </c>
      <c r="D247" s="185" t="str">
        <f>+Technologies!D252</f>
        <v>DEER2015</v>
      </c>
      <c r="E247" t="s">
        <v>419</v>
      </c>
      <c r="F247" t="str">
        <f>+Technologies!P252</f>
        <v>Upright freezer, with Icemaker,  Size range = Medium (13-16 cu ft), AV = 25.5, Energy Star qualified, Rated kWh = 317.7</v>
      </c>
      <c r="G247" t="s">
        <v>417</v>
      </c>
    </row>
    <row r="248" spans="1:7" x14ac:dyDescent="0.25">
      <c r="A248" s="185">
        <f t="shared" si="3"/>
        <v>1444</v>
      </c>
      <c r="B248" s="186">
        <v>121</v>
      </c>
      <c r="C248" s="185" t="str">
        <f>+Technologies!B253</f>
        <v>Frzr-Up-AutoDef_Large-Tier1</v>
      </c>
      <c r="D248" s="185" t="str">
        <f>+Technologies!D253</f>
        <v>DEER2015</v>
      </c>
      <c r="E248" t="s">
        <v>419</v>
      </c>
      <c r="F248" t="str">
        <f>+Technologies!P253</f>
        <v>Upright freezer, with Icemaker,  Size range = Large (&gt;16 cu ft), AV = 31.7, Energy Star qualified, Rated kWh = 344.7</v>
      </c>
      <c r="G248" t="s">
        <v>417</v>
      </c>
    </row>
    <row r="249" spans="1:7" x14ac:dyDescent="0.25">
      <c r="A249" s="185">
        <f t="shared" si="3"/>
        <v>1445</v>
      </c>
      <c r="B249" s="186">
        <v>121</v>
      </c>
      <c r="C249" s="185" t="str">
        <f>+Technologies!B254</f>
        <v>Frzr-Up-AutoDef_WtdSize-Tier1</v>
      </c>
      <c r="D249" s="185" t="str">
        <f>+Technologies!D254</f>
        <v>DEER2015</v>
      </c>
      <c r="E249" t="s">
        <v>419</v>
      </c>
      <c r="F249" t="str">
        <f>+Technologies!P254</f>
        <v>Upright freezer, with Icemaker,  Size range = Weighted Size, AV = 28.4, Energy Star qualified, Rated kWh = 330.3</v>
      </c>
      <c r="G249" t="s">
        <v>417</v>
      </c>
    </row>
    <row r="250" spans="1:7" x14ac:dyDescent="0.25">
      <c r="A250" s="185">
        <f t="shared" si="3"/>
        <v>1446</v>
      </c>
      <c r="B250" s="186">
        <v>121</v>
      </c>
      <c r="C250" s="185" t="str">
        <f>+Technologies!B255</f>
        <v>Frzr-Chest-ManDef_Small-Tier1</v>
      </c>
      <c r="D250" s="185" t="str">
        <f>+Technologies!D255</f>
        <v>DEER2015</v>
      </c>
      <c r="E250" t="s">
        <v>419</v>
      </c>
      <c r="F250" t="str">
        <f>+Technologies!P255</f>
        <v>Chest freezer, Size range = Small (&lt;13 cu ft.), AV = 19.4, Energy Star qualified, Rated kWh = 169.2</v>
      </c>
      <c r="G250" t="s">
        <v>417</v>
      </c>
    </row>
    <row r="251" spans="1:7" x14ac:dyDescent="0.25">
      <c r="A251" s="185">
        <f t="shared" si="3"/>
        <v>1447</v>
      </c>
      <c r="B251" s="186">
        <v>121</v>
      </c>
      <c r="C251" s="185" t="str">
        <f>+Technologies!B256</f>
        <v>Frzr-Chest-ManDef_Med-Tier1</v>
      </c>
      <c r="D251" s="185" t="str">
        <f>+Technologies!D256</f>
        <v>DEER2015</v>
      </c>
      <c r="E251" t="s">
        <v>419</v>
      </c>
      <c r="F251" t="str">
        <f>+Technologies!P256</f>
        <v>Chest freezer, Size range = Medium (13-16 cu ft), AV = 25.5, Energy Star qualified, Rated kWh = 192.6</v>
      </c>
      <c r="G251" t="s">
        <v>417</v>
      </c>
    </row>
    <row r="252" spans="1:7" x14ac:dyDescent="0.25">
      <c r="A252" s="185">
        <f t="shared" si="3"/>
        <v>1448</v>
      </c>
      <c r="B252" s="186">
        <v>121</v>
      </c>
      <c r="C252" s="185" t="str">
        <f>+Technologies!B257</f>
        <v>Frzr-Chest-ManDef_Large-Tier1</v>
      </c>
      <c r="D252" s="185" t="str">
        <f>+Technologies!D257</f>
        <v>DEER2015</v>
      </c>
      <c r="E252" t="s">
        <v>419</v>
      </c>
      <c r="F252" t="str">
        <f>+Technologies!P257</f>
        <v>Chest freezer, Size range = Large (&gt;16 cu ft), AV = 31.7, Energy Star qualified, Rated kWh = 215.1</v>
      </c>
      <c r="G252" t="s">
        <v>417</v>
      </c>
    </row>
    <row r="253" spans="1:7" x14ac:dyDescent="0.25">
      <c r="A253" s="185">
        <f t="shared" si="3"/>
        <v>1449</v>
      </c>
      <c r="B253" s="186">
        <v>121</v>
      </c>
      <c r="C253" s="185" t="str">
        <f>+Technologies!B258</f>
        <v>Frzr-Chest-ManDef_WtdSize-Tier1</v>
      </c>
      <c r="D253" s="185" t="str">
        <f>+Technologies!D258</f>
        <v>DEER2015</v>
      </c>
      <c r="E253" t="s">
        <v>419</v>
      </c>
      <c r="F253" t="str">
        <f>+Technologies!P258</f>
        <v>Chest freezer, Size range = Weighted Size, AV = 21.9, Energy Star qualified, Rated kWh = 179.1</v>
      </c>
      <c r="G253" t="s">
        <v>417</v>
      </c>
    </row>
    <row r="254" spans="1:7" x14ac:dyDescent="0.25">
      <c r="A254" s="185">
        <f t="shared" si="3"/>
        <v>1450</v>
      </c>
      <c r="B254" s="186">
        <v>121</v>
      </c>
      <c r="C254" s="185" t="str">
        <f>+Technologies!B259</f>
        <v>Frzr-Chest-AutoDef_Small-Tier1</v>
      </c>
      <c r="D254" s="185" t="str">
        <f>+Technologies!D259</f>
        <v>DEER2015</v>
      </c>
      <c r="E254" t="s">
        <v>419</v>
      </c>
      <c r="F254" t="str">
        <f>+Technologies!P259</f>
        <v>Chest freezer, Size range = Small (&lt;13 cu ft.), AV = 19.4, Energy Star qualified, Rated kWh = 234.9</v>
      </c>
      <c r="G254" t="s">
        <v>417</v>
      </c>
    </row>
    <row r="255" spans="1:7" x14ac:dyDescent="0.25">
      <c r="A255" s="185">
        <f t="shared" si="3"/>
        <v>1451</v>
      </c>
      <c r="B255" s="186">
        <v>121</v>
      </c>
      <c r="C255" s="185" t="str">
        <f>+Technologies!B260</f>
        <v>Frzr-Chest-AutoDef_Med-Tier1</v>
      </c>
      <c r="D255" s="185" t="str">
        <f>+Technologies!D260</f>
        <v>DEER2015</v>
      </c>
      <c r="E255" t="s">
        <v>419</v>
      </c>
      <c r="F255" t="str">
        <f>+Technologies!P260</f>
        <v>Chest freezer, Size range = Medium (13-16 cu ft), AV = 25.5, Energy Star qualified, Rated kWh = 267.3</v>
      </c>
      <c r="G255" t="s">
        <v>417</v>
      </c>
    </row>
    <row r="256" spans="1:7" x14ac:dyDescent="0.25">
      <c r="A256" s="185">
        <f t="shared" si="3"/>
        <v>1452</v>
      </c>
      <c r="B256" s="186">
        <v>121</v>
      </c>
      <c r="C256" s="185" t="str">
        <f>+Technologies!B261</f>
        <v>Frzr-Chest-AutoDef_Large-Tier1</v>
      </c>
      <c r="D256" s="185" t="str">
        <f>+Technologies!D261</f>
        <v>DEER2015</v>
      </c>
      <c r="E256" t="s">
        <v>419</v>
      </c>
      <c r="F256" t="str">
        <f>+Technologies!P261</f>
        <v>Chest freezer, Size range = Large (&gt;16 cu ft), AV = 31.7, Energy Star qualified, Rated kWh = 298.8</v>
      </c>
      <c r="G256" t="s">
        <v>417</v>
      </c>
    </row>
    <row r="257" spans="1:7" x14ac:dyDescent="0.25">
      <c r="A257" s="185">
        <f t="shared" si="3"/>
        <v>1453</v>
      </c>
      <c r="B257" s="186">
        <v>121</v>
      </c>
      <c r="C257" s="185" t="str">
        <f>+Technologies!B262</f>
        <v>Frzr-Chest-AutoDef_WtdSize-Tier1</v>
      </c>
      <c r="D257" s="185" t="str">
        <f>+Technologies!D262</f>
        <v>DEER2015</v>
      </c>
      <c r="E257" t="s">
        <v>419</v>
      </c>
      <c r="F257" t="str">
        <f>+Technologies!P262</f>
        <v>Chest freezer, Size range = Weighted, AV = 22.9, Energy Star qualified, Rated kWh = 253.8</v>
      </c>
      <c r="G257" t="s">
        <v>417</v>
      </c>
    </row>
    <row r="258" spans="1:7" x14ac:dyDescent="0.25">
      <c r="A258" s="185">
        <f t="shared" si="3"/>
        <v>1454</v>
      </c>
      <c r="B258" s="186">
        <v>121</v>
      </c>
      <c r="C258" s="185" t="str">
        <f>+Technologies!B263</f>
        <v>Frzr-Wtd-Tier1</v>
      </c>
      <c r="D258" s="185" t="str">
        <f>+Technologies!D263</f>
        <v>DEER2015</v>
      </c>
      <c r="E258" t="s">
        <v>419</v>
      </c>
      <c r="F258" t="str">
        <f>+Technologies!P263</f>
        <v>Freezers, weighted configuration and size range, AV = 25, Energy Star qualified, Rated kWh = 253.8</v>
      </c>
      <c r="G258" t="s">
        <v>417</v>
      </c>
    </row>
    <row r="259" spans="1:7" x14ac:dyDescent="0.25">
      <c r="A259" s="185">
        <f t="shared" si="3"/>
        <v>1455</v>
      </c>
      <c r="B259" s="186">
        <v>121</v>
      </c>
      <c r="C259" s="185" t="str">
        <f>+Technologies!B264</f>
        <v>Frzr-Up-ManDef_Small-Tier2</v>
      </c>
      <c r="D259" s="185" t="str">
        <f>+Technologies!D264</f>
        <v>DEER2015</v>
      </c>
      <c r="E259" t="s">
        <v>419</v>
      </c>
      <c r="F259" t="str">
        <f>+Technologies!P264</f>
        <v>Upright freezer, Size range = Small (&lt;13 cu ft.), AV = 19.4, 30% lower than Code, Rated kWh = 178.5</v>
      </c>
      <c r="G259" t="s">
        <v>417</v>
      </c>
    </row>
    <row r="260" spans="1:7" x14ac:dyDescent="0.25">
      <c r="A260" s="185">
        <f t="shared" si="3"/>
        <v>1456</v>
      </c>
      <c r="B260" s="186">
        <v>121</v>
      </c>
      <c r="C260" s="185" t="str">
        <f>+Technologies!B265</f>
        <v>Frzr-Up-ManDef_Med-Tier2</v>
      </c>
      <c r="D260" s="185" t="str">
        <f>+Technologies!D265</f>
        <v>DEER2015</v>
      </c>
      <c r="E260" t="s">
        <v>419</v>
      </c>
      <c r="F260" t="str">
        <f>+Technologies!P265</f>
        <v>Upright freezer, Size range = Medium (13-16 cu ft), AV = 25.5, 30% lower than Code, Rated kWh = 191.8</v>
      </c>
      <c r="G260" t="s">
        <v>417</v>
      </c>
    </row>
    <row r="261" spans="1:7" x14ac:dyDescent="0.25">
      <c r="A261" s="185">
        <f t="shared" si="3"/>
        <v>1457</v>
      </c>
      <c r="B261" s="186">
        <v>121</v>
      </c>
      <c r="C261" s="185" t="str">
        <f>+Technologies!B266</f>
        <v>Frzr-Up-ManDef_Large-Tier2</v>
      </c>
      <c r="D261" s="185" t="str">
        <f>+Technologies!D266</f>
        <v>DEER2015</v>
      </c>
      <c r="E261" t="s">
        <v>419</v>
      </c>
      <c r="F261" t="str">
        <f>+Technologies!P266</f>
        <v>Upright freezer, Size range = Large (&gt;16 cu ft), AV = 31.7, 30% lower than Code, Rated kWh = 205.8</v>
      </c>
      <c r="G261" t="s">
        <v>417</v>
      </c>
    </row>
    <row r="262" spans="1:7" x14ac:dyDescent="0.25">
      <c r="A262" s="185">
        <f t="shared" si="3"/>
        <v>1458</v>
      </c>
      <c r="B262" s="186">
        <v>121</v>
      </c>
      <c r="C262" s="185" t="str">
        <f>+Technologies!B267</f>
        <v>Frzr-Up-ManDef_WtdSize-Tier2</v>
      </c>
      <c r="D262" s="185" t="str">
        <f>+Technologies!D267</f>
        <v>DEER2015</v>
      </c>
      <c r="E262" t="s">
        <v>419</v>
      </c>
      <c r="F262" t="str">
        <f>+Technologies!P267</f>
        <v>Upright freezer, Size range = Weighted Size, AV = 26.4, 30% lower than Code, Rated kWh = 193.9</v>
      </c>
      <c r="G262" t="s">
        <v>417</v>
      </c>
    </row>
    <row r="263" spans="1:7" x14ac:dyDescent="0.25">
      <c r="A263" s="185">
        <f t="shared" ref="A263:A284" si="4">+A262+1</f>
        <v>1459</v>
      </c>
      <c r="B263" s="186">
        <v>121</v>
      </c>
      <c r="C263" s="185" t="str">
        <f>+Technologies!B268</f>
        <v>Frzr-Up-AutoDef_Small-Tier2</v>
      </c>
      <c r="D263" s="185" t="str">
        <f>+Technologies!D268</f>
        <v>DEER2015</v>
      </c>
      <c r="E263" t="s">
        <v>419</v>
      </c>
      <c r="F263" t="str">
        <f>+Technologies!P268</f>
        <v>Upright freezer, with Icemaker,  Size range = Small (&lt;13 cu ft.), AV = 19.4, 30% lower than Code, Rated kWh = 226.1</v>
      </c>
      <c r="G263" t="s">
        <v>417</v>
      </c>
    </row>
    <row r="264" spans="1:7" x14ac:dyDescent="0.25">
      <c r="A264" s="185">
        <f t="shared" si="4"/>
        <v>1460</v>
      </c>
      <c r="B264" s="186">
        <v>121</v>
      </c>
      <c r="C264" s="185" t="str">
        <f>+Technologies!B269</f>
        <v>Frzr-Up-AutoDef_Med-Tier2</v>
      </c>
      <c r="D264" s="185" t="str">
        <f>+Technologies!D269</f>
        <v>DEER2015</v>
      </c>
      <c r="E264" t="s">
        <v>419</v>
      </c>
      <c r="F264" t="str">
        <f>+Technologies!P269</f>
        <v>Upright freezer, with Icemaker,  Size range = Medium (13-16 cu ft), AV = 25.5, 30% lower than Code, Rated kWh = 247.1</v>
      </c>
      <c r="G264" t="s">
        <v>417</v>
      </c>
    </row>
    <row r="265" spans="1:7" x14ac:dyDescent="0.25">
      <c r="A265" s="185">
        <f t="shared" si="4"/>
        <v>1461</v>
      </c>
      <c r="B265" s="186">
        <v>121</v>
      </c>
      <c r="C265" s="185" t="str">
        <f>+Technologies!B270</f>
        <v>Frzr-Up-AutoDef_Large-Tier2</v>
      </c>
      <c r="D265" s="185" t="str">
        <f>+Technologies!D270</f>
        <v>DEER2015</v>
      </c>
      <c r="E265" t="s">
        <v>419</v>
      </c>
      <c r="F265" t="str">
        <f>+Technologies!P270</f>
        <v>Upright freezer, with Icemaker,  Size range = Large (&gt;16 cu ft), AV = 31.7, 30% lower than Code, Rated kWh = 268.1</v>
      </c>
      <c r="G265" t="s">
        <v>417</v>
      </c>
    </row>
    <row r="266" spans="1:7" x14ac:dyDescent="0.25">
      <c r="A266" s="185">
        <f t="shared" si="4"/>
        <v>1462</v>
      </c>
      <c r="B266" s="186">
        <v>121</v>
      </c>
      <c r="C266" s="185" t="str">
        <f>+Technologies!B271</f>
        <v>Frzr-Up-AutoDef_WtdSize-Tier2</v>
      </c>
      <c r="D266" s="185" t="str">
        <f>+Technologies!D271</f>
        <v>DEER2015</v>
      </c>
      <c r="E266" t="s">
        <v>419</v>
      </c>
      <c r="F266" t="str">
        <f>+Technologies!P271</f>
        <v>Upright freezer, with Icemaker,  Size range = Weighted Size, AV = 28.4, 30% lower than Code, Rated kWh = 256.9</v>
      </c>
      <c r="G266" t="s">
        <v>417</v>
      </c>
    </row>
    <row r="267" spans="1:7" x14ac:dyDescent="0.25">
      <c r="A267" s="185">
        <f t="shared" si="4"/>
        <v>1463</v>
      </c>
      <c r="B267" s="186">
        <v>121</v>
      </c>
      <c r="C267" s="185" t="str">
        <f>+Technologies!B272</f>
        <v>Frzr-Chest-ManDef_Small-Tier2</v>
      </c>
      <c r="D267" s="185" t="str">
        <f>+Technologies!D272</f>
        <v>DEER2015</v>
      </c>
      <c r="E267" t="s">
        <v>419</v>
      </c>
      <c r="F267" t="str">
        <f>+Technologies!P272</f>
        <v>Chest freezer, Size range = Small (&lt;13 cu ft.), AV = 19.4, 30% lower than Code, Rated kWh = 131.6</v>
      </c>
      <c r="G267" t="s">
        <v>417</v>
      </c>
    </row>
    <row r="268" spans="1:7" x14ac:dyDescent="0.25">
      <c r="A268" s="185">
        <f t="shared" si="4"/>
        <v>1464</v>
      </c>
      <c r="B268" s="186">
        <v>121</v>
      </c>
      <c r="C268" s="185" t="str">
        <f>+Technologies!B273</f>
        <v>Frzr-Chest-ManDef_Med-Tier2</v>
      </c>
      <c r="D268" s="185" t="str">
        <f>+Technologies!D273</f>
        <v>DEER2015</v>
      </c>
      <c r="E268" t="s">
        <v>419</v>
      </c>
      <c r="F268" t="str">
        <f>+Technologies!P273</f>
        <v>Chest freezer, Size range = Medium (13-16 cu ft), AV = 25.5, 30% lower than Code, Rated kWh = 149.8</v>
      </c>
      <c r="G268" t="s">
        <v>417</v>
      </c>
    </row>
    <row r="269" spans="1:7" x14ac:dyDescent="0.25">
      <c r="A269" s="185">
        <f t="shared" si="4"/>
        <v>1465</v>
      </c>
      <c r="B269" s="186">
        <v>121</v>
      </c>
      <c r="C269" s="185" t="str">
        <f>+Technologies!B274</f>
        <v>Frzr-Chest-ManDef_Large-Tier2</v>
      </c>
      <c r="D269" s="185" t="str">
        <f>+Technologies!D274</f>
        <v>DEER2015</v>
      </c>
      <c r="E269" t="s">
        <v>419</v>
      </c>
      <c r="F269" t="str">
        <f>+Technologies!P274</f>
        <v>Chest freezer, Size range = Large (&gt;16 cu ft), AV = 31.7, 30% lower than Code, Rated kWh = 167.3</v>
      </c>
      <c r="G269" t="s">
        <v>417</v>
      </c>
    </row>
    <row r="270" spans="1:7" x14ac:dyDescent="0.25">
      <c r="A270" s="185">
        <f t="shared" si="4"/>
        <v>1466</v>
      </c>
      <c r="B270" s="186">
        <v>121</v>
      </c>
      <c r="C270" s="185" t="str">
        <f>+Technologies!B275</f>
        <v>Frzr-Chest-ManDef_WtdSize-Tier2</v>
      </c>
      <c r="D270" s="185" t="str">
        <f>+Technologies!D275</f>
        <v>DEER2015</v>
      </c>
      <c r="E270" t="s">
        <v>419</v>
      </c>
      <c r="F270" t="str">
        <f>+Technologies!P275</f>
        <v>Chest freezer, Size range = Weighted Size, AV = 21.9, 30% lower than Code, Rated kWh = 139.3</v>
      </c>
      <c r="G270" t="s">
        <v>417</v>
      </c>
    </row>
    <row r="271" spans="1:7" x14ac:dyDescent="0.25">
      <c r="A271" s="185">
        <f t="shared" si="4"/>
        <v>1467</v>
      </c>
      <c r="B271" s="186">
        <v>121</v>
      </c>
      <c r="C271" s="185" t="str">
        <f>+Technologies!B276</f>
        <v>Frzr-Chest-AutoDef_Small-Tier2</v>
      </c>
      <c r="D271" s="185" t="str">
        <f>+Technologies!D276</f>
        <v>DEER2015</v>
      </c>
      <c r="E271" t="s">
        <v>419</v>
      </c>
      <c r="F271" t="str">
        <f>+Technologies!P276</f>
        <v>Chest freezer, Size range = Small (&lt;13 cu ft.), AV = 19.4, 30% lower than Code, Rated kWh = 182.7</v>
      </c>
      <c r="G271" t="s">
        <v>417</v>
      </c>
    </row>
    <row r="272" spans="1:7" x14ac:dyDescent="0.25">
      <c r="A272" s="185">
        <f t="shared" si="4"/>
        <v>1468</v>
      </c>
      <c r="B272" s="186">
        <v>121</v>
      </c>
      <c r="C272" s="185" t="str">
        <f>+Technologies!B277</f>
        <v>Frzr-Chest-AutoDef_Med-Tier2</v>
      </c>
      <c r="D272" s="185" t="str">
        <f>+Technologies!D277</f>
        <v>DEER2015</v>
      </c>
      <c r="E272" t="s">
        <v>419</v>
      </c>
      <c r="F272" t="str">
        <f>+Technologies!P277</f>
        <v>Chest freezer, Size range = Medium (13-16 cu ft), AV = 25.5, 30% lower than Code, Rated kWh = 207.9</v>
      </c>
      <c r="G272" t="s">
        <v>417</v>
      </c>
    </row>
    <row r="273" spans="1:7" x14ac:dyDescent="0.25">
      <c r="A273" s="185">
        <f t="shared" si="4"/>
        <v>1469</v>
      </c>
      <c r="B273" s="186">
        <v>121</v>
      </c>
      <c r="C273" s="185" t="str">
        <f>+Technologies!B278</f>
        <v>Frzr-Chest-AutoDef_Large-Tier2</v>
      </c>
      <c r="D273" s="185" t="str">
        <f>+Technologies!D278</f>
        <v>DEER2015</v>
      </c>
      <c r="E273" t="s">
        <v>419</v>
      </c>
      <c r="F273" t="str">
        <f>+Technologies!P278</f>
        <v>Chest freezer, Size range = Large (&gt;16 cu ft), AV = 31.7, 30% lower than Code, Rated kWh = 232.4</v>
      </c>
      <c r="G273" t="s">
        <v>417</v>
      </c>
    </row>
    <row r="274" spans="1:7" x14ac:dyDescent="0.25">
      <c r="A274" s="185">
        <f t="shared" si="4"/>
        <v>1470</v>
      </c>
      <c r="B274" s="186">
        <v>121</v>
      </c>
      <c r="C274" s="185" t="str">
        <f>+Technologies!B279</f>
        <v>Frzr-Chest-AutoDef_WtdSize-Tier2</v>
      </c>
      <c r="D274" s="185" t="str">
        <f>+Technologies!D279</f>
        <v>DEER2015</v>
      </c>
      <c r="E274" t="s">
        <v>419</v>
      </c>
      <c r="F274" t="str">
        <f>+Technologies!P279</f>
        <v>Chest freezer, Size range = Weighted, AV = 22.9, 30% lower than Code, Rated kWh = 197.4</v>
      </c>
      <c r="G274" t="s">
        <v>417</v>
      </c>
    </row>
    <row r="275" spans="1:7" x14ac:dyDescent="0.25">
      <c r="A275" s="185">
        <f t="shared" si="4"/>
        <v>1471</v>
      </c>
      <c r="B275" s="186">
        <v>121</v>
      </c>
      <c r="C275" s="185" t="str">
        <f>+Technologies!B280</f>
        <v>Frzr-Wtd-Tier2</v>
      </c>
      <c r="D275" s="185" t="str">
        <f>+Technologies!D280</f>
        <v>DEER2015</v>
      </c>
      <c r="E275" t="s">
        <v>419</v>
      </c>
      <c r="F275" t="str">
        <f>+Technologies!P280</f>
        <v>Freezers, weighted configuration and size range, AV = 25, 30% lower than Code, Rated kWh = 197.4</v>
      </c>
      <c r="G275" t="s">
        <v>417</v>
      </c>
    </row>
    <row r="276" spans="1:7" x14ac:dyDescent="0.25">
      <c r="A276" s="185">
        <f t="shared" si="4"/>
        <v>1472</v>
      </c>
      <c r="B276" s="186">
        <v>121</v>
      </c>
      <c r="C276" s="185" t="str">
        <f>+Technologies!B281</f>
        <v>Freezer-368kWhyr-Manual-ES</v>
      </c>
      <c r="D276" s="185" t="str">
        <f>+Technologies!D281</f>
        <v>DEER 2012</v>
      </c>
      <c r="E276" t="s">
        <v>692</v>
      </c>
      <c r="F276" t="str">
        <f>+Technologies!P281</f>
        <v>Energy Star(R) Freezer: Chest - manual defrost - 368 kWh/yr</v>
      </c>
      <c r="G276" t="s">
        <v>417</v>
      </c>
    </row>
    <row r="277" spans="1:7" x14ac:dyDescent="0.25">
      <c r="A277" s="185">
        <f t="shared" si="4"/>
        <v>1473</v>
      </c>
      <c r="B277" s="186">
        <v>121</v>
      </c>
      <c r="C277" s="185" t="str">
        <f>+Technologies!B282</f>
        <v>Freezer-409kWhyr-Manual</v>
      </c>
      <c r="D277" s="185" t="str">
        <f>+Technologies!D282</f>
        <v>DEER 2012</v>
      </c>
      <c r="F277" t="str">
        <f>+Technologies!P282</f>
        <v>Freezer-409kWhyr-Manual</v>
      </c>
      <c r="G277" t="s">
        <v>417</v>
      </c>
    </row>
    <row r="278" spans="1:7" x14ac:dyDescent="0.25">
      <c r="A278" s="185">
        <f t="shared" si="4"/>
        <v>1474</v>
      </c>
      <c r="B278" s="186">
        <v>121</v>
      </c>
      <c r="C278" s="185" t="str">
        <f>+Technologies!B283</f>
        <v>Freezer-409kWhyr-Manual-ES</v>
      </c>
      <c r="D278" s="185" t="str">
        <f>+Technologies!D283</f>
        <v>DEER 2012</v>
      </c>
      <c r="E278" t="s">
        <v>692</v>
      </c>
      <c r="F278" t="str">
        <f>+Technologies!P283</f>
        <v>Energy Star(R) Freezer: Upright - manual defrost - 409 kWh/yr</v>
      </c>
      <c r="G278" t="s">
        <v>417</v>
      </c>
    </row>
    <row r="279" spans="1:7" x14ac:dyDescent="0.25">
      <c r="A279" s="185">
        <f t="shared" si="4"/>
        <v>1475</v>
      </c>
      <c r="B279" s="186">
        <v>121</v>
      </c>
      <c r="C279" s="185" t="str">
        <f>+Technologies!B284</f>
        <v>Freezer-454kWhyr-Manual</v>
      </c>
      <c r="D279" s="185" t="str">
        <f>+Technologies!D284</f>
        <v>DEER 2012</v>
      </c>
      <c r="F279" t="str">
        <f>+Technologies!P284</f>
        <v>Freezer-454kWhyr-Manual</v>
      </c>
      <c r="G279" t="s">
        <v>417</v>
      </c>
    </row>
    <row r="280" spans="1:7" x14ac:dyDescent="0.25">
      <c r="A280" s="185">
        <f t="shared" si="4"/>
        <v>1476</v>
      </c>
      <c r="B280" s="186">
        <v>121</v>
      </c>
      <c r="C280" s="185" t="str">
        <f>+Technologies!B285</f>
        <v>Freezer-642kWhyr-Automatic-ES</v>
      </c>
      <c r="D280" s="185" t="str">
        <f>+Technologies!D285</f>
        <v>DEER 2012</v>
      </c>
      <c r="E280" t="s">
        <v>692</v>
      </c>
      <c r="F280" t="str">
        <f>+Technologies!P285</f>
        <v>Energy Star(R) Freezer: Upright - automatic defrost - 642 kWh/yr</v>
      </c>
      <c r="G280" t="s">
        <v>417</v>
      </c>
    </row>
    <row r="281" spans="1:7" x14ac:dyDescent="0.25">
      <c r="A281" s="185">
        <f t="shared" si="4"/>
        <v>1477</v>
      </c>
      <c r="B281" s="186">
        <v>121</v>
      </c>
      <c r="C281" s="185" t="str">
        <f>+Technologies!B286</f>
        <v>Freezer-700kWhyr-Manual</v>
      </c>
      <c r="D281" s="185" t="str">
        <f>+Technologies!D286</f>
        <v>DEER 2012</v>
      </c>
      <c r="F281" t="str">
        <f>+Technologies!P286</f>
        <v>Freezer-700kWhyr-Manual</v>
      </c>
      <c r="G281" t="s">
        <v>417</v>
      </c>
    </row>
    <row r="282" spans="1:7" x14ac:dyDescent="0.25">
      <c r="A282" s="185">
        <f t="shared" si="4"/>
        <v>1478</v>
      </c>
      <c r="B282" s="186">
        <v>121</v>
      </c>
      <c r="C282" s="185" t="str">
        <f>+Technologies!B287</f>
        <v>Freezer-708kWhyr-Manual</v>
      </c>
      <c r="D282" s="185" t="str">
        <f>+Technologies!D287</f>
        <v>DEER 2012</v>
      </c>
      <c r="F282" t="str">
        <f>+Technologies!P287</f>
        <v>Freezer-708kWhyr-Manual</v>
      </c>
      <c r="G282" t="s">
        <v>417</v>
      </c>
    </row>
    <row r="283" spans="1:7" x14ac:dyDescent="0.25">
      <c r="A283" s="185">
        <f t="shared" si="4"/>
        <v>1479</v>
      </c>
      <c r="B283" s="186">
        <v>121</v>
      </c>
      <c r="C283" s="185" t="str">
        <f>+Technologies!B288</f>
        <v>Freezer-713kWhyr-Automatic</v>
      </c>
      <c r="D283" s="185" t="str">
        <f>+Technologies!D288</f>
        <v>DEER 2012</v>
      </c>
      <c r="F283" t="str">
        <f>+Technologies!P288</f>
        <v>Freezer-713kWhyr-Automatic</v>
      </c>
      <c r="G283" t="s">
        <v>417</v>
      </c>
    </row>
    <row r="284" spans="1:7" x14ac:dyDescent="0.25">
      <c r="A284" s="185">
        <f t="shared" si="4"/>
        <v>1480</v>
      </c>
      <c r="B284" s="186">
        <v>121</v>
      </c>
      <c r="C284" s="185" t="str">
        <f>+Technologies!B289</f>
        <v>Freezer-849kWhyr-Automatic</v>
      </c>
      <c r="D284" s="185" t="str">
        <f>+Technologies!D289</f>
        <v>DEER 2012</v>
      </c>
      <c r="F284" t="str">
        <f>+Technologies!P289</f>
        <v>Freezer-849kWhyr-Automatic</v>
      </c>
      <c r="G284" t="s">
        <v>417</v>
      </c>
    </row>
    <row r="285" spans="1:7" x14ac:dyDescent="0.25">
      <c r="C285" s="185"/>
    </row>
    <row r="286" spans="1:7" x14ac:dyDescent="0.25">
      <c r="C286" s="185"/>
    </row>
    <row r="287" spans="1:7" x14ac:dyDescent="0.25">
      <c r="C287" s="185"/>
    </row>
    <row r="288" spans="1:7" x14ac:dyDescent="0.25">
      <c r="C288" s="185"/>
    </row>
    <row r="289" spans="3:3" x14ac:dyDescent="0.25">
      <c r="C289" s="185"/>
    </row>
    <row r="290" spans="3:3" x14ac:dyDescent="0.25">
      <c r="C290" s="185"/>
    </row>
    <row r="291" spans="3:3" x14ac:dyDescent="0.25">
      <c r="C291" s="185"/>
    </row>
    <row r="292" spans="3:3" x14ac:dyDescent="0.25">
      <c r="C292" s="185"/>
    </row>
    <row r="293" spans="3:3" x14ac:dyDescent="0.25">
      <c r="C293" s="185"/>
    </row>
    <row r="294" spans="3:3" x14ac:dyDescent="0.25">
      <c r="C294" s="185"/>
    </row>
    <row r="295" spans="3:3" x14ac:dyDescent="0.25">
      <c r="C295" s="185"/>
    </row>
    <row r="296" spans="3:3" x14ac:dyDescent="0.25">
      <c r="C296" s="185"/>
    </row>
    <row r="297" spans="3:3" x14ac:dyDescent="0.25">
      <c r="C297" s="185"/>
    </row>
    <row r="298" spans="3:3" x14ac:dyDescent="0.25">
      <c r="C298" s="185"/>
    </row>
    <row r="299" spans="3:3" x14ac:dyDescent="0.25">
      <c r="C299" s="185"/>
    </row>
    <row r="300" spans="3:3" x14ac:dyDescent="0.25">
      <c r="C300" s="185"/>
    </row>
    <row r="301" spans="3:3" x14ac:dyDescent="0.25">
      <c r="C301" s="185"/>
    </row>
    <row r="302" spans="3:3" x14ac:dyDescent="0.25">
      <c r="C302" s="185"/>
    </row>
    <row r="303" spans="3:3" x14ac:dyDescent="0.25">
      <c r="C303" s="185"/>
    </row>
    <row r="304" spans="3:3" x14ac:dyDescent="0.25">
      <c r="C304" s="18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K2869"/>
  <sheetViews>
    <sheetView workbookViewId="0"/>
  </sheetViews>
  <sheetFormatPr defaultRowHeight="15" x14ac:dyDescent="0.25"/>
  <cols>
    <col min="3" max="3" width="17.42578125" bestFit="1" customWidth="1"/>
    <col min="4" max="4" width="22.28515625" customWidth="1"/>
    <col min="5" max="5" width="27.42578125" bestFit="1" customWidth="1"/>
    <col min="6" max="6" width="25.5703125" customWidth="1"/>
    <col min="7" max="7" width="17.42578125" bestFit="1" customWidth="1"/>
  </cols>
  <sheetData>
    <row r="2" spans="2:11" x14ac:dyDescent="0.25">
      <c r="B2" t="s">
        <v>511</v>
      </c>
    </row>
    <row r="3" spans="2:11" x14ac:dyDescent="0.25">
      <c r="B3" t="s">
        <v>514</v>
      </c>
    </row>
    <row r="5" spans="2:11" x14ac:dyDescent="0.25">
      <c r="B5" s="174" t="s">
        <v>352</v>
      </c>
      <c r="C5" s="10" t="s">
        <v>353</v>
      </c>
      <c r="D5" s="10"/>
      <c r="E5" s="184" t="s">
        <v>229</v>
      </c>
      <c r="F5" s="184" t="s">
        <v>226</v>
      </c>
      <c r="I5" s="179">
        <v>119</v>
      </c>
      <c r="J5" s="179">
        <v>121</v>
      </c>
      <c r="K5" s="179"/>
    </row>
    <row r="6" spans="2:11" x14ac:dyDescent="0.25">
      <c r="B6" s="171">
        <v>83</v>
      </c>
      <c r="C6" t="s">
        <v>346</v>
      </c>
      <c r="E6" t="s">
        <v>346</v>
      </c>
      <c r="F6" t="s">
        <v>411</v>
      </c>
      <c r="I6" s="171">
        <v>83</v>
      </c>
      <c r="J6" s="171">
        <v>1086</v>
      </c>
    </row>
    <row r="7" spans="2:11" x14ac:dyDescent="0.25">
      <c r="B7" s="171">
        <v>95</v>
      </c>
      <c r="C7" t="s">
        <v>362</v>
      </c>
      <c r="E7" t="s">
        <v>362</v>
      </c>
      <c r="F7" s="30" t="s">
        <v>362</v>
      </c>
      <c r="I7" s="171">
        <v>95</v>
      </c>
      <c r="J7" s="171">
        <v>95</v>
      </c>
    </row>
    <row r="8" spans="2:11" x14ac:dyDescent="0.25">
      <c r="B8" s="171">
        <v>1083</v>
      </c>
      <c r="C8" s="182" t="s">
        <v>341</v>
      </c>
      <c r="E8" t="s">
        <v>341</v>
      </c>
      <c r="F8" s="30" t="s">
        <v>341</v>
      </c>
      <c r="I8" s="171">
        <v>1083</v>
      </c>
      <c r="J8" s="171">
        <v>1083</v>
      </c>
    </row>
    <row r="9" spans="2:11" x14ac:dyDescent="0.25">
      <c r="B9" s="171">
        <v>38</v>
      </c>
      <c r="C9" t="s">
        <v>366</v>
      </c>
      <c r="E9" t="s">
        <v>366</v>
      </c>
      <c r="F9" s="30" t="s">
        <v>366</v>
      </c>
      <c r="I9" s="171">
        <v>38</v>
      </c>
      <c r="J9" s="171">
        <v>38</v>
      </c>
    </row>
    <row r="10" spans="2:11" x14ac:dyDescent="0.25">
      <c r="B10" s="171">
        <v>205</v>
      </c>
      <c r="C10" t="s">
        <v>548</v>
      </c>
      <c r="E10" t="s">
        <v>548</v>
      </c>
      <c r="F10" t="s">
        <v>548</v>
      </c>
      <c r="I10" s="171">
        <v>205</v>
      </c>
      <c r="J10" s="171">
        <v>205</v>
      </c>
    </row>
    <row r="11" spans="2:11" x14ac:dyDescent="0.25">
      <c r="B11" s="171">
        <v>1084</v>
      </c>
      <c r="C11" s="182" t="s">
        <v>343</v>
      </c>
      <c r="E11" t="s">
        <v>343</v>
      </c>
      <c r="F11" s="30" t="s">
        <v>343</v>
      </c>
      <c r="I11" s="171">
        <v>1084</v>
      </c>
      <c r="J11" s="171">
        <v>1084</v>
      </c>
    </row>
    <row r="12" spans="2:11" x14ac:dyDescent="0.25">
      <c r="B12" s="171">
        <v>1085</v>
      </c>
      <c r="C12" t="s">
        <v>405</v>
      </c>
      <c r="E12" t="s">
        <v>405</v>
      </c>
      <c r="F12" s="30" t="s">
        <v>405</v>
      </c>
      <c r="I12" s="171">
        <v>1085</v>
      </c>
      <c r="J12" s="171">
        <v>1085</v>
      </c>
    </row>
    <row r="13" spans="2:11" x14ac:dyDescent="0.25">
      <c r="B13" s="171">
        <v>167</v>
      </c>
      <c r="C13" t="s">
        <v>363</v>
      </c>
      <c r="E13" t="s">
        <v>363</v>
      </c>
      <c r="F13" s="30" t="s">
        <v>363</v>
      </c>
      <c r="I13" s="171">
        <v>167</v>
      </c>
      <c r="J13" s="171">
        <v>167</v>
      </c>
    </row>
    <row r="14" spans="2:11" x14ac:dyDescent="0.25">
      <c r="B14" s="171">
        <v>9</v>
      </c>
      <c r="C14" t="s">
        <v>364</v>
      </c>
      <c r="E14" t="s">
        <v>364</v>
      </c>
      <c r="F14" s="30" t="s">
        <v>364</v>
      </c>
      <c r="I14" s="171">
        <v>9</v>
      </c>
      <c r="J14" s="171">
        <v>9</v>
      </c>
    </row>
    <row r="15" spans="2:11" x14ac:dyDescent="0.25">
      <c r="B15" s="171">
        <v>10</v>
      </c>
      <c r="C15" t="s">
        <v>365</v>
      </c>
      <c r="E15" t="s">
        <v>365</v>
      </c>
      <c r="F15" s="30" t="s">
        <v>365</v>
      </c>
      <c r="I15" s="171">
        <v>10</v>
      </c>
      <c r="J15" s="171">
        <v>10</v>
      </c>
    </row>
    <row r="16" spans="2:11" x14ac:dyDescent="0.25">
      <c r="B16" s="171">
        <v>1086</v>
      </c>
      <c r="C16" t="s">
        <v>411</v>
      </c>
      <c r="E16" s="6"/>
      <c r="F16" s="6"/>
    </row>
    <row r="17" spans="1:10" x14ac:dyDescent="0.25">
      <c r="B17" s="171"/>
      <c r="E17" s="6"/>
      <c r="F17" s="6"/>
    </row>
    <row r="18" spans="1:10" x14ac:dyDescent="0.25">
      <c r="B18" s="180"/>
      <c r="E18" s="6"/>
      <c r="F18" s="6"/>
      <c r="G18" s="6"/>
    </row>
    <row r="19" spans="1:10" x14ac:dyDescent="0.25">
      <c r="B19" s="181" t="s">
        <v>354</v>
      </c>
      <c r="C19" s="181" t="s">
        <v>355</v>
      </c>
      <c r="D19" s="181" t="s">
        <v>356</v>
      </c>
      <c r="E19" s="181" t="s">
        <v>357</v>
      </c>
      <c r="F19" s="6"/>
      <c r="G19" s="30" t="s">
        <v>358</v>
      </c>
      <c r="H19" t="s">
        <v>359</v>
      </c>
      <c r="I19" t="s">
        <v>360</v>
      </c>
      <c r="J19" s="6" t="s">
        <v>68</v>
      </c>
    </row>
    <row r="20" spans="1:10" x14ac:dyDescent="0.25">
      <c r="A20" t="s">
        <v>224</v>
      </c>
      <c r="B20">
        <f>INDEX(exante.Technology!$A$5:$A$300,MATCH(E20,exante.Technology!$C$5:$C$300,0))</f>
        <v>1201</v>
      </c>
      <c r="C20" s="1">
        <v>83</v>
      </c>
      <c r="D20" s="30" t="str">
        <f>IF(INDEX(Technologies!$B$8:$U$227,H20,I20)=0,"",INDEX(Technologies!$B$8:$U$227,H20,I20))</f>
        <v>Top</v>
      </c>
      <c r="E20" t="str">
        <f>INDEX(Technologies!$B$8:$B$227,H20)</f>
        <v>RefgFrz-TM_Mini-Code</v>
      </c>
      <c r="F20" s="6"/>
      <c r="G20" t="str">
        <f t="shared" ref="G20:G83" si="0">VLOOKUP(C20,$B$6:$C$17,2,FALSE)</f>
        <v>Freezer_Location</v>
      </c>
      <c r="H20">
        <v>1</v>
      </c>
      <c r="I20">
        <f>MATCH(G20,Technologies!$B$7:$U$7,0)</f>
        <v>4</v>
      </c>
      <c r="J20">
        <v>119</v>
      </c>
    </row>
    <row r="21" spans="1:10" x14ac:dyDescent="0.25">
      <c r="B21">
        <f>INDEX(exante.Technology!$A$5:$A$300,MATCH(E21,exante.Technology!$C$5:$C$300,0))</f>
        <v>1201</v>
      </c>
      <c r="C21" s="1">
        <v>95</v>
      </c>
      <c r="D21" s="30" t="b">
        <f>IF(INDEX(Technologies!$B$8:$U$227,H21,I21)=0,"",INDEX(Technologies!$B$8:$U$227,H21,I21))</f>
        <v>0</v>
      </c>
      <c r="E21" t="str">
        <f>INDEX(Technologies!$B$8:$B$227,H21)</f>
        <v>RefgFrz-TM_Mini-Code</v>
      </c>
      <c r="F21" s="6"/>
      <c r="G21" t="str">
        <f t="shared" si="0"/>
        <v>IceMaker</v>
      </c>
      <c r="H21">
        <f>+H20</f>
        <v>1</v>
      </c>
      <c r="I21">
        <f>MATCH(G21,Technologies!$B$7:$U$7,0)</f>
        <v>5</v>
      </c>
      <c r="J21">
        <v>119</v>
      </c>
    </row>
    <row r="22" spans="1:10" x14ac:dyDescent="0.25">
      <c r="B22">
        <f>INDEX(exante.Technology!$A$5:$A$300,MATCH(E22,exante.Technology!$C$5:$C$300,0))</f>
        <v>1201</v>
      </c>
      <c r="C22" s="1">
        <v>1083</v>
      </c>
      <c r="D22" s="30" t="b">
        <f>IF(INDEX(Technologies!$B$8:$U$227,H22,I22)=0,"",INDEX(Technologies!$B$8:$U$227,H22,I22))</f>
        <v>0</v>
      </c>
      <c r="E22" t="str">
        <f>INDEX(Technologies!$B$8:$B$227,H22)</f>
        <v>RefgFrz-TM_Mini-Code</v>
      </c>
      <c r="F22" s="6"/>
      <c r="G22" t="str">
        <f t="shared" si="0"/>
        <v>ThruDoorIce</v>
      </c>
      <c r="H22">
        <f t="shared" ref="H22:H29" si="1">+H21</f>
        <v>1</v>
      </c>
      <c r="I22">
        <f>MATCH(G22,Technologies!$B$7:$U$7,0)</f>
        <v>6</v>
      </c>
      <c r="J22">
        <v>119</v>
      </c>
    </row>
    <row r="23" spans="1:10" x14ac:dyDescent="0.25">
      <c r="B23">
        <f>INDEX(exante.Technology!$A$5:$A$300,MATCH(E23,exante.Technology!$C$5:$C$300,0))</f>
        <v>1201</v>
      </c>
      <c r="C23" s="1">
        <v>38</v>
      </c>
      <c r="D23" s="30" t="str">
        <f>IF(INDEX(Technologies!$B$8:$U$227,H23,I23)=0,"",INDEX(Technologies!$B$8:$U$227,H23,I23))</f>
        <v>Automatic</v>
      </c>
      <c r="E23" t="str">
        <f>INDEX(Technologies!$B$8:$B$227,H23)</f>
        <v>RefgFrz-TM_Mini-Code</v>
      </c>
      <c r="F23" s="6"/>
      <c r="G23" t="str">
        <f t="shared" si="0"/>
        <v>Defrost</v>
      </c>
      <c r="H23">
        <f t="shared" si="1"/>
        <v>1</v>
      </c>
      <c r="I23">
        <f>MATCH(G23,Technologies!$B$7:$U$7,0)</f>
        <v>7</v>
      </c>
      <c r="J23">
        <v>119</v>
      </c>
    </row>
    <row r="24" spans="1:10" x14ac:dyDescent="0.25">
      <c r="B24">
        <f>INDEX(exante.Technology!$A$5:$A$300,MATCH(E24,exante.Technology!$C$5:$C$300,0))</f>
        <v>1201</v>
      </c>
      <c r="C24" s="1">
        <v>205</v>
      </c>
      <c r="D24" s="30">
        <f>IF(INDEX(Technologies!$B$8:$U$227,H24,I24)=0,"",INDEX(Technologies!$B$8:$U$227,H24,I24))</f>
        <v>11</v>
      </c>
      <c r="E24" t="str">
        <f>INDEX(Technologies!$B$8:$B$227,H24)</f>
        <v>RefgFrz-TM_Mini-Code</v>
      </c>
      <c r="F24" s="6"/>
      <c r="G24" t="str">
        <f t="shared" si="0"/>
        <v>TotVolume</v>
      </c>
      <c r="H24">
        <f t="shared" si="1"/>
        <v>1</v>
      </c>
      <c r="I24">
        <f>MATCH(G24,Technologies!$B$7:$U$7,0)</f>
        <v>8</v>
      </c>
      <c r="J24">
        <v>119</v>
      </c>
    </row>
    <row r="25" spans="1:10" x14ac:dyDescent="0.25">
      <c r="B25">
        <f>INDEX(exante.Technology!$A$5:$A$300,MATCH(E25,exante.Technology!$C$5:$C$300,0))</f>
        <v>1201</v>
      </c>
      <c r="C25" s="1">
        <v>1084</v>
      </c>
      <c r="D25" s="30" t="str">
        <f>IF(INDEX(Technologies!$B$8:$U$227,H25,I25)=0,"",INDEX(Technologies!$B$8:$U$227,H25,I25))</f>
        <v>Very Small (&lt;13 cu. ft.)</v>
      </c>
      <c r="E25" t="str">
        <f>INDEX(Technologies!$B$8:$B$227,H25)</f>
        <v>RefgFrz-TM_Mini-Code</v>
      </c>
      <c r="F25" s="6"/>
      <c r="G25" t="str">
        <f t="shared" si="0"/>
        <v>SizeRange</v>
      </c>
      <c r="H25">
        <f t="shared" si="1"/>
        <v>1</v>
      </c>
      <c r="I25">
        <f>MATCH(G25,Technologies!$B$7:$U$7,0)</f>
        <v>10</v>
      </c>
      <c r="J25">
        <v>119</v>
      </c>
    </row>
    <row r="26" spans="1:10" x14ac:dyDescent="0.25">
      <c r="B26">
        <f>INDEX(exante.Technology!$A$5:$A$300,MATCH(E26,exante.Technology!$C$5:$C$300,0))</f>
        <v>1201</v>
      </c>
      <c r="C26" s="1">
        <v>1085</v>
      </c>
      <c r="D26" s="30" t="str">
        <f>IF(INDEX(Technologies!$B$8:$U$227,H26,I26)=0,"",INDEX(Technologies!$B$8:$U$227,H26,I26))</f>
        <v>Code</v>
      </c>
      <c r="E26" t="str">
        <f>INDEX(Technologies!$B$8:$B$227,H26)</f>
        <v>RefgFrz-TM_Mini-Code</v>
      </c>
      <c r="F26" s="6"/>
      <c r="G26" t="str">
        <f t="shared" si="0"/>
        <v>EffLevel</v>
      </c>
      <c r="H26">
        <f t="shared" si="1"/>
        <v>1</v>
      </c>
      <c r="I26">
        <f>MATCH(G26,Technologies!$B$7:$U$7,0)</f>
        <v>11</v>
      </c>
      <c r="J26">
        <v>119</v>
      </c>
    </row>
    <row r="27" spans="1:10" x14ac:dyDescent="0.25">
      <c r="B27">
        <f>INDEX(exante.Technology!$A$5:$A$300,MATCH(E27,exante.Technology!$C$5:$C$300,0))</f>
        <v>1201</v>
      </c>
      <c r="C27" s="1">
        <v>167</v>
      </c>
      <c r="D27" s="30">
        <f>IF(INDEX(Technologies!$B$8:$U$227,H27,I27)=0,"",INDEX(Technologies!$B$8:$U$227,H27,I27))</f>
        <v>339</v>
      </c>
      <c r="E27" t="str">
        <f>INDEX(Technologies!$B$8:$B$227,H27)</f>
        <v>RefgFrz-TM_Mini-Code</v>
      </c>
      <c r="F27" s="6"/>
      <c r="G27" t="str">
        <f t="shared" si="0"/>
        <v>Rated_kWhyr</v>
      </c>
      <c r="H27">
        <f t="shared" si="1"/>
        <v>1</v>
      </c>
      <c r="I27">
        <f>MATCH(G27,Technologies!$B$7:$U$7,0)</f>
        <v>12</v>
      </c>
      <c r="J27">
        <v>119</v>
      </c>
    </row>
    <row r="28" spans="1:10" x14ac:dyDescent="0.25">
      <c r="B28">
        <f>INDEX(exante.Technology!$A$5:$A$300,MATCH(E28,exante.Technology!$C$5:$C$300,0))</f>
        <v>1201</v>
      </c>
      <c r="C28" s="1">
        <v>9</v>
      </c>
      <c r="D28" s="30" t="str">
        <f>IF(INDEX(Technologies!$B$8:$U$227,H28,I28)=0,"",INDEX(Technologies!$B$8:$U$227,H28,I28))</f>
        <v>RatedkWh</v>
      </c>
      <c r="E28" t="str">
        <f>INDEX(Technologies!$B$8:$B$227,H28)</f>
        <v>RefgFrz-TM_Mini-Code</v>
      </c>
      <c r="F28" s="6"/>
      <c r="G28" t="str">
        <f t="shared" si="0"/>
        <v>Scale_Basis_Type</v>
      </c>
      <c r="H28">
        <f t="shared" si="1"/>
        <v>1</v>
      </c>
      <c r="I28">
        <f>MATCH(G28,Technologies!$B$7:$U$7,0)</f>
        <v>13</v>
      </c>
      <c r="J28">
        <v>119</v>
      </c>
    </row>
    <row r="29" spans="1:10" x14ac:dyDescent="0.25">
      <c r="B29">
        <f>INDEX(exante.Technology!$A$5:$A$300,MATCH(E29,exante.Technology!$C$5:$C$300,0))</f>
        <v>1201</v>
      </c>
      <c r="C29" s="1">
        <v>10</v>
      </c>
      <c r="D29" s="30">
        <f>IF(INDEX(Technologies!$B$8:$U$227,H29,I29)=0,"",INDEX(Technologies!$B$8:$U$227,H29,I29))</f>
        <v>339</v>
      </c>
      <c r="E29" t="str">
        <f>INDEX(Technologies!$B$8:$B$227,H29)</f>
        <v>RefgFrz-TM_Mini-Code</v>
      </c>
      <c r="F29" s="6"/>
      <c r="G29" t="str">
        <f t="shared" si="0"/>
        <v>Scale_Basis_Value</v>
      </c>
      <c r="H29">
        <f t="shared" si="1"/>
        <v>1</v>
      </c>
      <c r="I29">
        <f>MATCH(G29,Technologies!$B$7:$U$7,0)</f>
        <v>14</v>
      </c>
      <c r="J29">
        <v>119</v>
      </c>
    </row>
    <row r="30" spans="1:10" x14ac:dyDescent="0.25">
      <c r="B30">
        <f>INDEX(exante.Technology!$A$5:$A$300,MATCH(E30,exante.Technology!$C$5:$C$300,0))</f>
        <v>1202</v>
      </c>
      <c r="C30" s="1">
        <f>+C20</f>
        <v>83</v>
      </c>
      <c r="D30" s="30" t="str">
        <f>IF(INDEX(Technologies!$B$8:$U$227,H30,I30)=0,"",INDEX(Technologies!$B$8:$U$227,H30,I30))</f>
        <v>Top</v>
      </c>
      <c r="E30" t="str">
        <f>INDEX(Technologies!$B$8:$B$227,H30)</f>
        <v>RefgFrz-TM_Small-Code</v>
      </c>
      <c r="G30" t="str">
        <f t="shared" si="0"/>
        <v>Freezer_Location</v>
      </c>
      <c r="H30">
        <f>+H20+1</f>
        <v>2</v>
      </c>
      <c r="I30">
        <f>MATCH(G30,Technologies!$B$7:$U$7,0)</f>
        <v>4</v>
      </c>
      <c r="J30">
        <v>119</v>
      </c>
    </row>
    <row r="31" spans="1:10" x14ac:dyDescent="0.25">
      <c r="B31">
        <f>INDEX(exante.Technology!$A$5:$A$300,MATCH(E31,exante.Technology!$C$5:$C$300,0))</f>
        <v>1202</v>
      </c>
      <c r="C31" s="1">
        <f t="shared" ref="C31:C94" si="2">+C21</f>
        <v>95</v>
      </c>
      <c r="D31" s="30" t="b">
        <f>IF(INDEX(Technologies!$B$8:$U$227,H31,I31)=0,"",INDEX(Technologies!$B$8:$U$227,H31,I31))</f>
        <v>0</v>
      </c>
      <c r="E31" t="str">
        <f>INDEX(Technologies!$B$8:$B$227,H31)</f>
        <v>RefgFrz-TM_Small-Code</v>
      </c>
      <c r="G31" t="str">
        <f t="shared" si="0"/>
        <v>IceMaker</v>
      </c>
      <c r="H31">
        <f t="shared" ref="H31:H94" si="3">+H21+1</f>
        <v>2</v>
      </c>
      <c r="I31">
        <f>MATCH(G31,Technologies!$B$7:$U$7,0)</f>
        <v>5</v>
      </c>
      <c r="J31">
        <v>119</v>
      </c>
    </row>
    <row r="32" spans="1:10" x14ac:dyDescent="0.25">
      <c r="B32">
        <f>INDEX(exante.Technology!$A$5:$A$300,MATCH(E32,exante.Technology!$C$5:$C$300,0))</f>
        <v>1202</v>
      </c>
      <c r="C32" s="1">
        <f t="shared" si="2"/>
        <v>1083</v>
      </c>
      <c r="D32" s="30" t="b">
        <f>IF(INDEX(Technologies!$B$8:$U$227,H32,I32)=0,"",INDEX(Technologies!$B$8:$U$227,H32,I32))</f>
        <v>0</v>
      </c>
      <c r="E32" t="str">
        <f>INDEX(Technologies!$B$8:$B$227,H32)</f>
        <v>RefgFrz-TM_Small-Code</v>
      </c>
      <c r="G32" t="str">
        <f t="shared" si="0"/>
        <v>ThruDoorIce</v>
      </c>
      <c r="H32">
        <f t="shared" si="3"/>
        <v>2</v>
      </c>
      <c r="I32">
        <f>MATCH(G32,Technologies!$B$7:$U$7,0)</f>
        <v>6</v>
      </c>
      <c r="J32">
        <v>119</v>
      </c>
    </row>
    <row r="33" spans="2:10" x14ac:dyDescent="0.25">
      <c r="B33">
        <f>INDEX(exante.Technology!$A$5:$A$300,MATCH(E33,exante.Technology!$C$5:$C$300,0))</f>
        <v>1202</v>
      </c>
      <c r="C33" s="1">
        <f t="shared" si="2"/>
        <v>38</v>
      </c>
      <c r="D33" s="30" t="str">
        <f>IF(INDEX(Technologies!$B$8:$U$227,H33,I33)=0,"",INDEX(Technologies!$B$8:$U$227,H33,I33))</f>
        <v>Automatic</v>
      </c>
      <c r="E33" t="str">
        <f>INDEX(Technologies!$B$8:$B$227,H33)</f>
        <v>RefgFrz-TM_Small-Code</v>
      </c>
      <c r="G33" t="str">
        <f t="shared" si="0"/>
        <v>Defrost</v>
      </c>
      <c r="H33">
        <f t="shared" si="3"/>
        <v>2</v>
      </c>
      <c r="I33">
        <f>MATCH(G33,Technologies!$B$7:$U$7,0)</f>
        <v>7</v>
      </c>
      <c r="J33">
        <v>119</v>
      </c>
    </row>
    <row r="34" spans="2:10" x14ac:dyDescent="0.25">
      <c r="B34">
        <f>INDEX(exante.Technology!$A$5:$A$300,MATCH(E34,exante.Technology!$C$5:$C$300,0))</f>
        <v>1202</v>
      </c>
      <c r="C34" s="1">
        <f t="shared" si="2"/>
        <v>205</v>
      </c>
      <c r="D34" s="30">
        <f>IF(INDEX(Technologies!$B$8:$U$227,H34,I34)=0,"",INDEX(Technologies!$B$8:$U$227,H34,I34))</f>
        <v>15</v>
      </c>
      <c r="E34" t="str">
        <f>INDEX(Technologies!$B$8:$B$227,H34)</f>
        <v>RefgFrz-TM_Small-Code</v>
      </c>
      <c r="G34" t="str">
        <f t="shared" si="0"/>
        <v>TotVolume</v>
      </c>
      <c r="H34">
        <f t="shared" si="3"/>
        <v>2</v>
      </c>
      <c r="I34">
        <f>MATCH(G34,Technologies!$B$7:$U$7,0)</f>
        <v>8</v>
      </c>
      <c r="J34">
        <v>119</v>
      </c>
    </row>
    <row r="35" spans="2:10" x14ac:dyDescent="0.25">
      <c r="B35">
        <f>INDEX(exante.Technology!$A$5:$A$300,MATCH(E35,exante.Technology!$C$5:$C$300,0))</f>
        <v>1202</v>
      </c>
      <c r="C35" s="1">
        <f t="shared" si="2"/>
        <v>1084</v>
      </c>
      <c r="D35" s="30" t="str">
        <f>IF(INDEX(Technologies!$B$8:$U$227,H35,I35)=0,"",INDEX(Technologies!$B$8:$U$227,H35,I35))</f>
        <v>Small (13 – 16 cu. ft.)</v>
      </c>
      <c r="E35" t="str">
        <f>INDEX(Technologies!$B$8:$B$227,H35)</f>
        <v>RefgFrz-TM_Small-Code</v>
      </c>
      <c r="G35" t="str">
        <f t="shared" si="0"/>
        <v>SizeRange</v>
      </c>
      <c r="H35">
        <f t="shared" si="3"/>
        <v>2</v>
      </c>
      <c r="I35">
        <f>MATCH(G35,Technologies!$B$7:$U$7,0)</f>
        <v>10</v>
      </c>
      <c r="J35">
        <v>119</v>
      </c>
    </row>
    <row r="36" spans="2:10" x14ac:dyDescent="0.25">
      <c r="B36">
        <f>INDEX(exante.Technology!$A$5:$A$300,MATCH(E36,exante.Technology!$C$5:$C$300,0))</f>
        <v>1202</v>
      </c>
      <c r="C36" s="1">
        <f t="shared" si="2"/>
        <v>1085</v>
      </c>
      <c r="D36" s="30" t="str">
        <f>IF(INDEX(Technologies!$B$8:$U$227,H36,I36)=0,"",INDEX(Technologies!$B$8:$U$227,H36,I36))</f>
        <v>Code</v>
      </c>
      <c r="E36" t="str">
        <f>INDEX(Technologies!$B$8:$B$227,H36)</f>
        <v>RefgFrz-TM_Small-Code</v>
      </c>
      <c r="G36" t="str">
        <f t="shared" si="0"/>
        <v>EffLevel</v>
      </c>
      <c r="H36">
        <f t="shared" si="3"/>
        <v>2</v>
      </c>
      <c r="I36">
        <f>MATCH(G36,Technologies!$B$7:$U$7,0)</f>
        <v>11</v>
      </c>
      <c r="J36">
        <v>119</v>
      </c>
    </row>
    <row r="37" spans="2:10" x14ac:dyDescent="0.25">
      <c r="B37">
        <f>INDEX(exante.Technology!$A$5:$A$300,MATCH(E37,exante.Technology!$C$5:$C$300,0))</f>
        <v>1202</v>
      </c>
      <c r="C37" s="1">
        <f t="shared" si="2"/>
        <v>167</v>
      </c>
      <c r="D37" s="30">
        <f>IF(INDEX(Technologies!$B$8:$U$227,H37,I37)=0,"",INDEX(Technologies!$B$8:$U$227,H37,I37))</f>
        <v>378</v>
      </c>
      <c r="E37" t="str">
        <f>INDEX(Technologies!$B$8:$B$227,H37)</f>
        <v>RefgFrz-TM_Small-Code</v>
      </c>
      <c r="G37" t="str">
        <f t="shared" si="0"/>
        <v>Rated_kWhyr</v>
      </c>
      <c r="H37">
        <f t="shared" si="3"/>
        <v>2</v>
      </c>
      <c r="I37">
        <f>MATCH(G37,Technologies!$B$7:$U$7,0)</f>
        <v>12</v>
      </c>
      <c r="J37">
        <v>119</v>
      </c>
    </row>
    <row r="38" spans="2:10" x14ac:dyDescent="0.25">
      <c r="B38">
        <f>INDEX(exante.Technology!$A$5:$A$300,MATCH(E38,exante.Technology!$C$5:$C$300,0))</f>
        <v>1202</v>
      </c>
      <c r="C38" s="1">
        <f t="shared" si="2"/>
        <v>9</v>
      </c>
      <c r="D38" s="30" t="str">
        <f>IF(INDEX(Technologies!$B$8:$U$227,H38,I38)=0,"",INDEX(Technologies!$B$8:$U$227,H38,I38))</f>
        <v>RatedkWh</v>
      </c>
      <c r="E38" t="str">
        <f>INDEX(Technologies!$B$8:$B$227,H38)</f>
        <v>RefgFrz-TM_Small-Code</v>
      </c>
      <c r="G38" t="str">
        <f t="shared" si="0"/>
        <v>Scale_Basis_Type</v>
      </c>
      <c r="H38">
        <f t="shared" si="3"/>
        <v>2</v>
      </c>
      <c r="I38">
        <f>MATCH(G38,Technologies!$B$7:$U$7,0)</f>
        <v>13</v>
      </c>
      <c r="J38">
        <v>119</v>
      </c>
    </row>
    <row r="39" spans="2:10" x14ac:dyDescent="0.25">
      <c r="B39">
        <f>INDEX(exante.Technology!$A$5:$A$300,MATCH(E39,exante.Technology!$C$5:$C$300,0))</f>
        <v>1202</v>
      </c>
      <c r="C39" s="1">
        <f t="shared" si="2"/>
        <v>10</v>
      </c>
      <c r="D39" s="30">
        <f>IF(INDEX(Technologies!$B$8:$U$227,H39,I39)=0,"",INDEX(Technologies!$B$8:$U$227,H39,I39))</f>
        <v>378</v>
      </c>
      <c r="E39" t="str">
        <f>INDEX(Technologies!$B$8:$B$227,H39)</f>
        <v>RefgFrz-TM_Small-Code</v>
      </c>
      <c r="G39" t="str">
        <f t="shared" si="0"/>
        <v>Scale_Basis_Value</v>
      </c>
      <c r="H39">
        <f t="shared" si="3"/>
        <v>2</v>
      </c>
      <c r="I39">
        <f>MATCH(G39,Technologies!$B$7:$U$7,0)</f>
        <v>14</v>
      </c>
      <c r="J39">
        <v>119</v>
      </c>
    </row>
    <row r="40" spans="2:10" x14ac:dyDescent="0.25">
      <c r="B40">
        <f>INDEX(exante.Technology!$A$5:$A$300,MATCH(E40,exante.Technology!$C$5:$C$300,0))</f>
        <v>1203</v>
      </c>
      <c r="C40" s="1">
        <f t="shared" si="2"/>
        <v>83</v>
      </c>
      <c r="D40" s="30" t="str">
        <f>IF(INDEX(Technologies!$B$8:$U$227,H40,I40)=0,"",INDEX(Technologies!$B$8:$U$227,H40,I40))</f>
        <v>Top</v>
      </c>
      <c r="E40" t="str">
        <f>INDEX(Technologies!$B$8:$B$227,H40)</f>
        <v>RefgFrz-TM_Med-Code</v>
      </c>
      <c r="G40" t="str">
        <f t="shared" si="0"/>
        <v>Freezer_Location</v>
      </c>
      <c r="H40">
        <f t="shared" si="3"/>
        <v>3</v>
      </c>
      <c r="I40">
        <f>MATCH(G40,Technologies!$B$7:$U$7,0)</f>
        <v>4</v>
      </c>
      <c r="J40">
        <v>119</v>
      </c>
    </row>
    <row r="41" spans="2:10" x14ac:dyDescent="0.25">
      <c r="B41">
        <f>INDEX(exante.Technology!$A$5:$A$300,MATCH(E41,exante.Technology!$C$5:$C$300,0))</f>
        <v>1203</v>
      </c>
      <c r="C41" s="1">
        <f t="shared" si="2"/>
        <v>95</v>
      </c>
      <c r="D41" s="30" t="b">
        <f>IF(INDEX(Technologies!$B$8:$U$227,H41,I41)=0,"",INDEX(Technologies!$B$8:$U$227,H41,I41))</f>
        <v>0</v>
      </c>
      <c r="E41" t="str">
        <f>INDEX(Technologies!$B$8:$B$227,H41)</f>
        <v>RefgFrz-TM_Med-Code</v>
      </c>
      <c r="G41" t="str">
        <f t="shared" si="0"/>
        <v>IceMaker</v>
      </c>
      <c r="H41">
        <f t="shared" si="3"/>
        <v>3</v>
      </c>
      <c r="I41">
        <f>MATCH(G41,Technologies!$B$7:$U$7,0)</f>
        <v>5</v>
      </c>
      <c r="J41">
        <v>119</v>
      </c>
    </row>
    <row r="42" spans="2:10" x14ac:dyDescent="0.25">
      <c r="B42">
        <f>INDEX(exante.Technology!$A$5:$A$300,MATCH(E42,exante.Technology!$C$5:$C$300,0))</f>
        <v>1203</v>
      </c>
      <c r="C42" s="1">
        <f t="shared" si="2"/>
        <v>1083</v>
      </c>
      <c r="D42" s="30" t="b">
        <f>IF(INDEX(Technologies!$B$8:$U$227,H42,I42)=0,"",INDEX(Technologies!$B$8:$U$227,H42,I42))</f>
        <v>0</v>
      </c>
      <c r="E42" t="str">
        <f>INDEX(Technologies!$B$8:$B$227,H42)</f>
        <v>RefgFrz-TM_Med-Code</v>
      </c>
      <c r="G42" t="str">
        <f t="shared" si="0"/>
        <v>ThruDoorIce</v>
      </c>
      <c r="H42">
        <f t="shared" si="3"/>
        <v>3</v>
      </c>
      <c r="I42">
        <f>MATCH(G42,Technologies!$B$7:$U$7,0)</f>
        <v>6</v>
      </c>
      <c r="J42">
        <v>119</v>
      </c>
    </row>
    <row r="43" spans="2:10" x14ac:dyDescent="0.25">
      <c r="B43">
        <f>INDEX(exante.Technology!$A$5:$A$300,MATCH(E43,exante.Technology!$C$5:$C$300,0))</f>
        <v>1203</v>
      </c>
      <c r="C43" s="1">
        <f t="shared" si="2"/>
        <v>38</v>
      </c>
      <c r="D43" s="30" t="str">
        <f>IF(INDEX(Technologies!$B$8:$U$227,H43,I43)=0,"",INDEX(Technologies!$B$8:$U$227,H43,I43))</f>
        <v>Automatic</v>
      </c>
      <c r="E43" t="str">
        <f>INDEX(Technologies!$B$8:$B$227,H43)</f>
        <v>RefgFrz-TM_Med-Code</v>
      </c>
      <c r="G43" t="str">
        <f t="shared" si="0"/>
        <v>Defrost</v>
      </c>
      <c r="H43">
        <f t="shared" si="3"/>
        <v>3</v>
      </c>
      <c r="I43">
        <f>MATCH(G43,Technologies!$B$7:$U$7,0)</f>
        <v>7</v>
      </c>
      <c r="J43">
        <v>119</v>
      </c>
    </row>
    <row r="44" spans="2:10" x14ac:dyDescent="0.25">
      <c r="B44">
        <f>INDEX(exante.Technology!$A$5:$A$300,MATCH(E44,exante.Technology!$C$5:$C$300,0))</f>
        <v>1203</v>
      </c>
      <c r="C44" s="1">
        <f t="shared" si="2"/>
        <v>205</v>
      </c>
      <c r="D44" s="30">
        <f>IF(INDEX(Technologies!$B$8:$U$227,H44,I44)=0,"",INDEX(Technologies!$B$8:$U$227,H44,I44))</f>
        <v>19</v>
      </c>
      <c r="E44" t="str">
        <f>INDEX(Technologies!$B$8:$B$227,H44)</f>
        <v>RefgFrz-TM_Med-Code</v>
      </c>
      <c r="G44" t="str">
        <f t="shared" si="0"/>
        <v>TotVolume</v>
      </c>
      <c r="H44">
        <f t="shared" si="3"/>
        <v>3</v>
      </c>
      <c r="I44">
        <f>MATCH(G44,Technologies!$B$7:$U$7,0)</f>
        <v>8</v>
      </c>
      <c r="J44">
        <v>119</v>
      </c>
    </row>
    <row r="45" spans="2:10" x14ac:dyDescent="0.25">
      <c r="B45">
        <f>INDEX(exante.Technology!$A$5:$A$300,MATCH(E45,exante.Technology!$C$5:$C$300,0))</f>
        <v>1203</v>
      </c>
      <c r="C45" s="1">
        <f t="shared" si="2"/>
        <v>1084</v>
      </c>
      <c r="D45" s="30" t="str">
        <f>IF(INDEX(Technologies!$B$8:$U$227,H45,I45)=0,"",INDEX(Technologies!$B$8:$U$227,H45,I45))</f>
        <v>Medium (17 – 20 cu. ft.)</v>
      </c>
      <c r="E45" t="str">
        <f>INDEX(Technologies!$B$8:$B$227,H45)</f>
        <v>RefgFrz-TM_Med-Code</v>
      </c>
      <c r="G45" t="str">
        <f t="shared" si="0"/>
        <v>SizeRange</v>
      </c>
      <c r="H45">
        <f t="shared" si="3"/>
        <v>3</v>
      </c>
      <c r="I45">
        <f>MATCH(G45,Technologies!$B$7:$U$7,0)</f>
        <v>10</v>
      </c>
      <c r="J45">
        <v>119</v>
      </c>
    </row>
    <row r="46" spans="2:10" x14ac:dyDescent="0.25">
      <c r="B46">
        <f>INDEX(exante.Technology!$A$5:$A$300,MATCH(E46,exante.Technology!$C$5:$C$300,0))</f>
        <v>1203</v>
      </c>
      <c r="C46" s="1">
        <f t="shared" si="2"/>
        <v>1085</v>
      </c>
      <c r="D46" s="30" t="str">
        <f>IF(INDEX(Technologies!$B$8:$U$227,H46,I46)=0,"",INDEX(Technologies!$B$8:$U$227,H46,I46))</f>
        <v>Code</v>
      </c>
      <c r="E46" t="str">
        <f>INDEX(Technologies!$B$8:$B$227,H46)</f>
        <v>RefgFrz-TM_Med-Code</v>
      </c>
      <c r="G46" t="str">
        <f t="shared" si="0"/>
        <v>EffLevel</v>
      </c>
      <c r="H46">
        <f t="shared" si="3"/>
        <v>3</v>
      </c>
      <c r="I46">
        <f>MATCH(G46,Technologies!$B$7:$U$7,0)</f>
        <v>11</v>
      </c>
      <c r="J46">
        <v>119</v>
      </c>
    </row>
    <row r="47" spans="2:10" x14ac:dyDescent="0.25">
      <c r="B47">
        <f>INDEX(exante.Technology!$A$5:$A$300,MATCH(E47,exante.Technology!$C$5:$C$300,0))</f>
        <v>1203</v>
      </c>
      <c r="C47" s="1">
        <f t="shared" si="2"/>
        <v>167</v>
      </c>
      <c r="D47" s="30">
        <f>IF(INDEX(Technologies!$B$8:$U$227,H47,I47)=0,"",INDEX(Technologies!$B$8:$U$227,H47,I47))</f>
        <v>416</v>
      </c>
      <c r="E47" t="str">
        <f>INDEX(Technologies!$B$8:$B$227,H47)</f>
        <v>RefgFrz-TM_Med-Code</v>
      </c>
      <c r="G47" t="str">
        <f t="shared" si="0"/>
        <v>Rated_kWhyr</v>
      </c>
      <c r="H47">
        <f t="shared" si="3"/>
        <v>3</v>
      </c>
      <c r="I47">
        <f>MATCH(G47,Technologies!$B$7:$U$7,0)</f>
        <v>12</v>
      </c>
      <c r="J47">
        <v>119</v>
      </c>
    </row>
    <row r="48" spans="2:10" x14ac:dyDescent="0.25">
      <c r="B48">
        <f>INDEX(exante.Technology!$A$5:$A$300,MATCH(E48,exante.Technology!$C$5:$C$300,0))</f>
        <v>1203</v>
      </c>
      <c r="C48" s="1">
        <f t="shared" si="2"/>
        <v>9</v>
      </c>
      <c r="D48" s="30" t="str">
        <f>IF(INDEX(Technologies!$B$8:$U$227,H48,I48)=0,"",INDEX(Technologies!$B$8:$U$227,H48,I48))</f>
        <v>RatedkWh</v>
      </c>
      <c r="E48" t="str">
        <f>INDEX(Technologies!$B$8:$B$227,H48)</f>
        <v>RefgFrz-TM_Med-Code</v>
      </c>
      <c r="G48" t="str">
        <f t="shared" si="0"/>
        <v>Scale_Basis_Type</v>
      </c>
      <c r="H48">
        <f t="shared" si="3"/>
        <v>3</v>
      </c>
      <c r="I48">
        <f>MATCH(G48,Technologies!$B$7:$U$7,0)</f>
        <v>13</v>
      </c>
      <c r="J48">
        <v>119</v>
      </c>
    </row>
    <row r="49" spans="2:10" x14ac:dyDescent="0.25">
      <c r="B49">
        <f>INDEX(exante.Technology!$A$5:$A$300,MATCH(E49,exante.Technology!$C$5:$C$300,0))</f>
        <v>1203</v>
      </c>
      <c r="C49" s="1">
        <f t="shared" si="2"/>
        <v>10</v>
      </c>
      <c r="D49" s="30">
        <f>IF(INDEX(Technologies!$B$8:$U$227,H49,I49)=0,"",INDEX(Technologies!$B$8:$U$227,H49,I49))</f>
        <v>416</v>
      </c>
      <c r="E49" t="str">
        <f>INDEX(Technologies!$B$8:$B$227,H49)</f>
        <v>RefgFrz-TM_Med-Code</v>
      </c>
      <c r="G49" t="str">
        <f t="shared" si="0"/>
        <v>Scale_Basis_Value</v>
      </c>
      <c r="H49">
        <f t="shared" si="3"/>
        <v>3</v>
      </c>
      <c r="I49">
        <f>MATCH(G49,Technologies!$B$7:$U$7,0)</f>
        <v>14</v>
      </c>
      <c r="J49">
        <v>119</v>
      </c>
    </row>
    <row r="50" spans="2:10" x14ac:dyDescent="0.25">
      <c r="B50">
        <f>INDEX(exante.Technology!$A$5:$A$300,MATCH(E50,exante.Technology!$C$5:$C$300,0))</f>
        <v>1204</v>
      </c>
      <c r="C50" s="1">
        <f t="shared" si="2"/>
        <v>83</v>
      </c>
      <c r="D50" s="30" t="str">
        <f>IF(INDEX(Technologies!$B$8:$U$227,H50,I50)=0,"",INDEX(Technologies!$B$8:$U$227,H50,I50))</f>
        <v>Top</v>
      </c>
      <c r="E50" t="str">
        <f>INDEX(Technologies!$B$8:$B$227,H50)</f>
        <v>RefgFrz-TM_Large-Code</v>
      </c>
      <c r="G50" t="str">
        <f t="shared" si="0"/>
        <v>Freezer_Location</v>
      </c>
      <c r="H50">
        <f t="shared" si="3"/>
        <v>4</v>
      </c>
      <c r="I50">
        <f>MATCH(G50,Technologies!$B$7:$U$7,0)</f>
        <v>4</v>
      </c>
      <c r="J50">
        <v>119</v>
      </c>
    </row>
    <row r="51" spans="2:10" x14ac:dyDescent="0.25">
      <c r="B51">
        <f>INDEX(exante.Technology!$A$5:$A$300,MATCH(E51,exante.Technology!$C$5:$C$300,0))</f>
        <v>1204</v>
      </c>
      <c r="C51" s="1">
        <f t="shared" si="2"/>
        <v>95</v>
      </c>
      <c r="D51" s="30" t="b">
        <f>IF(INDEX(Technologies!$B$8:$U$227,H51,I51)=0,"",INDEX(Technologies!$B$8:$U$227,H51,I51))</f>
        <v>0</v>
      </c>
      <c r="E51" t="str">
        <f>INDEX(Technologies!$B$8:$B$227,H51)</f>
        <v>RefgFrz-TM_Large-Code</v>
      </c>
      <c r="G51" t="str">
        <f t="shared" si="0"/>
        <v>IceMaker</v>
      </c>
      <c r="H51">
        <f t="shared" si="3"/>
        <v>4</v>
      </c>
      <c r="I51">
        <f>MATCH(G51,Technologies!$B$7:$U$7,0)</f>
        <v>5</v>
      </c>
      <c r="J51">
        <v>119</v>
      </c>
    </row>
    <row r="52" spans="2:10" x14ac:dyDescent="0.25">
      <c r="B52">
        <f>INDEX(exante.Technology!$A$5:$A$300,MATCH(E52,exante.Technology!$C$5:$C$300,0))</f>
        <v>1204</v>
      </c>
      <c r="C52" s="1">
        <f t="shared" si="2"/>
        <v>1083</v>
      </c>
      <c r="D52" s="30" t="b">
        <f>IF(INDEX(Technologies!$B$8:$U$227,H52,I52)=0,"",INDEX(Technologies!$B$8:$U$227,H52,I52))</f>
        <v>0</v>
      </c>
      <c r="E52" t="str">
        <f>INDEX(Technologies!$B$8:$B$227,H52)</f>
        <v>RefgFrz-TM_Large-Code</v>
      </c>
      <c r="G52" t="str">
        <f t="shared" si="0"/>
        <v>ThruDoorIce</v>
      </c>
      <c r="H52">
        <f t="shared" si="3"/>
        <v>4</v>
      </c>
      <c r="I52">
        <f>MATCH(G52,Technologies!$B$7:$U$7,0)</f>
        <v>6</v>
      </c>
      <c r="J52">
        <v>119</v>
      </c>
    </row>
    <row r="53" spans="2:10" x14ac:dyDescent="0.25">
      <c r="B53">
        <f>INDEX(exante.Technology!$A$5:$A$300,MATCH(E53,exante.Technology!$C$5:$C$300,0))</f>
        <v>1204</v>
      </c>
      <c r="C53" s="1">
        <f t="shared" si="2"/>
        <v>38</v>
      </c>
      <c r="D53" s="30" t="str">
        <f>IF(INDEX(Technologies!$B$8:$U$227,H53,I53)=0,"",INDEX(Technologies!$B$8:$U$227,H53,I53))</f>
        <v>Automatic</v>
      </c>
      <c r="E53" t="str">
        <f>INDEX(Technologies!$B$8:$B$227,H53)</f>
        <v>RefgFrz-TM_Large-Code</v>
      </c>
      <c r="G53" t="str">
        <f t="shared" si="0"/>
        <v>Defrost</v>
      </c>
      <c r="H53">
        <f t="shared" si="3"/>
        <v>4</v>
      </c>
      <c r="I53">
        <f>MATCH(G53,Technologies!$B$7:$U$7,0)</f>
        <v>7</v>
      </c>
      <c r="J53">
        <v>119</v>
      </c>
    </row>
    <row r="54" spans="2:10" x14ac:dyDescent="0.25">
      <c r="B54">
        <f>INDEX(exante.Technology!$A$5:$A$300,MATCH(E54,exante.Technology!$C$5:$C$300,0))</f>
        <v>1204</v>
      </c>
      <c r="C54" s="1">
        <f t="shared" si="2"/>
        <v>205</v>
      </c>
      <c r="D54" s="30">
        <f>IF(INDEX(Technologies!$B$8:$U$227,H54,I54)=0,"",INDEX(Technologies!$B$8:$U$227,H54,I54))</f>
        <v>22</v>
      </c>
      <c r="E54" t="str">
        <f>INDEX(Technologies!$B$8:$B$227,H54)</f>
        <v>RefgFrz-TM_Large-Code</v>
      </c>
      <c r="G54" t="str">
        <f t="shared" si="0"/>
        <v>TotVolume</v>
      </c>
      <c r="H54">
        <f t="shared" si="3"/>
        <v>4</v>
      </c>
      <c r="I54">
        <f>MATCH(G54,Technologies!$B$7:$U$7,0)</f>
        <v>8</v>
      </c>
      <c r="J54">
        <v>119</v>
      </c>
    </row>
    <row r="55" spans="2:10" x14ac:dyDescent="0.25">
      <c r="B55">
        <f>INDEX(exante.Technology!$A$5:$A$300,MATCH(E55,exante.Technology!$C$5:$C$300,0))</f>
        <v>1204</v>
      </c>
      <c r="C55" s="1">
        <f t="shared" si="2"/>
        <v>1084</v>
      </c>
      <c r="D55" s="30" t="str">
        <f>IF(INDEX(Technologies!$B$8:$U$227,H55,I55)=0,"",INDEX(Technologies!$B$8:$U$227,H55,I55))</f>
        <v>Large (21 – 23 cu. ft.)</v>
      </c>
      <c r="E55" t="str">
        <f>INDEX(Technologies!$B$8:$B$227,H55)</f>
        <v>RefgFrz-TM_Large-Code</v>
      </c>
      <c r="G55" t="str">
        <f t="shared" si="0"/>
        <v>SizeRange</v>
      </c>
      <c r="H55">
        <f t="shared" si="3"/>
        <v>4</v>
      </c>
      <c r="I55">
        <f>MATCH(G55,Technologies!$B$7:$U$7,0)</f>
        <v>10</v>
      </c>
      <c r="J55">
        <v>119</v>
      </c>
    </row>
    <row r="56" spans="2:10" x14ac:dyDescent="0.25">
      <c r="B56">
        <f>INDEX(exante.Technology!$A$5:$A$300,MATCH(E56,exante.Technology!$C$5:$C$300,0))</f>
        <v>1204</v>
      </c>
      <c r="C56" s="1">
        <f t="shared" si="2"/>
        <v>1085</v>
      </c>
      <c r="D56" s="30" t="str">
        <f>IF(INDEX(Technologies!$B$8:$U$227,H56,I56)=0,"",INDEX(Technologies!$B$8:$U$227,H56,I56))</f>
        <v>Code</v>
      </c>
      <c r="E56" t="str">
        <f>INDEX(Technologies!$B$8:$B$227,H56)</f>
        <v>RefgFrz-TM_Large-Code</v>
      </c>
      <c r="G56" t="str">
        <f t="shared" si="0"/>
        <v>EffLevel</v>
      </c>
      <c r="H56">
        <f t="shared" si="3"/>
        <v>4</v>
      </c>
      <c r="I56">
        <f>MATCH(G56,Technologies!$B$7:$U$7,0)</f>
        <v>11</v>
      </c>
      <c r="J56">
        <v>119</v>
      </c>
    </row>
    <row r="57" spans="2:10" x14ac:dyDescent="0.25">
      <c r="B57">
        <f>INDEX(exante.Technology!$A$5:$A$300,MATCH(E57,exante.Technology!$C$5:$C$300,0))</f>
        <v>1204</v>
      </c>
      <c r="C57" s="1">
        <f t="shared" si="2"/>
        <v>167</v>
      </c>
      <c r="D57" s="30">
        <f>IF(INDEX(Technologies!$B$8:$U$227,H57,I57)=0,"",INDEX(Technologies!$B$8:$U$227,H57,I57))</f>
        <v>445</v>
      </c>
      <c r="E57" t="str">
        <f>INDEX(Technologies!$B$8:$B$227,H57)</f>
        <v>RefgFrz-TM_Large-Code</v>
      </c>
      <c r="G57" t="str">
        <f t="shared" si="0"/>
        <v>Rated_kWhyr</v>
      </c>
      <c r="H57">
        <f t="shared" si="3"/>
        <v>4</v>
      </c>
      <c r="I57">
        <f>MATCH(G57,Technologies!$B$7:$U$7,0)</f>
        <v>12</v>
      </c>
      <c r="J57">
        <v>119</v>
      </c>
    </row>
    <row r="58" spans="2:10" x14ac:dyDescent="0.25">
      <c r="B58">
        <f>INDEX(exante.Technology!$A$5:$A$300,MATCH(E58,exante.Technology!$C$5:$C$300,0))</f>
        <v>1204</v>
      </c>
      <c r="C58" s="1">
        <f t="shared" si="2"/>
        <v>9</v>
      </c>
      <c r="D58" s="30" t="str">
        <f>IF(INDEX(Technologies!$B$8:$U$227,H58,I58)=0,"",INDEX(Technologies!$B$8:$U$227,H58,I58))</f>
        <v>RatedkWh</v>
      </c>
      <c r="E58" t="str">
        <f>INDEX(Technologies!$B$8:$B$227,H58)</f>
        <v>RefgFrz-TM_Large-Code</v>
      </c>
      <c r="G58" t="str">
        <f t="shared" si="0"/>
        <v>Scale_Basis_Type</v>
      </c>
      <c r="H58">
        <f t="shared" si="3"/>
        <v>4</v>
      </c>
      <c r="I58">
        <f>MATCH(G58,Technologies!$B$7:$U$7,0)</f>
        <v>13</v>
      </c>
      <c r="J58">
        <v>119</v>
      </c>
    </row>
    <row r="59" spans="2:10" x14ac:dyDescent="0.25">
      <c r="B59">
        <f>INDEX(exante.Technology!$A$5:$A$300,MATCH(E59,exante.Technology!$C$5:$C$300,0))</f>
        <v>1204</v>
      </c>
      <c r="C59" s="1">
        <f t="shared" si="2"/>
        <v>10</v>
      </c>
      <c r="D59" s="30">
        <f>IF(INDEX(Technologies!$B$8:$U$227,H59,I59)=0,"",INDEX(Technologies!$B$8:$U$227,H59,I59))</f>
        <v>445</v>
      </c>
      <c r="E59" t="str">
        <f>INDEX(Technologies!$B$8:$B$227,H59)</f>
        <v>RefgFrz-TM_Large-Code</v>
      </c>
      <c r="G59" t="str">
        <f t="shared" si="0"/>
        <v>Scale_Basis_Value</v>
      </c>
      <c r="H59">
        <f t="shared" si="3"/>
        <v>4</v>
      </c>
      <c r="I59">
        <f>MATCH(G59,Technologies!$B$7:$U$7,0)</f>
        <v>14</v>
      </c>
      <c r="J59">
        <v>119</v>
      </c>
    </row>
    <row r="60" spans="2:10" x14ac:dyDescent="0.25">
      <c r="B60">
        <f>INDEX(exante.Technology!$A$5:$A$300,MATCH(E60,exante.Technology!$C$5:$C$300,0))</f>
        <v>1205</v>
      </c>
      <c r="C60" s="1">
        <f t="shared" si="2"/>
        <v>83</v>
      </c>
      <c r="D60" s="30" t="str">
        <f>IF(INDEX(Technologies!$B$8:$U$227,H60,I60)=0,"",INDEX(Technologies!$B$8:$U$227,H60,I60))</f>
        <v>Top</v>
      </c>
      <c r="E60" t="str">
        <f>INDEX(Technologies!$B$8:$B$227,H60)</f>
        <v>RefgFrz-TM_VLarge-Code</v>
      </c>
      <c r="G60" t="str">
        <f t="shared" si="0"/>
        <v>Freezer_Location</v>
      </c>
      <c r="H60">
        <f t="shared" si="3"/>
        <v>5</v>
      </c>
      <c r="I60">
        <f>MATCH(G60,Technologies!$B$7:$U$7,0)</f>
        <v>4</v>
      </c>
      <c r="J60">
        <v>119</v>
      </c>
    </row>
    <row r="61" spans="2:10" x14ac:dyDescent="0.25">
      <c r="B61">
        <f>INDEX(exante.Technology!$A$5:$A$300,MATCH(E61,exante.Technology!$C$5:$C$300,0))</f>
        <v>1205</v>
      </c>
      <c r="C61" s="1">
        <f t="shared" si="2"/>
        <v>95</v>
      </c>
      <c r="D61" s="30" t="b">
        <f>IF(INDEX(Technologies!$B$8:$U$227,H61,I61)=0,"",INDEX(Technologies!$B$8:$U$227,H61,I61))</f>
        <v>0</v>
      </c>
      <c r="E61" t="str">
        <f>INDEX(Technologies!$B$8:$B$227,H61)</f>
        <v>RefgFrz-TM_VLarge-Code</v>
      </c>
      <c r="G61" t="str">
        <f t="shared" si="0"/>
        <v>IceMaker</v>
      </c>
      <c r="H61">
        <f t="shared" si="3"/>
        <v>5</v>
      </c>
      <c r="I61">
        <f>MATCH(G61,Technologies!$B$7:$U$7,0)</f>
        <v>5</v>
      </c>
      <c r="J61">
        <v>119</v>
      </c>
    </row>
    <row r="62" spans="2:10" x14ac:dyDescent="0.25">
      <c r="B62">
        <f>INDEX(exante.Technology!$A$5:$A$300,MATCH(E62,exante.Technology!$C$5:$C$300,0))</f>
        <v>1205</v>
      </c>
      <c r="C62" s="1">
        <f t="shared" si="2"/>
        <v>1083</v>
      </c>
      <c r="D62" s="30" t="b">
        <f>IF(INDEX(Technologies!$B$8:$U$227,H62,I62)=0,"",INDEX(Technologies!$B$8:$U$227,H62,I62))</f>
        <v>0</v>
      </c>
      <c r="E62" t="str">
        <f>INDEX(Technologies!$B$8:$B$227,H62)</f>
        <v>RefgFrz-TM_VLarge-Code</v>
      </c>
      <c r="G62" t="str">
        <f t="shared" si="0"/>
        <v>ThruDoorIce</v>
      </c>
      <c r="H62">
        <f t="shared" si="3"/>
        <v>5</v>
      </c>
      <c r="I62">
        <f>MATCH(G62,Technologies!$B$7:$U$7,0)</f>
        <v>6</v>
      </c>
      <c r="J62">
        <v>119</v>
      </c>
    </row>
    <row r="63" spans="2:10" x14ac:dyDescent="0.25">
      <c r="B63">
        <f>INDEX(exante.Technology!$A$5:$A$300,MATCH(E63,exante.Technology!$C$5:$C$300,0))</f>
        <v>1205</v>
      </c>
      <c r="C63" s="1">
        <f t="shared" si="2"/>
        <v>38</v>
      </c>
      <c r="D63" s="30" t="str">
        <f>IF(INDEX(Technologies!$B$8:$U$227,H63,I63)=0,"",INDEX(Technologies!$B$8:$U$227,H63,I63))</f>
        <v>Automatic</v>
      </c>
      <c r="E63" t="str">
        <f>INDEX(Technologies!$B$8:$B$227,H63)</f>
        <v>RefgFrz-TM_VLarge-Code</v>
      </c>
      <c r="G63" t="str">
        <f t="shared" si="0"/>
        <v>Defrost</v>
      </c>
      <c r="H63">
        <f t="shared" si="3"/>
        <v>5</v>
      </c>
      <c r="I63">
        <f>MATCH(G63,Technologies!$B$7:$U$7,0)</f>
        <v>7</v>
      </c>
      <c r="J63">
        <v>119</v>
      </c>
    </row>
    <row r="64" spans="2:10" x14ac:dyDescent="0.25">
      <c r="B64">
        <f>INDEX(exante.Technology!$A$5:$A$300,MATCH(E64,exante.Technology!$C$5:$C$300,0))</f>
        <v>1205</v>
      </c>
      <c r="C64" s="1">
        <f t="shared" si="2"/>
        <v>205</v>
      </c>
      <c r="D64" s="30">
        <f>IF(INDEX(Technologies!$B$8:$U$227,H64,I64)=0,"",INDEX(Technologies!$B$8:$U$227,H64,I64))</f>
        <v>26</v>
      </c>
      <c r="E64" t="str">
        <f>INDEX(Technologies!$B$8:$B$227,H64)</f>
        <v>RefgFrz-TM_VLarge-Code</v>
      </c>
      <c r="G64" t="str">
        <f t="shared" si="0"/>
        <v>TotVolume</v>
      </c>
      <c r="H64">
        <f t="shared" si="3"/>
        <v>5</v>
      </c>
      <c r="I64">
        <f>MATCH(G64,Technologies!$B$7:$U$7,0)</f>
        <v>8</v>
      </c>
      <c r="J64">
        <v>119</v>
      </c>
    </row>
    <row r="65" spans="2:10" x14ac:dyDescent="0.25">
      <c r="B65">
        <f>INDEX(exante.Technology!$A$5:$A$300,MATCH(E65,exante.Technology!$C$5:$C$300,0))</f>
        <v>1205</v>
      </c>
      <c r="C65" s="1">
        <f t="shared" si="2"/>
        <v>1084</v>
      </c>
      <c r="D65" s="30" t="str">
        <f>IF(INDEX(Technologies!$B$8:$U$227,H65,I65)=0,"",INDEX(Technologies!$B$8:$U$227,H65,I65))</f>
        <v>Very large (over 23 cu. ft.)</v>
      </c>
      <c r="E65" t="str">
        <f>INDEX(Technologies!$B$8:$B$227,H65)</f>
        <v>RefgFrz-TM_VLarge-Code</v>
      </c>
      <c r="G65" t="str">
        <f t="shared" si="0"/>
        <v>SizeRange</v>
      </c>
      <c r="H65">
        <f t="shared" si="3"/>
        <v>5</v>
      </c>
      <c r="I65">
        <f>MATCH(G65,Technologies!$B$7:$U$7,0)</f>
        <v>10</v>
      </c>
      <c r="J65">
        <v>119</v>
      </c>
    </row>
    <row r="66" spans="2:10" x14ac:dyDescent="0.25">
      <c r="B66">
        <f>INDEX(exante.Technology!$A$5:$A$300,MATCH(E66,exante.Technology!$C$5:$C$300,0))</f>
        <v>1205</v>
      </c>
      <c r="C66" s="1">
        <f t="shared" si="2"/>
        <v>1085</v>
      </c>
      <c r="D66" s="30" t="str">
        <f>IF(INDEX(Technologies!$B$8:$U$227,H66,I66)=0,"",INDEX(Technologies!$B$8:$U$227,H66,I66))</f>
        <v>Code</v>
      </c>
      <c r="E66" t="str">
        <f>INDEX(Technologies!$B$8:$B$227,H66)</f>
        <v>RefgFrz-TM_VLarge-Code</v>
      </c>
      <c r="G66" t="str">
        <f t="shared" si="0"/>
        <v>EffLevel</v>
      </c>
      <c r="H66">
        <f t="shared" si="3"/>
        <v>5</v>
      </c>
      <c r="I66">
        <f>MATCH(G66,Technologies!$B$7:$U$7,0)</f>
        <v>11</v>
      </c>
      <c r="J66">
        <v>119</v>
      </c>
    </row>
    <row r="67" spans="2:10" x14ac:dyDescent="0.25">
      <c r="B67">
        <f>INDEX(exante.Technology!$A$5:$A$300,MATCH(E67,exante.Technology!$C$5:$C$300,0))</f>
        <v>1205</v>
      </c>
      <c r="C67" s="1">
        <f t="shared" si="2"/>
        <v>167</v>
      </c>
      <c r="D67" s="30">
        <f>IF(INDEX(Technologies!$B$8:$U$227,H67,I67)=0,"",INDEX(Technologies!$B$8:$U$227,H67,I67))</f>
        <v>483</v>
      </c>
      <c r="E67" t="str">
        <f>INDEX(Technologies!$B$8:$B$227,H67)</f>
        <v>RefgFrz-TM_VLarge-Code</v>
      </c>
      <c r="G67" t="str">
        <f t="shared" si="0"/>
        <v>Rated_kWhyr</v>
      </c>
      <c r="H67">
        <f t="shared" si="3"/>
        <v>5</v>
      </c>
      <c r="I67">
        <f>MATCH(G67,Technologies!$B$7:$U$7,0)</f>
        <v>12</v>
      </c>
      <c r="J67">
        <v>119</v>
      </c>
    </row>
    <row r="68" spans="2:10" x14ac:dyDescent="0.25">
      <c r="B68">
        <f>INDEX(exante.Technology!$A$5:$A$300,MATCH(E68,exante.Technology!$C$5:$C$300,0))</f>
        <v>1205</v>
      </c>
      <c r="C68" s="1">
        <f t="shared" si="2"/>
        <v>9</v>
      </c>
      <c r="D68" s="30" t="str">
        <f>IF(INDEX(Technologies!$B$8:$U$227,H68,I68)=0,"",INDEX(Technologies!$B$8:$U$227,H68,I68))</f>
        <v>RatedkWh</v>
      </c>
      <c r="E68" t="str">
        <f>INDEX(Technologies!$B$8:$B$227,H68)</f>
        <v>RefgFrz-TM_VLarge-Code</v>
      </c>
      <c r="G68" t="str">
        <f t="shared" si="0"/>
        <v>Scale_Basis_Type</v>
      </c>
      <c r="H68">
        <f t="shared" si="3"/>
        <v>5</v>
      </c>
      <c r="I68">
        <f>MATCH(G68,Technologies!$B$7:$U$7,0)</f>
        <v>13</v>
      </c>
      <c r="J68">
        <v>119</v>
      </c>
    </row>
    <row r="69" spans="2:10" x14ac:dyDescent="0.25">
      <c r="B69">
        <f>INDEX(exante.Technology!$A$5:$A$300,MATCH(E69,exante.Technology!$C$5:$C$300,0))</f>
        <v>1205</v>
      </c>
      <c r="C69" s="1">
        <f t="shared" si="2"/>
        <v>10</v>
      </c>
      <c r="D69" s="30">
        <f>IF(INDEX(Technologies!$B$8:$U$227,H69,I69)=0,"",INDEX(Technologies!$B$8:$U$227,H69,I69))</f>
        <v>483</v>
      </c>
      <c r="E69" t="str">
        <f>INDEX(Technologies!$B$8:$B$227,H69)</f>
        <v>RefgFrz-TM_VLarge-Code</v>
      </c>
      <c r="G69" t="str">
        <f t="shared" si="0"/>
        <v>Scale_Basis_Value</v>
      </c>
      <c r="H69">
        <f t="shared" si="3"/>
        <v>5</v>
      </c>
      <c r="I69">
        <f>MATCH(G69,Technologies!$B$7:$U$7,0)</f>
        <v>14</v>
      </c>
      <c r="J69">
        <v>119</v>
      </c>
    </row>
    <row r="70" spans="2:10" x14ac:dyDescent="0.25">
      <c r="B70">
        <f>INDEX(exante.Technology!$A$5:$A$300,MATCH(E70,exante.Technology!$C$5:$C$300,0))</f>
        <v>1206</v>
      </c>
      <c r="C70" s="1">
        <f t="shared" si="2"/>
        <v>83</v>
      </c>
      <c r="D70" s="30" t="str">
        <f>IF(INDEX(Technologies!$B$8:$U$227,H70,I70)=0,"",INDEX(Technologies!$B$8:$U$227,H70,I70))</f>
        <v>Top</v>
      </c>
      <c r="E70" t="str">
        <f>INDEX(Technologies!$B$8:$B$227,H70)</f>
        <v>RefgFrz-TM_WtdSize-Code</v>
      </c>
      <c r="G70" t="str">
        <f t="shared" si="0"/>
        <v>Freezer_Location</v>
      </c>
      <c r="H70">
        <f t="shared" si="3"/>
        <v>6</v>
      </c>
      <c r="I70">
        <f>MATCH(G70,Technologies!$B$7:$U$7,0)</f>
        <v>4</v>
      </c>
      <c r="J70">
        <v>119</v>
      </c>
    </row>
    <row r="71" spans="2:10" x14ac:dyDescent="0.25">
      <c r="B71">
        <f>INDEX(exante.Technology!$A$5:$A$300,MATCH(E71,exante.Technology!$C$5:$C$300,0))</f>
        <v>1206</v>
      </c>
      <c r="C71" s="1">
        <f t="shared" si="2"/>
        <v>95</v>
      </c>
      <c r="D71" s="30" t="b">
        <f>IF(INDEX(Technologies!$B$8:$U$227,H71,I71)=0,"",INDEX(Technologies!$B$8:$U$227,H71,I71))</f>
        <v>0</v>
      </c>
      <c r="E71" t="str">
        <f>INDEX(Technologies!$B$8:$B$227,H71)</f>
        <v>RefgFrz-TM_WtdSize-Code</v>
      </c>
      <c r="G71" t="str">
        <f t="shared" si="0"/>
        <v>IceMaker</v>
      </c>
      <c r="H71">
        <f t="shared" si="3"/>
        <v>6</v>
      </c>
      <c r="I71">
        <f>MATCH(G71,Technologies!$B$7:$U$7,0)</f>
        <v>5</v>
      </c>
      <c r="J71">
        <v>119</v>
      </c>
    </row>
    <row r="72" spans="2:10" x14ac:dyDescent="0.25">
      <c r="B72">
        <f>INDEX(exante.Technology!$A$5:$A$300,MATCH(E72,exante.Technology!$C$5:$C$300,0))</f>
        <v>1206</v>
      </c>
      <c r="C72" s="1">
        <f t="shared" si="2"/>
        <v>1083</v>
      </c>
      <c r="D72" s="30" t="b">
        <f>IF(INDEX(Technologies!$B$8:$U$227,H72,I72)=0,"",INDEX(Technologies!$B$8:$U$227,H72,I72))</f>
        <v>0</v>
      </c>
      <c r="E72" t="str">
        <f>INDEX(Technologies!$B$8:$B$227,H72)</f>
        <v>RefgFrz-TM_WtdSize-Code</v>
      </c>
      <c r="G72" t="str">
        <f t="shared" si="0"/>
        <v>ThruDoorIce</v>
      </c>
      <c r="H72">
        <f t="shared" si="3"/>
        <v>6</v>
      </c>
      <c r="I72">
        <f>MATCH(G72,Technologies!$B$7:$U$7,0)</f>
        <v>6</v>
      </c>
      <c r="J72">
        <v>119</v>
      </c>
    </row>
    <row r="73" spans="2:10" x14ac:dyDescent="0.25">
      <c r="B73">
        <f>INDEX(exante.Technology!$A$5:$A$300,MATCH(E73,exante.Technology!$C$5:$C$300,0))</f>
        <v>1206</v>
      </c>
      <c r="C73" s="1">
        <f t="shared" si="2"/>
        <v>38</v>
      </c>
      <c r="D73" s="30" t="str">
        <f>IF(INDEX(Technologies!$B$8:$U$227,H73,I73)=0,"",INDEX(Technologies!$B$8:$U$227,H73,I73))</f>
        <v>Automatic</v>
      </c>
      <c r="E73" t="str">
        <f>INDEX(Technologies!$B$8:$B$227,H73)</f>
        <v>RefgFrz-TM_WtdSize-Code</v>
      </c>
      <c r="G73" t="str">
        <f t="shared" si="0"/>
        <v>Defrost</v>
      </c>
      <c r="H73">
        <f t="shared" si="3"/>
        <v>6</v>
      </c>
      <c r="I73">
        <f>MATCH(G73,Technologies!$B$7:$U$7,0)</f>
        <v>7</v>
      </c>
      <c r="J73">
        <v>119</v>
      </c>
    </row>
    <row r="74" spans="2:10" x14ac:dyDescent="0.25">
      <c r="B74">
        <f>INDEX(exante.Technology!$A$5:$A$300,MATCH(E74,exante.Technology!$C$5:$C$300,0))</f>
        <v>1206</v>
      </c>
      <c r="C74" s="1">
        <f t="shared" si="2"/>
        <v>205</v>
      </c>
      <c r="D74" s="30">
        <f>IF(INDEX(Technologies!$B$8:$U$227,H74,I74)=0,"",INDEX(Technologies!$B$8:$U$227,H74,I74))</f>
        <v>19.5</v>
      </c>
      <c r="E74" t="str">
        <f>INDEX(Technologies!$B$8:$B$227,H74)</f>
        <v>RefgFrz-TM_WtdSize-Code</v>
      </c>
      <c r="G74" t="str">
        <f t="shared" si="0"/>
        <v>TotVolume</v>
      </c>
      <c r="H74">
        <f t="shared" si="3"/>
        <v>6</v>
      </c>
      <c r="I74">
        <f>MATCH(G74,Technologies!$B$7:$U$7,0)</f>
        <v>8</v>
      </c>
      <c r="J74">
        <v>119</v>
      </c>
    </row>
    <row r="75" spans="2:10" x14ac:dyDescent="0.25">
      <c r="B75">
        <f>INDEX(exante.Technology!$A$5:$A$300,MATCH(E75,exante.Technology!$C$5:$C$300,0))</f>
        <v>1206</v>
      </c>
      <c r="C75" s="1">
        <f t="shared" si="2"/>
        <v>1084</v>
      </c>
      <c r="D75" s="30" t="str">
        <f>IF(INDEX(Technologies!$B$8:$U$227,H75,I75)=0,"",INDEX(Technologies!$B$8:$U$227,H75,I75))</f>
        <v>Weighted Size</v>
      </c>
      <c r="E75" t="str">
        <f>INDEX(Technologies!$B$8:$B$227,H75)</f>
        <v>RefgFrz-TM_WtdSize-Code</v>
      </c>
      <c r="G75" t="str">
        <f t="shared" si="0"/>
        <v>SizeRange</v>
      </c>
      <c r="H75">
        <f t="shared" si="3"/>
        <v>6</v>
      </c>
      <c r="I75">
        <f>MATCH(G75,Technologies!$B$7:$U$7,0)</f>
        <v>10</v>
      </c>
      <c r="J75">
        <v>119</v>
      </c>
    </row>
    <row r="76" spans="2:10" x14ac:dyDescent="0.25">
      <c r="B76">
        <f>INDEX(exante.Technology!$A$5:$A$300,MATCH(E76,exante.Technology!$C$5:$C$300,0))</f>
        <v>1206</v>
      </c>
      <c r="C76" s="1">
        <f t="shared" si="2"/>
        <v>1085</v>
      </c>
      <c r="D76" s="30" t="str">
        <f>IF(INDEX(Technologies!$B$8:$U$227,H76,I76)=0,"",INDEX(Technologies!$B$8:$U$227,H76,I76))</f>
        <v>Code</v>
      </c>
      <c r="E76" t="str">
        <f>INDEX(Technologies!$B$8:$B$227,H76)</f>
        <v>RefgFrz-TM_WtdSize-Code</v>
      </c>
      <c r="G76" t="str">
        <f t="shared" si="0"/>
        <v>EffLevel</v>
      </c>
      <c r="H76">
        <f t="shared" si="3"/>
        <v>6</v>
      </c>
      <c r="I76">
        <f>MATCH(G76,Technologies!$B$7:$U$7,0)</f>
        <v>11</v>
      </c>
      <c r="J76">
        <v>119</v>
      </c>
    </row>
    <row r="77" spans="2:10" x14ac:dyDescent="0.25">
      <c r="B77">
        <f>INDEX(exante.Technology!$A$5:$A$300,MATCH(E77,exante.Technology!$C$5:$C$300,0))</f>
        <v>1206</v>
      </c>
      <c r="C77" s="1">
        <f t="shared" si="2"/>
        <v>167</v>
      </c>
      <c r="D77" s="30">
        <f>IF(INDEX(Technologies!$B$8:$U$227,H77,I77)=0,"",INDEX(Technologies!$B$8:$U$227,H77,I77))</f>
        <v>421</v>
      </c>
      <c r="E77" t="str">
        <f>INDEX(Technologies!$B$8:$B$227,H77)</f>
        <v>RefgFrz-TM_WtdSize-Code</v>
      </c>
      <c r="G77" t="str">
        <f t="shared" si="0"/>
        <v>Rated_kWhyr</v>
      </c>
      <c r="H77">
        <f t="shared" si="3"/>
        <v>6</v>
      </c>
      <c r="I77">
        <f>MATCH(G77,Technologies!$B$7:$U$7,0)</f>
        <v>12</v>
      </c>
      <c r="J77">
        <v>119</v>
      </c>
    </row>
    <row r="78" spans="2:10" x14ac:dyDescent="0.25">
      <c r="B78">
        <f>INDEX(exante.Technology!$A$5:$A$300,MATCH(E78,exante.Technology!$C$5:$C$300,0))</f>
        <v>1206</v>
      </c>
      <c r="C78" s="1">
        <f t="shared" si="2"/>
        <v>9</v>
      </c>
      <c r="D78" s="30" t="str">
        <f>IF(INDEX(Technologies!$B$8:$U$227,H78,I78)=0,"",INDEX(Technologies!$B$8:$U$227,H78,I78))</f>
        <v>RatedkWh</v>
      </c>
      <c r="E78" t="str">
        <f>INDEX(Technologies!$B$8:$B$227,H78)</f>
        <v>RefgFrz-TM_WtdSize-Code</v>
      </c>
      <c r="G78" t="str">
        <f t="shared" si="0"/>
        <v>Scale_Basis_Type</v>
      </c>
      <c r="H78">
        <f t="shared" si="3"/>
        <v>6</v>
      </c>
      <c r="I78">
        <f>MATCH(G78,Technologies!$B$7:$U$7,0)</f>
        <v>13</v>
      </c>
      <c r="J78">
        <v>119</v>
      </c>
    </row>
    <row r="79" spans="2:10" x14ac:dyDescent="0.25">
      <c r="B79">
        <f>INDEX(exante.Technology!$A$5:$A$300,MATCH(E79,exante.Technology!$C$5:$C$300,0))</f>
        <v>1206</v>
      </c>
      <c r="C79" s="1">
        <f t="shared" si="2"/>
        <v>10</v>
      </c>
      <c r="D79" s="30">
        <f>IF(INDEX(Technologies!$B$8:$U$227,H79,I79)=0,"",INDEX(Technologies!$B$8:$U$227,H79,I79))</f>
        <v>421</v>
      </c>
      <c r="E79" t="str">
        <f>INDEX(Technologies!$B$8:$B$227,H79)</f>
        <v>RefgFrz-TM_WtdSize-Code</v>
      </c>
      <c r="G79" t="str">
        <f t="shared" si="0"/>
        <v>Scale_Basis_Value</v>
      </c>
      <c r="H79">
        <f t="shared" si="3"/>
        <v>6</v>
      </c>
      <c r="I79">
        <f>MATCH(G79,Technologies!$B$7:$U$7,0)</f>
        <v>14</v>
      </c>
      <c r="J79">
        <v>119</v>
      </c>
    </row>
    <row r="80" spans="2:10" x14ac:dyDescent="0.25">
      <c r="B80">
        <f>INDEX(exante.Technology!$A$5:$A$300,MATCH(E80,exante.Technology!$C$5:$C$300,0))</f>
        <v>1207</v>
      </c>
      <c r="C80" s="1">
        <f t="shared" si="2"/>
        <v>83</v>
      </c>
      <c r="D80" s="30" t="str">
        <f>IF(INDEX(Technologies!$B$8:$U$227,H80,I80)=0,"",INDEX(Technologies!$B$8:$U$227,H80,I80))</f>
        <v>All</v>
      </c>
      <c r="E80" t="str">
        <f>INDEX(Technologies!$B$8:$B$227,H80)</f>
        <v>Refg-All_Mini-Code</v>
      </c>
      <c r="G80" t="str">
        <f t="shared" si="0"/>
        <v>Freezer_Location</v>
      </c>
      <c r="H80">
        <f t="shared" si="3"/>
        <v>7</v>
      </c>
      <c r="I80">
        <f>MATCH(G80,Technologies!$B$7:$U$7,0)</f>
        <v>4</v>
      </c>
      <c r="J80">
        <v>119</v>
      </c>
    </row>
    <row r="81" spans="2:10" x14ac:dyDescent="0.25">
      <c r="B81">
        <f>INDEX(exante.Technology!$A$5:$A$300,MATCH(E81,exante.Technology!$C$5:$C$300,0))</f>
        <v>1207</v>
      </c>
      <c r="C81" s="1">
        <f t="shared" si="2"/>
        <v>95</v>
      </c>
      <c r="D81" s="30" t="b">
        <f>IF(INDEX(Technologies!$B$8:$U$227,H81,I81)=0,"",INDEX(Technologies!$B$8:$U$227,H81,I81))</f>
        <v>0</v>
      </c>
      <c r="E81" t="str">
        <f>INDEX(Technologies!$B$8:$B$227,H81)</f>
        <v>Refg-All_Mini-Code</v>
      </c>
      <c r="G81" t="str">
        <f t="shared" si="0"/>
        <v>IceMaker</v>
      </c>
      <c r="H81">
        <f t="shared" si="3"/>
        <v>7</v>
      </c>
      <c r="I81">
        <f>MATCH(G81,Technologies!$B$7:$U$7,0)</f>
        <v>5</v>
      </c>
      <c r="J81">
        <v>119</v>
      </c>
    </row>
    <row r="82" spans="2:10" x14ac:dyDescent="0.25">
      <c r="B82">
        <f>INDEX(exante.Technology!$A$5:$A$300,MATCH(E82,exante.Technology!$C$5:$C$300,0))</f>
        <v>1207</v>
      </c>
      <c r="C82" s="1">
        <f t="shared" si="2"/>
        <v>1083</v>
      </c>
      <c r="D82" s="30" t="b">
        <f>IF(INDEX(Technologies!$B$8:$U$227,H82,I82)=0,"",INDEX(Technologies!$B$8:$U$227,H82,I82))</f>
        <v>0</v>
      </c>
      <c r="E82" t="str">
        <f>INDEX(Technologies!$B$8:$B$227,H82)</f>
        <v>Refg-All_Mini-Code</v>
      </c>
      <c r="G82" t="str">
        <f t="shared" si="0"/>
        <v>ThruDoorIce</v>
      </c>
      <c r="H82">
        <f t="shared" si="3"/>
        <v>7</v>
      </c>
      <c r="I82">
        <f>MATCH(G82,Technologies!$B$7:$U$7,0)</f>
        <v>6</v>
      </c>
      <c r="J82">
        <v>119</v>
      </c>
    </row>
    <row r="83" spans="2:10" x14ac:dyDescent="0.25">
      <c r="B83">
        <f>INDEX(exante.Technology!$A$5:$A$300,MATCH(E83,exante.Technology!$C$5:$C$300,0))</f>
        <v>1207</v>
      </c>
      <c r="C83" s="1">
        <f t="shared" si="2"/>
        <v>38</v>
      </c>
      <c r="D83" s="30" t="str">
        <f>IF(INDEX(Technologies!$B$8:$U$227,H83,I83)=0,"",INDEX(Technologies!$B$8:$U$227,H83,I83))</f>
        <v>Automatic</v>
      </c>
      <c r="E83" t="str">
        <f>INDEX(Technologies!$B$8:$B$227,H83)</f>
        <v>Refg-All_Mini-Code</v>
      </c>
      <c r="G83" t="str">
        <f t="shared" si="0"/>
        <v>Defrost</v>
      </c>
      <c r="H83">
        <f t="shared" si="3"/>
        <v>7</v>
      </c>
      <c r="I83">
        <f>MATCH(G83,Technologies!$B$7:$U$7,0)</f>
        <v>7</v>
      </c>
      <c r="J83">
        <v>119</v>
      </c>
    </row>
    <row r="84" spans="2:10" x14ac:dyDescent="0.25">
      <c r="B84">
        <f>INDEX(exante.Technology!$A$5:$A$300,MATCH(E84,exante.Technology!$C$5:$C$300,0))</f>
        <v>1207</v>
      </c>
      <c r="C84" s="1">
        <f t="shared" si="2"/>
        <v>205</v>
      </c>
      <c r="D84" s="30">
        <f>IF(INDEX(Technologies!$B$8:$U$227,H84,I84)=0,"",INDEX(Technologies!$B$8:$U$227,H84,I84))</f>
        <v>11</v>
      </c>
      <c r="E84" t="str">
        <f>INDEX(Technologies!$B$8:$B$227,H84)</f>
        <v>Refg-All_Mini-Code</v>
      </c>
      <c r="G84" t="str">
        <f t="shared" ref="G84:G147" si="4">VLOOKUP(C84,$B$6:$C$17,2,FALSE)</f>
        <v>TotVolume</v>
      </c>
      <c r="H84">
        <f t="shared" si="3"/>
        <v>7</v>
      </c>
      <c r="I84">
        <f>MATCH(G84,Technologies!$B$7:$U$7,0)</f>
        <v>8</v>
      </c>
      <c r="J84">
        <v>119</v>
      </c>
    </row>
    <row r="85" spans="2:10" x14ac:dyDescent="0.25">
      <c r="B85">
        <f>INDEX(exante.Technology!$A$5:$A$300,MATCH(E85,exante.Technology!$C$5:$C$300,0))</f>
        <v>1207</v>
      </c>
      <c r="C85" s="1">
        <f t="shared" si="2"/>
        <v>1084</v>
      </c>
      <c r="D85" s="30" t="str">
        <f>IF(INDEX(Technologies!$B$8:$U$227,H85,I85)=0,"",INDEX(Technologies!$B$8:$U$227,H85,I85))</f>
        <v>Very Small (&lt;13 cu. ft.)</v>
      </c>
      <c r="E85" t="str">
        <f>INDEX(Technologies!$B$8:$B$227,H85)</f>
        <v>Refg-All_Mini-Code</v>
      </c>
      <c r="G85" t="str">
        <f t="shared" si="4"/>
        <v>SizeRange</v>
      </c>
      <c r="H85">
        <f t="shared" si="3"/>
        <v>7</v>
      </c>
      <c r="I85">
        <f>MATCH(G85,Technologies!$B$7:$U$7,0)</f>
        <v>10</v>
      </c>
      <c r="J85">
        <v>119</v>
      </c>
    </row>
    <row r="86" spans="2:10" x14ac:dyDescent="0.25">
      <c r="B86">
        <f>INDEX(exante.Technology!$A$5:$A$300,MATCH(E86,exante.Technology!$C$5:$C$300,0))</f>
        <v>1207</v>
      </c>
      <c r="C86" s="1">
        <f t="shared" si="2"/>
        <v>1085</v>
      </c>
      <c r="D86" s="30" t="str">
        <f>IF(INDEX(Technologies!$B$8:$U$227,H86,I86)=0,"",INDEX(Technologies!$B$8:$U$227,H86,I86))</f>
        <v>Code</v>
      </c>
      <c r="E86" t="str">
        <f>INDEX(Technologies!$B$8:$B$227,H86)</f>
        <v>Refg-All_Mini-Code</v>
      </c>
      <c r="G86" t="str">
        <f t="shared" si="4"/>
        <v>EffLevel</v>
      </c>
      <c r="H86">
        <f t="shared" si="3"/>
        <v>7</v>
      </c>
      <c r="I86">
        <f>MATCH(G86,Technologies!$B$7:$U$7,0)</f>
        <v>11</v>
      </c>
      <c r="J86">
        <v>119</v>
      </c>
    </row>
    <row r="87" spans="2:10" x14ac:dyDescent="0.25">
      <c r="B87">
        <f>INDEX(exante.Technology!$A$5:$A$300,MATCH(E87,exante.Technology!$C$5:$C$300,0))</f>
        <v>1207</v>
      </c>
      <c r="C87" s="1">
        <f t="shared" si="2"/>
        <v>167</v>
      </c>
      <c r="D87" s="30">
        <f>IF(INDEX(Technologies!$B$8:$U$227,H87,I87)=0,"",INDEX(Technologies!$B$8:$U$227,H87,I87))</f>
        <v>279</v>
      </c>
      <c r="E87" t="str">
        <f>INDEX(Technologies!$B$8:$B$227,H87)</f>
        <v>Refg-All_Mini-Code</v>
      </c>
      <c r="G87" t="str">
        <f t="shared" si="4"/>
        <v>Rated_kWhyr</v>
      </c>
      <c r="H87">
        <f t="shared" si="3"/>
        <v>7</v>
      </c>
      <c r="I87">
        <f>MATCH(G87,Technologies!$B$7:$U$7,0)</f>
        <v>12</v>
      </c>
      <c r="J87">
        <v>119</v>
      </c>
    </row>
    <row r="88" spans="2:10" x14ac:dyDescent="0.25">
      <c r="B88">
        <f>INDEX(exante.Technology!$A$5:$A$300,MATCH(E88,exante.Technology!$C$5:$C$300,0))</f>
        <v>1207</v>
      </c>
      <c r="C88" s="1">
        <f t="shared" si="2"/>
        <v>9</v>
      </c>
      <c r="D88" s="30" t="str">
        <f>IF(INDEX(Technologies!$B$8:$U$227,H88,I88)=0,"",INDEX(Technologies!$B$8:$U$227,H88,I88))</f>
        <v>RatedkWh</v>
      </c>
      <c r="E88" t="str">
        <f>INDEX(Technologies!$B$8:$B$227,H88)</f>
        <v>Refg-All_Mini-Code</v>
      </c>
      <c r="G88" t="str">
        <f t="shared" si="4"/>
        <v>Scale_Basis_Type</v>
      </c>
      <c r="H88">
        <f t="shared" si="3"/>
        <v>7</v>
      </c>
      <c r="I88">
        <f>MATCH(G88,Technologies!$B$7:$U$7,0)</f>
        <v>13</v>
      </c>
      <c r="J88">
        <v>119</v>
      </c>
    </row>
    <row r="89" spans="2:10" x14ac:dyDescent="0.25">
      <c r="B89">
        <f>INDEX(exante.Technology!$A$5:$A$300,MATCH(E89,exante.Technology!$C$5:$C$300,0))</f>
        <v>1207</v>
      </c>
      <c r="C89" s="1">
        <f t="shared" si="2"/>
        <v>10</v>
      </c>
      <c r="D89" s="30">
        <f>IF(INDEX(Technologies!$B$8:$U$227,H89,I89)=0,"",INDEX(Technologies!$B$8:$U$227,H89,I89))</f>
        <v>279</v>
      </c>
      <c r="E89" t="str">
        <f>INDEX(Technologies!$B$8:$B$227,H89)</f>
        <v>Refg-All_Mini-Code</v>
      </c>
      <c r="G89" t="str">
        <f t="shared" si="4"/>
        <v>Scale_Basis_Value</v>
      </c>
      <c r="H89">
        <f t="shared" si="3"/>
        <v>7</v>
      </c>
      <c r="I89">
        <f>MATCH(G89,Technologies!$B$7:$U$7,0)</f>
        <v>14</v>
      </c>
      <c r="J89">
        <v>119</v>
      </c>
    </row>
    <row r="90" spans="2:10" x14ac:dyDescent="0.25">
      <c r="B90">
        <f>INDEX(exante.Technology!$A$5:$A$300,MATCH(E90,exante.Technology!$C$5:$C$300,0))</f>
        <v>1208</v>
      </c>
      <c r="C90" s="1">
        <f t="shared" si="2"/>
        <v>83</v>
      </c>
      <c r="D90" s="30" t="str">
        <f>IF(INDEX(Technologies!$B$8:$U$227,H90,I90)=0,"",INDEX(Technologies!$B$8:$U$227,H90,I90))</f>
        <v>All</v>
      </c>
      <c r="E90" t="str">
        <f>INDEX(Technologies!$B$8:$B$227,H90)</f>
        <v>Refg-All_Small-Code</v>
      </c>
      <c r="G90" t="str">
        <f t="shared" si="4"/>
        <v>Freezer_Location</v>
      </c>
      <c r="H90">
        <f t="shared" si="3"/>
        <v>8</v>
      </c>
      <c r="I90">
        <f>MATCH(G90,Technologies!$B$7:$U$7,0)</f>
        <v>4</v>
      </c>
      <c r="J90">
        <v>119</v>
      </c>
    </row>
    <row r="91" spans="2:10" x14ac:dyDescent="0.25">
      <c r="B91">
        <f>INDEX(exante.Technology!$A$5:$A$300,MATCH(E91,exante.Technology!$C$5:$C$300,0))</f>
        <v>1208</v>
      </c>
      <c r="C91" s="1">
        <f t="shared" si="2"/>
        <v>95</v>
      </c>
      <c r="D91" s="30" t="b">
        <f>IF(INDEX(Technologies!$B$8:$U$227,H91,I91)=0,"",INDEX(Technologies!$B$8:$U$227,H91,I91))</f>
        <v>0</v>
      </c>
      <c r="E91" t="str">
        <f>INDEX(Technologies!$B$8:$B$227,H91)</f>
        <v>Refg-All_Small-Code</v>
      </c>
      <c r="G91" t="str">
        <f t="shared" si="4"/>
        <v>IceMaker</v>
      </c>
      <c r="H91">
        <f t="shared" si="3"/>
        <v>8</v>
      </c>
      <c r="I91">
        <f>MATCH(G91,Technologies!$B$7:$U$7,0)</f>
        <v>5</v>
      </c>
      <c r="J91">
        <v>119</v>
      </c>
    </row>
    <row r="92" spans="2:10" x14ac:dyDescent="0.25">
      <c r="B92">
        <f>INDEX(exante.Technology!$A$5:$A$300,MATCH(E92,exante.Technology!$C$5:$C$300,0))</f>
        <v>1208</v>
      </c>
      <c r="C92" s="1">
        <f t="shared" si="2"/>
        <v>1083</v>
      </c>
      <c r="D92" s="30" t="b">
        <f>IF(INDEX(Technologies!$B$8:$U$227,H92,I92)=0,"",INDEX(Technologies!$B$8:$U$227,H92,I92))</f>
        <v>0</v>
      </c>
      <c r="E92" t="str">
        <f>INDEX(Technologies!$B$8:$B$227,H92)</f>
        <v>Refg-All_Small-Code</v>
      </c>
      <c r="G92" t="str">
        <f t="shared" si="4"/>
        <v>ThruDoorIce</v>
      </c>
      <c r="H92">
        <f t="shared" si="3"/>
        <v>8</v>
      </c>
      <c r="I92">
        <f>MATCH(G92,Technologies!$B$7:$U$7,0)</f>
        <v>6</v>
      </c>
      <c r="J92">
        <v>119</v>
      </c>
    </row>
    <row r="93" spans="2:10" x14ac:dyDescent="0.25">
      <c r="B93">
        <f>INDEX(exante.Technology!$A$5:$A$300,MATCH(E93,exante.Technology!$C$5:$C$300,0))</f>
        <v>1208</v>
      </c>
      <c r="C93" s="1">
        <f t="shared" si="2"/>
        <v>38</v>
      </c>
      <c r="D93" s="30" t="str">
        <f>IF(INDEX(Technologies!$B$8:$U$227,H93,I93)=0,"",INDEX(Technologies!$B$8:$U$227,H93,I93))</f>
        <v>Automatic</v>
      </c>
      <c r="E93" t="str">
        <f>INDEX(Technologies!$B$8:$B$227,H93)</f>
        <v>Refg-All_Small-Code</v>
      </c>
      <c r="G93" t="str">
        <f t="shared" si="4"/>
        <v>Defrost</v>
      </c>
      <c r="H93">
        <f t="shared" si="3"/>
        <v>8</v>
      </c>
      <c r="I93">
        <f>MATCH(G93,Technologies!$B$7:$U$7,0)</f>
        <v>7</v>
      </c>
      <c r="J93">
        <v>119</v>
      </c>
    </row>
    <row r="94" spans="2:10" x14ac:dyDescent="0.25">
      <c r="B94">
        <f>INDEX(exante.Technology!$A$5:$A$300,MATCH(E94,exante.Technology!$C$5:$C$300,0))</f>
        <v>1208</v>
      </c>
      <c r="C94" s="1">
        <f t="shared" si="2"/>
        <v>205</v>
      </c>
      <c r="D94" s="30">
        <f>IF(INDEX(Technologies!$B$8:$U$227,H94,I94)=0,"",INDEX(Technologies!$B$8:$U$227,H94,I94))</f>
        <v>15</v>
      </c>
      <c r="E94" t="str">
        <f>INDEX(Technologies!$B$8:$B$227,H94)</f>
        <v>Refg-All_Small-Code</v>
      </c>
      <c r="G94" t="str">
        <f t="shared" si="4"/>
        <v>TotVolume</v>
      </c>
      <c r="H94">
        <f t="shared" si="3"/>
        <v>8</v>
      </c>
      <c r="I94">
        <f>MATCH(G94,Technologies!$B$7:$U$7,0)</f>
        <v>8</v>
      </c>
      <c r="J94">
        <v>119</v>
      </c>
    </row>
    <row r="95" spans="2:10" x14ac:dyDescent="0.25">
      <c r="B95">
        <f>INDEX(exante.Technology!$A$5:$A$300,MATCH(E95,exante.Technology!$C$5:$C$300,0))</f>
        <v>1208</v>
      </c>
      <c r="C95" s="1">
        <f t="shared" ref="C95:C158" si="5">+C85</f>
        <v>1084</v>
      </c>
      <c r="D95" s="30" t="str">
        <f>IF(INDEX(Technologies!$B$8:$U$227,H95,I95)=0,"",INDEX(Technologies!$B$8:$U$227,H95,I95))</f>
        <v>Small (13 – 16 cu. ft.)</v>
      </c>
      <c r="E95" t="str">
        <f>INDEX(Technologies!$B$8:$B$227,H95)</f>
        <v>Refg-All_Small-Code</v>
      </c>
      <c r="G95" t="str">
        <f t="shared" si="4"/>
        <v>SizeRange</v>
      </c>
      <c r="H95">
        <f t="shared" ref="H95:H158" si="6">+H85+1</f>
        <v>8</v>
      </c>
      <c r="I95">
        <f>MATCH(G95,Technologies!$B$7:$U$7,0)</f>
        <v>10</v>
      </c>
      <c r="J95">
        <v>119</v>
      </c>
    </row>
    <row r="96" spans="2:10" x14ac:dyDescent="0.25">
      <c r="B96">
        <f>INDEX(exante.Technology!$A$5:$A$300,MATCH(E96,exante.Technology!$C$5:$C$300,0))</f>
        <v>1208</v>
      </c>
      <c r="C96" s="1">
        <f t="shared" si="5"/>
        <v>1085</v>
      </c>
      <c r="D96" s="30" t="str">
        <f>IF(INDEX(Technologies!$B$8:$U$227,H96,I96)=0,"",INDEX(Technologies!$B$8:$U$227,H96,I96))</f>
        <v>Code</v>
      </c>
      <c r="E96" t="str">
        <f>INDEX(Technologies!$B$8:$B$227,H96)</f>
        <v>Refg-All_Small-Code</v>
      </c>
      <c r="G96" t="str">
        <f t="shared" si="4"/>
        <v>EffLevel</v>
      </c>
      <c r="H96">
        <f t="shared" si="6"/>
        <v>8</v>
      </c>
      <c r="I96">
        <f>MATCH(G96,Technologies!$B$7:$U$7,0)</f>
        <v>11</v>
      </c>
      <c r="J96">
        <v>119</v>
      </c>
    </row>
    <row r="97" spans="2:10" x14ac:dyDescent="0.25">
      <c r="B97">
        <f>INDEX(exante.Technology!$A$5:$A$300,MATCH(E97,exante.Technology!$C$5:$C$300,0))</f>
        <v>1208</v>
      </c>
      <c r="C97" s="1">
        <f t="shared" si="5"/>
        <v>167</v>
      </c>
      <c r="D97" s="30">
        <f>IF(INDEX(Technologies!$B$8:$U$227,H97,I97)=0,"",INDEX(Technologies!$B$8:$U$227,H97,I97))</f>
        <v>308</v>
      </c>
      <c r="E97" t="str">
        <f>INDEX(Technologies!$B$8:$B$227,H97)</f>
        <v>Refg-All_Small-Code</v>
      </c>
      <c r="G97" t="str">
        <f t="shared" si="4"/>
        <v>Rated_kWhyr</v>
      </c>
      <c r="H97">
        <f t="shared" si="6"/>
        <v>8</v>
      </c>
      <c r="I97">
        <f>MATCH(G97,Technologies!$B$7:$U$7,0)</f>
        <v>12</v>
      </c>
      <c r="J97">
        <v>119</v>
      </c>
    </row>
    <row r="98" spans="2:10" x14ac:dyDescent="0.25">
      <c r="B98">
        <f>INDEX(exante.Technology!$A$5:$A$300,MATCH(E98,exante.Technology!$C$5:$C$300,0))</f>
        <v>1208</v>
      </c>
      <c r="C98" s="1">
        <f t="shared" si="5"/>
        <v>9</v>
      </c>
      <c r="D98" s="30" t="str">
        <f>IF(INDEX(Technologies!$B$8:$U$227,H98,I98)=0,"",INDEX(Technologies!$B$8:$U$227,H98,I98))</f>
        <v>RatedkWh</v>
      </c>
      <c r="E98" t="str">
        <f>INDEX(Technologies!$B$8:$B$227,H98)</f>
        <v>Refg-All_Small-Code</v>
      </c>
      <c r="G98" t="str">
        <f t="shared" si="4"/>
        <v>Scale_Basis_Type</v>
      </c>
      <c r="H98">
        <f t="shared" si="6"/>
        <v>8</v>
      </c>
      <c r="I98">
        <f>MATCH(G98,Technologies!$B$7:$U$7,0)</f>
        <v>13</v>
      </c>
      <c r="J98">
        <v>119</v>
      </c>
    </row>
    <row r="99" spans="2:10" x14ac:dyDescent="0.25">
      <c r="B99">
        <f>INDEX(exante.Technology!$A$5:$A$300,MATCH(E99,exante.Technology!$C$5:$C$300,0))</f>
        <v>1208</v>
      </c>
      <c r="C99" s="1">
        <f t="shared" si="5"/>
        <v>10</v>
      </c>
      <c r="D99" s="30">
        <f>IF(INDEX(Technologies!$B$8:$U$227,H99,I99)=0,"",INDEX(Technologies!$B$8:$U$227,H99,I99))</f>
        <v>308</v>
      </c>
      <c r="E99" t="str">
        <f>INDEX(Technologies!$B$8:$B$227,H99)</f>
        <v>Refg-All_Small-Code</v>
      </c>
      <c r="G99" t="str">
        <f t="shared" si="4"/>
        <v>Scale_Basis_Value</v>
      </c>
      <c r="H99">
        <f t="shared" si="6"/>
        <v>8</v>
      </c>
      <c r="I99">
        <f>MATCH(G99,Technologies!$B$7:$U$7,0)</f>
        <v>14</v>
      </c>
      <c r="J99">
        <v>119</v>
      </c>
    </row>
    <row r="100" spans="2:10" x14ac:dyDescent="0.25">
      <c r="B100">
        <f>INDEX(exante.Technology!$A$5:$A$300,MATCH(E100,exante.Technology!$C$5:$C$300,0))</f>
        <v>1209</v>
      </c>
      <c r="C100" s="1">
        <f t="shared" si="5"/>
        <v>83</v>
      </c>
      <c r="D100" s="30" t="str">
        <f>IF(INDEX(Technologies!$B$8:$U$227,H100,I100)=0,"",INDEX(Technologies!$B$8:$U$227,H100,I100))</f>
        <v>All</v>
      </c>
      <c r="E100" t="str">
        <f>INDEX(Technologies!$B$8:$B$227,H100)</f>
        <v>Refg-All_Med-Code</v>
      </c>
      <c r="G100" t="str">
        <f t="shared" si="4"/>
        <v>Freezer_Location</v>
      </c>
      <c r="H100">
        <f t="shared" si="6"/>
        <v>9</v>
      </c>
      <c r="I100">
        <f>MATCH(G100,Technologies!$B$7:$U$7,0)</f>
        <v>4</v>
      </c>
      <c r="J100">
        <v>119</v>
      </c>
    </row>
    <row r="101" spans="2:10" x14ac:dyDescent="0.25">
      <c r="B101">
        <f>INDEX(exante.Technology!$A$5:$A$300,MATCH(E101,exante.Technology!$C$5:$C$300,0))</f>
        <v>1209</v>
      </c>
      <c r="C101" s="1">
        <f t="shared" si="5"/>
        <v>95</v>
      </c>
      <c r="D101" s="30" t="b">
        <f>IF(INDEX(Technologies!$B$8:$U$227,H101,I101)=0,"",INDEX(Technologies!$B$8:$U$227,H101,I101))</f>
        <v>0</v>
      </c>
      <c r="E101" t="str">
        <f>INDEX(Technologies!$B$8:$B$227,H101)</f>
        <v>Refg-All_Med-Code</v>
      </c>
      <c r="G101" t="str">
        <f t="shared" si="4"/>
        <v>IceMaker</v>
      </c>
      <c r="H101">
        <f t="shared" si="6"/>
        <v>9</v>
      </c>
      <c r="I101">
        <f>MATCH(G101,Technologies!$B$7:$U$7,0)</f>
        <v>5</v>
      </c>
      <c r="J101">
        <v>119</v>
      </c>
    </row>
    <row r="102" spans="2:10" x14ac:dyDescent="0.25">
      <c r="B102">
        <f>INDEX(exante.Technology!$A$5:$A$300,MATCH(E102,exante.Technology!$C$5:$C$300,0))</f>
        <v>1209</v>
      </c>
      <c r="C102" s="1">
        <f t="shared" si="5"/>
        <v>1083</v>
      </c>
      <c r="D102" s="30" t="b">
        <f>IF(INDEX(Technologies!$B$8:$U$227,H102,I102)=0,"",INDEX(Technologies!$B$8:$U$227,H102,I102))</f>
        <v>0</v>
      </c>
      <c r="E102" t="str">
        <f>INDEX(Technologies!$B$8:$B$227,H102)</f>
        <v>Refg-All_Med-Code</v>
      </c>
      <c r="G102" t="str">
        <f t="shared" si="4"/>
        <v>ThruDoorIce</v>
      </c>
      <c r="H102">
        <f t="shared" si="6"/>
        <v>9</v>
      </c>
      <c r="I102">
        <f>MATCH(G102,Technologies!$B$7:$U$7,0)</f>
        <v>6</v>
      </c>
      <c r="J102">
        <v>119</v>
      </c>
    </row>
    <row r="103" spans="2:10" x14ac:dyDescent="0.25">
      <c r="B103">
        <f>INDEX(exante.Technology!$A$5:$A$300,MATCH(E103,exante.Technology!$C$5:$C$300,0))</f>
        <v>1209</v>
      </c>
      <c r="C103" s="1">
        <f t="shared" si="5"/>
        <v>38</v>
      </c>
      <c r="D103" s="30" t="str">
        <f>IF(INDEX(Technologies!$B$8:$U$227,H103,I103)=0,"",INDEX(Technologies!$B$8:$U$227,H103,I103))</f>
        <v>Automatic</v>
      </c>
      <c r="E103" t="str">
        <f>INDEX(Technologies!$B$8:$B$227,H103)</f>
        <v>Refg-All_Med-Code</v>
      </c>
      <c r="G103" t="str">
        <f t="shared" si="4"/>
        <v>Defrost</v>
      </c>
      <c r="H103">
        <f t="shared" si="6"/>
        <v>9</v>
      </c>
      <c r="I103">
        <f>MATCH(G103,Technologies!$B$7:$U$7,0)</f>
        <v>7</v>
      </c>
      <c r="J103">
        <v>119</v>
      </c>
    </row>
    <row r="104" spans="2:10" x14ac:dyDescent="0.25">
      <c r="B104">
        <f>INDEX(exante.Technology!$A$5:$A$300,MATCH(E104,exante.Technology!$C$5:$C$300,0))</f>
        <v>1209</v>
      </c>
      <c r="C104" s="1">
        <f t="shared" si="5"/>
        <v>205</v>
      </c>
      <c r="D104" s="30">
        <f>IF(INDEX(Technologies!$B$8:$U$227,H104,I104)=0,"",INDEX(Technologies!$B$8:$U$227,H104,I104))</f>
        <v>19</v>
      </c>
      <c r="E104" t="str">
        <f>INDEX(Technologies!$B$8:$B$227,H104)</f>
        <v>Refg-All_Med-Code</v>
      </c>
      <c r="G104" t="str">
        <f t="shared" si="4"/>
        <v>TotVolume</v>
      </c>
      <c r="H104">
        <f t="shared" si="6"/>
        <v>9</v>
      </c>
      <c r="I104">
        <f>MATCH(G104,Technologies!$B$7:$U$7,0)</f>
        <v>8</v>
      </c>
      <c r="J104">
        <v>119</v>
      </c>
    </row>
    <row r="105" spans="2:10" x14ac:dyDescent="0.25">
      <c r="B105">
        <f>INDEX(exante.Technology!$A$5:$A$300,MATCH(E105,exante.Technology!$C$5:$C$300,0))</f>
        <v>1209</v>
      </c>
      <c r="C105" s="1">
        <f t="shared" si="5"/>
        <v>1084</v>
      </c>
      <c r="D105" s="30" t="str">
        <f>IF(INDEX(Technologies!$B$8:$U$227,H105,I105)=0,"",INDEX(Technologies!$B$8:$U$227,H105,I105))</f>
        <v>Medium (17 – 20 cu. ft.)</v>
      </c>
      <c r="E105" t="str">
        <f>INDEX(Technologies!$B$8:$B$227,H105)</f>
        <v>Refg-All_Med-Code</v>
      </c>
      <c r="G105" t="str">
        <f t="shared" si="4"/>
        <v>SizeRange</v>
      </c>
      <c r="H105">
        <f t="shared" si="6"/>
        <v>9</v>
      </c>
      <c r="I105">
        <f>MATCH(G105,Technologies!$B$7:$U$7,0)</f>
        <v>10</v>
      </c>
      <c r="J105">
        <v>119</v>
      </c>
    </row>
    <row r="106" spans="2:10" x14ac:dyDescent="0.25">
      <c r="B106">
        <f>INDEX(exante.Technology!$A$5:$A$300,MATCH(E106,exante.Technology!$C$5:$C$300,0))</f>
        <v>1209</v>
      </c>
      <c r="C106" s="1">
        <f t="shared" si="5"/>
        <v>1085</v>
      </c>
      <c r="D106" s="30" t="str">
        <f>IF(INDEX(Technologies!$B$8:$U$227,H106,I106)=0,"",INDEX(Technologies!$B$8:$U$227,H106,I106))</f>
        <v>Code</v>
      </c>
      <c r="E106" t="str">
        <f>INDEX(Technologies!$B$8:$B$227,H106)</f>
        <v>Refg-All_Med-Code</v>
      </c>
      <c r="G106" t="str">
        <f t="shared" si="4"/>
        <v>EffLevel</v>
      </c>
      <c r="H106">
        <f t="shared" si="6"/>
        <v>9</v>
      </c>
      <c r="I106">
        <f>MATCH(G106,Technologies!$B$7:$U$7,0)</f>
        <v>11</v>
      </c>
      <c r="J106">
        <v>119</v>
      </c>
    </row>
    <row r="107" spans="2:10" x14ac:dyDescent="0.25">
      <c r="B107">
        <f>INDEX(exante.Technology!$A$5:$A$300,MATCH(E107,exante.Technology!$C$5:$C$300,0))</f>
        <v>1209</v>
      </c>
      <c r="C107" s="1">
        <f t="shared" si="5"/>
        <v>167</v>
      </c>
      <c r="D107" s="30">
        <f>IF(INDEX(Technologies!$B$8:$U$227,H107,I107)=0,"",INDEX(Technologies!$B$8:$U$227,H107,I107))</f>
        <v>336</v>
      </c>
      <c r="E107" t="str">
        <f>INDEX(Technologies!$B$8:$B$227,H107)</f>
        <v>Refg-All_Med-Code</v>
      </c>
      <c r="G107" t="str">
        <f t="shared" si="4"/>
        <v>Rated_kWhyr</v>
      </c>
      <c r="H107">
        <f t="shared" si="6"/>
        <v>9</v>
      </c>
      <c r="I107">
        <f>MATCH(G107,Technologies!$B$7:$U$7,0)</f>
        <v>12</v>
      </c>
      <c r="J107">
        <v>119</v>
      </c>
    </row>
    <row r="108" spans="2:10" x14ac:dyDescent="0.25">
      <c r="B108">
        <f>INDEX(exante.Technology!$A$5:$A$300,MATCH(E108,exante.Technology!$C$5:$C$300,0))</f>
        <v>1209</v>
      </c>
      <c r="C108" s="1">
        <f t="shared" si="5"/>
        <v>9</v>
      </c>
      <c r="D108" s="30" t="str">
        <f>IF(INDEX(Technologies!$B$8:$U$227,H108,I108)=0,"",INDEX(Technologies!$B$8:$U$227,H108,I108))</f>
        <v>RatedkWh</v>
      </c>
      <c r="E108" t="str">
        <f>INDEX(Technologies!$B$8:$B$227,H108)</f>
        <v>Refg-All_Med-Code</v>
      </c>
      <c r="G108" t="str">
        <f t="shared" si="4"/>
        <v>Scale_Basis_Type</v>
      </c>
      <c r="H108">
        <f t="shared" si="6"/>
        <v>9</v>
      </c>
      <c r="I108">
        <f>MATCH(G108,Technologies!$B$7:$U$7,0)</f>
        <v>13</v>
      </c>
      <c r="J108">
        <v>119</v>
      </c>
    </row>
    <row r="109" spans="2:10" x14ac:dyDescent="0.25">
      <c r="B109">
        <f>INDEX(exante.Technology!$A$5:$A$300,MATCH(E109,exante.Technology!$C$5:$C$300,0))</f>
        <v>1209</v>
      </c>
      <c r="C109" s="1">
        <f t="shared" si="5"/>
        <v>10</v>
      </c>
      <c r="D109" s="30">
        <f>IF(INDEX(Technologies!$B$8:$U$227,H109,I109)=0,"",INDEX(Technologies!$B$8:$U$227,H109,I109))</f>
        <v>336</v>
      </c>
      <c r="E109" t="str">
        <f>INDEX(Technologies!$B$8:$B$227,H109)</f>
        <v>Refg-All_Med-Code</v>
      </c>
      <c r="G109" t="str">
        <f t="shared" si="4"/>
        <v>Scale_Basis_Value</v>
      </c>
      <c r="H109">
        <f t="shared" si="6"/>
        <v>9</v>
      </c>
      <c r="I109">
        <f>MATCH(G109,Technologies!$B$7:$U$7,0)</f>
        <v>14</v>
      </c>
      <c r="J109">
        <v>119</v>
      </c>
    </row>
    <row r="110" spans="2:10" x14ac:dyDescent="0.25">
      <c r="B110">
        <f>INDEX(exante.Technology!$A$5:$A$300,MATCH(E110,exante.Technology!$C$5:$C$300,0))</f>
        <v>1210</v>
      </c>
      <c r="C110" s="1">
        <f t="shared" si="5"/>
        <v>83</v>
      </c>
      <c r="D110" s="30" t="str">
        <f>IF(INDEX(Technologies!$B$8:$U$227,H110,I110)=0,"",INDEX(Technologies!$B$8:$U$227,H110,I110))</f>
        <v>All</v>
      </c>
      <c r="E110" t="str">
        <f>INDEX(Technologies!$B$8:$B$227,H110)</f>
        <v>Refg-All_Large-Code</v>
      </c>
      <c r="G110" t="str">
        <f t="shared" si="4"/>
        <v>Freezer_Location</v>
      </c>
      <c r="H110">
        <f t="shared" si="6"/>
        <v>10</v>
      </c>
      <c r="I110">
        <f>MATCH(G110,Technologies!$B$7:$U$7,0)</f>
        <v>4</v>
      </c>
      <c r="J110">
        <v>119</v>
      </c>
    </row>
    <row r="111" spans="2:10" x14ac:dyDescent="0.25">
      <c r="B111">
        <f>INDEX(exante.Technology!$A$5:$A$300,MATCH(E111,exante.Technology!$C$5:$C$300,0))</f>
        <v>1210</v>
      </c>
      <c r="C111" s="1">
        <f t="shared" si="5"/>
        <v>95</v>
      </c>
      <c r="D111" s="30" t="b">
        <f>IF(INDEX(Technologies!$B$8:$U$227,H111,I111)=0,"",INDEX(Technologies!$B$8:$U$227,H111,I111))</f>
        <v>0</v>
      </c>
      <c r="E111" t="str">
        <f>INDEX(Technologies!$B$8:$B$227,H111)</f>
        <v>Refg-All_Large-Code</v>
      </c>
      <c r="G111" t="str">
        <f t="shared" si="4"/>
        <v>IceMaker</v>
      </c>
      <c r="H111">
        <f t="shared" si="6"/>
        <v>10</v>
      </c>
      <c r="I111">
        <f>MATCH(G111,Technologies!$B$7:$U$7,0)</f>
        <v>5</v>
      </c>
      <c r="J111">
        <v>119</v>
      </c>
    </row>
    <row r="112" spans="2:10" x14ac:dyDescent="0.25">
      <c r="B112">
        <f>INDEX(exante.Technology!$A$5:$A$300,MATCH(E112,exante.Technology!$C$5:$C$300,0))</f>
        <v>1210</v>
      </c>
      <c r="C112" s="1">
        <f t="shared" si="5"/>
        <v>1083</v>
      </c>
      <c r="D112" s="30" t="b">
        <f>IF(INDEX(Technologies!$B$8:$U$227,H112,I112)=0,"",INDEX(Technologies!$B$8:$U$227,H112,I112))</f>
        <v>0</v>
      </c>
      <c r="E112" t="str">
        <f>INDEX(Technologies!$B$8:$B$227,H112)</f>
        <v>Refg-All_Large-Code</v>
      </c>
      <c r="G112" t="str">
        <f t="shared" si="4"/>
        <v>ThruDoorIce</v>
      </c>
      <c r="H112">
        <f t="shared" si="6"/>
        <v>10</v>
      </c>
      <c r="I112">
        <f>MATCH(G112,Technologies!$B$7:$U$7,0)</f>
        <v>6</v>
      </c>
      <c r="J112">
        <v>119</v>
      </c>
    </row>
    <row r="113" spans="2:10" x14ac:dyDescent="0.25">
      <c r="B113">
        <f>INDEX(exante.Technology!$A$5:$A$300,MATCH(E113,exante.Technology!$C$5:$C$300,0))</f>
        <v>1210</v>
      </c>
      <c r="C113" s="1">
        <f t="shared" si="5"/>
        <v>38</v>
      </c>
      <c r="D113" s="30" t="str">
        <f>IF(INDEX(Technologies!$B$8:$U$227,H113,I113)=0,"",INDEX(Technologies!$B$8:$U$227,H113,I113))</f>
        <v>Automatic</v>
      </c>
      <c r="E113" t="str">
        <f>INDEX(Technologies!$B$8:$B$227,H113)</f>
        <v>Refg-All_Large-Code</v>
      </c>
      <c r="G113" t="str">
        <f t="shared" si="4"/>
        <v>Defrost</v>
      </c>
      <c r="H113">
        <f t="shared" si="6"/>
        <v>10</v>
      </c>
      <c r="I113">
        <f>MATCH(G113,Technologies!$B$7:$U$7,0)</f>
        <v>7</v>
      </c>
      <c r="J113">
        <v>119</v>
      </c>
    </row>
    <row r="114" spans="2:10" x14ac:dyDescent="0.25">
      <c r="B114">
        <f>INDEX(exante.Technology!$A$5:$A$300,MATCH(E114,exante.Technology!$C$5:$C$300,0))</f>
        <v>1210</v>
      </c>
      <c r="C114" s="1">
        <f t="shared" si="5"/>
        <v>205</v>
      </c>
      <c r="D114" s="30">
        <f>IF(INDEX(Technologies!$B$8:$U$227,H114,I114)=0,"",INDEX(Technologies!$B$8:$U$227,H114,I114))</f>
        <v>22</v>
      </c>
      <c r="E114" t="str">
        <f>INDEX(Technologies!$B$8:$B$227,H114)</f>
        <v>Refg-All_Large-Code</v>
      </c>
      <c r="G114" t="str">
        <f t="shared" si="4"/>
        <v>TotVolume</v>
      </c>
      <c r="H114">
        <f t="shared" si="6"/>
        <v>10</v>
      </c>
      <c r="I114">
        <f>MATCH(G114,Technologies!$B$7:$U$7,0)</f>
        <v>8</v>
      </c>
      <c r="J114">
        <v>119</v>
      </c>
    </row>
    <row r="115" spans="2:10" x14ac:dyDescent="0.25">
      <c r="B115">
        <f>INDEX(exante.Technology!$A$5:$A$300,MATCH(E115,exante.Technology!$C$5:$C$300,0))</f>
        <v>1210</v>
      </c>
      <c r="C115" s="1">
        <f t="shared" si="5"/>
        <v>1084</v>
      </c>
      <c r="D115" s="30" t="str">
        <f>IF(INDEX(Technologies!$B$8:$U$227,H115,I115)=0,"",INDEX(Technologies!$B$8:$U$227,H115,I115))</f>
        <v>Large (21 – 23 cu. ft.)</v>
      </c>
      <c r="E115" t="str">
        <f>INDEX(Technologies!$B$8:$B$227,H115)</f>
        <v>Refg-All_Large-Code</v>
      </c>
      <c r="G115" t="str">
        <f t="shared" si="4"/>
        <v>SizeRange</v>
      </c>
      <c r="H115">
        <f t="shared" si="6"/>
        <v>10</v>
      </c>
      <c r="I115">
        <f>MATCH(G115,Technologies!$B$7:$U$7,0)</f>
        <v>10</v>
      </c>
      <c r="J115">
        <v>119</v>
      </c>
    </row>
    <row r="116" spans="2:10" x14ac:dyDescent="0.25">
      <c r="B116">
        <f>INDEX(exante.Technology!$A$5:$A$300,MATCH(E116,exante.Technology!$C$5:$C$300,0))</f>
        <v>1210</v>
      </c>
      <c r="C116" s="1">
        <f t="shared" si="5"/>
        <v>1085</v>
      </c>
      <c r="D116" s="30" t="str">
        <f>IF(INDEX(Technologies!$B$8:$U$227,H116,I116)=0,"",INDEX(Technologies!$B$8:$U$227,H116,I116))</f>
        <v>Code</v>
      </c>
      <c r="E116" t="str">
        <f>INDEX(Technologies!$B$8:$B$227,H116)</f>
        <v>Refg-All_Large-Code</v>
      </c>
      <c r="G116" t="str">
        <f t="shared" si="4"/>
        <v>EffLevel</v>
      </c>
      <c r="H116">
        <f t="shared" si="6"/>
        <v>10</v>
      </c>
      <c r="I116">
        <f>MATCH(G116,Technologies!$B$7:$U$7,0)</f>
        <v>11</v>
      </c>
      <c r="J116">
        <v>119</v>
      </c>
    </row>
    <row r="117" spans="2:10" x14ac:dyDescent="0.25">
      <c r="B117">
        <f>INDEX(exante.Technology!$A$5:$A$300,MATCH(E117,exante.Technology!$C$5:$C$300,0))</f>
        <v>1210</v>
      </c>
      <c r="C117" s="1">
        <f t="shared" si="5"/>
        <v>167</v>
      </c>
      <c r="D117" s="30">
        <f>IF(INDEX(Technologies!$B$8:$U$227,H117,I117)=0,"",INDEX(Technologies!$B$8:$U$227,H117,I117))</f>
        <v>357</v>
      </c>
      <c r="E117" t="str">
        <f>INDEX(Technologies!$B$8:$B$227,H117)</f>
        <v>Refg-All_Large-Code</v>
      </c>
      <c r="G117" t="str">
        <f t="shared" si="4"/>
        <v>Rated_kWhyr</v>
      </c>
      <c r="H117">
        <f t="shared" si="6"/>
        <v>10</v>
      </c>
      <c r="I117">
        <f>MATCH(G117,Technologies!$B$7:$U$7,0)</f>
        <v>12</v>
      </c>
      <c r="J117">
        <v>119</v>
      </c>
    </row>
    <row r="118" spans="2:10" x14ac:dyDescent="0.25">
      <c r="B118">
        <f>INDEX(exante.Technology!$A$5:$A$300,MATCH(E118,exante.Technology!$C$5:$C$300,0))</f>
        <v>1210</v>
      </c>
      <c r="C118" s="1">
        <f t="shared" si="5"/>
        <v>9</v>
      </c>
      <c r="D118" s="30" t="str">
        <f>IF(INDEX(Technologies!$B$8:$U$227,H118,I118)=0,"",INDEX(Technologies!$B$8:$U$227,H118,I118))</f>
        <v>RatedkWh</v>
      </c>
      <c r="E118" t="str">
        <f>INDEX(Technologies!$B$8:$B$227,H118)</f>
        <v>Refg-All_Large-Code</v>
      </c>
      <c r="G118" t="str">
        <f t="shared" si="4"/>
        <v>Scale_Basis_Type</v>
      </c>
      <c r="H118">
        <f t="shared" si="6"/>
        <v>10</v>
      </c>
      <c r="I118">
        <f>MATCH(G118,Technologies!$B$7:$U$7,0)</f>
        <v>13</v>
      </c>
      <c r="J118">
        <v>119</v>
      </c>
    </row>
    <row r="119" spans="2:10" x14ac:dyDescent="0.25">
      <c r="B119">
        <f>INDEX(exante.Technology!$A$5:$A$300,MATCH(E119,exante.Technology!$C$5:$C$300,0))</f>
        <v>1210</v>
      </c>
      <c r="C119" s="1">
        <f t="shared" si="5"/>
        <v>10</v>
      </c>
      <c r="D119" s="30">
        <f>IF(INDEX(Technologies!$B$8:$U$227,H119,I119)=0,"",INDEX(Technologies!$B$8:$U$227,H119,I119))</f>
        <v>357</v>
      </c>
      <c r="E119" t="str">
        <f>INDEX(Technologies!$B$8:$B$227,H119)</f>
        <v>Refg-All_Large-Code</v>
      </c>
      <c r="G119" t="str">
        <f t="shared" si="4"/>
        <v>Scale_Basis_Value</v>
      </c>
      <c r="H119">
        <f t="shared" si="6"/>
        <v>10</v>
      </c>
      <c r="I119">
        <f>MATCH(G119,Technologies!$B$7:$U$7,0)</f>
        <v>14</v>
      </c>
      <c r="J119">
        <v>119</v>
      </c>
    </row>
    <row r="120" spans="2:10" x14ac:dyDescent="0.25">
      <c r="B120">
        <f>INDEX(exante.Technology!$A$5:$A$300,MATCH(E120,exante.Technology!$C$5:$C$300,0))</f>
        <v>1211</v>
      </c>
      <c r="C120" s="1">
        <f t="shared" si="5"/>
        <v>83</v>
      </c>
      <c r="D120" s="30" t="str">
        <f>IF(INDEX(Technologies!$B$8:$U$227,H120,I120)=0,"",INDEX(Technologies!$B$8:$U$227,H120,I120))</f>
        <v>All</v>
      </c>
      <c r="E120" t="str">
        <f>INDEX(Technologies!$B$8:$B$227,H120)</f>
        <v>Refg-All_VLarge-Code</v>
      </c>
      <c r="G120" t="str">
        <f t="shared" si="4"/>
        <v>Freezer_Location</v>
      </c>
      <c r="H120">
        <f t="shared" si="6"/>
        <v>11</v>
      </c>
      <c r="I120">
        <f>MATCH(G120,Technologies!$B$7:$U$7,0)</f>
        <v>4</v>
      </c>
      <c r="J120">
        <v>119</v>
      </c>
    </row>
    <row r="121" spans="2:10" x14ac:dyDescent="0.25">
      <c r="B121">
        <f>INDEX(exante.Technology!$A$5:$A$300,MATCH(E121,exante.Technology!$C$5:$C$300,0))</f>
        <v>1211</v>
      </c>
      <c r="C121" s="1">
        <f t="shared" si="5"/>
        <v>95</v>
      </c>
      <c r="D121" s="30" t="b">
        <f>IF(INDEX(Technologies!$B$8:$U$227,H121,I121)=0,"",INDEX(Technologies!$B$8:$U$227,H121,I121))</f>
        <v>0</v>
      </c>
      <c r="E121" t="str">
        <f>INDEX(Technologies!$B$8:$B$227,H121)</f>
        <v>Refg-All_VLarge-Code</v>
      </c>
      <c r="G121" t="str">
        <f t="shared" si="4"/>
        <v>IceMaker</v>
      </c>
      <c r="H121">
        <f t="shared" si="6"/>
        <v>11</v>
      </c>
      <c r="I121">
        <f>MATCH(G121,Technologies!$B$7:$U$7,0)</f>
        <v>5</v>
      </c>
      <c r="J121">
        <v>119</v>
      </c>
    </row>
    <row r="122" spans="2:10" x14ac:dyDescent="0.25">
      <c r="B122">
        <f>INDEX(exante.Technology!$A$5:$A$300,MATCH(E122,exante.Technology!$C$5:$C$300,0))</f>
        <v>1211</v>
      </c>
      <c r="C122" s="1">
        <f t="shared" si="5"/>
        <v>1083</v>
      </c>
      <c r="D122" s="30" t="b">
        <f>IF(INDEX(Technologies!$B$8:$U$227,H122,I122)=0,"",INDEX(Technologies!$B$8:$U$227,H122,I122))</f>
        <v>0</v>
      </c>
      <c r="E122" t="str">
        <f>INDEX(Technologies!$B$8:$B$227,H122)</f>
        <v>Refg-All_VLarge-Code</v>
      </c>
      <c r="G122" t="str">
        <f t="shared" si="4"/>
        <v>ThruDoorIce</v>
      </c>
      <c r="H122">
        <f t="shared" si="6"/>
        <v>11</v>
      </c>
      <c r="I122">
        <f>MATCH(G122,Technologies!$B$7:$U$7,0)</f>
        <v>6</v>
      </c>
      <c r="J122">
        <v>119</v>
      </c>
    </row>
    <row r="123" spans="2:10" x14ac:dyDescent="0.25">
      <c r="B123">
        <f>INDEX(exante.Technology!$A$5:$A$300,MATCH(E123,exante.Technology!$C$5:$C$300,0))</f>
        <v>1211</v>
      </c>
      <c r="C123" s="1">
        <f t="shared" si="5"/>
        <v>38</v>
      </c>
      <c r="D123" s="30" t="str">
        <f>IF(INDEX(Technologies!$B$8:$U$227,H123,I123)=0,"",INDEX(Technologies!$B$8:$U$227,H123,I123))</f>
        <v>Automatic</v>
      </c>
      <c r="E123" t="str">
        <f>INDEX(Technologies!$B$8:$B$227,H123)</f>
        <v>Refg-All_VLarge-Code</v>
      </c>
      <c r="G123" t="str">
        <f t="shared" si="4"/>
        <v>Defrost</v>
      </c>
      <c r="H123">
        <f t="shared" si="6"/>
        <v>11</v>
      </c>
      <c r="I123">
        <f>MATCH(G123,Technologies!$B$7:$U$7,0)</f>
        <v>7</v>
      </c>
      <c r="J123">
        <v>119</v>
      </c>
    </row>
    <row r="124" spans="2:10" x14ac:dyDescent="0.25">
      <c r="B124">
        <f>INDEX(exante.Technology!$A$5:$A$300,MATCH(E124,exante.Technology!$C$5:$C$300,0))</f>
        <v>1211</v>
      </c>
      <c r="C124" s="1">
        <f t="shared" si="5"/>
        <v>205</v>
      </c>
      <c r="D124" s="30">
        <f>IF(INDEX(Technologies!$B$8:$U$227,H124,I124)=0,"",INDEX(Technologies!$B$8:$U$227,H124,I124))</f>
        <v>26</v>
      </c>
      <c r="E124" t="str">
        <f>INDEX(Technologies!$B$8:$B$227,H124)</f>
        <v>Refg-All_VLarge-Code</v>
      </c>
      <c r="G124" t="str">
        <f t="shared" si="4"/>
        <v>TotVolume</v>
      </c>
      <c r="H124">
        <f t="shared" si="6"/>
        <v>11</v>
      </c>
      <c r="I124">
        <f>MATCH(G124,Technologies!$B$7:$U$7,0)</f>
        <v>8</v>
      </c>
      <c r="J124">
        <v>119</v>
      </c>
    </row>
    <row r="125" spans="2:10" x14ac:dyDescent="0.25">
      <c r="B125">
        <f>INDEX(exante.Technology!$A$5:$A$300,MATCH(E125,exante.Technology!$C$5:$C$300,0))</f>
        <v>1211</v>
      </c>
      <c r="C125" s="1">
        <f t="shared" si="5"/>
        <v>1084</v>
      </c>
      <c r="D125" s="30" t="str">
        <f>IF(INDEX(Technologies!$B$8:$U$227,H125,I125)=0,"",INDEX(Technologies!$B$8:$U$227,H125,I125))</f>
        <v>Very large (over 23 cu. ft.)</v>
      </c>
      <c r="E125" t="str">
        <f>INDEX(Technologies!$B$8:$B$227,H125)</f>
        <v>Refg-All_VLarge-Code</v>
      </c>
      <c r="G125" t="str">
        <f t="shared" si="4"/>
        <v>SizeRange</v>
      </c>
      <c r="H125">
        <f t="shared" si="6"/>
        <v>11</v>
      </c>
      <c r="I125">
        <f>MATCH(G125,Technologies!$B$7:$U$7,0)</f>
        <v>10</v>
      </c>
      <c r="J125">
        <v>119</v>
      </c>
    </row>
    <row r="126" spans="2:10" x14ac:dyDescent="0.25">
      <c r="B126">
        <f>INDEX(exante.Technology!$A$5:$A$300,MATCH(E126,exante.Technology!$C$5:$C$300,0))</f>
        <v>1211</v>
      </c>
      <c r="C126" s="1">
        <f t="shared" si="5"/>
        <v>1085</v>
      </c>
      <c r="D126" s="30" t="str">
        <f>IF(INDEX(Technologies!$B$8:$U$227,H126,I126)=0,"",INDEX(Technologies!$B$8:$U$227,H126,I126))</f>
        <v>Code</v>
      </c>
      <c r="E126" t="str">
        <f>INDEX(Technologies!$B$8:$B$227,H126)</f>
        <v>Refg-All_VLarge-Code</v>
      </c>
      <c r="G126" t="str">
        <f t="shared" si="4"/>
        <v>EffLevel</v>
      </c>
      <c r="H126">
        <f t="shared" si="6"/>
        <v>11</v>
      </c>
      <c r="I126">
        <f>MATCH(G126,Technologies!$B$7:$U$7,0)</f>
        <v>11</v>
      </c>
      <c r="J126">
        <v>119</v>
      </c>
    </row>
    <row r="127" spans="2:10" x14ac:dyDescent="0.25">
      <c r="B127">
        <f>INDEX(exante.Technology!$A$5:$A$300,MATCH(E127,exante.Technology!$C$5:$C$300,0))</f>
        <v>1211</v>
      </c>
      <c r="C127" s="1">
        <f t="shared" si="5"/>
        <v>167</v>
      </c>
      <c r="D127" s="30">
        <f>IF(INDEX(Technologies!$B$8:$U$227,H127,I127)=0,"",INDEX(Technologies!$B$8:$U$227,H127,I127))</f>
        <v>385</v>
      </c>
      <c r="E127" t="str">
        <f>INDEX(Technologies!$B$8:$B$227,H127)</f>
        <v>Refg-All_VLarge-Code</v>
      </c>
      <c r="G127" t="str">
        <f t="shared" si="4"/>
        <v>Rated_kWhyr</v>
      </c>
      <c r="H127">
        <f t="shared" si="6"/>
        <v>11</v>
      </c>
      <c r="I127">
        <f>MATCH(G127,Technologies!$B$7:$U$7,0)</f>
        <v>12</v>
      </c>
      <c r="J127">
        <v>119</v>
      </c>
    </row>
    <row r="128" spans="2:10" x14ac:dyDescent="0.25">
      <c r="B128">
        <f>INDEX(exante.Technology!$A$5:$A$300,MATCH(E128,exante.Technology!$C$5:$C$300,0))</f>
        <v>1211</v>
      </c>
      <c r="C128" s="1">
        <f t="shared" si="5"/>
        <v>9</v>
      </c>
      <c r="D128" s="30" t="str">
        <f>IF(INDEX(Technologies!$B$8:$U$227,H128,I128)=0,"",INDEX(Technologies!$B$8:$U$227,H128,I128))</f>
        <v>RatedkWh</v>
      </c>
      <c r="E128" t="str">
        <f>INDEX(Technologies!$B$8:$B$227,H128)</f>
        <v>Refg-All_VLarge-Code</v>
      </c>
      <c r="G128" t="str">
        <f t="shared" si="4"/>
        <v>Scale_Basis_Type</v>
      </c>
      <c r="H128">
        <f t="shared" si="6"/>
        <v>11</v>
      </c>
      <c r="I128">
        <f>MATCH(G128,Technologies!$B$7:$U$7,0)</f>
        <v>13</v>
      </c>
      <c r="J128">
        <v>119</v>
      </c>
    </row>
    <row r="129" spans="2:10" x14ac:dyDescent="0.25">
      <c r="B129">
        <f>INDEX(exante.Technology!$A$5:$A$300,MATCH(E129,exante.Technology!$C$5:$C$300,0))</f>
        <v>1211</v>
      </c>
      <c r="C129" s="1">
        <f t="shared" si="5"/>
        <v>10</v>
      </c>
      <c r="D129" s="30">
        <f>IF(INDEX(Technologies!$B$8:$U$227,H129,I129)=0,"",INDEX(Technologies!$B$8:$U$227,H129,I129))</f>
        <v>385</v>
      </c>
      <c r="E129" t="str">
        <f>INDEX(Technologies!$B$8:$B$227,H129)</f>
        <v>Refg-All_VLarge-Code</v>
      </c>
      <c r="G129" t="str">
        <f t="shared" si="4"/>
        <v>Scale_Basis_Value</v>
      </c>
      <c r="H129">
        <f t="shared" si="6"/>
        <v>11</v>
      </c>
      <c r="I129">
        <f>MATCH(G129,Technologies!$B$7:$U$7,0)</f>
        <v>14</v>
      </c>
      <c r="J129">
        <v>119</v>
      </c>
    </row>
    <row r="130" spans="2:10" x14ac:dyDescent="0.25">
      <c r="B130">
        <f>INDEX(exante.Technology!$A$5:$A$300,MATCH(E130,exante.Technology!$C$5:$C$300,0))</f>
        <v>1212</v>
      </c>
      <c r="C130" s="1">
        <f t="shared" si="5"/>
        <v>83</v>
      </c>
      <c r="D130" s="30" t="str">
        <f>IF(INDEX(Technologies!$B$8:$U$227,H130,I130)=0,"",INDEX(Technologies!$B$8:$U$227,H130,I130))</f>
        <v>All</v>
      </c>
      <c r="E130" t="str">
        <f>INDEX(Technologies!$B$8:$B$227,H130)</f>
        <v>Refg-All_WtdSize-Code</v>
      </c>
      <c r="G130" t="str">
        <f t="shared" si="4"/>
        <v>Freezer_Location</v>
      </c>
      <c r="H130">
        <f t="shared" si="6"/>
        <v>12</v>
      </c>
      <c r="I130">
        <f>MATCH(G130,Technologies!$B$7:$U$7,0)</f>
        <v>4</v>
      </c>
      <c r="J130">
        <v>119</v>
      </c>
    </row>
    <row r="131" spans="2:10" x14ac:dyDescent="0.25">
      <c r="B131">
        <f>INDEX(exante.Technology!$A$5:$A$300,MATCH(E131,exante.Technology!$C$5:$C$300,0))</f>
        <v>1212</v>
      </c>
      <c r="C131" s="1">
        <f t="shared" si="5"/>
        <v>95</v>
      </c>
      <c r="D131" s="30" t="b">
        <f>IF(INDEX(Technologies!$B$8:$U$227,H131,I131)=0,"",INDEX(Technologies!$B$8:$U$227,H131,I131))</f>
        <v>0</v>
      </c>
      <c r="E131" t="str">
        <f>INDEX(Technologies!$B$8:$B$227,H131)</f>
        <v>Refg-All_WtdSize-Code</v>
      </c>
      <c r="G131" t="str">
        <f t="shared" si="4"/>
        <v>IceMaker</v>
      </c>
      <c r="H131">
        <f t="shared" si="6"/>
        <v>12</v>
      </c>
      <c r="I131">
        <f>MATCH(G131,Technologies!$B$7:$U$7,0)</f>
        <v>5</v>
      </c>
      <c r="J131">
        <v>119</v>
      </c>
    </row>
    <row r="132" spans="2:10" x14ac:dyDescent="0.25">
      <c r="B132">
        <f>INDEX(exante.Technology!$A$5:$A$300,MATCH(E132,exante.Technology!$C$5:$C$300,0))</f>
        <v>1212</v>
      </c>
      <c r="C132" s="1">
        <f t="shared" si="5"/>
        <v>1083</v>
      </c>
      <c r="D132" s="30" t="b">
        <f>IF(INDEX(Technologies!$B$8:$U$227,H132,I132)=0,"",INDEX(Technologies!$B$8:$U$227,H132,I132))</f>
        <v>0</v>
      </c>
      <c r="E132" t="str">
        <f>INDEX(Technologies!$B$8:$B$227,H132)</f>
        <v>Refg-All_WtdSize-Code</v>
      </c>
      <c r="G132" t="str">
        <f t="shared" si="4"/>
        <v>ThruDoorIce</v>
      </c>
      <c r="H132">
        <f t="shared" si="6"/>
        <v>12</v>
      </c>
      <c r="I132">
        <f>MATCH(G132,Technologies!$B$7:$U$7,0)</f>
        <v>6</v>
      </c>
      <c r="J132">
        <v>119</v>
      </c>
    </row>
    <row r="133" spans="2:10" x14ac:dyDescent="0.25">
      <c r="B133">
        <f>INDEX(exante.Technology!$A$5:$A$300,MATCH(E133,exante.Technology!$C$5:$C$300,0))</f>
        <v>1212</v>
      </c>
      <c r="C133" s="1">
        <f t="shared" si="5"/>
        <v>38</v>
      </c>
      <c r="D133" s="30" t="str">
        <f>IF(INDEX(Technologies!$B$8:$U$227,H133,I133)=0,"",INDEX(Technologies!$B$8:$U$227,H133,I133))</f>
        <v>Automatic</v>
      </c>
      <c r="E133" t="str">
        <f>INDEX(Technologies!$B$8:$B$227,H133)</f>
        <v>Refg-All_WtdSize-Code</v>
      </c>
      <c r="G133" t="str">
        <f t="shared" si="4"/>
        <v>Defrost</v>
      </c>
      <c r="H133">
        <f t="shared" si="6"/>
        <v>12</v>
      </c>
      <c r="I133">
        <f>MATCH(G133,Technologies!$B$7:$U$7,0)</f>
        <v>7</v>
      </c>
      <c r="J133">
        <v>119</v>
      </c>
    </row>
    <row r="134" spans="2:10" x14ac:dyDescent="0.25">
      <c r="B134">
        <f>INDEX(exante.Technology!$A$5:$A$300,MATCH(E134,exante.Technology!$C$5:$C$300,0))</f>
        <v>1212</v>
      </c>
      <c r="C134" s="1">
        <f t="shared" si="5"/>
        <v>205</v>
      </c>
      <c r="D134" s="30">
        <f>IF(INDEX(Technologies!$B$8:$U$227,H134,I134)=0,"",INDEX(Technologies!$B$8:$U$227,H134,I134))</f>
        <v>14.2</v>
      </c>
      <c r="E134" t="str">
        <f>INDEX(Technologies!$B$8:$B$227,H134)</f>
        <v>Refg-All_WtdSize-Code</v>
      </c>
      <c r="G134" t="str">
        <f t="shared" si="4"/>
        <v>TotVolume</v>
      </c>
      <c r="H134">
        <f t="shared" si="6"/>
        <v>12</v>
      </c>
      <c r="I134">
        <f>MATCH(G134,Technologies!$B$7:$U$7,0)</f>
        <v>8</v>
      </c>
      <c r="J134">
        <v>119</v>
      </c>
    </row>
    <row r="135" spans="2:10" x14ac:dyDescent="0.25">
      <c r="B135">
        <f>INDEX(exante.Technology!$A$5:$A$300,MATCH(E135,exante.Technology!$C$5:$C$300,0))</f>
        <v>1212</v>
      </c>
      <c r="C135" s="1">
        <f t="shared" si="5"/>
        <v>1084</v>
      </c>
      <c r="D135" s="30" t="str">
        <f>IF(INDEX(Technologies!$B$8:$U$227,H135,I135)=0,"",INDEX(Technologies!$B$8:$U$227,H135,I135))</f>
        <v>Weighted Size</v>
      </c>
      <c r="E135" t="str">
        <f>INDEX(Technologies!$B$8:$B$227,H135)</f>
        <v>Refg-All_WtdSize-Code</v>
      </c>
      <c r="G135" t="str">
        <f t="shared" si="4"/>
        <v>SizeRange</v>
      </c>
      <c r="H135">
        <f t="shared" si="6"/>
        <v>12</v>
      </c>
      <c r="I135">
        <f>MATCH(G135,Technologies!$B$7:$U$7,0)</f>
        <v>10</v>
      </c>
      <c r="J135">
        <v>119</v>
      </c>
    </row>
    <row r="136" spans="2:10" x14ac:dyDescent="0.25">
      <c r="B136">
        <f>INDEX(exante.Technology!$A$5:$A$300,MATCH(E136,exante.Technology!$C$5:$C$300,0))</f>
        <v>1212</v>
      </c>
      <c r="C136" s="1">
        <f t="shared" si="5"/>
        <v>1085</v>
      </c>
      <c r="D136" s="30" t="str">
        <f>IF(INDEX(Technologies!$B$8:$U$227,H136,I136)=0,"",INDEX(Technologies!$B$8:$U$227,H136,I136))</f>
        <v>Code</v>
      </c>
      <c r="E136" t="str">
        <f>INDEX(Technologies!$B$8:$B$227,H136)</f>
        <v>Refg-All_WtdSize-Code</v>
      </c>
      <c r="G136" t="str">
        <f t="shared" si="4"/>
        <v>EffLevel</v>
      </c>
      <c r="H136">
        <f t="shared" si="6"/>
        <v>12</v>
      </c>
      <c r="I136">
        <f>MATCH(G136,Technologies!$B$7:$U$7,0)</f>
        <v>11</v>
      </c>
      <c r="J136">
        <v>119</v>
      </c>
    </row>
    <row r="137" spans="2:10" x14ac:dyDescent="0.25">
      <c r="B137">
        <f>INDEX(exante.Technology!$A$5:$A$300,MATCH(E137,exante.Technology!$C$5:$C$300,0))</f>
        <v>1212</v>
      </c>
      <c r="C137" s="1">
        <f t="shared" si="5"/>
        <v>167</v>
      </c>
      <c r="D137" s="30">
        <f>IF(INDEX(Technologies!$B$8:$U$227,H137,I137)=0,"",INDEX(Technologies!$B$8:$U$227,H137,I137))</f>
        <v>302</v>
      </c>
      <c r="E137" t="str">
        <f>INDEX(Technologies!$B$8:$B$227,H137)</f>
        <v>Refg-All_WtdSize-Code</v>
      </c>
      <c r="G137" t="str">
        <f t="shared" si="4"/>
        <v>Rated_kWhyr</v>
      </c>
      <c r="H137">
        <f t="shared" si="6"/>
        <v>12</v>
      </c>
      <c r="I137">
        <f>MATCH(G137,Technologies!$B$7:$U$7,0)</f>
        <v>12</v>
      </c>
      <c r="J137">
        <v>119</v>
      </c>
    </row>
    <row r="138" spans="2:10" x14ac:dyDescent="0.25">
      <c r="B138">
        <f>INDEX(exante.Technology!$A$5:$A$300,MATCH(E138,exante.Technology!$C$5:$C$300,0))</f>
        <v>1212</v>
      </c>
      <c r="C138" s="1">
        <f t="shared" si="5"/>
        <v>9</v>
      </c>
      <c r="D138" s="30" t="str">
        <f>IF(INDEX(Technologies!$B$8:$U$227,H138,I138)=0,"",INDEX(Technologies!$B$8:$U$227,H138,I138))</f>
        <v>RatedkWh</v>
      </c>
      <c r="E138" t="str">
        <f>INDEX(Technologies!$B$8:$B$227,H138)</f>
        <v>Refg-All_WtdSize-Code</v>
      </c>
      <c r="G138" t="str">
        <f t="shared" si="4"/>
        <v>Scale_Basis_Type</v>
      </c>
      <c r="H138">
        <f t="shared" si="6"/>
        <v>12</v>
      </c>
      <c r="I138">
        <f>MATCH(G138,Technologies!$B$7:$U$7,0)</f>
        <v>13</v>
      </c>
      <c r="J138">
        <v>119</v>
      </c>
    </row>
    <row r="139" spans="2:10" x14ac:dyDescent="0.25">
      <c r="B139">
        <f>INDEX(exante.Technology!$A$5:$A$300,MATCH(E139,exante.Technology!$C$5:$C$300,0))</f>
        <v>1212</v>
      </c>
      <c r="C139" s="1">
        <f t="shared" si="5"/>
        <v>10</v>
      </c>
      <c r="D139" s="30">
        <f>IF(INDEX(Technologies!$B$8:$U$227,H139,I139)=0,"",INDEX(Technologies!$B$8:$U$227,H139,I139))</f>
        <v>302</v>
      </c>
      <c r="E139" t="str">
        <f>INDEX(Technologies!$B$8:$B$227,H139)</f>
        <v>Refg-All_WtdSize-Code</v>
      </c>
      <c r="G139" t="str">
        <f t="shared" si="4"/>
        <v>Scale_Basis_Value</v>
      </c>
      <c r="H139">
        <f t="shared" si="6"/>
        <v>12</v>
      </c>
      <c r="I139">
        <f>MATCH(G139,Technologies!$B$7:$U$7,0)</f>
        <v>14</v>
      </c>
      <c r="J139">
        <v>119</v>
      </c>
    </row>
    <row r="140" spans="2:10" x14ac:dyDescent="0.25">
      <c r="B140">
        <f>INDEX(exante.Technology!$A$5:$A$300,MATCH(E140,exante.Technology!$C$5:$C$300,0))</f>
        <v>1213</v>
      </c>
      <c r="C140" s="1">
        <f t="shared" si="5"/>
        <v>83</v>
      </c>
      <c r="D140" s="30" t="str">
        <f>IF(INDEX(Technologies!$B$8:$U$227,H140,I140)=0,"",INDEX(Technologies!$B$8:$U$227,H140,I140))</f>
        <v>Top</v>
      </c>
      <c r="E140" t="str">
        <f>INDEX(Technologies!$B$8:$B$227,H140)</f>
        <v>RefgFrz-TM-Ice_Mini-Code</v>
      </c>
      <c r="G140" t="str">
        <f t="shared" si="4"/>
        <v>Freezer_Location</v>
      </c>
      <c r="H140">
        <f t="shared" si="6"/>
        <v>13</v>
      </c>
      <c r="I140">
        <f>MATCH(G140,Technologies!$B$7:$U$7,0)</f>
        <v>4</v>
      </c>
      <c r="J140">
        <v>119</v>
      </c>
    </row>
    <row r="141" spans="2:10" x14ac:dyDescent="0.25">
      <c r="B141">
        <f>INDEX(exante.Technology!$A$5:$A$300,MATCH(E141,exante.Technology!$C$5:$C$300,0))</f>
        <v>1213</v>
      </c>
      <c r="C141" s="1">
        <f t="shared" si="5"/>
        <v>95</v>
      </c>
      <c r="D141" s="30" t="b">
        <f>IF(INDEX(Technologies!$B$8:$U$227,H141,I141)=0,"",INDEX(Technologies!$B$8:$U$227,H141,I141))</f>
        <v>1</v>
      </c>
      <c r="E141" t="str">
        <f>INDEX(Technologies!$B$8:$B$227,H141)</f>
        <v>RefgFrz-TM-Ice_Mini-Code</v>
      </c>
      <c r="G141" t="str">
        <f t="shared" si="4"/>
        <v>IceMaker</v>
      </c>
      <c r="H141">
        <f t="shared" si="6"/>
        <v>13</v>
      </c>
      <c r="I141">
        <f>MATCH(G141,Technologies!$B$7:$U$7,0)</f>
        <v>5</v>
      </c>
      <c r="J141">
        <v>119</v>
      </c>
    </row>
    <row r="142" spans="2:10" x14ac:dyDescent="0.25">
      <c r="B142">
        <f>INDEX(exante.Technology!$A$5:$A$300,MATCH(E142,exante.Technology!$C$5:$C$300,0))</f>
        <v>1213</v>
      </c>
      <c r="C142" s="1">
        <f t="shared" si="5"/>
        <v>1083</v>
      </c>
      <c r="D142" s="30" t="b">
        <f>IF(INDEX(Technologies!$B$8:$U$227,H142,I142)=0,"",INDEX(Technologies!$B$8:$U$227,H142,I142))</f>
        <v>0</v>
      </c>
      <c r="E142" t="str">
        <f>INDEX(Technologies!$B$8:$B$227,H142)</f>
        <v>RefgFrz-TM-Ice_Mini-Code</v>
      </c>
      <c r="G142" t="str">
        <f t="shared" si="4"/>
        <v>ThruDoorIce</v>
      </c>
      <c r="H142">
        <f t="shared" si="6"/>
        <v>13</v>
      </c>
      <c r="I142">
        <f>MATCH(G142,Technologies!$B$7:$U$7,0)</f>
        <v>6</v>
      </c>
      <c r="J142">
        <v>119</v>
      </c>
    </row>
    <row r="143" spans="2:10" x14ac:dyDescent="0.25">
      <c r="B143">
        <f>INDEX(exante.Technology!$A$5:$A$300,MATCH(E143,exante.Technology!$C$5:$C$300,0))</f>
        <v>1213</v>
      </c>
      <c r="C143" s="1">
        <f t="shared" si="5"/>
        <v>38</v>
      </c>
      <c r="D143" s="30" t="str">
        <f>IF(INDEX(Technologies!$B$8:$U$227,H143,I143)=0,"",INDEX(Technologies!$B$8:$U$227,H143,I143))</f>
        <v>Automatic</v>
      </c>
      <c r="E143" t="str">
        <f>INDEX(Technologies!$B$8:$B$227,H143)</f>
        <v>RefgFrz-TM-Ice_Mini-Code</v>
      </c>
      <c r="G143" t="str">
        <f t="shared" si="4"/>
        <v>Defrost</v>
      </c>
      <c r="H143">
        <f t="shared" si="6"/>
        <v>13</v>
      </c>
      <c r="I143">
        <f>MATCH(G143,Technologies!$B$7:$U$7,0)</f>
        <v>7</v>
      </c>
      <c r="J143">
        <v>119</v>
      </c>
    </row>
    <row r="144" spans="2:10" x14ac:dyDescent="0.25">
      <c r="B144">
        <f>INDEX(exante.Technology!$A$5:$A$300,MATCH(E144,exante.Technology!$C$5:$C$300,0))</f>
        <v>1213</v>
      </c>
      <c r="C144" s="1">
        <f t="shared" si="5"/>
        <v>205</v>
      </c>
      <c r="D144" s="30">
        <f>IF(INDEX(Technologies!$B$8:$U$227,H144,I144)=0,"",INDEX(Technologies!$B$8:$U$227,H144,I144))</f>
        <v>11</v>
      </c>
      <c r="E144" t="str">
        <f>INDEX(Technologies!$B$8:$B$227,H144)</f>
        <v>RefgFrz-TM-Ice_Mini-Code</v>
      </c>
      <c r="G144" t="str">
        <f t="shared" si="4"/>
        <v>TotVolume</v>
      </c>
      <c r="H144">
        <f t="shared" si="6"/>
        <v>13</v>
      </c>
      <c r="I144">
        <f>MATCH(G144,Technologies!$B$7:$U$7,0)</f>
        <v>8</v>
      </c>
      <c r="J144">
        <v>119</v>
      </c>
    </row>
    <row r="145" spans="2:10" x14ac:dyDescent="0.25">
      <c r="B145">
        <f>INDEX(exante.Technology!$A$5:$A$300,MATCH(E145,exante.Technology!$C$5:$C$300,0))</f>
        <v>1213</v>
      </c>
      <c r="C145" s="1">
        <f t="shared" si="5"/>
        <v>1084</v>
      </c>
      <c r="D145" s="30" t="str">
        <f>IF(INDEX(Technologies!$B$8:$U$227,H145,I145)=0,"",INDEX(Technologies!$B$8:$U$227,H145,I145))</f>
        <v>Very Small (&lt;13 cu. ft.)</v>
      </c>
      <c r="E145" t="str">
        <f>INDEX(Technologies!$B$8:$B$227,H145)</f>
        <v>RefgFrz-TM-Ice_Mini-Code</v>
      </c>
      <c r="G145" t="str">
        <f t="shared" si="4"/>
        <v>SizeRange</v>
      </c>
      <c r="H145">
        <f t="shared" si="6"/>
        <v>13</v>
      </c>
      <c r="I145">
        <f>MATCH(G145,Technologies!$B$7:$U$7,0)</f>
        <v>10</v>
      </c>
      <c r="J145">
        <v>119</v>
      </c>
    </row>
    <row r="146" spans="2:10" x14ac:dyDescent="0.25">
      <c r="B146">
        <f>INDEX(exante.Technology!$A$5:$A$300,MATCH(E146,exante.Technology!$C$5:$C$300,0))</f>
        <v>1213</v>
      </c>
      <c r="C146" s="1">
        <f t="shared" si="5"/>
        <v>1085</v>
      </c>
      <c r="D146" s="30" t="str">
        <f>IF(INDEX(Technologies!$B$8:$U$227,H146,I146)=0,"",INDEX(Technologies!$B$8:$U$227,H146,I146))</f>
        <v>Code</v>
      </c>
      <c r="E146" t="str">
        <f>INDEX(Technologies!$B$8:$B$227,H146)</f>
        <v>RefgFrz-TM-Ice_Mini-Code</v>
      </c>
      <c r="G146" t="str">
        <f t="shared" si="4"/>
        <v>EffLevel</v>
      </c>
      <c r="H146">
        <f t="shared" si="6"/>
        <v>13</v>
      </c>
      <c r="I146">
        <f>MATCH(G146,Technologies!$B$7:$U$7,0)</f>
        <v>11</v>
      </c>
      <c r="J146">
        <v>119</v>
      </c>
    </row>
    <row r="147" spans="2:10" x14ac:dyDescent="0.25">
      <c r="B147">
        <f>INDEX(exante.Technology!$A$5:$A$300,MATCH(E147,exante.Technology!$C$5:$C$300,0))</f>
        <v>1213</v>
      </c>
      <c r="C147" s="1">
        <f t="shared" si="5"/>
        <v>167</v>
      </c>
      <c r="D147" s="30">
        <f>IF(INDEX(Technologies!$B$8:$U$227,H147,I147)=0,"",INDEX(Technologies!$B$8:$U$227,H147,I147))</f>
        <v>423</v>
      </c>
      <c r="E147" t="str">
        <f>INDEX(Technologies!$B$8:$B$227,H147)</f>
        <v>RefgFrz-TM-Ice_Mini-Code</v>
      </c>
      <c r="G147" t="str">
        <f t="shared" si="4"/>
        <v>Rated_kWhyr</v>
      </c>
      <c r="H147">
        <f t="shared" si="6"/>
        <v>13</v>
      </c>
      <c r="I147">
        <f>MATCH(G147,Technologies!$B$7:$U$7,0)</f>
        <v>12</v>
      </c>
      <c r="J147">
        <v>119</v>
      </c>
    </row>
    <row r="148" spans="2:10" x14ac:dyDescent="0.25">
      <c r="B148">
        <f>INDEX(exante.Technology!$A$5:$A$300,MATCH(E148,exante.Technology!$C$5:$C$300,0))</f>
        <v>1213</v>
      </c>
      <c r="C148" s="1">
        <f t="shared" si="5"/>
        <v>9</v>
      </c>
      <c r="D148" s="30" t="str">
        <f>IF(INDEX(Technologies!$B$8:$U$227,H148,I148)=0,"",INDEX(Technologies!$B$8:$U$227,H148,I148))</f>
        <v>RatedkWh</v>
      </c>
      <c r="E148" t="str">
        <f>INDEX(Technologies!$B$8:$B$227,H148)</f>
        <v>RefgFrz-TM-Ice_Mini-Code</v>
      </c>
      <c r="G148" t="str">
        <f t="shared" ref="G148:G211" si="7">VLOOKUP(C148,$B$6:$C$17,2,FALSE)</f>
        <v>Scale_Basis_Type</v>
      </c>
      <c r="H148">
        <f t="shared" si="6"/>
        <v>13</v>
      </c>
      <c r="I148">
        <f>MATCH(G148,Technologies!$B$7:$U$7,0)</f>
        <v>13</v>
      </c>
      <c r="J148">
        <v>119</v>
      </c>
    </row>
    <row r="149" spans="2:10" x14ac:dyDescent="0.25">
      <c r="B149">
        <f>INDEX(exante.Technology!$A$5:$A$300,MATCH(E149,exante.Technology!$C$5:$C$300,0))</f>
        <v>1213</v>
      </c>
      <c r="C149" s="1">
        <f t="shared" si="5"/>
        <v>10</v>
      </c>
      <c r="D149" s="30">
        <f>IF(INDEX(Technologies!$B$8:$U$227,H149,I149)=0,"",INDEX(Technologies!$B$8:$U$227,H149,I149))</f>
        <v>423</v>
      </c>
      <c r="E149" t="str">
        <f>INDEX(Technologies!$B$8:$B$227,H149)</f>
        <v>RefgFrz-TM-Ice_Mini-Code</v>
      </c>
      <c r="G149" t="str">
        <f t="shared" si="7"/>
        <v>Scale_Basis_Value</v>
      </c>
      <c r="H149">
        <f t="shared" si="6"/>
        <v>13</v>
      </c>
      <c r="I149">
        <f>MATCH(G149,Technologies!$B$7:$U$7,0)</f>
        <v>14</v>
      </c>
      <c r="J149">
        <v>119</v>
      </c>
    </row>
    <row r="150" spans="2:10" x14ac:dyDescent="0.25">
      <c r="B150">
        <f>INDEX(exante.Technology!$A$5:$A$300,MATCH(E150,exante.Technology!$C$5:$C$300,0))</f>
        <v>1214</v>
      </c>
      <c r="C150" s="1">
        <f t="shared" si="5"/>
        <v>83</v>
      </c>
      <c r="D150" s="30" t="str">
        <f>IF(INDEX(Technologies!$B$8:$U$227,H150,I150)=0,"",INDEX(Technologies!$B$8:$U$227,H150,I150))</f>
        <v>Top</v>
      </c>
      <c r="E150" t="str">
        <f>INDEX(Technologies!$B$8:$B$227,H150)</f>
        <v>RefgFrz-TM-Ice_Small-Code</v>
      </c>
      <c r="G150" t="str">
        <f t="shared" si="7"/>
        <v>Freezer_Location</v>
      </c>
      <c r="H150">
        <f t="shared" si="6"/>
        <v>14</v>
      </c>
      <c r="I150">
        <f>MATCH(G150,Technologies!$B$7:$U$7,0)</f>
        <v>4</v>
      </c>
      <c r="J150">
        <v>119</v>
      </c>
    </row>
    <row r="151" spans="2:10" x14ac:dyDescent="0.25">
      <c r="B151">
        <f>INDEX(exante.Technology!$A$5:$A$300,MATCH(E151,exante.Technology!$C$5:$C$300,0))</f>
        <v>1214</v>
      </c>
      <c r="C151" s="1">
        <f t="shared" si="5"/>
        <v>95</v>
      </c>
      <c r="D151" s="30" t="b">
        <f>IF(INDEX(Technologies!$B$8:$U$227,H151,I151)=0,"",INDEX(Technologies!$B$8:$U$227,H151,I151))</f>
        <v>1</v>
      </c>
      <c r="E151" t="str">
        <f>INDEX(Technologies!$B$8:$B$227,H151)</f>
        <v>RefgFrz-TM-Ice_Small-Code</v>
      </c>
      <c r="G151" t="str">
        <f t="shared" si="7"/>
        <v>IceMaker</v>
      </c>
      <c r="H151">
        <f t="shared" si="6"/>
        <v>14</v>
      </c>
      <c r="I151">
        <f>MATCH(G151,Technologies!$B$7:$U$7,0)</f>
        <v>5</v>
      </c>
      <c r="J151">
        <v>119</v>
      </c>
    </row>
    <row r="152" spans="2:10" x14ac:dyDescent="0.25">
      <c r="B152">
        <f>INDEX(exante.Technology!$A$5:$A$300,MATCH(E152,exante.Technology!$C$5:$C$300,0))</f>
        <v>1214</v>
      </c>
      <c r="C152" s="1">
        <f t="shared" si="5"/>
        <v>1083</v>
      </c>
      <c r="D152" s="30" t="b">
        <f>IF(INDEX(Technologies!$B$8:$U$227,H152,I152)=0,"",INDEX(Technologies!$B$8:$U$227,H152,I152))</f>
        <v>0</v>
      </c>
      <c r="E152" t="str">
        <f>INDEX(Technologies!$B$8:$B$227,H152)</f>
        <v>RefgFrz-TM-Ice_Small-Code</v>
      </c>
      <c r="G152" t="str">
        <f t="shared" si="7"/>
        <v>ThruDoorIce</v>
      </c>
      <c r="H152">
        <f t="shared" si="6"/>
        <v>14</v>
      </c>
      <c r="I152">
        <f>MATCH(G152,Technologies!$B$7:$U$7,0)</f>
        <v>6</v>
      </c>
      <c r="J152">
        <v>119</v>
      </c>
    </row>
    <row r="153" spans="2:10" x14ac:dyDescent="0.25">
      <c r="B153">
        <f>INDEX(exante.Technology!$A$5:$A$300,MATCH(E153,exante.Technology!$C$5:$C$300,0))</f>
        <v>1214</v>
      </c>
      <c r="C153" s="1">
        <f t="shared" si="5"/>
        <v>38</v>
      </c>
      <c r="D153" s="30" t="str">
        <f>IF(INDEX(Technologies!$B$8:$U$227,H153,I153)=0,"",INDEX(Technologies!$B$8:$U$227,H153,I153))</f>
        <v>Automatic</v>
      </c>
      <c r="E153" t="str">
        <f>INDEX(Technologies!$B$8:$B$227,H153)</f>
        <v>RefgFrz-TM-Ice_Small-Code</v>
      </c>
      <c r="G153" t="str">
        <f t="shared" si="7"/>
        <v>Defrost</v>
      </c>
      <c r="H153">
        <f t="shared" si="6"/>
        <v>14</v>
      </c>
      <c r="I153">
        <f>MATCH(G153,Technologies!$B$7:$U$7,0)</f>
        <v>7</v>
      </c>
      <c r="J153">
        <v>119</v>
      </c>
    </row>
    <row r="154" spans="2:10" x14ac:dyDescent="0.25">
      <c r="B154">
        <f>INDEX(exante.Technology!$A$5:$A$300,MATCH(E154,exante.Technology!$C$5:$C$300,0))</f>
        <v>1214</v>
      </c>
      <c r="C154" s="1">
        <f t="shared" si="5"/>
        <v>205</v>
      </c>
      <c r="D154" s="30">
        <f>IF(INDEX(Technologies!$B$8:$U$227,H154,I154)=0,"",INDEX(Technologies!$B$8:$U$227,H154,I154))</f>
        <v>15</v>
      </c>
      <c r="E154" t="str">
        <f>INDEX(Technologies!$B$8:$B$227,H154)</f>
        <v>RefgFrz-TM-Ice_Small-Code</v>
      </c>
      <c r="G154" t="str">
        <f t="shared" si="7"/>
        <v>TotVolume</v>
      </c>
      <c r="H154">
        <f t="shared" si="6"/>
        <v>14</v>
      </c>
      <c r="I154">
        <f>MATCH(G154,Technologies!$B$7:$U$7,0)</f>
        <v>8</v>
      </c>
      <c r="J154">
        <v>119</v>
      </c>
    </row>
    <row r="155" spans="2:10" x14ac:dyDescent="0.25">
      <c r="B155">
        <f>INDEX(exante.Technology!$A$5:$A$300,MATCH(E155,exante.Technology!$C$5:$C$300,0))</f>
        <v>1214</v>
      </c>
      <c r="C155" s="1">
        <f t="shared" si="5"/>
        <v>1084</v>
      </c>
      <c r="D155" s="30" t="str">
        <f>IF(INDEX(Technologies!$B$8:$U$227,H155,I155)=0,"",INDEX(Technologies!$B$8:$U$227,H155,I155))</f>
        <v>Small (13 – 16 cu. ft.)</v>
      </c>
      <c r="E155" t="str">
        <f>INDEX(Technologies!$B$8:$B$227,H155)</f>
        <v>RefgFrz-TM-Ice_Small-Code</v>
      </c>
      <c r="G155" t="str">
        <f t="shared" si="7"/>
        <v>SizeRange</v>
      </c>
      <c r="H155">
        <f t="shared" si="6"/>
        <v>14</v>
      </c>
      <c r="I155">
        <f>MATCH(G155,Technologies!$B$7:$U$7,0)</f>
        <v>10</v>
      </c>
      <c r="J155">
        <v>119</v>
      </c>
    </row>
    <row r="156" spans="2:10" x14ac:dyDescent="0.25">
      <c r="B156">
        <f>INDEX(exante.Technology!$A$5:$A$300,MATCH(E156,exante.Technology!$C$5:$C$300,0))</f>
        <v>1214</v>
      </c>
      <c r="C156" s="1">
        <f t="shared" si="5"/>
        <v>1085</v>
      </c>
      <c r="D156" s="30" t="str">
        <f>IF(INDEX(Technologies!$B$8:$U$227,H156,I156)=0,"",INDEX(Technologies!$B$8:$U$227,H156,I156))</f>
        <v>Code</v>
      </c>
      <c r="E156" t="str">
        <f>INDEX(Technologies!$B$8:$B$227,H156)</f>
        <v>RefgFrz-TM-Ice_Small-Code</v>
      </c>
      <c r="G156" t="str">
        <f t="shared" si="7"/>
        <v>EffLevel</v>
      </c>
      <c r="H156">
        <f t="shared" si="6"/>
        <v>14</v>
      </c>
      <c r="I156">
        <f>MATCH(G156,Technologies!$B$7:$U$7,0)</f>
        <v>11</v>
      </c>
      <c r="J156">
        <v>119</v>
      </c>
    </row>
    <row r="157" spans="2:10" x14ac:dyDescent="0.25">
      <c r="B157">
        <f>INDEX(exante.Technology!$A$5:$A$300,MATCH(E157,exante.Technology!$C$5:$C$300,0))</f>
        <v>1214</v>
      </c>
      <c r="C157" s="1">
        <f t="shared" si="5"/>
        <v>167</v>
      </c>
      <c r="D157" s="30">
        <f>IF(INDEX(Technologies!$B$8:$U$227,H157,I157)=0,"",INDEX(Technologies!$B$8:$U$227,H157,I157))</f>
        <v>462</v>
      </c>
      <c r="E157" t="str">
        <f>INDEX(Technologies!$B$8:$B$227,H157)</f>
        <v>RefgFrz-TM-Ice_Small-Code</v>
      </c>
      <c r="G157" t="str">
        <f t="shared" si="7"/>
        <v>Rated_kWhyr</v>
      </c>
      <c r="H157">
        <f t="shared" si="6"/>
        <v>14</v>
      </c>
      <c r="I157">
        <f>MATCH(G157,Technologies!$B$7:$U$7,0)</f>
        <v>12</v>
      </c>
      <c r="J157">
        <v>119</v>
      </c>
    </row>
    <row r="158" spans="2:10" x14ac:dyDescent="0.25">
      <c r="B158">
        <f>INDEX(exante.Technology!$A$5:$A$300,MATCH(E158,exante.Technology!$C$5:$C$300,0))</f>
        <v>1214</v>
      </c>
      <c r="C158" s="1">
        <f t="shared" si="5"/>
        <v>9</v>
      </c>
      <c r="D158" s="30" t="str">
        <f>IF(INDEX(Technologies!$B$8:$U$227,H158,I158)=0,"",INDEX(Technologies!$B$8:$U$227,H158,I158))</f>
        <v>RatedkWh</v>
      </c>
      <c r="E158" t="str">
        <f>INDEX(Technologies!$B$8:$B$227,H158)</f>
        <v>RefgFrz-TM-Ice_Small-Code</v>
      </c>
      <c r="G158" t="str">
        <f t="shared" si="7"/>
        <v>Scale_Basis_Type</v>
      </c>
      <c r="H158">
        <f t="shared" si="6"/>
        <v>14</v>
      </c>
      <c r="I158">
        <f>MATCH(G158,Technologies!$B$7:$U$7,0)</f>
        <v>13</v>
      </c>
      <c r="J158">
        <v>119</v>
      </c>
    </row>
    <row r="159" spans="2:10" x14ac:dyDescent="0.25">
      <c r="B159">
        <f>INDEX(exante.Technology!$A$5:$A$300,MATCH(E159,exante.Technology!$C$5:$C$300,0))</f>
        <v>1214</v>
      </c>
      <c r="C159" s="1">
        <f t="shared" ref="C159:C222" si="8">+C149</f>
        <v>10</v>
      </c>
      <c r="D159" s="30">
        <f>IF(INDEX(Technologies!$B$8:$U$227,H159,I159)=0,"",INDEX(Technologies!$B$8:$U$227,H159,I159))</f>
        <v>462</v>
      </c>
      <c r="E159" t="str">
        <f>INDEX(Technologies!$B$8:$B$227,H159)</f>
        <v>RefgFrz-TM-Ice_Small-Code</v>
      </c>
      <c r="G159" t="str">
        <f t="shared" si="7"/>
        <v>Scale_Basis_Value</v>
      </c>
      <c r="H159">
        <f t="shared" ref="H159:H222" si="9">+H149+1</f>
        <v>14</v>
      </c>
      <c r="I159">
        <f>MATCH(G159,Technologies!$B$7:$U$7,0)</f>
        <v>14</v>
      </c>
      <c r="J159">
        <v>119</v>
      </c>
    </row>
    <row r="160" spans="2:10" x14ac:dyDescent="0.25">
      <c r="B160">
        <f>INDEX(exante.Technology!$A$5:$A$300,MATCH(E160,exante.Technology!$C$5:$C$300,0))</f>
        <v>1215</v>
      </c>
      <c r="C160" s="1">
        <f t="shared" si="8"/>
        <v>83</v>
      </c>
      <c r="D160" s="30" t="str">
        <f>IF(INDEX(Technologies!$B$8:$U$227,H160,I160)=0,"",INDEX(Technologies!$B$8:$U$227,H160,I160))</f>
        <v>Top</v>
      </c>
      <c r="E160" t="str">
        <f>INDEX(Technologies!$B$8:$B$227,H160)</f>
        <v>RefgFrz-TM-Ice_Med-Code</v>
      </c>
      <c r="G160" t="str">
        <f t="shared" si="7"/>
        <v>Freezer_Location</v>
      </c>
      <c r="H160">
        <f t="shared" si="9"/>
        <v>15</v>
      </c>
      <c r="I160">
        <f>MATCH(G160,Technologies!$B$7:$U$7,0)</f>
        <v>4</v>
      </c>
      <c r="J160">
        <v>119</v>
      </c>
    </row>
    <row r="161" spans="2:10" x14ac:dyDescent="0.25">
      <c r="B161">
        <f>INDEX(exante.Technology!$A$5:$A$300,MATCH(E161,exante.Technology!$C$5:$C$300,0))</f>
        <v>1215</v>
      </c>
      <c r="C161" s="1">
        <f t="shared" si="8"/>
        <v>95</v>
      </c>
      <c r="D161" s="30" t="b">
        <f>IF(INDEX(Technologies!$B$8:$U$227,H161,I161)=0,"",INDEX(Technologies!$B$8:$U$227,H161,I161))</f>
        <v>1</v>
      </c>
      <c r="E161" t="str">
        <f>INDEX(Technologies!$B$8:$B$227,H161)</f>
        <v>RefgFrz-TM-Ice_Med-Code</v>
      </c>
      <c r="G161" t="str">
        <f t="shared" si="7"/>
        <v>IceMaker</v>
      </c>
      <c r="H161">
        <f t="shared" si="9"/>
        <v>15</v>
      </c>
      <c r="I161">
        <f>MATCH(G161,Technologies!$B$7:$U$7,0)</f>
        <v>5</v>
      </c>
      <c r="J161">
        <v>119</v>
      </c>
    </row>
    <row r="162" spans="2:10" x14ac:dyDescent="0.25">
      <c r="B162">
        <f>INDEX(exante.Technology!$A$5:$A$300,MATCH(E162,exante.Technology!$C$5:$C$300,0))</f>
        <v>1215</v>
      </c>
      <c r="C162" s="1">
        <f t="shared" si="8"/>
        <v>1083</v>
      </c>
      <c r="D162" s="30" t="b">
        <f>IF(INDEX(Technologies!$B$8:$U$227,H162,I162)=0,"",INDEX(Technologies!$B$8:$U$227,H162,I162))</f>
        <v>0</v>
      </c>
      <c r="E162" t="str">
        <f>INDEX(Technologies!$B$8:$B$227,H162)</f>
        <v>RefgFrz-TM-Ice_Med-Code</v>
      </c>
      <c r="G162" t="str">
        <f t="shared" si="7"/>
        <v>ThruDoorIce</v>
      </c>
      <c r="H162">
        <f t="shared" si="9"/>
        <v>15</v>
      </c>
      <c r="I162">
        <f>MATCH(G162,Technologies!$B$7:$U$7,0)</f>
        <v>6</v>
      </c>
      <c r="J162">
        <v>119</v>
      </c>
    </row>
    <row r="163" spans="2:10" x14ac:dyDescent="0.25">
      <c r="B163">
        <f>INDEX(exante.Technology!$A$5:$A$300,MATCH(E163,exante.Technology!$C$5:$C$300,0))</f>
        <v>1215</v>
      </c>
      <c r="C163" s="1">
        <f t="shared" si="8"/>
        <v>38</v>
      </c>
      <c r="D163" s="30" t="str">
        <f>IF(INDEX(Technologies!$B$8:$U$227,H163,I163)=0,"",INDEX(Technologies!$B$8:$U$227,H163,I163))</f>
        <v>Automatic</v>
      </c>
      <c r="E163" t="str">
        <f>INDEX(Technologies!$B$8:$B$227,H163)</f>
        <v>RefgFrz-TM-Ice_Med-Code</v>
      </c>
      <c r="G163" t="str">
        <f t="shared" si="7"/>
        <v>Defrost</v>
      </c>
      <c r="H163">
        <f t="shared" si="9"/>
        <v>15</v>
      </c>
      <c r="I163">
        <f>MATCH(G163,Technologies!$B$7:$U$7,0)</f>
        <v>7</v>
      </c>
      <c r="J163">
        <v>119</v>
      </c>
    </row>
    <row r="164" spans="2:10" x14ac:dyDescent="0.25">
      <c r="B164">
        <f>INDEX(exante.Technology!$A$5:$A$300,MATCH(E164,exante.Technology!$C$5:$C$300,0))</f>
        <v>1215</v>
      </c>
      <c r="C164" s="1">
        <f t="shared" si="8"/>
        <v>205</v>
      </c>
      <c r="D164" s="30">
        <f>IF(INDEX(Technologies!$B$8:$U$227,H164,I164)=0,"",INDEX(Technologies!$B$8:$U$227,H164,I164))</f>
        <v>19</v>
      </c>
      <c r="E164" t="str">
        <f>INDEX(Technologies!$B$8:$B$227,H164)</f>
        <v>RefgFrz-TM-Ice_Med-Code</v>
      </c>
      <c r="G164" t="str">
        <f t="shared" si="7"/>
        <v>TotVolume</v>
      </c>
      <c r="H164">
        <f t="shared" si="9"/>
        <v>15</v>
      </c>
      <c r="I164">
        <f>MATCH(G164,Technologies!$B$7:$U$7,0)</f>
        <v>8</v>
      </c>
      <c r="J164">
        <v>119</v>
      </c>
    </row>
    <row r="165" spans="2:10" x14ac:dyDescent="0.25">
      <c r="B165">
        <f>INDEX(exante.Technology!$A$5:$A$300,MATCH(E165,exante.Technology!$C$5:$C$300,0))</f>
        <v>1215</v>
      </c>
      <c r="C165" s="1">
        <f t="shared" si="8"/>
        <v>1084</v>
      </c>
      <c r="D165" s="30" t="str">
        <f>IF(INDEX(Technologies!$B$8:$U$227,H165,I165)=0,"",INDEX(Technologies!$B$8:$U$227,H165,I165))</f>
        <v>Medium (17 – 20 cu. ft.)</v>
      </c>
      <c r="E165" t="str">
        <f>INDEX(Technologies!$B$8:$B$227,H165)</f>
        <v>RefgFrz-TM-Ice_Med-Code</v>
      </c>
      <c r="G165" t="str">
        <f t="shared" si="7"/>
        <v>SizeRange</v>
      </c>
      <c r="H165">
        <f t="shared" si="9"/>
        <v>15</v>
      </c>
      <c r="I165">
        <f>MATCH(G165,Technologies!$B$7:$U$7,0)</f>
        <v>10</v>
      </c>
      <c r="J165">
        <v>119</v>
      </c>
    </row>
    <row r="166" spans="2:10" x14ac:dyDescent="0.25">
      <c r="B166">
        <f>INDEX(exante.Technology!$A$5:$A$300,MATCH(E166,exante.Technology!$C$5:$C$300,0))</f>
        <v>1215</v>
      </c>
      <c r="C166" s="1">
        <f t="shared" si="8"/>
        <v>1085</v>
      </c>
      <c r="D166" s="30" t="str">
        <f>IF(INDEX(Technologies!$B$8:$U$227,H166,I166)=0,"",INDEX(Technologies!$B$8:$U$227,H166,I166))</f>
        <v>Code</v>
      </c>
      <c r="E166" t="str">
        <f>INDEX(Technologies!$B$8:$B$227,H166)</f>
        <v>RefgFrz-TM-Ice_Med-Code</v>
      </c>
      <c r="G166" t="str">
        <f t="shared" si="7"/>
        <v>EffLevel</v>
      </c>
      <c r="H166">
        <f t="shared" si="9"/>
        <v>15</v>
      </c>
      <c r="I166">
        <f>MATCH(G166,Technologies!$B$7:$U$7,0)</f>
        <v>11</v>
      </c>
      <c r="J166">
        <v>119</v>
      </c>
    </row>
    <row r="167" spans="2:10" x14ac:dyDescent="0.25">
      <c r="B167">
        <f>INDEX(exante.Technology!$A$5:$A$300,MATCH(E167,exante.Technology!$C$5:$C$300,0))</f>
        <v>1215</v>
      </c>
      <c r="C167" s="1">
        <f t="shared" si="8"/>
        <v>167</v>
      </c>
      <c r="D167" s="30">
        <f>IF(INDEX(Technologies!$B$8:$U$227,H167,I167)=0,"",INDEX(Technologies!$B$8:$U$227,H167,I167))</f>
        <v>500</v>
      </c>
      <c r="E167" t="str">
        <f>INDEX(Technologies!$B$8:$B$227,H167)</f>
        <v>RefgFrz-TM-Ice_Med-Code</v>
      </c>
      <c r="G167" t="str">
        <f t="shared" si="7"/>
        <v>Rated_kWhyr</v>
      </c>
      <c r="H167">
        <f t="shared" si="9"/>
        <v>15</v>
      </c>
      <c r="I167">
        <f>MATCH(G167,Technologies!$B$7:$U$7,0)</f>
        <v>12</v>
      </c>
      <c r="J167">
        <v>119</v>
      </c>
    </row>
    <row r="168" spans="2:10" x14ac:dyDescent="0.25">
      <c r="B168">
        <f>INDEX(exante.Technology!$A$5:$A$300,MATCH(E168,exante.Technology!$C$5:$C$300,0))</f>
        <v>1215</v>
      </c>
      <c r="C168" s="1">
        <f t="shared" si="8"/>
        <v>9</v>
      </c>
      <c r="D168" s="30" t="str">
        <f>IF(INDEX(Technologies!$B$8:$U$227,H168,I168)=0,"",INDEX(Technologies!$B$8:$U$227,H168,I168))</f>
        <v>RatedkWh</v>
      </c>
      <c r="E168" t="str">
        <f>INDEX(Technologies!$B$8:$B$227,H168)</f>
        <v>RefgFrz-TM-Ice_Med-Code</v>
      </c>
      <c r="G168" t="str">
        <f t="shared" si="7"/>
        <v>Scale_Basis_Type</v>
      </c>
      <c r="H168">
        <f t="shared" si="9"/>
        <v>15</v>
      </c>
      <c r="I168">
        <f>MATCH(G168,Technologies!$B$7:$U$7,0)</f>
        <v>13</v>
      </c>
      <c r="J168">
        <v>119</v>
      </c>
    </row>
    <row r="169" spans="2:10" x14ac:dyDescent="0.25">
      <c r="B169">
        <f>INDEX(exante.Technology!$A$5:$A$300,MATCH(E169,exante.Technology!$C$5:$C$300,0))</f>
        <v>1215</v>
      </c>
      <c r="C169" s="1">
        <f t="shared" si="8"/>
        <v>10</v>
      </c>
      <c r="D169" s="30">
        <f>IF(INDEX(Technologies!$B$8:$U$227,H169,I169)=0,"",INDEX(Technologies!$B$8:$U$227,H169,I169))</f>
        <v>500</v>
      </c>
      <c r="E169" t="str">
        <f>INDEX(Technologies!$B$8:$B$227,H169)</f>
        <v>RefgFrz-TM-Ice_Med-Code</v>
      </c>
      <c r="G169" t="str">
        <f t="shared" si="7"/>
        <v>Scale_Basis_Value</v>
      </c>
      <c r="H169">
        <f t="shared" si="9"/>
        <v>15</v>
      </c>
      <c r="I169">
        <f>MATCH(G169,Technologies!$B$7:$U$7,0)</f>
        <v>14</v>
      </c>
      <c r="J169">
        <v>119</v>
      </c>
    </row>
    <row r="170" spans="2:10" x14ac:dyDescent="0.25">
      <c r="B170">
        <f>INDEX(exante.Technology!$A$5:$A$300,MATCH(E170,exante.Technology!$C$5:$C$300,0))</f>
        <v>1216</v>
      </c>
      <c r="C170" s="1">
        <f t="shared" si="8"/>
        <v>83</v>
      </c>
      <c r="D170" s="30" t="str">
        <f>IF(INDEX(Technologies!$B$8:$U$227,H170,I170)=0,"",INDEX(Technologies!$B$8:$U$227,H170,I170))</f>
        <v>Top</v>
      </c>
      <c r="E170" t="str">
        <f>INDEX(Technologies!$B$8:$B$227,H170)</f>
        <v>RefgFrz-TM-Ice_Large-Code</v>
      </c>
      <c r="G170" t="str">
        <f t="shared" si="7"/>
        <v>Freezer_Location</v>
      </c>
      <c r="H170">
        <f t="shared" si="9"/>
        <v>16</v>
      </c>
      <c r="I170">
        <f>MATCH(G170,Technologies!$B$7:$U$7,0)</f>
        <v>4</v>
      </c>
      <c r="J170">
        <v>119</v>
      </c>
    </row>
    <row r="171" spans="2:10" x14ac:dyDescent="0.25">
      <c r="B171">
        <f>INDEX(exante.Technology!$A$5:$A$300,MATCH(E171,exante.Technology!$C$5:$C$300,0))</f>
        <v>1216</v>
      </c>
      <c r="C171" s="1">
        <f t="shared" si="8"/>
        <v>95</v>
      </c>
      <c r="D171" s="30" t="b">
        <f>IF(INDEX(Technologies!$B$8:$U$227,H171,I171)=0,"",INDEX(Technologies!$B$8:$U$227,H171,I171))</f>
        <v>1</v>
      </c>
      <c r="E171" t="str">
        <f>INDEX(Technologies!$B$8:$B$227,H171)</f>
        <v>RefgFrz-TM-Ice_Large-Code</v>
      </c>
      <c r="G171" t="str">
        <f t="shared" si="7"/>
        <v>IceMaker</v>
      </c>
      <c r="H171">
        <f t="shared" si="9"/>
        <v>16</v>
      </c>
      <c r="I171">
        <f>MATCH(G171,Technologies!$B$7:$U$7,0)</f>
        <v>5</v>
      </c>
      <c r="J171">
        <v>119</v>
      </c>
    </row>
    <row r="172" spans="2:10" x14ac:dyDescent="0.25">
      <c r="B172">
        <f>INDEX(exante.Technology!$A$5:$A$300,MATCH(E172,exante.Technology!$C$5:$C$300,0))</f>
        <v>1216</v>
      </c>
      <c r="C172" s="1">
        <f t="shared" si="8"/>
        <v>1083</v>
      </c>
      <c r="D172" s="30" t="b">
        <f>IF(INDEX(Technologies!$B$8:$U$227,H172,I172)=0,"",INDEX(Technologies!$B$8:$U$227,H172,I172))</f>
        <v>0</v>
      </c>
      <c r="E172" t="str">
        <f>INDEX(Technologies!$B$8:$B$227,H172)</f>
        <v>RefgFrz-TM-Ice_Large-Code</v>
      </c>
      <c r="G172" t="str">
        <f t="shared" si="7"/>
        <v>ThruDoorIce</v>
      </c>
      <c r="H172">
        <f t="shared" si="9"/>
        <v>16</v>
      </c>
      <c r="I172">
        <f>MATCH(G172,Technologies!$B$7:$U$7,0)</f>
        <v>6</v>
      </c>
      <c r="J172">
        <v>119</v>
      </c>
    </row>
    <row r="173" spans="2:10" x14ac:dyDescent="0.25">
      <c r="B173">
        <f>INDEX(exante.Technology!$A$5:$A$300,MATCH(E173,exante.Technology!$C$5:$C$300,0))</f>
        <v>1216</v>
      </c>
      <c r="C173" s="1">
        <f t="shared" si="8"/>
        <v>38</v>
      </c>
      <c r="D173" s="30" t="str">
        <f>IF(INDEX(Technologies!$B$8:$U$227,H173,I173)=0,"",INDEX(Technologies!$B$8:$U$227,H173,I173))</f>
        <v>Automatic</v>
      </c>
      <c r="E173" t="str">
        <f>INDEX(Technologies!$B$8:$B$227,H173)</f>
        <v>RefgFrz-TM-Ice_Large-Code</v>
      </c>
      <c r="G173" t="str">
        <f t="shared" si="7"/>
        <v>Defrost</v>
      </c>
      <c r="H173">
        <f t="shared" si="9"/>
        <v>16</v>
      </c>
      <c r="I173">
        <f>MATCH(G173,Technologies!$B$7:$U$7,0)</f>
        <v>7</v>
      </c>
      <c r="J173">
        <v>119</v>
      </c>
    </row>
    <row r="174" spans="2:10" x14ac:dyDescent="0.25">
      <c r="B174">
        <f>INDEX(exante.Technology!$A$5:$A$300,MATCH(E174,exante.Technology!$C$5:$C$300,0))</f>
        <v>1216</v>
      </c>
      <c r="C174" s="1">
        <f t="shared" si="8"/>
        <v>205</v>
      </c>
      <c r="D174" s="30">
        <f>IF(INDEX(Technologies!$B$8:$U$227,H174,I174)=0,"",INDEX(Technologies!$B$8:$U$227,H174,I174))</f>
        <v>22</v>
      </c>
      <c r="E174" t="str">
        <f>INDEX(Technologies!$B$8:$B$227,H174)</f>
        <v>RefgFrz-TM-Ice_Large-Code</v>
      </c>
      <c r="G174" t="str">
        <f t="shared" si="7"/>
        <v>TotVolume</v>
      </c>
      <c r="H174">
        <f t="shared" si="9"/>
        <v>16</v>
      </c>
      <c r="I174">
        <f>MATCH(G174,Technologies!$B$7:$U$7,0)</f>
        <v>8</v>
      </c>
      <c r="J174">
        <v>119</v>
      </c>
    </row>
    <row r="175" spans="2:10" x14ac:dyDescent="0.25">
      <c r="B175">
        <f>INDEX(exante.Technology!$A$5:$A$300,MATCH(E175,exante.Technology!$C$5:$C$300,0))</f>
        <v>1216</v>
      </c>
      <c r="C175" s="1">
        <f t="shared" si="8"/>
        <v>1084</v>
      </c>
      <c r="D175" s="30" t="str">
        <f>IF(INDEX(Technologies!$B$8:$U$227,H175,I175)=0,"",INDEX(Technologies!$B$8:$U$227,H175,I175))</f>
        <v>Large (21 – 23 cu. ft.)</v>
      </c>
      <c r="E175" t="str">
        <f>INDEX(Technologies!$B$8:$B$227,H175)</f>
        <v>RefgFrz-TM-Ice_Large-Code</v>
      </c>
      <c r="G175" t="str">
        <f t="shared" si="7"/>
        <v>SizeRange</v>
      </c>
      <c r="H175">
        <f t="shared" si="9"/>
        <v>16</v>
      </c>
      <c r="I175">
        <f>MATCH(G175,Technologies!$B$7:$U$7,0)</f>
        <v>10</v>
      </c>
      <c r="J175">
        <v>119</v>
      </c>
    </row>
    <row r="176" spans="2:10" x14ac:dyDescent="0.25">
      <c r="B176">
        <f>INDEX(exante.Technology!$A$5:$A$300,MATCH(E176,exante.Technology!$C$5:$C$300,0))</f>
        <v>1216</v>
      </c>
      <c r="C176" s="1">
        <f t="shared" si="8"/>
        <v>1085</v>
      </c>
      <c r="D176" s="30" t="str">
        <f>IF(INDEX(Technologies!$B$8:$U$227,H176,I176)=0,"",INDEX(Technologies!$B$8:$U$227,H176,I176))</f>
        <v>Code</v>
      </c>
      <c r="E176" t="str">
        <f>INDEX(Technologies!$B$8:$B$227,H176)</f>
        <v>RefgFrz-TM-Ice_Large-Code</v>
      </c>
      <c r="G176" t="str">
        <f t="shared" si="7"/>
        <v>EffLevel</v>
      </c>
      <c r="H176">
        <f t="shared" si="9"/>
        <v>16</v>
      </c>
      <c r="I176">
        <f>MATCH(G176,Technologies!$B$7:$U$7,0)</f>
        <v>11</v>
      </c>
      <c r="J176">
        <v>119</v>
      </c>
    </row>
    <row r="177" spans="2:10" x14ac:dyDescent="0.25">
      <c r="B177">
        <f>INDEX(exante.Technology!$A$5:$A$300,MATCH(E177,exante.Technology!$C$5:$C$300,0))</f>
        <v>1216</v>
      </c>
      <c r="C177" s="1">
        <f t="shared" si="8"/>
        <v>167</v>
      </c>
      <c r="D177" s="30">
        <f>IF(INDEX(Technologies!$B$8:$U$227,H177,I177)=0,"",INDEX(Technologies!$B$8:$U$227,H177,I177))</f>
        <v>529</v>
      </c>
      <c r="E177" t="str">
        <f>INDEX(Technologies!$B$8:$B$227,H177)</f>
        <v>RefgFrz-TM-Ice_Large-Code</v>
      </c>
      <c r="G177" t="str">
        <f t="shared" si="7"/>
        <v>Rated_kWhyr</v>
      </c>
      <c r="H177">
        <f t="shared" si="9"/>
        <v>16</v>
      </c>
      <c r="I177">
        <f>MATCH(G177,Technologies!$B$7:$U$7,0)</f>
        <v>12</v>
      </c>
      <c r="J177">
        <v>119</v>
      </c>
    </row>
    <row r="178" spans="2:10" x14ac:dyDescent="0.25">
      <c r="B178">
        <f>INDEX(exante.Technology!$A$5:$A$300,MATCH(E178,exante.Technology!$C$5:$C$300,0))</f>
        <v>1216</v>
      </c>
      <c r="C178" s="1">
        <f t="shared" si="8"/>
        <v>9</v>
      </c>
      <c r="D178" s="30" t="str">
        <f>IF(INDEX(Technologies!$B$8:$U$227,H178,I178)=0,"",INDEX(Technologies!$B$8:$U$227,H178,I178))</f>
        <v>RatedkWh</v>
      </c>
      <c r="E178" t="str">
        <f>INDEX(Technologies!$B$8:$B$227,H178)</f>
        <v>RefgFrz-TM-Ice_Large-Code</v>
      </c>
      <c r="G178" t="str">
        <f t="shared" si="7"/>
        <v>Scale_Basis_Type</v>
      </c>
      <c r="H178">
        <f t="shared" si="9"/>
        <v>16</v>
      </c>
      <c r="I178">
        <f>MATCH(G178,Technologies!$B$7:$U$7,0)</f>
        <v>13</v>
      </c>
      <c r="J178">
        <v>119</v>
      </c>
    </row>
    <row r="179" spans="2:10" x14ac:dyDescent="0.25">
      <c r="B179">
        <f>INDEX(exante.Technology!$A$5:$A$300,MATCH(E179,exante.Technology!$C$5:$C$300,0))</f>
        <v>1216</v>
      </c>
      <c r="C179" s="1">
        <f t="shared" si="8"/>
        <v>10</v>
      </c>
      <c r="D179" s="30">
        <f>IF(INDEX(Technologies!$B$8:$U$227,H179,I179)=0,"",INDEX(Technologies!$B$8:$U$227,H179,I179))</f>
        <v>529</v>
      </c>
      <c r="E179" t="str">
        <f>INDEX(Technologies!$B$8:$B$227,H179)</f>
        <v>RefgFrz-TM-Ice_Large-Code</v>
      </c>
      <c r="G179" t="str">
        <f t="shared" si="7"/>
        <v>Scale_Basis_Value</v>
      </c>
      <c r="H179">
        <f t="shared" si="9"/>
        <v>16</v>
      </c>
      <c r="I179">
        <f>MATCH(G179,Technologies!$B$7:$U$7,0)</f>
        <v>14</v>
      </c>
      <c r="J179">
        <v>119</v>
      </c>
    </row>
    <row r="180" spans="2:10" x14ac:dyDescent="0.25">
      <c r="B180">
        <f>INDEX(exante.Technology!$A$5:$A$300,MATCH(E180,exante.Technology!$C$5:$C$300,0))</f>
        <v>1217</v>
      </c>
      <c r="C180" s="1">
        <f t="shared" si="8"/>
        <v>83</v>
      </c>
      <c r="D180" s="30" t="str">
        <f>IF(INDEX(Technologies!$B$8:$U$227,H180,I180)=0,"",INDEX(Technologies!$B$8:$U$227,H180,I180))</f>
        <v>Top</v>
      </c>
      <c r="E180" t="str">
        <f>INDEX(Technologies!$B$8:$B$227,H180)</f>
        <v>RefgFrz-TM-Ice_VLarge-Code</v>
      </c>
      <c r="G180" t="str">
        <f t="shared" si="7"/>
        <v>Freezer_Location</v>
      </c>
      <c r="H180">
        <f t="shared" si="9"/>
        <v>17</v>
      </c>
      <c r="I180">
        <f>MATCH(G180,Technologies!$B$7:$U$7,0)</f>
        <v>4</v>
      </c>
      <c r="J180">
        <v>119</v>
      </c>
    </row>
    <row r="181" spans="2:10" x14ac:dyDescent="0.25">
      <c r="B181">
        <f>INDEX(exante.Technology!$A$5:$A$300,MATCH(E181,exante.Technology!$C$5:$C$300,0))</f>
        <v>1217</v>
      </c>
      <c r="C181" s="1">
        <f t="shared" si="8"/>
        <v>95</v>
      </c>
      <c r="D181" s="30" t="b">
        <f>IF(INDEX(Technologies!$B$8:$U$227,H181,I181)=0,"",INDEX(Technologies!$B$8:$U$227,H181,I181))</f>
        <v>1</v>
      </c>
      <c r="E181" t="str">
        <f>INDEX(Technologies!$B$8:$B$227,H181)</f>
        <v>RefgFrz-TM-Ice_VLarge-Code</v>
      </c>
      <c r="G181" t="str">
        <f t="shared" si="7"/>
        <v>IceMaker</v>
      </c>
      <c r="H181">
        <f t="shared" si="9"/>
        <v>17</v>
      </c>
      <c r="I181">
        <f>MATCH(G181,Technologies!$B$7:$U$7,0)</f>
        <v>5</v>
      </c>
      <c r="J181">
        <v>119</v>
      </c>
    </row>
    <row r="182" spans="2:10" x14ac:dyDescent="0.25">
      <c r="B182">
        <f>INDEX(exante.Technology!$A$5:$A$300,MATCH(E182,exante.Technology!$C$5:$C$300,0))</f>
        <v>1217</v>
      </c>
      <c r="C182" s="1">
        <f t="shared" si="8"/>
        <v>1083</v>
      </c>
      <c r="D182" s="30" t="b">
        <f>IF(INDEX(Technologies!$B$8:$U$227,H182,I182)=0,"",INDEX(Technologies!$B$8:$U$227,H182,I182))</f>
        <v>0</v>
      </c>
      <c r="E182" t="str">
        <f>INDEX(Technologies!$B$8:$B$227,H182)</f>
        <v>RefgFrz-TM-Ice_VLarge-Code</v>
      </c>
      <c r="G182" t="str">
        <f t="shared" si="7"/>
        <v>ThruDoorIce</v>
      </c>
      <c r="H182">
        <f t="shared" si="9"/>
        <v>17</v>
      </c>
      <c r="I182">
        <f>MATCH(G182,Technologies!$B$7:$U$7,0)</f>
        <v>6</v>
      </c>
      <c r="J182">
        <v>119</v>
      </c>
    </row>
    <row r="183" spans="2:10" x14ac:dyDescent="0.25">
      <c r="B183">
        <f>INDEX(exante.Technology!$A$5:$A$300,MATCH(E183,exante.Technology!$C$5:$C$300,0))</f>
        <v>1217</v>
      </c>
      <c r="C183" s="1">
        <f t="shared" si="8"/>
        <v>38</v>
      </c>
      <c r="D183" s="30" t="str">
        <f>IF(INDEX(Technologies!$B$8:$U$227,H183,I183)=0,"",INDEX(Technologies!$B$8:$U$227,H183,I183))</f>
        <v>Automatic</v>
      </c>
      <c r="E183" t="str">
        <f>INDEX(Technologies!$B$8:$B$227,H183)</f>
        <v>RefgFrz-TM-Ice_VLarge-Code</v>
      </c>
      <c r="G183" t="str">
        <f t="shared" si="7"/>
        <v>Defrost</v>
      </c>
      <c r="H183">
        <f t="shared" si="9"/>
        <v>17</v>
      </c>
      <c r="I183">
        <f>MATCH(G183,Technologies!$B$7:$U$7,0)</f>
        <v>7</v>
      </c>
      <c r="J183">
        <v>119</v>
      </c>
    </row>
    <row r="184" spans="2:10" x14ac:dyDescent="0.25">
      <c r="B184">
        <f>INDEX(exante.Technology!$A$5:$A$300,MATCH(E184,exante.Technology!$C$5:$C$300,0))</f>
        <v>1217</v>
      </c>
      <c r="C184" s="1">
        <f t="shared" si="8"/>
        <v>205</v>
      </c>
      <c r="D184" s="30">
        <f>IF(INDEX(Technologies!$B$8:$U$227,H184,I184)=0,"",INDEX(Technologies!$B$8:$U$227,H184,I184))</f>
        <v>26</v>
      </c>
      <c r="E184" t="str">
        <f>INDEX(Technologies!$B$8:$B$227,H184)</f>
        <v>RefgFrz-TM-Ice_VLarge-Code</v>
      </c>
      <c r="G184" t="str">
        <f t="shared" si="7"/>
        <v>TotVolume</v>
      </c>
      <c r="H184">
        <f t="shared" si="9"/>
        <v>17</v>
      </c>
      <c r="I184">
        <f>MATCH(G184,Technologies!$B$7:$U$7,0)</f>
        <v>8</v>
      </c>
      <c r="J184">
        <v>119</v>
      </c>
    </row>
    <row r="185" spans="2:10" x14ac:dyDescent="0.25">
      <c r="B185">
        <f>INDEX(exante.Technology!$A$5:$A$300,MATCH(E185,exante.Technology!$C$5:$C$300,0))</f>
        <v>1217</v>
      </c>
      <c r="C185" s="1">
        <f t="shared" si="8"/>
        <v>1084</v>
      </c>
      <c r="D185" s="30" t="str">
        <f>IF(INDEX(Technologies!$B$8:$U$227,H185,I185)=0,"",INDEX(Technologies!$B$8:$U$227,H185,I185))</f>
        <v>Very large (over 23 cu. ft.)</v>
      </c>
      <c r="E185" t="str">
        <f>INDEX(Technologies!$B$8:$B$227,H185)</f>
        <v>RefgFrz-TM-Ice_VLarge-Code</v>
      </c>
      <c r="G185" t="str">
        <f t="shared" si="7"/>
        <v>SizeRange</v>
      </c>
      <c r="H185">
        <f t="shared" si="9"/>
        <v>17</v>
      </c>
      <c r="I185">
        <f>MATCH(G185,Technologies!$B$7:$U$7,0)</f>
        <v>10</v>
      </c>
      <c r="J185">
        <v>119</v>
      </c>
    </row>
    <row r="186" spans="2:10" x14ac:dyDescent="0.25">
      <c r="B186">
        <f>INDEX(exante.Technology!$A$5:$A$300,MATCH(E186,exante.Technology!$C$5:$C$300,0))</f>
        <v>1217</v>
      </c>
      <c r="C186" s="1">
        <f t="shared" si="8"/>
        <v>1085</v>
      </c>
      <c r="D186" s="30" t="str">
        <f>IF(INDEX(Technologies!$B$8:$U$227,H186,I186)=0,"",INDEX(Technologies!$B$8:$U$227,H186,I186))</f>
        <v>Code</v>
      </c>
      <c r="E186" t="str">
        <f>INDEX(Technologies!$B$8:$B$227,H186)</f>
        <v>RefgFrz-TM-Ice_VLarge-Code</v>
      </c>
      <c r="G186" t="str">
        <f t="shared" si="7"/>
        <v>EffLevel</v>
      </c>
      <c r="H186">
        <f t="shared" si="9"/>
        <v>17</v>
      </c>
      <c r="I186">
        <f>MATCH(G186,Technologies!$B$7:$U$7,0)</f>
        <v>11</v>
      </c>
      <c r="J186">
        <v>119</v>
      </c>
    </row>
    <row r="187" spans="2:10" x14ac:dyDescent="0.25">
      <c r="B187">
        <f>INDEX(exante.Technology!$A$5:$A$300,MATCH(E187,exante.Technology!$C$5:$C$300,0))</f>
        <v>1217</v>
      </c>
      <c r="C187" s="1">
        <f t="shared" si="8"/>
        <v>167</v>
      </c>
      <c r="D187" s="30">
        <f>IF(INDEX(Technologies!$B$8:$U$227,H187,I187)=0,"",INDEX(Technologies!$B$8:$U$227,H187,I187))</f>
        <v>567</v>
      </c>
      <c r="E187" t="str">
        <f>INDEX(Technologies!$B$8:$B$227,H187)</f>
        <v>RefgFrz-TM-Ice_VLarge-Code</v>
      </c>
      <c r="G187" t="str">
        <f t="shared" si="7"/>
        <v>Rated_kWhyr</v>
      </c>
      <c r="H187">
        <f t="shared" si="9"/>
        <v>17</v>
      </c>
      <c r="I187">
        <f>MATCH(G187,Technologies!$B$7:$U$7,0)</f>
        <v>12</v>
      </c>
      <c r="J187">
        <v>119</v>
      </c>
    </row>
    <row r="188" spans="2:10" x14ac:dyDescent="0.25">
      <c r="B188">
        <f>INDEX(exante.Technology!$A$5:$A$300,MATCH(E188,exante.Technology!$C$5:$C$300,0))</f>
        <v>1217</v>
      </c>
      <c r="C188" s="1">
        <f t="shared" si="8"/>
        <v>9</v>
      </c>
      <c r="D188" s="30" t="str">
        <f>IF(INDEX(Technologies!$B$8:$U$227,H188,I188)=0,"",INDEX(Technologies!$B$8:$U$227,H188,I188))</f>
        <v>RatedkWh</v>
      </c>
      <c r="E188" t="str">
        <f>INDEX(Technologies!$B$8:$B$227,H188)</f>
        <v>RefgFrz-TM-Ice_VLarge-Code</v>
      </c>
      <c r="G188" t="str">
        <f t="shared" si="7"/>
        <v>Scale_Basis_Type</v>
      </c>
      <c r="H188">
        <f t="shared" si="9"/>
        <v>17</v>
      </c>
      <c r="I188">
        <f>MATCH(G188,Technologies!$B$7:$U$7,0)</f>
        <v>13</v>
      </c>
      <c r="J188">
        <v>119</v>
      </c>
    </row>
    <row r="189" spans="2:10" x14ac:dyDescent="0.25">
      <c r="B189">
        <f>INDEX(exante.Technology!$A$5:$A$300,MATCH(E189,exante.Technology!$C$5:$C$300,0))</f>
        <v>1217</v>
      </c>
      <c r="C189" s="1">
        <f t="shared" si="8"/>
        <v>10</v>
      </c>
      <c r="D189" s="30">
        <f>IF(INDEX(Technologies!$B$8:$U$227,H189,I189)=0,"",INDEX(Technologies!$B$8:$U$227,H189,I189))</f>
        <v>567</v>
      </c>
      <c r="E189" t="str">
        <f>INDEX(Technologies!$B$8:$B$227,H189)</f>
        <v>RefgFrz-TM-Ice_VLarge-Code</v>
      </c>
      <c r="G189" t="str">
        <f t="shared" si="7"/>
        <v>Scale_Basis_Value</v>
      </c>
      <c r="H189">
        <f t="shared" si="9"/>
        <v>17</v>
      </c>
      <c r="I189">
        <f>MATCH(G189,Technologies!$B$7:$U$7,0)</f>
        <v>14</v>
      </c>
      <c r="J189">
        <v>119</v>
      </c>
    </row>
    <row r="190" spans="2:10" x14ac:dyDescent="0.25">
      <c r="B190">
        <f>INDEX(exante.Technology!$A$5:$A$300,MATCH(E190,exante.Technology!$C$5:$C$300,0))</f>
        <v>1218</v>
      </c>
      <c r="C190" s="1">
        <f t="shared" si="8"/>
        <v>83</v>
      </c>
      <c r="D190" s="30" t="str">
        <f>IF(INDEX(Technologies!$B$8:$U$227,H190,I190)=0,"",INDEX(Technologies!$B$8:$U$227,H190,I190))</f>
        <v>Top</v>
      </c>
      <c r="E190" t="str">
        <f>INDEX(Technologies!$B$8:$B$227,H190)</f>
        <v>RefgFrz-TM-Ice_WtdSize-Code</v>
      </c>
      <c r="G190" t="str">
        <f t="shared" si="7"/>
        <v>Freezer_Location</v>
      </c>
      <c r="H190">
        <f t="shared" si="9"/>
        <v>18</v>
      </c>
      <c r="I190">
        <f>MATCH(G190,Technologies!$B$7:$U$7,0)</f>
        <v>4</v>
      </c>
      <c r="J190">
        <v>119</v>
      </c>
    </row>
    <row r="191" spans="2:10" x14ac:dyDescent="0.25">
      <c r="B191">
        <f>INDEX(exante.Technology!$A$5:$A$300,MATCH(E191,exante.Technology!$C$5:$C$300,0))</f>
        <v>1218</v>
      </c>
      <c r="C191" s="1">
        <f t="shared" si="8"/>
        <v>95</v>
      </c>
      <c r="D191" s="30" t="b">
        <f>IF(INDEX(Technologies!$B$8:$U$227,H191,I191)=0,"",INDEX(Technologies!$B$8:$U$227,H191,I191))</f>
        <v>1</v>
      </c>
      <c r="E191" t="str">
        <f>INDEX(Technologies!$B$8:$B$227,H191)</f>
        <v>RefgFrz-TM-Ice_WtdSize-Code</v>
      </c>
      <c r="G191" t="str">
        <f t="shared" si="7"/>
        <v>IceMaker</v>
      </c>
      <c r="H191">
        <f t="shared" si="9"/>
        <v>18</v>
      </c>
      <c r="I191">
        <f>MATCH(G191,Technologies!$B$7:$U$7,0)</f>
        <v>5</v>
      </c>
      <c r="J191">
        <v>119</v>
      </c>
    </row>
    <row r="192" spans="2:10" x14ac:dyDescent="0.25">
      <c r="B192">
        <f>INDEX(exante.Technology!$A$5:$A$300,MATCH(E192,exante.Technology!$C$5:$C$300,0))</f>
        <v>1218</v>
      </c>
      <c r="C192" s="1">
        <f t="shared" si="8"/>
        <v>1083</v>
      </c>
      <c r="D192" s="30" t="b">
        <f>IF(INDEX(Technologies!$B$8:$U$227,H192,I192)=0,"",INDEX(Technologies!$B$8:$U$227,H192,I192))</f>
        <v>0</v>
      </c>
      <c r="E192" t="str">
        <f>INDEX(Technologies!$B$8:$B$227,H192)</f>
        <v>RefgFrz-TM-Ice_WtdSize-Code</v>
      </c>
      <c r="G192" t="str">
        <f t="shared" si="7"/>
        <v>ThruDoorIce</v>
      </c>
      <c r="H192">
        <f t="shared" si="9"/>
        <v>18</v>
      </c>
      <c r="I192">
        <f>MATCH(G192,Technologies!$B$7:$U$7,0)</f>
        <v>6</v>
      </c>
      <c r="J192">
        <v>119</v>
      </c>
    </row>
    <row r="193" spans="2:10" x14ac:dyDescent="0.25">
      <c r="B193">
        <f>INDEX(exante.Technology!$A$5:$A$300,MATCH(E193,exante.Technology!$C$5:$C$300,0))</f>
        <v>1218</v>
      </c>
      <c r="C193" s="1">
        <f t="shared" si="8"/>
        <v>38</v>
      </c>
      <c r="D193" s="30" t="str">
        <f>IF(INDEX(Technologies!$B$8:$U$227,H193,I193)=0,"",INDEX(Technologies!$B$8:$U$227,H193,I193))</f>
        <v>Automatic</v>
      </c>
      <c r="E193" t="str">
        <f>INDEX(Technologies!$B$8:$B$227,H193)</f>
        <v>RefgFrz-TM-Ice_WtdSize-Code</v>
      </c>
      <c r="G193" t="str">
        <f t="shared" si="7"/>
        <v>Defrost</v>
      </c>
      <c r="H193">
        <f t="shared" si="9"/>
        <v>18</v>
      </c>
      <c r="I193">
        <f>MATCH(G193,Technologies!$B$7:$U$7,0)</f>
        <v>7</v>
      </c>
      <c r="J193">
        <v>119</v>
      </c>
    </row>
    <row r="194" spans="2:10" x14ac:dyDescent="0.25">
      <c r="B194">
        <f>INDEX(exante.Technology!$A$5:$A$300,MATCH(E194,exante.Technology!$C$5:$C$300,0))</f>
        <v>1218</v>
      </c>
      <c r="C194" s="1">
        <f t="shared" si="8"/>
        <v>205</v>
      </c>
      <c r="D194" s="30">
        <f>IF(INDEX(Technologies!$B$8:$U$227,H194,I194)=0,"",INDEX(Technologies!$B$8:$U$227,H194,I194))</f>
        <v>20.8</v>
      </c>
      <c r="E194" t="str">
        <f>INDEX(Technologies!$B$8:$B$227,H194)</f>
        <v>RefgFrz-TM-Ice_WtdSize-Code</v>
      </c>
      <c r="G194" t="str">
        <f t="shared" si="7"/>
        <v>TotVolume</v>
      </c>
      <c r="H194">
        <f t="shared" si="9"/>
        <v>18</v>
      </c>
      <c r="I194">
        <f>MATCH(G194,Technologies!$B$7:$U$7,0)</f>
        <v>8</v>
      </c>
      <c r="J194">
        <v>119</v>
      </c>
    </row>
    <row r="195" spans="2:10" x14ac:dyDescent="0.25">
      <c r="B195">
        <f>INDEX(exante.Technology!$A$5:$A$300,MATCH(E195,exante.Technology!$C$5:$C$300,0))</f>
        <v>1218</v>
      </c>
      <c r="C195" s="1">
        <f t="shared" si="8"/>
        <v>1084</v>
      </c>
      <c r="D195" s="30" t="str">
        <f>IF(INDEX(Technologies!$B$8:$U$227,H195,I195)=0,"",INDEX(Technologies!$B$8:$U$227,H195,I195))</f>
        <v>Weighted Size</v>
      </c>
      <c r="E195" t="str">
        <f>INDEX(Technologies!$B$8:$B$227,H195)</f>
        <v>RefgFrz-TM-Ice_WtdSize-Code</v>
      </c>
      <c r="G195" t="str">
        <f t="shared" si="7"/>
        <v>SizeRange</v>
      </c>
      <c r="H195">
        <f t="shared" si="9"/>
        <v>18</v>
      </c>
      <c r="I195">
        <f>MATCH(G195,Technologies!$B$7:$U$7,0)</f>
        <v>10</v>
      </c>
      <c r="J195">
        <v>119</v>
      </c>
    </row>
    <row r="196" spans="2:10" x14ac:dyDescent="0.25">
      <c r="B196">
        <f>INDEX(exante.Technology!$A$5:$A$300,MATCH(E196,exante.Technology!$C$5:$C$300,0))</f>
        <v>1218</v>
      </c>
      <c r="C196" s="1">
        <f t="shared" si="8"/>
        <v>1085</v>
      </c>
      <c r="D196" s="30" t="str">
        <f>IF(INDEX(Technologies!$B$8:$U$227,H196,I196)=0,"",INDEX(Technologies!$B$8:$U$227,H196,I196))</f>
        <v>Code</v>
      </c>
      <c r="E196" t="str">
        <f>INDEX(Technologies!$B$8:$B$227,H196)</f>
        <v>RefgFrz-TM-Ice_WtdSize-Code</v>
      </c>
      <c r="G196" t="str">
        <f t="shared" si="7"/>
        <v>EffLevel</v>
      </c>
      <c r="H196">
        <f t="shared" si="9"/>
        <v>18</v>
      </c>
      <c r="I196">
        <f>MATCH(G196,Technologies!$B$7:$U$7,0)</f>
        <v>11</v>
      </c>
      <c r="J196">
        <v>119</v>
      </c>
    </row>
    <row r="197" spans="2:10" x14ac:dyDescent="0.25">
      <c r="B197">
        <f>INDEX(exante.Technology!$A$5:$A$300,MATCH(E197,exante.Technology!$C$5:$C$300,0))</f>
        <v>1218</v>
      </c>
      <c r="C197" s="1">
        <f t="shared" si="8"/>
        <v>167</v>
      </c>
      <c r="D197" s="30">
        <f>IF(INDEX(Technologies!$B$8:$U$227,H197,I197)=0,"",INDEX(Technologies!$B$8:$U$227,H197,I197))</f>
        <v>518</v>
      </c>
      <c r="E197" t="str">
        <f>INDEX(Technologies!$B$8:$B$227,H197)</f>
        <v>RefgFrz-TM-Ice_WtdSize-Code</v>
      </c>
      <c r="G197" t="str">
        <f t="shared" si="7"/>
        <v>Rated_kWhyr</v>
      </c>
      <c r="H197">
        <f t="shared" si="9"/>
        <v>18</v>
      </c>
      <c r="I197">
        <f>MATCH(G197,Technologies!$B$7:$U$7,0)</f>
        <v>12</v>
      </c>
      <c r="J197">
        <v>119</v>
      </c>
    </row>
    <row r="198" spans="2:10" x14ac:dyDescent="0.25">
      <c r="B198">
        <f>INDEX(exante.Technology!$A$5:$A$300,MATCH(E198,exante.Technology!$C$5:$C$300,0))</f>
        <v>1218</v>
      </c>
      <c r="C198" s="1">
        <f t="shared" si="8"/>
        <v>9</v>
      </c>
      <c r="D198" s="30" t="str">
        <f>IF(INDEX(Technologies!$B$8:$U$227,H198,I198)=0,"",INDEX(Technologies!$B$8:$U$227,H198,I198))</f>
        <v>RatedkWh</v>
      </c>
      <c r="E198" t="str">
        <f>INDEX(Technologies!$B$8:$B$227,H198)</f>
        <v>RefgFrz-TM-Ice_WtdSize-Code</v>
      </c>
      <c r="G198" t="str">
        <f t="shared" si="7"/>
        <v>Scale_Basis_Type</v>
      </c>
      <c r="H198">
        <f t="shared" si="9"/>
        <v>18</v>
      </c>
      <c r="I198">
        <f>MATCH(G198,Technologies!$B$7:$U$7,0)</f>
        <v>13</v>
      </c>
      <c r="J198">
        <v>119</v>
      </c>
    </row>
    <row r="199" spans="2:10" x14ac:dyDescent="0.25">
      <c r="B199">
        <f>INDEX(exante.Technology!$A$5:$A$300,MATCH(E199,exante.Technology!$C$5:$C$300,0))</f>
        <v>1218</v>
      </c>
      <c r="C199" s="1">
        <f t="shared" si="8"/>
        <v>10</v>
      </c>
      <c r="D199" s="30">
        <f>IF(INDEX(Technologies!$B$8:$U$227,H199,I199)=0,"",INDEX(Technologies!$B$8:$U$227,H199,I199))</f>
        <v>518</v>
      </c>
      <c r="E199" t="str">
        <f>INDEX(Technologies!$B$8:$B$227,H199)</f>
        <v>RefgFrz-TM-Ice_WtdSize-Code</v>
      </c>
      <c r="G199" t="str">
        <f t="shared" si="7"/>
        <v>Scale_Basis_Value</v>
      </c>
      <c r="H199">
        <f t="shared" si="9"/>
        <v>18</v>
      </c>
      <c r="I199">
        <f>MATCH(G199,Technologies!$B$7:$U$7,0)</f>
        <v>14</v>
      </c>
      <c r="J199">
        <v>119</v>
      </c>
    </row>
    <row r="200" spans="2:10" x14ac:dyDescent="0.25">
      <c r="B200">
        <f>INDEX(exante.Technology!$A$5:$A$300,MATCH(E200,exante.Technology!$C$5:$C$300,0))</f>
        <v>1219</v>
      </c>
      <c r="C200" s="1">
        <f t="shared" si="8"/>
        <v>83</v>
      </c>
      <c r="D200" s="30" t="str">
        <f>IF(INDEX(Technologies!$B$8:$U$227,H200,I200)=0,"",INDEX(Technologies!$B$8:$U$227,H200,I200))</f>
        <v>Side</v>
      </c>
      <c r="E200" t="str">
        <f>INDEX(Technologies!$B$8:$B$227,H200)</f>
        <v>RefgFrz-SM_Mini-Code</v>
      </c>
      <c r="G200" t="str">
        <f t="shared" si="7"/>
        <v>Freezer_Location</v>
      </c>
      <c r="H200">
        <f t="shared" si="9"/>
        <v>19</v>
      </c>
      <c r="I200">
        <f>MATCH(G200,Technologies!$B$7:$U$7,0)</f>
        <v>4</v>
      </c>
      <c r="J200">
        <v>119</v>
      </c>
    </row>
    <row r="201" spans="2:10" x14ac:dyDescent="0.25">
      <c r="B201">
        <f>INDEX(exante.Technology!$A$5:$A$300,MATCH(E201,exante.Technology!$C$5:$C$300,0))</f>
        <v>1219</v>
      </c>
      <c r="C201" s="1">
        <f t="shared" si="8"/>
        <v>95</v>
      </c>
      <c r="D201" s="30" t="b">
        <f>IF(INDEX(Technologies!$B$8:$U$227,H201,I201)=0,"",INDEX(Technologies!$B$8:$U$227,H201,I201))</f>
        <v>0</v>
      </c>
      <c r="E201" t="str">
        <f>INDEX(Technologies!$B$8:$B$227,H201)</f>
        <v>RefgFrz-SM_Mini-Code</v>
      </c>
      <c r="G201" t="str">
        <f t="shared" si="7"/>
        <v>IceMaker</v>
      </c>
      <c r="H201">
        <f t="shared" si="9"/>
        <v>19</v>
      </c>
      <c r="I201">
        <f>MATCH(G201,Technologies!$B$7:$U$7,0)</f>
        <v>5</v>
      </c>
      <c r="J201">
        <v>119</v>
      </c>
    </row>
    <row r="202" spans="2:10" x14ac:dyDescent="0.25">
      <c r="B202">
        <f>INDEX(exante.Technology!$A$5:$A$300,MATCH(E202,exante.Technology!$C$5:$C$300,0))</f>
        <v>1219</v>
      </c>
      <c r="C202" s="1">
        <f t="shared" si="8"/>
        <v>1083</v>
      </c>
      <c r="D202" s="30" t="b">
        <f>IF(INDEX(Technologies!$B$8:$U$227,H202,I202)=0,"",INDEX(Technologies!$B$8:$U$227,H202,I202))</f>
        <v>0</v>
      </c>
      <c r="E202" t="str">
        <f>INDEX(Technologies!$B$8:$B$227,H202)</f>
        <v>RefgFrz-SM_Mini-Code</v>
      </c>
      <c r="G202" t="str">
        <f t="shared" si="7"/>
        <v>ThruDoorIce</v>
      </c>
      <c r="H202">
        <f t="shared" si="9"/>
        <v>19</v>
      </c>
      <c r="I202">
        <f>MATCH(G202,Technologies!$B$7:$U$7,0)</f>
        <v>6</v>
      </c>
      <c r="J202">
        <v>119</v>
      </c>
    </row>
    <row r="203" spans="2:10" x14ac:dyDescent="0.25">
      <c r="B203">
        <f>INDEX(exante.Technology!$A$5:$A$300,MATCH(E203,exante.Technology!$C$5:$C$300,0))</f>
        <v>1219</v>
      </c>
      <c r="C203" s="1">
        <f t="shared" si="8"/>
        <v>38</v>
      </c>
      <c r="D203" s="30" t="str">
        <f>IF(INDEX(Technologies!$B$8:$U$227,H203,I203)=0,"",INDEX(Technologies!$B$8:$U$227,H203,I203))</f>
        <v>Automatic</v>
      </c>
      <c r="E203" t="str">
        <f>INDEX(Technologies!$B$8:$B$227,H203)</f>
        <v>RefgFrz-SM_Mini-Code</v>
      </c>
      <c r="G203" t="str">
        <f t="shared" si="7"/>
        <v>Defrost</v>
      </c>
      <c r="H203">
        <f t="shared" si="9"/>
        <v>19</v>
      </c>
      <c r="I203">
        <f>MATCH(G203,Technologies!$B$7:$U$7,0)</f>
        <v>7</v>
      </c>
      <c r="J203">
        <v>119</v>
      </c>
    </row>
    <row r="204" spans="2:10" x14ac:dyDescent="0.25">
      <c r="B204">
        <f>INDEX(exante.Technology!$A$5:$A$300,MATCH(E204,exante.Technology!$C$5:$C$300,0))</f>
        <v>1219</v>
      </c>
      <c r="C204" s="1">
        <f t="shared" si="8"/>
        <v>205</v>
      </c>
      <c r="D204" s="30">
        <f>IF(INDEX(Technologies!$B$8:$U$227,H204,I204)=0,"",INDEX(Technologies!$B$8:$U$227,H204,I204))</f>
        <v>11</v>
      </c>
      <c r="E204" t="str">
        <f>INDEX(Technologies!$B$8:$B$227,H204)</f>
        <v>RefgFrz-SM_Mini-Code</v>
      </c>
      <c r="G204" t="str">
        <f t="shared" si="7"/>
        <v>TotVolume</v>
      </c>
      <c r="H204">
        <f t="shared" si="9"/>
        <v>19</v>
      </c>
      <c r="I204">
        <f>MATCH(G204,Technologies!$B$7:$U$7,0)</f>
        <v>8</v>
      </c>
      <c r="J204">
        <v>119</v>
      </c>
    </row>
    <row r="205" spans="2:10" x14ac:dyDescent="0.25">
      <c r="B205">
        <f>INDEX(exante.Technology!$A$5:$A$300,MATCH(E205,exante.Technology!$C$5:$C$300,0))</f>
        <v>1219</v>
      </c>
      <c r="C205" s="1">
        <f t="shared" si="8"/>
        <v>1084</v>
      </c>
      <c r="D205" s="30" t="str">
        <f>IF(INDEX(Technologies!$B$8:$U$227,H205,I205)=0,"",INDEX(Technologies!$B$8:$U$227,H205,I205))</f>
        <v>Very Small (&lt;13 cu. ft.)</v>
      </c>
      <c r="E205" t="str">
        <f>INDEX(Technologies!$B$8:$B$227,H205)</f>
        <v>RefgFrz-SM_Mini-Code</v>
      </c>
      <c r="G205" t="str">
        <f t="shared" si="7"/>
        <v>SizeRange</v>
      </c>
      <c r="H205">
        <f t="shared" si="9"/>
        <v>19</v>
      </c>
      <c r="I205">
        <f>MATCH(G205,Technologies!$B$7:$U$7,0)</f>
        <v>10</v>
      </c>
      <c r="J205">
        <v>119</v>
      </c>
    </row>
    <row r="206" spans="2:10" x14ac:dyDescent="0.25">
      <c r="B206">
        <f>INDEX(exante.Technology!$A$5:$A$300,MATCH(E206,exante.Technology!$C$5:$C$300,0))</f>
        <v>1219</v>
      </c>
      <c r="C206" s="1">
        <f t="shared" si="8"/>
        <v>1085</v>
      </c>
      <c r="D206" s="30" t="str">
        <f>IF(INDEX(Technologies!$B$8:$U$227,H206,I206)=0,"",INDEX(Technologies!$B$8:$U$227,H206,I206))</f>
        <v>Code</v>
      </c>
      <c r="E206" t="str">
        <f>INDEX(Technologies!$B$8:$B$227,H206)</f>
        <v>RefgFrz-SM_Mini-Code</v>
      </c>
      <c r="G206" t="str">
        <f t="shared" si="7"/>
        <v>EffLevel</v>
      </c>
      <c r="H206">
        <f t="shared" si="9"/>
        <v>19</v>
      </c>
      <c r="I206">
        <f>MATCH(G206,Technologies!$B$7:$U$7,0)</f>
        <v>11</v>
      </c>
      <c r="J206">
        <v>119</v>
      </c>
    </row>
    <row r="207" spans="2:10" x14ac:dyDescent="0.25">
      <c r="B207">
        <f>INDEX(exante.Technology!$A$5:$A$300,MATCH(E207,exante.Technology!$C$5:$C$300,0))</f>
        <v>1219</v>
      </c>
      <c r="C207" s="1">
        <f t="shared" si="8"/>
        <v>167</v>
      </c>
      <c r="D207" s="30">
        <f>IF(INDEX(Technologies!$B$8:$U$227,H207,I207)=0,"",INDEX(Technologies!$B$8:$U$227,H207,I207))</f>
        <v>418</v>
      </c>
      <c r="E207" t="str">
        <f>INDEX(Technologies!$B$8:$B$227,H207)</f>
        <v>RefgFrz-SM_Mini-Code</v>
      </c>
      <c r="G207" t="str">
        <f t="shared" si="7"/>
        <v>Rated_kWhyr</v>
      </c>
      <c r="H207">
        <f t="shared" si="9"/>
        <v>19</v>
      </c>
      <c r="I207">
        <f>MATCH(G207,Technologies!$B$7:$U$7,0)</f>
        <v>12</v>
      </c>
      <c r="J207">
        <v>119</v>
      </c>
    </row>
    <row r="208" spans="2:10" x14ac:dyDescent="0.25">
      <c r="B208">
        <f>INDEX(exante.Technology!$A$5:$A$300,MATCH(E208,exante.Technology!$C$5:$C$300,0))</f>
        <v>1219</v>
      </c>
      <c r="C208" s="1">
        <f t="shared" si="8"/>
        <v>9</v>
      </c>
      <c r="D208" s="30" t="str">
        <f>IF(INDEX(Technologies!$B$8:$U$227,H208,I208)=0,"",INDEX(Technologies!$B$8:$U$227,H208,I208))</f>
        <v>RatedkWh</v>
      </c>
      <c r="E208" t="str">
        <f>INDEX(Technologies!$B$8:$B$227,H208)</f>
        <v>RefgFrz-SM_Mini-Code</v>
      </c>
      <c r="G208" t="str">
        <f t="shared" si="7"/>
        <v>Scale_Basis_Type</v>
      </c>
      <c r="H208">
        <f t="shared" si="9"/>
        <v>19</v>
      </c>
      <c r="I208">
        <f>MATCH(G208,Technologies!$B$7:$U$7,0)</f>
        <v>13</v>
      </c>
      <c r="J208">
        <v>119</v>
      </c>
    </row>
    <row r="209" spans="2:10" x14ac:dyDescent="0.25">
      <c r="B209">
        <f>INDEX(exante.Technology!$A$5:$A$300,MATCH(E209,exante.Technology!$C$5:$C$300,0))</f>
        <v>1219</v>
      </c>
      <c r="C209" s="1">
        <f t="shared" si="8"/>
        <v>10</v>
      </c>
      <c r="D209" s="30">
        <f>IF(INDEX(Technologies!$B$8:$U$227,H209,I209)=0,"",INDEX(Technologies!$B$8:$U$227,H209,I209))</f>
        <v>418</v>
      </c>
      <c r="E209" t="str">
        <f>INDEX(Technologies!$B$8:$B$227,H209)</f>
        <v>RefgFrz-SM_Mini-Code</v>
      </c>
      <c r="G209" t="str">
        <f t="shared" si="7"/>
        <v>Scale_Basis_Value</v>
      </c>
      <c r="H209">
        <f t="shared" si="9"/>
        <v>19</v>
      </c>
      <c r="I209">
        <f>MATCH(G209,Technologies!$B$7:$U$7,0)</f>
        <v>14</v>
      </c>
      <c r="J209">
        <v>119</v>
      </c>
    </row>
    <row r="210" spans="2:10" x14ac:dyDescent="0.25">
      <c r="B210">
        <f>INDEX(exante.Technology!$A$5:$A$300,MATCH(E210,exante.Technology!$C$5:$C$300,0))</f>
        <v>1220</v>
      </c>
      <c r="C210" s="1">
        <f t="shared" si="8"/>
        <v>83</v>
      </c>
      <c r="D210" s="30" t="str">
        <f>IF(INDEX(Technologies!$B$8:$U$227,H210,I210)=0,"",INDEX(Technologies!$B$8:$U$227,H210,I210))</f>
        <v>Side</v>
      </c>
      <c r="E210" t="str">
        <f>INDEX(Technologies!$B$8:$B$227,H210)</f>
        <v>RefgFrz-SM_Small-Code</v>
      </c>
      <c r="G210" t="str">
        <f t="shared" si="7"/>
        <v>Freezer_Location</v>
      </c>
      <c r="H210">
        <f t="shared" si="9"/>
        <v>20</v>
      </c>
      <c r="I210">
        <f>MATCH(G210,Technologies!$B$7:$U$7,0)</f>
        <v>4</v>
      </c>
      <c r="J210">
        <v>119</v>
      </c>
    </row>
    <row r="211" spans="2:10" x14ac:dyDescent="0.25">
      <c r="B211">
        <f>INDEX(exante.Technology!$A$5:$A$300,MATCH(E211,exante.Technology!$C$5:$C$300,0))</f>
        <v>1220</v>
      </c>
      <c r="C211" s="1">
        <f t="shared" si="8"/>
        <v>95</v>
      </c>
      <c r="D211" s="30" t="b">
        <f>IF(INDEX(Technologies!$B$8:$U$227,H211,I211)=0,"",INDEX(Technologies!$B$8:$U$227,H211,I211))</f>
        <v>0</v>
      </c>
      <c r="E211" t="str">
        <f>INDEX(Technologies!$B$8:$B$227,H211)</f>
        <v>RefgFrz-SM_Small-Code</v>
      </c>
      <c r="G211" t="str">
        <f t="shared" si="7"/>
        <v>IceMaker</v>
      </c>
      <c r="H211">
        <f t="shared" si="9"/>
        <v>20</v>
      </c>
      <c r="I211">
        <f>MATCH(G211,Technologies!$B$7:$U$7,0)</f>
        <v>5</v>
      </c>
      <c r="J211">
        <v>119</v>
      </c>
    </row>
    <row r="212" spans="2:10" x14ac:dyDescent="0.25">
      <c r="B212">
        <f>INDEX(exante.Technology!$A$5:$A$300,MATCH(E212,exante.Technology!$C$5:$C$300,0))</f>
        <v>1220</v>
      </c>
      <c r="C212" s="1">
        <f t="shared" si="8"/>
        <v>1083</v>
      </c>
      <c r="D212" s="30" t="b">
        <f>IF(INDEX(Technologies!$B$8:$U$227,H212,I212)=0,"",INDEX(Technologies!$B$8:$U$227,H212,I212))</f>
        <v>0</v>
      </c>
      <c r="E212" t="str">
        <f>INDEX(Technologies!$B$8:$B$227,H212)</f>
        <v>RefgFrz-SM_Small-Code</v>
      </c>
      <c r="G212" t="str">
        <f t="shared" ref="G212:G275" si="10">VLOOKUP(C212,$B$6:$C$17,2,FALSE)</f>
        <v>ThruDoorIce</v>
      </c>
      <c r="H212">
        <f t="shared" si="9"/>
        <v>20</v>
      </c>
      <c r="I212">
        <f>MATCH(G212,Technologies!$B$7:$U$7,0)</f>
        <v>6</v>
      </c>
      <c r="J212">
        <v>119</v>
      </c>
    </row>
    <row r="213" spans="2:10" x14ac:dyDescent="0.25">
      <c r="B213">
        <f>INDEX(exante.Technology!$A$5:$A$300,MATCH(E213,exante.Technology!$C$5:$C$300,0))</f>
        <v>1220</v>
      </c>
      <c r="C213" s="1">
        <f t="shared" si="8"/>
        <v>38</v>
      </c>
      <c r="D213" s="30" t="str">
        <f>IF(INDEX(Technologies!$B$8:$U$227,H213,I213)=0,"",INDEX(Technologies!$B$8:$U$227,H213,I213))</f>
        <v>Automatic</v>
      </c>
      <c r="E213" t="str">
        <f>INDEX(Technologies!$B$8:$B$227,H213)</f>
        <v>RefgFrz-SM_Small-Code</v>
      </c>
      <c r="G213" t="str">
        <f t="shared" si="10"/>
        <v>Defrost</v>
      </c>
      <c r="H213">
        <f t="shared" si="9"/>
        <v>20</v>
      </c>
      <c r="I213">
        <f>MATCH(G213,Technologies!$B$7:$U$7,0)</f>
        <v>7</v>
      </c>
      <c r="J213">
        <v>119</v>
      </c>
    </row>
    <row r="214" spans="2:10" x14ac:dyDescent="0.25">
      <c r="B214">
        <f>INDEX(exante.Technology!$A$5:$A$300,MATCH(E214,exante.Technology!$C$5:$C$300,0))</f>
        <v>1220</v>
      </c>
      <c r="C214" s="1">
        <f t="shared" si="8"/>
        <v>205</v>
      </c>
      <c r="D214" s="30">
        <f>IF(INDEX(Technologies!$B$8:$U$227,H214,I214)=0,"",INDEX(Technologies!$B$8:$U$227,H214,I214))</f>
        <v>15</v>
      </c>
      <c r="E214" t="str">
        <f>INDEX(Technologies!$B$8:$B$227,H214)</f>
        <v>RefgFrz-SM_Small-Code</v>
      </c>
      <c r="G214" t="str">
        <f t="shared" si="10"/>
        <v>TotVolume</v>
      </c>
      <c r="H214">
        <f t="shared" si="9"/>
        <v>20</v>
      </c>
      <c r="I214">
        <f>MATCH(G214,Technologies!$B$7:$U$7,0)</f>
        <v>8</v>
      </c>
      <c r="J214">
        <v>119</v>
      </c>
    </row>
    <row r="215" spans="2:10" x14ac:dyDescent="0.25">
      <c r="B215">
        <f>INDEX(exante.Technology!$A$5:$A$300,MATCH(E215,exante.Technology!$C$5:$C$300,0))</f>
        <v>1220</v>
      </c>
      <c r="C215" s="1">
        <f t="shared" si="8"/>
        <v>1084</v>
      </c>
      <c r="D215" s="30" t="str">
        <f>IF(INDEX(Technologies!$B$8:$U$227,H215,I215)=0,"",INDEX(Technologies!$B$8:$U$227,H215,I215))</f>
        <v>Small (13 – 16 cu. ft.)</v>
      </c>
      <c r="E215" t="str">
        <f>INDEX(Technologies!$B$8:$B$227,H215)</f>
        <v>RefgFrz-SM_Small-Code</v>
      </c>
      <c r="G215" t="str">
        <f t="shared" si="10"/>
        <v>SizeRange</v>
      </c>
      <c r="H215">
        <f t="shared" si="9"/>
        <v>20</v>
      </c>
      <c r="I215">
        <f>MATCH(G215,Technologies!$B$7:$U$7,0)</f>
        <v>10</v>
      </c>
      <c r="J215">
        <v>119</v>
      </c>
    </row>
    <row r="216" spans="2:10" x14ac:dyDescent="0.25">
      <c r="B216">
        <f>INDEX(exante.Technology!$A$5:$A$300,MATCH(E216,exante.Technology!$C$5:$C$300,0))</f>
        <v>1220</v>
      </c>
      <c r="C216" s="1">
        <f t="shared" si="8"/>
        <v>1085</v>
      </c>
      <c r="D216" s="30" t="str">
        <f>IF(INDEX(Technologies!$B$8:$U$227,H216,I216)=0,"",INDEX(Technologies!$B$8:$U$227,H216,I216))</f>
        <v>Code</v>
      </c>
      <c r="E216" t="str">
        <f>INDEX(Technologies!$B$8:$B$227,H216)</f>
        <v>RefgFrz-SM_Small-Code</v>
      </c>
      <c r="G216" t="str">
        <f t="shared" si="10"/>
        <v>EffLevel</v>
      </c>
      <c r="H216">
        <f t="shared" si="9"/>
        <v>20</v>
      </c>
      <c r="I216">
        <f>MATCH(G216,Technologies!$B$7:$U$7,0)</f>
        <v>11</v>
      </c>
      <c r="J216">
        <v>119</v>
      </c>
    </row>
    <row r="217" spans="2:10" x14ac:dyDescent="0.25">
      <c r="B217">
        <f>INDEX(exante.Technology!$A$5:$A$300,MATCH(E217,exante.Technology!$C$5:$C$300,0))</f>
        <v>1220</v>
      </c>
      <c r="C217" s="1">
        <f t="shared" si="8"/>
        <v>167</v>
      </c>
      <c r="D217" s="30">
        <f>IF(INDEX(Technologies!$B$8:$U$227,H217,I217)=0,"",INDEX(Technologies!$B$8:$U$227,H217,I217))</f>
        <v>461</v>
      </c>
      <c r="E217" t="str">
        <f>INDEX(Technologies!$B$8:$B$227,H217)</f>
        <v>RefgFrz-SM_Small-Code</v>
      </c>
      <c r="G217" t="str">
        <f t="shared" si="10"/>
        <v>Rated_kWhyr</v>
      </c>
      <c r="H217">
        <f t="shared" si="9"/>
        <v>20</v>
      </c>
      <c r="I217">
        <f>MATCH(G217,Technologies!$B$7:$U$7,0)</f>
        <v>12</v>
      </c>
      <c r="J217">
        <v>119</v>
      </c>
    </row>
    <row r="218" spans="2:10" x14ac:dyDescent="0.25">
      <c r="B218">
        <f>INDEX(exante.Technology!$A$5:$A$300,MATCH(E218,exante.Technology!$C$5:$C$300,0))</f>
        <v>1220</v>
      </c>
      <c r="C218" s="1">
        <f t="shared" si="8"/>
        <v>9</v>
      </c>
      <c r="D218" s="30" t="str">
        <f>IF(INDEX(Technologies!$B$8:$U$227,H218,I218)=0,"",INDEX(Technologies!$B$8:$U$227,H218,I218))</f>
        <v>RatedkWh</v>
      </c>
      <c r="E218" t="str">
        <f>INDEX(Technologies!$B$8:$B$227,H218)</f>
        <v>RefgFrz-SM_Small-Code</v>
      </c>
      <c r="G218" t="str">
        <f t="shared" si="10"/>
        <v>Scale_Basis_Type</v>
      </c>
      <c r="H218">
        <f t="shared" si="9"/>
        <v>20</v>
      </c>
      <c r="I218">
        <f>MATCH(G218,Technologies!$B$7:$U$7,0)</f>
        <v>13</v>
      </c>
      <c r="J218">
        <v>119</v>
      </c>
    </row>
    <row r="219" spans="2:10" x14ac:dyDescent="0.25">
      <c r="B219">
        <f>INDEX(exante.Technology!$A$5:$A$300,MATCH(E219,exante.Technology!$C$5:$C$300,0))</f>
        <v>1220</v>
      </c>
      <c r="C219" s="1">
        <f t="shared" si="8"/>
        <v>10</v>
      </c>
      <c r="D219" s="30">
        <f>IF(INDEX(Technologies!$B$8:$U$227,H219,I219)=0,"",INDEX(Technologies!$B$8:$U$227,H219,I219))</f>
        <v>461</v>
      </c>
      <c r="E219" t="str">
        <f>INDEX(Technologies!$B$8:$B$227,H219)</f>
        <v>RefgFrz-SM_Small-Code</v>
      </c>
      <c r="G219" t="str">
        <f t="shared" si="10"/>
        <v>Scale_Basis_Value</v>
      </c>
      <c r="H219">
        <f t="shared" si="9"/>
        <v>20</v>
      </c>
      <c r="I219">
        <f>MATCH(G219,Technologies!$B$7:$U$7,0)</f>
        <v>14</v>
      </c>
      <c r="J219">
        <v>119</v>
      </c>
    </row>
    <row r="220" spans="2:10" x14ac:dyDescent="0.25">
      <c r="B220">
        <f>INDEX(exante.Technology!$A$5:$A$300,MATCH(E220,exante.Technology!$C$5:$C$300,0))</f>
        <v>1221</v>
      </c>
      <c r="C220" s="1">
        <f t="shared" si="8"/>
        <v>83</v>
      </c>
      <c r="D220" s="30" t="str">
        <f>IF(INDEX(Technologies!$B$8:$U$227,H220,I220)=0,"",INDEX(Technologies!$B$8:$U$227,H220,I220))</f>
        <v>Side</v>
      </c>
      <c r="E220" t="str">
        <f>INDEX(Technologies!$B$8:$B$227,H220)</f>
        <v>RefgFrz-SM_Med-Code</v>
      </c>
      <c r="G220" t="str">
        <f t="shared" si="10"/>
        <v>Freezer_Location</v>
      </c>
      <c r="H220">
        <f t="shared" si="9"/>
        <v>21</v>
      </c>
      <c r="I220">
        <f>MATCH(G220,Technologies!$B$7:$U$7,0)</f>
        <v>4</v>
      </c>
      <c r="J220">
        <v>119</v>
      </c>
    </row>
    <row r="221" spans="2:10" x14ac:dyDescent="0.25">
      <c r="B221">
        <f>INDEX(exante.Technology!$A$5:$A$300,MATCH(E221,exante.Technology!$C$5:$C$300,0))</f>
        <v>1221</v>
      </c>
      <c r="C221" s="1">
        <f t="shared" si="8"/>
        <v>95</v>
      </c>
      <c r="D221" s="30" t="b">
        <f>IF(INDEX(Technologies!$B$8:$U$227,H221,I221)=0,"",INDEX(Technologies!$B$8:$U$227,H221,I221))</f>
        <v>0</v>
      </c>
      <c r="E221" t="str">
        <f>INDEX(Technologies!$B$8:$B$227,H221)</f>
        <v>RefgFrz-SM_Med-Code</v>
      </c>
      <c r="G221" t="str">
        <f t="shared" si="10"/>
        <v>IceMaker</v>
      </c>
      <c r="H221">
        <f t="shared" si="9"/>
        <v>21</v>
      </c>
      <c r="I221">
        <f>MATCH(G221,Technologies!$B$7:$U$7,0)</f>
        <v>5</v>
      </c>
      <c r="J221">
        <v>119</v>
      </c>
    </row>
    <row r="222" spans="2:10" x14ac:dyDescent="0.25">
      <c r="B222">
        <f>INDEX(exante.Technology!$A$5:$A$300,MATCH(E222,exante.Technology!$C$5:$C$300,0))</f>
        <v>1221</v>
      </c>
      <c r="C222" s="1">
        <f t="shared" si="8"/>
        <v>1083</v>
      </c>
      <c r="D222" s="30" t="b">
        <f>IF(INDEX(Technologies!$B$8:$U$227,H222,I222)=0,"",INDEX(Technologies!$B$8:$U$227,H222,I222))</f>
        <v>0</v>
      </c>
      <c r="E222" t="str">
        <f>INDEX(Technologies!$B$8:$B$227,H222)</f>
        <v>RefgFrz-SM_Med-Code</v>
      </c>
      <c r="G222" t="str">
        <f t="shared" si="10"/>
        <v>ThruDoorIce</v>
      </c>
      <c r="H222">
        <f t="shared" si="9"/>
        <v>21</v>
      </c>
      <c r="I222">
        <f>MATCH(G222,Technologies!$B$7:$U$7,0)</f>
        <v>6</v>
      </c>
      <c r="J222">
        <v>119</v>
      </c>
    </row>
    <row r="223" spans="2:10" x14ac:dyDescent="0.25">
      <c r="B223">
        <f>INDEX(exante.Technology!$A$5:$A$300,MATCH(E223,exante.Technology!$C$5:$C$300,0))</f>
        <v>1221</v>
      </c>
      <c r="C223" s="1">
        <f t="shared" ref="C223:C286" si="11">+C213</f>
        <v>38</v>
      </c>
      <c r="D223" s="30" t="str">
        <f>IF(INDEX(Technologies!$B$8:$U$227,H223,I223)=0,"",INDEX(Technologies!$B$8:$U$227,H223,I223))</f>
        <v>Automatic</v>
      </c>
      <c r="E223" t="str">
        <f>INDEX(Technologies!$B$8:$B$227,H223)</f>
        <v>RefgFrz-SM_Med-Code</v>
      </c>
      <c r="G223" t="str">
        <f t="shared" si="10"/>
        <v>Defrost</v>
      </c>
      <c r="H223">
        <f t="shared" ref="H223:H286" si="12">+H213+1</f>
        <v>21</v>
      </c>
      <c r="I223">
        <f>MATCH(G223,Technologies!$B$7:$U$7,0)</f>
        <v>7</v>
      </c>
      <c r="J223">
        <v>119</v>
      </c>
    </row>
    <row r="224" spans="2:10" x14ac:dyDescent="0.25">
      <c r="B224">
        <f>INDEX(exante.Technology!$A$5:$A$300,MATCH(E224,exante.Technology!$C$5:$C$300,0))</f>
        <v>1221</v>
      </c>
      <c r="C224" s="1">
        <f t="shared" si="11"/>
        <v>205</v>
      </c>
      <c r="D224" s="30">
        <f>IF(INDEX(Technologies!$B$8:$U$227,H224,I224)=0,"",INDEX(Technologies!$B$8:$U$227,H224,I224))</f>
        <v>19</v>
      </c>
      <c r="E224" t="str">
        <f>INDEX(Technologies!$B$8:$B$227,H224)</f>
        <v>RefgFrz-SM_Med-Code</v>
      </c>
      <c r="G224" t="str">
        <f t="shared" si="10"/>
        <v>TotVolume</v>
      </c>
      <c r="H224">
        <f t="shared" si="12"/>
        <v>21</v>
      </c>
      <c r="I224">
        <f>MATCH(G224,Technologies!$B$7:$U$7,0)</f>
        <v>8</v>
      </c>
      <c r="J224">
        <v>119</v>
      </c>
    </row>
    <row r="225" spans="2:10" x14ac:dyDescent="0.25">
      <c r="B225">
        <f>INDEX(exante.Technology!$A$5:$A$300,MATCH(E225,exante.Technology!$C$5:$C$300,0))</f>
        <v>1221</v>
      </c>
      <c r="C225" s="1">
        <f t="shared" si="11"/>
        <v>1084</v>
      </c>
      <c r="D225" s="30" t="str">
        <f>IF(INDEX(Technologies!$B$8:$U$227,H225,I225)=0,"",INDEX(Technologies!$B$8:$U$227,H225,I225))</f>
        <v>Medium (17 – 20 cu. ft.)</v>
      </c>
      <c r="E225" t="str">
        <f>INDEX(Technologies!$B$8:$B$227,H225)</f>
        <v>RefgFrz-SM_Med-Code</v>
      </c>
      <c r="G225" t="str">
        <f t="shared" si="10"/>
        <v>SizeRange</v>
      </c>
      <c r="H225">
        <f t="shared" si="12"/>
        <v>21</v>
      </c>
      <c r="I225">
        <f>MATCH(G225,Technologies!$B$7:$U$7,0)</f>
        <v>10</v>
      </c>
      <c r="J225">
        <v>119</v>
      </c>
    </row>
    <row r="226" spans="2:10" x14ac:dyDescent="0.25">
      <c r="B226">
        <f>INDEX(exante.Technology!$A$5:$A$300,MATCH(E226,exante.Technology!$C$5:$C$300,0))</f>
        <v>1221</v>
      </c>
      <c r="C226" s="1">
        <f t="shared" si="11"/>
        <v>1085</v>
      </c>
      <c r="D226" s="30" t="str">
        <f>IF(INDEX(Technologies!$B$8:$U$227,H226,I226)=0,"",INDEX(Technologies!$B$8:$U$227,H226,I226))</f>
        <v>Code</v>
      </c>
      <c r="E226" t="str">
        <f>INDEX(Technologies!$B$8:$B$227,H226)</f>
        <v>RefgFrz-SM_Med-Code</v>
      </c>
      <c r="G226" t="str">
        <f t="shared" si="10"/>
        <v>EffLevel</v>
      </c>
      <c r="H226">
        <f t="shared" si="12"/>
        <v>21</v>
      </c>
      <c r="I226">
        <f>MATCH(G226,Technologies!$B$7:$U$7,0)</f>
        <v>11</v>
      </c>
      <c r="J226">
        <v>119</v>
      </c>
    </row>
    <row r="227" spans="2:10" x14ac:dyDescent="0.25">
      <c r="B227">
        <f>INDEX(exante.Technology!$A$5:$A$300,MATCH(E227,exante.Technology!$C$5:$C$300,0))</f>
        <v>1221</v>
      </c>
      <c r="C227" s="1">
        <f t="shared" si="11"/>
        <v>167</v>
      </c>
      <c r="D227" s="30">
        <f>IF(INDEX(Technologies!$B$8:$U$227,H227,I227)=0,"",INDEX(Technologies!$B$8:$U$227,H227,I227))</f>
        <v>505</v>
      </c>
      <c r="E227" t="str">
        <f>INDEX(Technologies!$B$8:$B$227,H227)</f>
        <v>RefgFrz-SM_Med-Code</v>
      </c>
      <c r="G227" t="str">
        <f t="shared" si="10"/>
        <v>Rated_kWhyr</v>
      </c>
      <c r="H227">
        <f t="shared" si="12"/>
        <v>21</v>
      </c>
      <c r="I227">
        <f>MATCH(G227,Technologies!$B$7:$U$7,0)</f>
        <v>12</v>
      </c>
      <c r="J227">
        <v>119</v>
      </c>
    </row>
    <row r="228" spans="2:10" x14ac:dyDescent="0.25">
      <c r="B228">
        <f>INDEX(exante.Technology!$A$5:$A$300,MATCH(E228,exante.Technology!$C$5:$C$300,0))</f>
        <v>1221</v>
      </c>
      <c r="C228" s="1">
        <f t="shared" si="11"/>
        <v>9</v>
      </c>
      <c r="D228" s="30" t="str">
        <f>IF(INDEX(Technologies!$B$8:$U$227,H228,I228)=0,"",INDEX(Technologies!$B$8:$U$227,H228,I228))</f>
        <v>RatedkWh</v>
      </c>
      <c r="E228" t="str">
        <f>INDEX(Technologies!$B$8:$B$227,H228)</f>
        <v>RefgFrz-SM_Med-Code</v>
      </c>
      <c r="G228" t="str">
        <f t="shared" si="10"/>
        <v>Scale_Basis_Type</v>
      </c>
      <c r="H228">
        <f t="shared" si="12"/>
        <v>21</v>
      </c>
      <c r="I228">
        <f>MATCH(G228,Technologies!$B$7:$U$7,0)</f>
        <v>13</v>
      </c>
      <c r="J228">
        <v>119</v>
      </c>
    </row>
    <row r="229" spans="2:10" x14ac:dyDescent="0.25">
      <c r="B229">
        <f>INDEX(exante.Technology!$A$5:$A$300,MATCH(E229,exante.Technology!$C$5:$C$300,0))</f>
        <v>1221</v>
      </c>
      <c r="C229" s="1">
        <f t="shared" si="11"/>
        <v>10</v>
      </c>
      <c r="D229" s="30">
        <f>IF(INDEX(Technologies!$B$8:$U$227,H229,I229)=0,"",INDEX(Technologies!$B$8:$U$227,H229,I229))</f>
        <v>505</v>
      </c>
      <c r="E229" t="str">
        <f>INDEX(Technologies!$B$8:$B$227,H229)</f>
        <v>RefgFrz-SM_Med-Code</v>
      </c>
      <c r="G229" t="str">
        <f t="shared" si="10"/>
        <v>Scale_Basis_Value</v>
      </c>
      <c r="H229">
        <f t="shared" si="12"/>
        <v>21</v>
      </c>
      <c r="I229">
        <f>MATCH(G229,Technologies!$B$7:$U$7,0)</f>
        <v>14</v>
      </c>
      <c r="J229">
        <v>119</v>
      </c>
    </row>
    <row r="230" spans="2:10" x14ac:dyDescent="0.25">
      <c r="B230">
        <f>INDEX(exante.Technology!$A$5:$A$300,MATCH(E230,exante.Technology!$C$5:$C$300,0))</f>
        <v>1222</v>
      </c>
      <c r="C230" s="1">
        <f t="shared" si="11"/>
        <v>83</v>
      </c>
      <c r="D230" s="30" t="str">
        <f>IF(INDEX(Technologies!$B$8:$U$227,H230,I230)=0,"",INDEX(Technologies!$B$8:$U$227,H230,I230))</f>
        <v>Side</v>
      </c>
      <c r="E230" t="str">
        <f>INDEX(Technologies!$B$8:$B$227,H230)</f>
        <v>RefgFrz-SM_Large-Code</v>
      </c>
      <c r="G230" t="str">
        <f t="shared" si="10"/>
        <v>Freezer_Location</v>
      </c>
      <c r="H230">
        <f t="shared" si="12"/>
        <v>22</v>
      </c>
      <c r="I230">
        <f>MATCH(G230,Technologies!$B$7:$U$7,0)</f>
        <v>4</v>
      </c>
      <c r="J230">
        <v>119</v>
      </c>
    </row>
    <row r="231" spans="2:10" x14ac:dyDescent="0.25">
      <c r="B231">
        <f>INDEX(exante.Technology!$A$5:$A$300,MATCH(E231,exante.Technology!$C$5:$C$300,0))</f>
        <v>1222</v>
      </c>
      <c r="C231" s="1">
        <f t="shared" si="11"/>
        <v>95</v>
      </c>
      <c r="D231" s="30" t="b">
        <f>IF(INDEX(Technologies!$B$8:$U$227,H231,I231)=0,"",INDEX(Technologies!$B$8:$U$227,H231,I231))</f>
        <v>0</v>
      </c>
      <c r="E231" t="str">
        <f>INDEX(Technologies!$B$8:$B$227,H231)</f>
        <v>RefgFrz-SM_Large-Code</v>
      </c>
      <c r="G231" t="str">
        <f t="shared" si="10"/>
        <v>IceMaker</v>
      </c>
      <c r="H231">
        <f t="shared" si="12"/>
        <v>22</v>
      </c>
      <c r="I231">
        <f>MATCH(G231,Technologies!$B$7:$U$7,0)</f>
        <v>5</v>
      </c>
      <c r="J231">
        <v>119</v>
      </c>
    </row>
    <row r="232" spans="2:10" x14ac:dyDescent="0.25">
      <c r="B232">
        <f>INDEX(exante.Technology!$A$5:$A$300,MATCH(E232,exante.Technology!$C$5:$C$300,0))</f>
        <v>1222</v>
      </c>
      <c r="C232" s="1">
        <f t="shared" si="11"/>
        <v>1083</v>
      </c>
      <c r="D232" s="30" t="b">
        <f>IF(INDEX(Technologies!$B$8:$U$227,H232,I232)=0,"",INDEX(Technologies!$B$8:$U$227,H232,I232))</f>
        <v>0</v>
      </c>
      <c r="E232" t="str">
        <f>INDEX(Technologies!$B$8:$B$227,H232)</f>
        <v>RefgFrz-SM_Large-Code</v>
      </c>
      <c r="G232" t="str">
        <f t="shared" si="10"/>
        <v>ThruDoorIce</v>
      </c>
      <c r="H232">
        <f t="shared" si="12"/>
        <v>22</v>
      </c>
      <c r="I232">
        <f>MATCH(G232,Technologies!$B$7:$U$7,0)</f>
        <v>6</v>
      </c>
      <c r="J232">
        <v>119</v>
      </c>
    </row>
    <row r="233" spans="2:10" x14ac:dyDescent="0.25">
      <c r="B233">
        <f>INDEX(exante.Technology!$A$5:$A$300,MATCH(E233,exante.Technology!$C$5:$C$300,0))</f>
        <v>1222</v>
      </c>
      <c r="C233" s="1">
        <f t="shared" si="11"/>
        <v>38</v>
      </c>
      <c r="D233" s="30" t="str">
        <f>IF(INDEX(Technologies!$B$8:$U$227,H233,I233)=0,"",INDEX(Technologies!$B$8:$U$227,H233,I233))</f>
        <v>Automatic</v>
      </c>
      <c r="E233" t="str">
        <f>INDEX(Technologies!$B$8:$B$227,H233)</f>
        <v>RefgFrz-SM_Large-Code</v>
      </c>
      <c r="G233" t="str">
        <f t="shared" si="10"/>
        <v>Defrost</v>
      </c>
      <c r="H233">
        <f t="shared" si="12"/>
        <v>22</v>
      </c>
      <c r="I233">
        <f>MATCH(G233,Technologies!$B$7:$U$7,0)</f>
        <v>7</v>
      </c>
      <c r="J233">
        <v>119</v>
      </c>
    </row>
    <row r="234" spans="2:10" x14ac:dyDescent="0.25">
      <c r="B234">
        <f>INDEX(exante.Technology!$A$5:$A$300,MATCH(E234,exante.Technology!$C$5:$C$300,0))</f>
        <v>1222</v>
      </c>
      <c r="C234" s="1">
        <f t="shared" si="11"/>
        <v>205</v>
      </c>
      <c r="D234" s="30">
        <f>IF(INDEX(Technologies!$B$8:$U$227,H234,I234)=0,"",INDEX(Technologies!$B$8:$U$227,H234,I234))</f>
        <v>22</v>
      </c>
      <c r="E234" t="str">
        <f>INDEX(Technologies!$B$8:$B$227,H234)</f>
        <v>RefgFrz-SM_Large-Code</v>
      </c>
      <c r="G234" t="str">
        <f t="shared" si="10"/>
        <v>TotVolume</v>
      </c>
      <c r="H234">
        <f t="shared" si="12"/>
        <v>22</v>
      </c>
      <c r="I234">
        <f>MATCH(G234,Technologies!$B$7:$U$7,0)</f>
        <v>8</v>
      </c>
      <c r="J234">
        <v>119</v>
      </c>
    </row>
    <row r="235" spans="2:10" x14ac:dyDescent="0.25">
      <c r="B235">
        <f>INDEX(exante.Technology!$A$5:$A$300,MATCH(E235,exante.Technology!$C$5:$C$300,0))</f>
        <v>1222</v>
      </c>
      <c r="C235" s="1">
        <f t="shared" si="11"/>
        <v>1084</v>
      </c>
      <c r="D235" s="30" t="str">
        <f>IF(INDEX(Technologies!$B$8:$U$227,H235,I235)=0,"",INDEX(Technologies!$B$8:$U$227,H235,I235))</f>
        <v>Large (21 – 23 cu. ft.)</v>
      </c>
      <c r="E235" t="str">
        <f>INDEX(Technologies!$B$8:$B$227,H235)</f>
        <v>RefgFrz-SM_Large-Code</v>
      </c>
      <c r="G235" t="str">
        <f t="shared" si="10"/>
        <v>SizeRange</v>
      </c>
      <c r="H235">
        <f t="shared" si="12"/>
        <v>22</v>
      </c>
      <c r="I235">
        <f>MATCH(G235,Technologies!$B$7:$U$7,0)</f>
        <v>10</v>
      </c>
      <c r="J235">
        <v>119</v>
      </c>
    </row>
    <row r="236" spans="2:10" x14ac:dyDescent="0.25">
      <c r="B236">
        <f>INDEX(exante.Technology!$A$5:$A$300,MATCH(E236,exante.Technology!$C$5:$C$300,0))</f>
        <v>1222</v>
      </c>
      <c r="C236" s="1">
        <f t="shared" si="11"/>
        <v>1085</v>
      </c>
      <c r="D236" s="30" t="str">
        <f>IF(INDEX(Technologies!$B$8:$U$227,H236,I236)=0,"",INDEX(Technologies!$B$8:$U$227,H236,I236))</f>
        <v>Code</v>
      </c>
      <c r="E236" t="str">
        <f>INDEX(Technologies!$B$8:$B$227,H236)</f>
        <v>RefgFrz-SM_Large-Code</v>
      </c>
      <c r="G236" t="str">
        <f t="shared" si="10"/>
        <v>EffLevel</v>
      </c>
      <c r="H236">
        <f t="shared" si="12"/>
        <v>22</v>
      </c>
      <c r="I236">
        <f>MATCH(G236,Technologies!$B$7:$U$7,0)</f>
        <v>11</v>
      </c>
      <c r="J236">
        <v>119</v>
      </c>
    </row>
    <row r="237" spans="2:10" x14ac:dyDescent="0.25">
      <c r="B237">
        <f>INDEX(exante.Technology!$A$5:$A$300,MATCH(E237,exante.Technology!$C$5:$C$300,0))</f>
        <v>1222</v>
      </c>
      <c r="C237" s="1">
        <f t="shared" si="11"/>
        <v>167</v>
      </c>
      <c r="D237" s="30">
        <f>IF(INDEX(Technologies!$B$8:$U$227,H237,I237)=0,"",INDEX(Technologies!$B$8:$U$227,H237,I237))</f>
        <v>538</v>
      </c>
      <c r="E237" t="str">
        <f>INDEX(Technologies!$B$8:$B$227,H237)</f>
        <v>RefgFrz-SM_Large-Code</v>
      </c>
      <c r="G237" t="str">
        <f t="shared" si="10"/>
        <v>Rated_kWhyr</v>
      </c>
      <c r="H237">
        <f t="shared" si="12"/>
        <v>22</v>
      </c>
      <c r="I237">
        <f>MATCH(G237,Technologies!$B$7:$U$7,0)</f>
        <v>12</v>
      </c>
      <c r="J237">
        <v>119</v>
      </c>
    </row>
    <row r="238" spans="2:10" x14ac:dyDescent="0.25">
      <c r="B238">
        <f>INDEX(exante.Technology!$A$5:$A$300,MATCH(E238,exante.Technology!$C$5:$C$300,0))</f>
        <v>1222</v>
      </c>
      <c r="C238" s="1">
        <f t="shared" si="11"/>
        <v>9</v>
      </c>
      <c r="D238" s="30" t="str">
        <f>IF(INDEX(Technologies!$B$8:$U$227,H238,I238)=0,"",INDEX(Technologies!$B$8:$U$227,H238,I238))</f>
        <v>RatedkWh</v>
      </c>
      <c r="E238" t="str">
        <f>INDEX(Technologies!$B$8:$B$227,H238)</f>
        <v>RefgFrz-SM_Large-Code</v>
      </c>
      <c r="G238" t="str">
        <f t="shared" si="10"/>
        <v>Scale_Basis_Type</v>
      </c>
      <c r="H238">
        <f t="shared" si="12"/>
        <v>22</v>
      </c>
      <c r="I238">
        <f>MATCH(G238,Technologies!$B$7:$U$7,0)</f>
        <v>13</v>
      </c>
      <c r="J238">
        <v>119</v>
      </c>
    </row>
    <row r="239" spans="2:10" x14ac:dyDescent="0.25">
      <c r="B239">
        <f>INDEX(exante.Technology!$A$5:$A$300,MATCH(E239,exante.Technology!$C$5:$C$300,0))</f>
        <v>1222</v>
      </c>
      <c r="C239" s="1">
        <f t="shared" si="11"/>
        <v>10</v>
      </c>
      <c r="D239" s="30">
        <f>IF(INDEX(Technologies!$B$8:$U$227,H239,I239)=0,"",INDEX(Technologies!$B$8:$U$227,H239,I239))</f>
        <v>538</v>
      </c>
      <c r="E239" t="str">
        <f>INDEX(Technologies!$B$8:$B$227,H239)</f>
        <v>RefgFrz-SM_Large-Code</v>
      </c>
      <c r="G239" t="str">
        <f t="shared" si="10"/>
        <v>Scale_Basis_Value</v>
      </c>
      <c r="H239">
        <f t="shared" si="12"/>
        <v>22</v>
      </c>
      <c r="I239">
        <f>MATCH(G239,Technologies!$B$7:$U$7,0)</f>
        <v>14</v>
      </c>
      <c r="J239">
        <v>119</v>
      </c>
    </row>
    <row r="240" spans="2:10" x14ac:dyDescent="0.25">
      <c r="B240">
        <f>INDEX(exante.Technology!$A$5:$A$300,MATCH(E240,exante.Technology!$C$5:$C$300,0))</f>
        <v>1223</v>
      </c>
      <c r="C240" s="1">
        <f t="shared" si="11"/>
        <v>83</v>
      </c>
      <c r="D240" s="30" t="str">
        <f>IF(INDEX(Technologies!$B$8:$U$227,H240,I240)=0,"",INDEX(Technologies!$B$8:$U$227,H240,I240))</f>
        <v>Side</v>
      </c>
      <c r="E240" t="str">
        <f>INDEX(Technologies!$B$8:$B$227,H240)</f>
        <v>RefgFrz-SM_VLarge-Code</v>
      </c>
      <c r="G240" t="str">
        <f t="shared" si="10"/>
        <v>Freezer_Location</v>
      </c>
      <c r="H240">
        <f t="shared" si="12"/>
        <v>23</v>
      </c>
      <c r="I240">
        <f>MATCH(G240,Technologies!$B$7:$U$7,0)</f>
        <v>4</v>
      </c>
      <c r="J240">
        <v>119</v>
      </c>
    </row>
    <row r="241" spans="2:10" x14ac:dyDescent="0.25">
      <c r="B241">
        <f>INDEX(exante.Technology!$A$5:$A$300,MATCH(E241,exante.Technology!$C$5:$C$300,0))</f>
        <v>1223</v>
      </c>
      <c r="C241" s="1">
        <f t="shared" si="11"/>
        <v>95</v>
      </c>
      <c r="D241" s="30" t="b">
        <f>IF(INDEX(Technologies!$B$8:$U$227,H241,I241)=0,"",INDEX(Technologies!$B$8:$U$227,H241,I241))</f>
        <v>0</v>
      </c>
      <c r="E241" t="str">
        <f>INDEX(Technologies!$B$8:$B$227,H241)</f>
        <v>RefgFrz-SM_VLarge-Code</v>
      </c>
      <c r="G241" t="str">
        <f t="shared" si="10"/>
        <v>IceMaker</v>
      </c>
      <c r="H241">
        <f t="shared" si="12"/>
        <v>23</v>
      </c>
      <c r="I241">
        <f>MATCH(G241,Technologies!$B$7:$U$7,0)</f>
        <v>5</v>
      </c>
      <c r="J241">
        <v>119</v>
      </c>
    </row>
    <row r="242" spans="2:10" x14ac:dyDescent="0.25">
      <c r="B242">
        <f>INDEX(exante.Technology!$A$5:$A$300,MATCH(E242,exante.Technology!$C$5:$C$300,0))</f>
        <v>1223</v>
      </c>
      <c r="C242" s="1">
        <f t="shared" si="11"/>
        <v>1083</v>
      </c>
      <c r="D242" s="30" t="b">
        <f>IF(INDEX(Technologies!$B$8:$U$227,H242,I242)=0,"",INDEX(Technologies!$B$8:$U$227,H242,I242))</f>
        <v>0</v>
      </c>
      <c r="E242" t="str">
        <f>INDEX(Technologies!$B$8:$B$227,H242)</f>
        <v>RefgFrz-SM_VLarge-Code</v>
      </c>
      <c r="G242" t="str">
        <f t="shared" si="10"/>
        <v>ThruDoorIce</v>
      </c>
      <c r="H242">
        <f t="shared" si="12"/>
        <v>23</v>
      </c>
      <c r="I242">
        <f>MATCH(G242,Technologies!$B$7:$U$7,0)</f>
        <v>6</v>
      </c>
      <c r="J242">
        <v>119</v>
      </c>
    </row>
    <row r="243" spans="2:10" x14ac:dyDescent="0.25">
      <c r="B243">
        <f>INDEX(exante.Technology!$A$5:$A$300,MATCH(E243,exante.Technology!$C$5:$C$300,0))</f>
        <v>1223</v>
      </c>
      <c r="C243" s="1">
        <f t="shared" si="11"/>
        <v>38</v>
      </c>
      <c r="D243" s="30" t="str">
        <f>IF(INDEX(Technologies!$B$8:$U$227,H243,I243)=0,"",INDEX(Technologies!$B$8:$U$227,H243,I243))</f>
        <v>Automatic</v>
      </c>
      <c r="E243" t="str">
        <f>INDEX(Technologies!$B$8:$B$227,H243)</f>
        <v>RefgFrz-SM_VLarge-Code</v>
      </c>
      <c r="G243" t="str">
        <f t="shared" si="10"/>
        <v>Defrost</v>
      </c>
      <c r="H243">
        <f t="shared" si="12"/>
        <v>23</v>
      </c>
      <c r="I243">
        <f>MATCH(G243,Technologies!$B$7:$U$7,0)</f>
        <v>7</v>
      </c>
      <c r="J243">
        <v>119</v>
      </c>
    </row>
    <row r="244" spans="2:10" x14ac:dyDescent="0.25">
      <c r="B244">
        <f>INDEX(exante.Technology!$A$5:$A$300,MATCH(E244,exante.Technology!$C$5:$C$300,0))</f>
        <v>1223</v>
      </c>
      <c r="C244" s="1">
        <f t="shared" si="11"/>
        <v>205</v>
      </c>
      <c r="D244" s="30">
        <f>IF(INDEX(Technologies!$B$8:$U$227,H244,I244)=0,"",INDEX(Technologies!$B$8:$U$227,H244,I244))</f>
        <v>26</v>
      </c>
      <c r="E244" t="str">
        <f>INDEX(Technologies!$B$8:$B$227,H244)</f>
        <v>RefgFrz-SM_VLarge-Code</v>
      </c>
      <c r="G244" t="str">
        <f t="shared" si="10"/>
        <v>TotVolume</v>
      </c>
      <c r="H244">
        <f t="shared" si="12"/>
        <v>23</v>
      </c>
      <c r="I244">
        <f>MATCH(G244,Technologies!$B$7:$U$7,0)</f>
        <v>8</v>
      </c>
      <c r="J244">
        <v>119</v>
      </c>
    </row>
    <row r="245" spans="2:10" x14ac:dyDescent="0.25">
      <c r="B245">
        <f>INDEX(exante.Technology!$A$5:$A$300,MATCH(E245,exante.Technology!$C$5:$C$300,0))</f>
        <v>1223</v>
      </c>
      <c r="C245" s="1">
        <f t="shared" si="11"/>
        <v>1084</v>
      </c>
      <c r="D245" s="30" t="str">
        <f>IF(INDEX(Technologies!$B$8:$U$227,H245,I245)=0,"",INDEX(Technologies!$B$8:$U$227,H245,I245))</f>
        <v>Very large (over 23 cu. Ft.)</v>
      </c>
      <c r="E245" t="str">
        <f>INDEX(Technologies!$B$8:$B$227,H245)</f>
        <v>RefgFrz-SM_VLarge-Code</v>
      </c>
      <c r="G245" t="str">
        <f t="shared" si="10"/>
        <v>SizeRange</v>
      </c>
      <c r="H245">
        <f t="shared" si="12"/>
        <v>23</v>
      </c>
      <c r="I245">
        <f>MATCH(G245,Technologies!$B$7:$U$7,0)</f>
        <v>10</v>
      </c>
      <c r="J245">
        <v>119</v>
      </c>
    </row>
    <row r="246" spans="2:10" x14ac:dyDescent="0.25">
      <c r="B246">
        <f>INDEX(exante.Technology!$A$5:$A$300,MATCH(E246,exante.Technology!$C$5:$C$300,0))</f>
        <v>1223</v>
      </c>
      <c r="C246" s="1">
        <f t="shared" si="11"/>
        <v>1085</v>
      </c>
      <c r="D246" s="30" t="str">
        <f>IF(INDEX(Technologies!$B$8:$U$227,H246,I246)=0,"",INDEX(Technologies!$B$8:$U$227,H246,I246))</f>
        <v>Code</v>
      </c>
      <c r="E246" t="str">
        <f>INDEX(Technologies!$B$8:$B$227,H246)</f>
        <v>RefgFrz-SM_VLarge-Code</v>
      </c>
      <c r="G246" t="str">
        <f t="shared" si="10"/>
        <v>EffLevel</v>
      </c>
      <c r="H246">
        <f t="shared" si="12"/>
        <v>23</v>
      </c>
      <c r="I246">
        <f>MATCH(G246,Technologies!$B$7:$U$7,0)</f>
        <v>11</v>
      </c>
      <c r="J246">
        <v>119</v>
      </c>
    </row>
    <row r="247" spans="2:10" x14ac:dyDescent="0.25">
      <c r="B247">
        <f>INDEX(exante.Technology!$A$5:$A$300,MATCH(E247,exante.Technology!$C$5:$C$300,0))</f>
        <v>1223</v>
      </c>
      <c r="C247" s="1">
        <f t="shared" si="11"/>
        <v>167</v>
      </c>
      <c r="D247" s="30">
        <f>IF(INDEX(Technologies!$B$8:$U$227,H247,I247)=0,"",INDEX(Technologies!$B$8:$U$227,H247,I247))</f>
        <v>581</v>
      </c>
      <c r="E247" t="str">
        <f>INDEX(Technologies!$B$8:$B$227,H247)</f>
        <v>RefgFrz-SM_VLarge-Code</v>
      </c>
      <c r="G247" t="str">
        <f t="shared" si="10"/>
        <v>Rated_kWhyr</v>
      </c>
      <c r="H247">
        <f t="shared" si="12"/>
        <v>23</v>
      </c>
      <c r="I247">
        <f>MATCH(G247,Technologies!$B$7:$U$7,0)</f>
        <v>12</v>
      </c>
      <c r="J247">
        <v>119</v>
      </c>
    </row>
    <row r="248" spans="2:10" x14ac:dyDescent="0.25">
      <c r="B248">
        <f>INDEX(exante.Technology!$A$5:$A$300,MATCH(E248,exante.Technology!$C$5:$C$300,0))</f>
        <v>1223</v>
      </c>
      <c r="C248" s="1">
        <f t="shared" si="11"/>
        <v>9</v>
      </c>
      <c r="D248" s="30" t="str">
        <f>IF(INDEX(Technologies!$B$8:$U$227,H248,I248)=0,"",INDEX(Technologies!$B$8:$U$227,H248,I248))</f>
        <v>RatedkWh</v>
      </c>
      <c r="E248" t="str">
        <f>INDEX(Technologies!$B$8:$B$227,H248)</f>
        <v>RefgFrz-SM_VLarge-Code</v>
      </c>
      <c r="G248" t="str">
        <f t="shared" si="10"/>
        <v>Scale_Basis_Type</v>
      </c>
      <c r="H248">
        <f t="shared" si="12"/>
        <v>23</v>
      </c>
      <c r="I248">
        <f>MATCH(G248,Technologies!$B$7:$U$7,0)</f>
        <v>13</v>
      </c>
      <c r="J248">
        <v>119</v>
      </c>
    </row>
    <row r="249" spans="2:10" x14ac:dyDescent="0.25">
      <c r="B249">
        <f>INDEX(exante.Technology!$A$5:$A$300,MATCH(E249,exante.Technology!$C$5:$C$300,0))</f>
        <v>1223</v>
      </c>
      <c r="C249" s="1">
        <f t="shared" si="11"/>
        <v>10</v>
      </c>
      <c r="D249" s="30">
        <f>IF(INDEX(Technologies!$B$8:$U$227,H249,I249)=0,"",INDEX(Technologies!$B$8:$U$227,H249,I249))</f>
        <v>581</v>
      </c>
      <c r="E249" t="str">
        <f>INDEX(Technologies!$B$8:$B$227,H249)</f>
        <v>RefgFrz-SM_VLarge-Code</v>
      </c>
      <c r="G249" t="str">
        <f t="shared" si="10"/>
        <v>Scale_Basis_Value</v>
      </c>
      <c r="H249">
        <f t="shared" si="12"/>
        <v>23</v>
      </c>
      <c r="I249">
        <f>MATCH(G249,Technologies!$B$7:$U$7,0)</f>
        <v>14</v>
      </c>
      <c r="J249">
        <v>119</v>
      </c>
    </row>
    <row r="250" spans="2:10" x14ac:dyDescent="0.25">
      <c r="B250">
        <f>INDEX(exante.Technology!$A$5:$A$300,MATCH(E250,exante.Technology!$C$5:$C$300,0))</f>
        <v>1224</v>
      </c>
      <c r="C250" s="1">
        <f t="shared" si="11"/>
        <v>83</v>
      </c>
      <c r="D250" s="30" t="str">
        <f>IF(INDEX(Technologies!$B$8:$U$227,H250,I250)=0,"",INDEX(Technologies!$B$8:$U$227,H250,I250))</f>
        <v>Side</v>
      </c>
      <c r="E250" t="str">
        <f>INDEX(Technologies!$B$8:$B$227,H250)</f>
        <v>RefgFrz-SM_WtdSize-Code</v>
      </c>
      <c r="G250" t="str">
        <f t="shared" si="10"/>
        <v>Freezer_Location</v>
      </c>
      <c r="H250">
        <f t="shared" si="12"/>
        <v>24</v>
      </c>
      <c r="I250">
        <f>MATCH(G250,Technologies!$B$7:$U$7,0)</f>
        <v>4</v>
      </c>
      <c r="J250">
        <v>119</v>
      </c>
    </row>
    <row r="251" spans="2:10" x14ac:dyDescent="0.25">
      <c r="B251">
        <f>INDEX(exante.Technology!$A$5:$A$300,MATCH(E251,exante.Technology!$C$5:$C$300,0))</f>
        <v>1224</v>
      </c>
      <c r="C251" s="1">
        <f t="shared" si="11"/>
        <v>95</v>
      </c>
      <c r="D251" s="30" t="b">
        <f>IF(INDEX(Technologies!$B$8:$U$227,H251,I251)=0,"",INDEX(Technologies!$B$8:$U$227,H251,I251))</f>
        <v>0</v>
      </c>
      <c r="E251" t="str">
        <f>INDEX(Technologies!$B$8:$B$227,H251)</f>
        <v>RefgFrz-SM_WtdSize-Code</v>
      </c>
      <c r="G251" t="str">
        <f t="shared" si="10"/>
        <v>IceMaker</v>
      </c>
      <c r="H251">
        <f t="shared" si="12"/>
        <v>24</v>
      </c>
      <c r="I251">
        <f>MATCH(G251,Technologies!$B$7:$U$7,0)</f>
        <v>5</v>
      </c>
      <c r="J251">
        <v>119</v>
      </c>
    </row>
    <row r="252" spans="2:10" x14ac:dyDescent="0.25">
      <c r="B252">
        <f>INDEX(exante.Technology!$A$5:$A$300,MATCH(E252,exante.Technology!$C$5:$C$300,0))</f>
        <v>1224</v>
      </c>
      <c r="C252" s="1">
        <f t="shared" si="11"/>
        <v>1083</v>
      </c>
      <c r="D252" s="30" t="b">
        <f>IF(INDEX(Technologies!$B$8:$U$227,H252,I252)=0,"",INDEX(Technologies!$B$8:$U$227,H252,I252))</f>
        <v>0</v>
      </c>
      <c r="E252" t="str">
        <f>INDEX(Technologies!$B$8:$B$227,H252)</f>
        <v>RefgFrz-SM_WtdSize-Code</v>
      </c>
      <c r="G252" t="str">
        <f t="shared" si="10"/>
        <v>ThruDoorIce</v>
      </c>
      <c r="H252">
        <f t="shared" si="12"/>
        <v>24</v>
      </c>
      <c r="I252">
        <f>MATCH(G252,Technologies!$B$7:$U$7,0)</f>
        <v>6</v>
      </c>
      <c r="J252">
        <v>119</v>
      </c>
    </row>
    <row r="253" spans="2:10" x14ac:dyDescent="0.25">
      <c r="B253">
        <f>INDEX(exante.Technology!$A$5:$A$300,MATCH(E253,exante.Technology!$C$5:$C$300,0))</f>
        <v>1224</v>
      </c>
      <c r="C253" s="1">
        <f t="shared" si="11"/>
        <v>38</v>
      </c>
      <c r="D253" s="30" t="str">
        <f>IF(INDEX(Technologies!$B$8:$U$227,H253,I253)=0,"",INDEX(Technologies!$B$8:$U$227,H253,I253))</f>
        <v>Automatic</v>
      </c>
      <c r="E253" t="str">
        <f>INDEX(Technologies!$B$8:$B$227,H253)</f>
        <v>RefgFrz-SM_WtdSize-Code</v>
      </c>
      <c r="G253" t="str">
        <f t="shared" si="10"/>
        <v>Defrost</v>
      </c>
      <c r="H253">
        <f t="shared" si="12"/>
        <v>24</v>
      </c>
      <c r="I253">
        <f>MATCH(G253,Technologies!$B$7:$U$7,0)</f>
        <v>7</v>
      </c>
      <c r="J253">
        <v>119</v>
      </c>
    </row>
    <row r="254" spans="2:10" x14ac:dyDescent="0.25">
      <c r="B254">
        <f>INDEX(exante.Technology!$A$5:$A$300,MATCH(E254,exante.Technology!$C$5:$C$300,0))</f>
        <v>1224</v>
      </c>
      <c r="C254" s="1">
        <f t="shared" si="11"/>
        <v>205</v>
      </c>
      <c r="D254" s="30">
        <f>IF(INDEX(Technologies!$B$8:$U$227,H254,I254)=0,"",INDEX(Technologies!$B$8:$U$227,H254,I254))</f>
        <v>21</v>
      </c>
      <c r="E254" t="str">
        <f>INDEX(Technologies!$B$8:$B$227,H254)</f>
        <v>RefgFrz-SM_WtdSize-Code</v>
      </c>
      <c r="G254" t="str">
        <f t="shared" si="10"/>
        <v>TotVolume</v>
      </c>
      <c r="H254">
        <f t="shared" si="12"/>
        <v>24</v>
      </c>
      <c r="I254">
        <f>MATCH(G254,Technologies!$B$7:$U$7,0)</f>
        <v>8</v>
      </c>
      <c r="J254">
        <v>119</v>
      </c>
    </row>
    <row r="255" spans="2:10" x14ac:dyDescent="0.25">
      <c r="B255">
        <f>INDEX(exante.Technology!$A$5:$A$300,MATCH(E255,exante.Technology!$C$5:$C$300,0))</f>
        <v>1224</v>
      </c>
      <c r="C255" s="1">
        <f t="shared" si="11"/>
        <v>1084</v>
      </c>
      <c r="D255" s="30" t="str">
        <f>IF(INDEX(Technologies!$B$8:$U$227,H255,I255)=0,"",INDEX(Technologies!$B$8:$U$227,H255,I255))</f>
        <v>Weighted Size</v>
      </c>
      <c r="E255" t="str">
        <f>INDEX(Technologies!$B$8:$B$227,H255)</f>
        <v>RefgFrz-SM_WtdSize-Code</v>
      </c>
      <c r="G255" t="str">
        <f t="shared" si="10"/>
        <v>SizeRange</v>
      </c>
      <c r="H255">
        <f t="shared" si="12"/>
        <v>24</v>
      </c>
      <c r="I255">
        <f>MATCH(G255,Technologies!$B$7:$U$7,0)</f>
        <v>10</v>
      </c>
      <c r="J255">
        <v>119</v>
      </c>
    </row>
    <row r="256" spans="2:10" x14ac:dyDescent="0.25">
      <c r="B256">
        <f>INDEX(exante.Technology!$A$5:$A$300,MATCH(E256,exante.Technology!$C$5:$C$300,0))</f>
        <v>1224</v>
      </c>
      <c r="C256" s="1">
        <f t="shared" si="11"/>
        <v>1085</v>
      </c>
      <c r="D256" s="30" t="str">
        <f>IF(INDEX(Technologies!$B$8:$U$227,H256,I256)=0,"",INDEX(Technologies!$B$8:$U$227,H256,I256))</f>
        <v>Code</v>
      </c>
      <c r="E256" t="str">
        <f>INDEX(Technologies!$B$8:$B$227,H256)</f>
        <v>RefgFrz-SM_WtdSize-Code</v>
      </c>
      <c r="G256" t="str">
        <f t="shared" si="10"/>
        <v>EffLevel</v>
      </c>
      <c r="H256">
        <f t="shared" si="12"/>
        <v>24</v>
      </c>
      <c r="I256">
        <f>MATCH(G256,Technologies!$B$7:$U$7,0)</f>
        <v>11</v>
      </c>
      <c r="J256">
        <v>119</v>
      </c>
    </row>
    <row r="257" spans="2:10" x14ac:dyDescent="0.25">
      <c r="B257">
        <f>INDEX(exante.Technology!$A$5:$A$300,MATCH(E257,exante.Technology!$C$5:$C$300,0))</f>
        <v>1224</v>
      </c>
      <c r="C257" s="1">
        <f t="shared" si="11"/>
        <v>167</v>
      </c>
      <c r="D257" s="30">
        <f>IF(INDEX(Technologies!$B$8:$U$227,H257,I257)=0,"",INDEX(Technologies!$B$8:$U$227,H257,I257))</f>
        <v>536</v>
      </c>
      <c r="E257" t="str">
        <f>INDEX(Technologies!$B$8:$B$227,H257)</f>
        <v>RefgFrz-SM_WtdSize-Code</v>
      </c>
      <c r="G257" t="str">
        <f t="shared" si="10"/>
        <v>Rated_kWhyr</v>
      </c>
      <c r="H257">
        <f t="shared" si="12"/>
        <v>24</v>
      </c>
      <c r="I257">
        <f>MATCH(G257,Technologies!$B$7:$U$7,0)</f>
        <v>12</v>
      </c>
      <c r="J257">
        <v>119</v>
      </c>
    </row>
    <row r="258" spans="2:10" x14ac:dyDescent="0.25">
      <c r="B258">
        <f>INDEX(exante.Technology!$A$5:$A$300,MATCH(E258,exante.Technology!$C$5:$C$300,0))</f>
        <v>1224</v>
      </c>
      <c r="C258" s="1">
        <f t="shared" si="11"/>
        <v>9</v>
      </c>
      <c r="D258" s="30" t="str">
        <f>IF(INDEX(Technologies!$B$8:$U$227,H258,I258)=0,"",INDEX(Technologies!$B$8:$U$227,H258,I258))</f>
        <v>RatedkWh</v>
      </c>
      <c r="E258" t="str">
        <f>INDEX(Technologies!$B$8:$B$227,H258)</f>
        <v>RefgFrz-SM_WtdSize-Code</v>
      </c>
      <c r="G258" t="str">
        <f t="shared" si="10"/>
        <v>Scale_Basis_Type</v>
      </c>
      <c r="H258">
        <f t="shared" si="12"/>
        <v>24</v>
      </c>
      <c r="I258">
        <f>MATCH(G258,Technologies!$B$7:$U$7,0)</f>
        <v>13</v>
      </c>
      <c r="J258">
        <v>119</v>
      </c>
    </row>
    <row r="259" spans="2:10" x14ac:dyDescent="0.25">
      <c r="B259">
        <f>INDEX(exante.Technology!$A$5:$A$300,MATCH(E259,exante.Technology!$C$5:$C$300,0))</f>
        <v>1224</v>
      </c>
      <c r="C259" s="1">
        <f t="shared" si="11"/>
        <v>10</v>
      </c>
      <c r="D259" s="30">
        <f>IF(INDEX(Technologies!$B$8:$U$227,H259,I259)=0,"",INDEX(Technologies!$B$8:$U$227,H259,I259))</f>
        <v>536</v>
      </c>
      <c r="E259" t="str">
        <f>INDEX(Technologies!$B$8:$B$227,H259)</f>
        <v>RefgFrz-SM_WtdSize-Code</v>
      </c>
      <c r="G259" t="str">
        <f t="shared" si="10"/>
        <v>Scale_Basis_Value</v>
      </c>
      <c r="H259">
        <f t="shared" si="12"/>
        <v>24</v>
      </c>
      <c r="I259">
        <f>MATCH(G259,Technologies!$B$7:$U$7,0)</f>
        <v>14</v>
      </c>
      <c r="J259">
        <v>119</v>
      </c>
    </row>
    <row r="260" spans="2:10" x14ac:dyDescent="0.25">
      <c r="B260">
        <f>INDEX(exante.Technology!$A$5:$A$300,MATCH(E260,exante.Technology!$C$5:$C$300,0))</f>
        <v>1225</v>
      </c>
      <c r="C260" s="1">
        <f t="shared" si="11"/>
        <v>83</v>
      </c>
      <c r="D260" s="30" t="str">
        <f>IF(INDEX(Technologies!$B$8:$U$227,H260,I260)=0,"",INDEX(Technologies!$B$8:$U$227,H260,I260))</f>
        <v>Side</v>
      </c>
      <c r="E260" t="str">
        <f>INDEX(Technologies!$B$8:$B$227,H260)</f>
        <v>RefgFrz-SM-Ice_Mini-Code</v>
      </c>
      <c r="G260" t="str">
        <f t="shared" si="10"/>
        <v>Freezer_Location</v>
      </c>
      <c r="H260">
        <f t="shared" si="12"/>
        <v>25</v>
      </c>
      <c r="I260">
        <f>MATCH(G260,Technologies!$B$7:$U$7,0)</f>
        <v>4</v>
      </c>
      <c r="J260">
        <v>119</v>
      </c>
    </row>
    <row r="261" spans="2:10" x14ac:dyDescent="0.25">
      <c r="B261">
        <f>INDEX(exante.Technology!$A$5:$A$300,MATCH(E261,exante.Technology!$C$5:$C$300,0))</f>
        <v>1225</v>
      </c>
      <c r="C261" s="1">
        <f t="shared" si="11"/>
        <v>95</v>
      </c>
      <c r="D261" s="30" t="b">
        <f>IF(INDEX(Technologies!$B$8:$U$227,H261,I261)=0,"",INDEX(Technologies!$B$8:$U$227,H261,I261))</f>
        <v>1</v>
      </c>
      <c r="E261" t="str">
        <f>INDEX(Technologies!$B$8:$B$227,H261)</f>
        <v>RefgFrz-SM-Ice_Mini-Code</v>
      </c>
      <c r="G261" t="str">
        <f t="shared" si="10"/>
        <v>IceMaker</v>
      </c>
      <c r="H261">
        <f t="shared" si="12"/>
        <v>25</v>
      </c>
      <c r="I261">
        <f>MATCH(G261,Technologies!$B$7:$U$7,0)</f>
        <v>5</v>
      </c>
      <c r="J261">
        <v>119</v>
      </c>
    </row>
    <row r="262" spans="2:10" x14ac:dyDescent="0.25">
      <c r="B262">
        <f>INDEX(exante.Technology!$A$5:$A$300,MATCH(E262,exante.Technology!$C$5:$C$300,0))</f>
        <v>1225</v>
      </c>
      <c r="C262" s="1">
        <f t="shared" si="11"/>
        <v>1083</v>
      </c>
      <c r="D262" s="30" t="b">
        <f>IF(INDEX(Technologies!$B$8:$U$227,H262,I262)=0,"",INDEX(Technologies!$B$8:$U$227,H262,I262))</f>
        <v>0</v>
      </c>
      <c r="E262" t="str">
        <f>INDEX(Technologies!$B$8:$B$227,H262)</f>
        <v>RefgFrz-SM-Ice_Mini-Code</v>
      </c>
      <c r="G262" t="str">
        <f t="shared" si="10"/>
        <v>ThruDoorIce</v>
      </c>
      <c r="H262">
        <f t="shared" si="12"/>
        <v>25</v>
      </c>
      <c r="I262">
        <f>MATCH(G262,Technologies!$B$7:$U$7,0)</f>
        <v>6</v>
      </c>
      <c r="J262">
        <v>119</v>
      </c>
    </row>
    <row r="263" spans="2:10" x14ac:dyDescent="0.25">
      <c r="B263">
        <f>INDEX(exante.Technology!$A$5:$A$300,MATCH(E263,exante.Technology!$C$5:$C$300,0))</f>
        <v>1225</v>
      </c>
      <c r="C263" s="1">
        <f t="shared" si="11"/>
        <v>38</v>
      </c>
      <c r="D263" s="30" t="str">
        <f>IF(INDEX(Technologies!$B$8:$U$227,H263,I263)=0,"",INDEX(Technologies!$B$8:$U$227,H263,I263))</f>
        <v>Automatic</v>
      </c>
      <c r="E263" t="str">
        <f>INDEX(Technologies!$B$8:$B$227,H263)</f>
        <v>RefgFrz-SM-Ice_Mini-Code</v>
      </c>
      <c r="G263" t="str">
        <f t="shared" si="10"/>
        <v>Defrost</v>
      </c>
      <c r="H263">
        <f t="shared" si="12"/>
        <v>25</v>
      </c>
      <c r="I263">
        <f>MATCH(G263,Technologies!$B$7:$U$7,0)</f>
        <v>7</v>
      </c>
      <c r="J263">
        <v>119</v>
      </c>
    </row>
    <row r="264" spans="2:10" x14ac:dyDescent="0.25">
      <c r="B264">
        <f>INDEX(exante.Technology!$A$5:$A$300,MATCH(E264,exante.Technology!$C$5:$C$300,0))</f>
        <v>1225</v>
      </c>
      <c r="C264" s="1">
        <f t="shared" si="11"/>
        <v>205</v>
      </c>
      <c r="D264" s="30">
        <f>IF(INDEX(Technologies!$B$8:$U$227,H264,I264)=0,"",INDEX(Technologies!$B$8:$U$227,H264,I264))</f>
        <v>11</v>
      </c>
      <c r="E264" t="str">
        <f>INDEX(Technologies!$B$8:$B$227,H264)</f>
        <v>RefgFrz-SM-Ice_Mini-Code</v>
      </c>
      <c r="G264" t="str">
        <f t="shared" si="10"/>
        <v>TotVolume</v>
      </c>
      <c r="H264">
        <f t="shared" si="12"/>
        <v>25</v>
      </c>
      <c r="I264">
        <f>MATCH(G264,Technologies!$B$7:$U$7,0)</f>
        <v>8</v>
      </c>
      <c r="J264">
        <v>119</v>
      </c>
    </row>
    <row r="265" spans="2:10" x14ac:dyDescent="0.25">
      <c r="B265">
        <f>INDEX(exante.Technology!$A$5:$A$300,MATCH(E265,exante.Technology!$C$5:$C$300,0))</f>
        <v>1225</v>
      </c>
      <c r="C265" s="1">
        <f t="shared" si="11"/>
        <v>1084</v>
      </c>
      <c r="D265" s="30" t="str">
        <f>IF(INDEX(Technologies!$B$8:$U$227,H265,I265)=0,"",INDEX(Technologies!$B$8:$U$227,H265,I265))</f>
        <v>Very Small (&lt;13 cu. ft.)</v>
      </c>
      <c r="E265" t="str">
        <f>INDEX(Technologies!$B$8:$B$227,H265)</f>
        <v>RefgFrz-SM-Ice_Mini-Code</v>
      </c>
      <c r="G265" t="str">
        <f t="shared" si="10"/>
        <v>SizeRange</v>
      </c>
      <c r="H265">
        <f t="shared" si="12"/>
        <v>25</v>
      </c>
      <c r="I265">
        <f>MATCH(G265,Technologies!$B$7:$U$7,0)</f>
        <v>10</v>
      </c>
      <c r="J265">
        <v>119</v>
      </c>
    </row>
    <row r="266" spans="2:10" x14ac:dyDescent="0.25">
      <c r="B266">
        <f>INDEX(exante.Technology!$A$5:$A$300,MATCH(E266,exante.Technology!$C$5:$C$300,0))</f>
        <v>1225</v>
      </c>
      <c r="C266" s="1">
        <f t="shared" si="11"/>
        <v>1085</v>
      </c>
      <c r="D266" s="30" t="str">
        <f>IF(INDEX(Technologies!$B$8:$U$227,H266,I266)=0,"",INDEX(Technologies!$B$8:$U$227,H266,I266))</f>
        <v>Code</v>
      </c>
      <c r="E266" t="str">
        <f>INDEX(Technologies!$B$8:$B$227,H266)</f>
        <v>RefgFrz-SM-Ice_Mini-Code</v>
      </c>
      <c r="G266" t="str">
        <f t="shared" si="10"/>
        <v>EffLevel</v>
      </c>
      <c r="H266">
        <f t="shared" si="12"/>
        <v>25</v>
      </c>
      <c r="I266">
        <f>MATCH(G266,Technologies!$B$7:$U$7,0)</f>
        <v>11</v>
      </c>
      <c r="J266">
        <v>119</v>
      </c>
    </row>
    <row r="267" spans="2:10" x14ac:dyDescent="0.25">
      <c r="B267">
        <f>INDEX(exante.Technology!$A$5:$A$300,MATCH(E267,exante.Technology!$C$5:$C$300,0))</f>
        <v>1225</v>
      </c>
      <c r="C267" s="1">
        <f t="shared" si="11"/>
        <v>167</v>
      </c>
      <c r="D267" s="30">
        <f>IF(INDEX(Technologies!$B$8:$U$227,H267,I267)=0,"",INDEX(Technologies!$B$8:$U$227,H267,I267))</f>
        <v>502</v>
      </c>
      <c r="E267" t="str">
        <f>INDEX(Technologies!$B$8:$B$227,H267)</f>
        <v>RefgFrz-SM-Ice_Mini-Code</v>
      </c>
      <c r="G267" t="str">
        <f t="shared" si="10"/>
        <v>Rated_kWhyr</v>
      </c>
      <c r="H267">
        <f t="shared" si="12"/>
        <v>25</v>
      </c>
      <c r="I267">
        <f>MATCH(G267,Technologies!$B$7:$U$7,0)</f>
        <v>12</v>
      </c>
      <c r="J267">
        <v>119</v>
      </c>
    </row>
    <row r="268" spans="2:10" x14ac:dyDescent="0.25">
      <c r="B268">
        <f>INDEX(exante.Technology!$A$5:$A$300,MATCH(E268,exante.Technology!$C$5:$C$300,0))</f>
        <v>1225</v>
      </c>
      <c r="C268" s="1">
        <f t="shared" si="11"/>
        <v>9</v>
      </c>
      <c r="D268" s="30" t="str">
        <f>IF(INDEX(Technologies!$B$8:$U$227,H268,I268)=0,"",INDEX(Technologies!$B$8:$U$227,H268,I268))</f>
        <v>RatedkWh</v>
      </c>
      <c r="E268" t="str">
        <f>INDEX(Technologies!$B$8:$B$227,H268)</f>
        <v>RefgFrz-SM-Ice_Mini-Code</v>
      </c>
      <c r="G268" t="str">
        <f t="shared" si="10"/>
        <v>Scale_Basis_Type</v>
      </c>
      <c r="H268">
        <f t="shared" si="12"/>
        <v>25</v>
      </c>
      <c r="I268">
        <f>MATCH(G268,Technologies!$B$7:$U$7,0)</f>
        <v>13</v>
      </c>
      <c r="J268">
        <v>119</v>
      </c>
    </row>
    <row r="269" spans="2:10" x14ac:dyDescent="0.25">
      <c r="B269">
        <f>INDEX(exante.Technology!$A$5:$A$300,MATCH(E269,exante.Technology!$C$5:$C$300,0))</f>
        <v>1225</v>
      </c>
      <c r="C269" s="1">
        <f t="shared" si="11"/>
        <v>10</v>
      </c>
      <c r="D269" s="30">
        <f>IF(INDEX(Technologies!$B$8:$U$227,H269,I269)=0,"",INDEX(Technologies!$B$8:$U$227,H269,I269))</f>
        <v>502</v>
      </c>
      <c r="E269" t="str">
        <f>INDEX(Technologies!$B$8:$B$227,H269)</f>
        <v>RefgFrz-SM-Ice_Mini-Code</v>
      </c>
      <c r="G269" t="str">
        <f t="shared" si="10"/>
        <v>Scale_Basis_Value</v>
      </c>
      <c r="H269">
        <f t="shared" si="12"/>
        <v>25</v>
      </c>
      <c r="I269">
        <f>MATCH(G269,Technologies!$B$7:$U$7,0)</f>
        <v>14</v>
      </c>
      <c r="J269">
        <v>119</v>
      </c>
    </row>
    <row r="270" spans="2:10" x14ac:dyDescent="0.25">
      <c r="B270">
        <f>INDEX(exante.Technology!$A$5:$A$300,MATCH(E270,exante.Technology!$C$5:$C$300,0))</f>
        <v>1226</v>
      </c>
      <c r="C270" s="1">
        <f t="shared" si="11"/>
        <v>83</v>
      </c>
      <c r="D270" s="30" t="str">
        <f>IF(INDEX(Technologies!$B$8:$U$227,H270,I270)=0,"",INDEX(Technologies!$B$8:$U$227,H270,I270))</f>
        <v>Side</v>
      </c>
      <c r="E270" t="str">
        <f>INDEX(Technologies!$B$8:$B$227,H270)</f>
        <v>RefgFrz-SM-Ice_Small-Code</v>
      </c>
      <c r="G270" t="str">
        <f t="shared" si="10"/>
        <v>Freezer_Location</v>
      </c>
      <c r="H270">
        <f t="shared" si="12"/>
        <v>26</v>
      </c>
      <c r="I270">
        <f>MATCH(G270,Technologies!$B$7:$U$7,0)</f>
        <v>4</v>
      </c>
      <c r="J270">
        <v>119</v>
      </c>
    </row>
    <row r="271" spans="2:10" x14ac:dyDescent="0.25">
      <c r="B271">
        <f>INDEX(exante.Technology!$A$5:$A$300,MATCH(E271,exante.Technology!$C$5:$C$300,0))</f>
        <v>1226</v>
      </c>
      <c r="C271" s="1">
        <f t="shared" si="11"/>
        <v>95</v>
      </c>
      <c r="D271" s="30" t="b">
        <f>IF(INDEX(Technologies!$B$8:$U$227,H271,I271)=0,"",INDEX(Technologies!$B$8:$U$227,H271,I271))</f>
        <v>1</v>
      </c>
      <c r="E271" t="str">
        <f>INDEX(Technologies!$B$8:$B$227,H271)</f>
        <v>RefgFrz-SM-Ice_Small-Code</v>
      </c>
      <c r="G271" t="str">
        <f t="shared" si="10"/>
        <v>IceMaker</v>
      </c>
      <c r="H271">
        <f t="shared" si="12"/>
        <v>26</v>
      </c>
      <c r="I271">
        <f>MATCH(G271,Technologies!$B$7:$U$7,0)</f>
        <v>5</v>
      </c>
      <c r="J271">
        <v>119</v>
      </c>
    </row>
    <row r="272" spans="2:10" x14ac:dyDescent="0.25">
      <c r="B272">
        <f>INDEX(exante.Technology!$A$5:$A$300,MATCH(E272,exante.Technology!$C$5:$C$300,0))</f>
        <v>1226</v>
      </c>
      <c r="C272" s="1">
        <f t="shared" si="11"/>
        <v>1083</v>
      </c>
      <c r="D272" s="30" t="b">
        <f>IF(INDEX(Technologies!$B$8:$U$227,H272,I272)=0,"",INDEX(Technologies!$B$8:$U$227,H272,I272))</f>
        <v>0</v>
      </c>
      <c r="E272" t="str">
        <f>INDEX(Technologies!$B$8:$B$227,H272)</f>
        <v>RefgFrz-SM-Ice_Small-Code</v>
      </c>
      <c r="G272" t="str">
        <f t="shared" si="10"/>
        <v>ThruDoorIce</v>
      </c>
      <c r="H272">
        <f t="shared" si="12"/>
        <v>26</v>
      </c>
      <c r="I272">
        <f>MATCH(G272,Technologies!$B$7:$U$7,0)</f>
        <v>6</v>
      </c>
      <c r="J272">
        <v>119</v>
      </c>
    </row>
    <row r="273" spans="2:10" x14ac:dyDescent="0.25">
      <c r="B273">
        <f>INDEX(exante.Technology!$A$5:$A$300,MATCH(E273,exante.Technology!$C$5:$C$300,0))</f>
        <v>1226</v>
      </c>
      <c r="C273" s="1">
        <f t="shared" si="11"/>
        <v>38</v>
      </c>
      <c r="D273" s="30" t="str">
        <f>IF(INDEX(Technologies!$B$8:$U$227,H273,I273)=0,"",INDEX(Technologies!$B$8:$U$227,H273,I273))</f>
        <v>Automatic</v>
      </c>
      <c r="E273" t="str">
        <f>INDEX(Technologies!$B$8:$B$227,H273)</f>
        <v>RefgFrz-SM-Ice_Small-Code</v>
      </c>
      <c r="G273" t="str">
        <f t="shared" si="10"/>
        <v>Defrost</v>
      </c>
      <c r="H273">
        <f t="shared" si="12"/>
        <v>26</v>
      </c>
      <c r="I273">
        <f>MATCH(G273,Technologies!$B$7:$U$7,0)</f>
        <v>7</v>
      </c>
      <c r="J273">
        <v>119</v>
      </c>
    </row>
    <row r="274" spans="2:10" x14ac:dyDescent="0.25">
      <c r="B274">
        <f>INDEX(exante.Technology!$A$5:$A$300,MATCH(E274,exante.Technology!$C$5:$C$300,0))</f>
        <v>1226</v>
      </c>
      <c r="C274" s="1">
        <f t="shared" si="11"/>
        <v>205</v>
      </c>
      <c r="D274" s="30">
        <f>IF(INDEX(Technologies!$B$8:$U$227,H274,I274)=0,"",INDEX(Technologies!$B$8:$U$227,H274,I274))</f>
        <v>15</v>
      </c>
      <c r="E274" t="str">
        <f>INDEX(Technologies!$B$8:$B$227,H274)</f>
        <v>RefgFrz-SM-Ice_Small-Code</v>
      </c>
      <c r="G274" t="str">
        <f t="shared" si="10"/>
        <v>TotVolume</v>
      </c>
      <c r="H274">
        <f t="shared" si="12"/>
        <v>26</v>
      </c>
      <c r="I274">
        <f>MATCH(G274,Technologies!$B$7:$U$7,0)</f>
        <v>8</v>
      </c>
      <c r="J274">
        <v>119</v>
      </c>
    </row>
    <row r="275" spans="2:10" x14ac:dyDescent="0.25">
      <c r="B275">
        <f>INDEX(exante.Technology!$A$5:$A$300,MATCH(E275,exante.Technology!$C$5:$C$300,0))</f>
        <v>1226</v>
      </c>
      <c r="C275" s="1">
        <f t="shared" si="11"/>
        <v>1084</v>
      </c>
      <c r="D275" s="30" t="str">
        <f>IF(INDEX(Technologies!$B$8:$U$227,H275,I275)=0,"",INDEX(Technologies!$B$8:$U$227,H275,I275))</f>
        <v>Small (13 – 16 cu. ft.)</v>
      </c>
      <c r="E275" t="str">
        <f>INDEX(Technologies!$B$8:$B$227,H275)</f>
        <v>RefgFrz-SM-Ice_Small-Code</v>
      </c>
      <c r="G275" t="str">
        <f t="shared" si="10"/>
        <v>SizeRange</v>
      </c>
      <c r="H275">
        <f t="shared" si="12"/>
        <v>26</v>
      </c>
      <c r="I275">
        <f>MATCH(G275,Technologies!$B$7:$U$7,0)</f>
        <v>10</v>
      </c>
      <c r="J275">
        <v>119</v>
      </c>
    </row>
    <row r="276" spans="2:10" x14ac:dyDescent="0.25">
      <c r="B276">
        <f>INDEX(exante.Technology!$A$5:$A$300,MATCH(E276,exante.Technology!$C$5:$C$300,0))</f>
        <v>1226</v>
      </c>
      <c r="C276" s="1">
        <f t="shared" si="11"/>
        <v>1085</v>
      </c>
      <c r="D276" s="30" t="str">
        <f>IF(INDEX(Technologies!$B$8:$U$227,H276,I276)=0,"",INDEX(Technologies!$B$8:$U$227,H276,I276))</f>
        <v>Code</v>
      </c>
      <c r="E276" t="str">
        <f>INDEX(Technologies!$B$8:$B$227,H276)</f>
        <v>RefgFrz-SM-Ice_Small-Code</v>
      </c>
      <c r="G276" t="str">
        <f t="shared" ref="G276:G339" si="13">VLOOKUP(C276,$B$6:$C$17,2,FALSE)</f>
        <v>EffLevel</v>
      </c>
      <c r="H276">
        <f t="shared" si="12"/>
        <v>26</v>
      </c>
      <c r="I276">
        <f>MATCH(G276,Technologies!$B$7:$U$7,0)</f>
        <v>11</v>
      </c>
      <c r="J276">
        <v>119</v>
      </c>
    </row>
    <row r="277" spans="2:10" x14ac:dyDescent="0.25">
      <c r="B277">
        <f>INDEX(exante.Technology!$A$5:$A$300,MATCH(E277,exante.Technology!$C$5:$C$300,0))</f>
        <v>1226</v>
      </c>
      <c r="C277" s="1">
        <f t="shared" si="11"/>
        <v>167</v>
      </c>
      <c r="D277" s="30">
        <f>IF(INDEX(Technologies!$B$8:$U$227,H277,I277)=0,"",INDEX(Technologies!$B$8:$U$227,H277,I277))</f>
        <v>545</v>
      </c>
      <c r="E277" t="str">
        <f>INDEX(Technologies!$B$8:$B$227,H277)</f>
        <v>RefgFrz-SM-Ice_Small-Code</v>
      </c>
      <c r="G277" t="str">
        <f t="shared" si="13"/>
        <v>Rated_kWhyr</v>
      </c>
      <c r="H277">
        <f t="shared" si="12"/>
        <v>26</v>
      </c>
      <c r="I277">
        <f>MATCH(G277,Technologies!$B$7:$U$7,0)</f>
        <v>12</v>
      </c>
      <c r="J277">
        <v>119</v>
      </c>
    </row>
    <row r="278" spans="2:10" x14ac:dyDescent="0.25">
      <c r="B278">
        <f>INDEX(exante.Technology!$A$5:$A$300,MATCH(E278,exante.Technology!$C$5:$C$300,0))</f>
        <v>1226</v>
      </c>
      <c r="C278" s="1">
        <f t="shared" si="11"/>
        <v>9</v>
      </c>
      <c r="D278" s="30" t="str">
        <f>IF(INDEX(Technologies!$B$8:$U$227,H278,I278)=0,"",INDEX(Technologies!$B$8:$U$227,H278,I278))</f>
        <v>RatedkWh</v>
      </c>
      <c r="E278" t="str">
        <f>INDEX(Technologies!$B$8:$B$227,H278)</f>
        <v>RefgFrz-SM-Ice_Small-Code</v>
      </c>
      <c r="G278" t="str">
        <f t="shared" si="13"/>
        <v>Scale_Basis_Type</v>
      </c>
      <c r="H278">
        <f t="shared" si="12"/>
        <v>26</v>
      </c>
      <c r="I278">
        <f>MATCH(G278,Technologies!$B$7:$U$7,0)</f>
        <v>13</v>
      </c>
      <c r="J278">
        <v>119</v>
      </c>
    </row>
    <row r="279" spans="2:10" x14ac:dyDescent="0.25">
      <c r="B279">
        <f>INDEX(exante.Technology!$A$5:$A$300,MATCH(E279,exante.Technology!$C$5:$C$300,0))</f>
        <v>1226</v>
      </c>
      <c r="C279" s="1">
        <f t="shared" si="11"/>
        <v>10</v>
      </c>
      <c r="D279" s="30">
        <f>IF(INDEX(Technologies!$B$8:$U$227,H279,I279)=0,"",INDEX(Technologies!$B$8:$U$227,H279,I279))</f>
        <v>545</v>
      </c>
      <c r="E279" t="str">
        <f>INDEX(Technologies!$B$8:$B$227,H279)</f>
        <v>RefgFrz-SM-Ice_Small-Code</v>
      </c>
      <c r="G279" t="str">
        <f t="shared" si="13"/>
        <v>Scale_Basis_Value</v>
      </c>
      <c r="H279">
        <f t="shared" si="12"/>
        <v>26</v>
      </c>
      <c r="I279">
        <f>MATCH(G279,Technologies!$B$7:$U$7,0)</f>
        <v>14</v>
      </c>
      <c r="J279">
        <v>119</v>
      </c>
    </row>
    <row r="280" spans="2:10" x14ac:dyDescent="0.25">
      <c r="B280">
        <f>INDEX(exante.Technology!$A$5:$A$300,MATCH(E280,exante.Technology!$C$5:$C$300,0))</f>
        <v>1227</v>
      </c>
      <c r="C280" s="1">
        <f t="shared" si="11"/>
        <v>83</v>
      </c>
      <c r="D280" s="30" t="str">
        <f>IF(INDEX(Technologies!$B$8:$U$227,H280,I280)=0,"",INDEX(Technologies!$B$8:$U$227,H280,I280))</f>
        <v>Side</v>
      </c>
      <c r="E280" t="str">
        <f>INDEX(Technologies!$B$8:$B$227,H280)</f>
        <v>RefgFrz-SM-Ice_Med-Code</v>
      </c>
      <c r="G280" t="str">
        <f t="shared" si="13"/>
        <v>Freezer_Location</v>
      </c>
      <c r="H280">
        <f t="shared" si="12"/>
        <v>27</v>
      </c>
      <c r="I280">
        <f>MATCH(G280,Technologies!$B$7:$U$7,0)</f>
        <v>4</v>
      </c>
      <c r="J280">
        <v>119</v>
      </c>
    </row>
    <row r="281" spans="2:10" x14ac:dyDescent="0.25">
      <c r="B281">
        <f>INDEX(exante.Technology!$A$5:$A$300,MATCH(E281,exante.Technology!$C$5:$C$300,0))</f>
        <v>1227</v>
      </c>
      <c r="C281" s="1">
        <f t="shared" si="11"/>
        <v>95</v>
      </c>
      <c r="D281" s="30" t="b">
        <f>IF(INDEX(Technologies!$B$8:$U$227,H281,I281)=0,"",INDEX(Technologies!$B$8:$U$227,H281,I281))</f>
        <v>1</v>
      </c>
      <c r="E281" t="str">
        <f>INDEX(Technologies!$B$8:$B$227,H281)</f>
        <v>RefgFrz-SM-Ice_Med-Code</v>
      </c>
      <c r="G281" t="str">
        <f t="shared" si="13"/>
        <v>IceMaker</v>
      </c>
      <c r="H281">
        <f t="shared" si="12"/>
        <v>27</v>
      </c>
      <c r="I281">
        <f>MATCH(G281,Technologies!$B$7:$U$7,0)</f>
        <v>5</v>
      </c>
      <c r="J281">
        <v>119</v>
      </c>
    </row>
    <row r="282" spans="2:10" x14ac:dyDescent="0.25">
      <c r="B282">
        <f>INDEX(exante.Technology!$A$5:$A$300,MATCH(E282,exante.Technology!$C$5:$C$300,0))</f>
        <v>1227</v>
      </c>
      <c r="C282" s="1">
        <f t="shared" si="11"/>
        <v>1083</v>
      </c>
      <c r="D282" s="30" t="b">
        <f>IF(INDEX(Technologies!$B$8:$U$227,H282,I282)=0,"",INDEX(Technologies!$B$8:$U$227,H282,I282))</f>
        <v>0</v>
      </c>
      <c r="E282" t="str">
        <f>INDEX(Technologies!$B$8:$B$227,H282)</f>
        <v>RefgFrz-SM-Ice_Med-Code</v>
      </c>
      <c r="G282" t="str">
        <f t="shared" si="13"/>
        <v>ThruDoorIce</v>
      </c>
      <c r="H282">
        <f t="shared" si="12"/>
        <v>27</v>
      </c>
      <c r="I282">
        <f>MATCH(G282,Technologies!$B$7:$U$7,0)</f>
        <v>6</v>
      </c>
      <c r="J282">
        <v>119</v>
      </c>
    </row>
    <row r="283" spans="2:10" x14ac:dyDescent="0.25">
      <c r="B283">
        <f>INDEX(exante.Technology!$A$5:$A$300,MATCH(E283,exante.Technology!$C$5:$C$300,0))</f>
        <v>1227</v>
      </c>
      <c r="C283" s="1">
        <f t="shared" si="11"/>
        <v>38</v>
      </c>
      <c r="D283" s="30" t="str">
        <f>IF(INDEX(Technologies!$B$8:$U$227,H283,I283)=0,"",INDEX(Technologies!$B$8:$U$227,H283,I283))</f>
        <v>Automatic</v>
      </c>
      <c r="E283" t="str">
        <f>INDEX(Technologies!$B$8:$B$227,H283)</f>
        <v>RefgFrz-SM-Ice_Med-Code</v>
      </c>
      <c r="G283" t="str">
        <f t="shared" si="13"/>
        <v>Defrost</v>
      </c>
      <c r="H283">
        <f t="shared" si="12"/>
        <v>27</v>
      </c>
      <c r="I283">
        <f>MATCH(G283,Technologies!$B$7:$U$7,0)</f>
        <v>7</v>
      </c>
      <c r="J283">
        <v>119</v>
      </c>
    </row>
    <row r="284" spans="2:10" x14ac:dyDescent="0.25">
      <c r="B284">
        <f>INDEX(exante.Technology!$A$5:$A$300,MATCH(E284,exante.Technology!$C$5:$C$300,0))</f>
        <v>1227</v>
      </c>
      <c r="C284" s="1">
        <f t="shared" si="11"/>
        <v>205</v>
      </c>
      <c r="D284" s="30">
        <f>IF(INDEX(Technologies!$B$8:$U$227,H284,I284)=0,"",INDEX(Technologies!$B$8:$U$227,H284,I284))</f>
        <v>19</v>
      </c>
      <c r="E284" t="str">
        <f>INDEX(Technologies!$B$8:$B$227,H284)</f>
        <v>RefgFrz-SM-Ice_Med-Code</v>
      </c>
      <c r="G284" t="str">
        <f t="shared" si="13"/>
        <v>TotVolume</v>
      </c>
      <c r="H284">
        <f t="shared" si="12"/>
        <v>27</v>
      </c>
      <c r="I284">
        <f>MATCH(G284,Technologies!$B$7:$U$7,0)</f>
        <v>8</v>
      </c>
      <c r="J284">
        <v>119</v>
      </c>
    </row>
    <row r="285" spans="2:10" x14ac:dyDescent="0.25">
      <c r="B285">
        <f>INDEX(exante.Technology!$A$5:$A$300,MATCH(E285,exante.Technology!$C$5:$C$300,0))</f>
        <v>1227</v>
      </c>
      <c r="C285" s="1">
        <f t="shared" si="11"/>
        <v>1084</v>
      </c>
      <c r="D285" s="30" t="str">
        <f>IF(INDEX(Technologies!$B$8:$U$227,H285,I285)=0,"",INDEX(Technologies!$B$8:$U$227,H285,I285))</f>
        <v>Medium (17 – 20 cu. ft.)</v>
      </c>
      <c r="E285" t="str">
        <f>INDEX(Technologies!$B$8:$B$227,H285)</f>
        <v>RefgFrz-SM-Ice_Med-Code</v>
      </c>
      <c r="G285" t="str">
        <f t="shared" si="13"/>
        <v>SizeRange</v>
      </c>
      <c r="H285">
        <f t="shared" si="12"/>
        <v>27</v>
      </c>
      <c r="I285">
        <f>MATCH(G285,Technologies!$B$7:$U$7,0)</f>
        <v>10</v>
      </c>
      <c r="J285">
        <v>119</v>
      </c>
    </row>
    <row r="286" spans="2:10" x14ac:dyDescent="0.25">
      <c r="B286">
        <f>INDEX(exante.Technology!$A$5:$A$300,MATCH(E286,exante.Technology!$C$5:$C$300,0))</f>
        <v>1227</v>
      </c>
      <c r="C286" s="1">
        <f t="shared" si="11"/>
        <v>1085</v>
      </c>
      <c r="D286" s="30" t="str">
        <f>IF(INDEX(Technologies!$B$8:$U$227,H286,I286)=0,"",INDEX(Technologies!$B$8:$U$227,H286,I286))</f>
        <v>Code</v>
      </c>
      <c r="E286" t="str">
        <f>INDEX(Technologies!$B$8:$B$227,H286)</f>
        <v>RefgFrz-SM-Ice_Med-Code</v>
      </c>
      <c r="G286" t="str">
        <f t="shared" si="13"/>
        <v>EffLevel</v>
      </c>
      <c r="H286">
        <f t="shared" si="12"/>
        <v>27</v>
      </c>
      <c r="I286">
        <f>MATCH(G286,Technologies!$B$7:$U$7,0)</f>
        <v>11</v>
      </c>
      <c r="J286">
        <v>119</v>
      </c>
    </row>
    <row r="287" spans="2:10" x14ac:dyDescent="0.25">
      <c r="B287">
        <f>INDEX(exante.Technology!$A$5:$A$300,MATCH(E287,exante.Technology!$C$5:$C$300,0))</f>
        <v>1227</v>
      </c>
      <c r="C287" s="1">
        <f t="shared" ref="C287:C350" si="14">+C277</f>
        <v>167</v>
      </c>
      <c r="D287" s="30">
        <f>IF(INDEX(Technologies!$B$8:$U$227,H287,I287)=0,"",INDEX(Technologies!$B$8:$U$227,H287,I287))</f>
        <v>589</v>
      </c>
      <c r="E287" t="str">
        <f>INDEX(Technologies!$B$8:$B$227,H287)</f>
        <v>RefgFrz-SM-Ice_Med-Code</v>
      </c>
      <c r="G287" t="str">
        <f t="shared" si="13"/>
        <v>Rated_kWhyr</v>
      </c>
      <c r="H287">
        <f t="shared" ref="H287:H350" si="15">+H277+1</f>
        <v>27</v>
      </c>
      <c r="I287">
        <f>MATCH(G287,Technologies!$B$7:$U$7,0)</f>
        <v>12</v>
      </c>
      <c r="J287">
        <v>119</v>
      </c>
    </row>
    <row r="288" spans="2:10" x14ac:dyDescent="0.25">
      <c r="B288">
        <f>INDEX(exante.Technology!$A$5:$A$300,MATCH(E288,exante.Technology!$C$5:$C$300,0))</f>
        <v>1227</v>
      </c>
      <c r="C288" s="1">
        <f t="shared" si="14"/>
        <v>9</v>
      </c>
      <c r="D288" s="30" t="str">
        <f>IF(INDEX(Technologies!$B$8:$U$227,H288,I288)=0,"",INDEX(Technologies!$B$8:$U$227,H288,I288))</f>
        <v>RatedkWh</v>
      </c>
      <c r="E288" t="str">
        <f>INDEX(Technologies!$B$8:$B$227,H288)</f>
        <v>RefgFrz-SM-Ice_Med-Code</v>
      </c>
      <c r="G288" t="str">
        <f t="shared" si="13"/>
        <v>Scale_Basis_Type</v>
      </c>
      <c r="H288">
        <f t="shared" si="15"/>
        <v>27</v>
      </c>
      <c r="I288">
        <f>MATCH(G288,Technologies!$B$7:$U$7,0)</f>
        <v>13</v>
      </c>
      <c r="J288">
        <v>119</v>
      </c>
    </row>
    <row r="289" spans="2:10" x14ac:dyDescent="0.25">
      <c r="B289">
        <f>INDEX(exante.Technology!$A$5:$A$300,MATCH(E289,exante.Technology!$C$5:$C$300,0))</f>
        <v>1227</v>
      </c>
      <c r="C289" s="1">
        <f t="shared" si="14"/>
        <v>10</v>
      </c>
      <c r="D289" s="30">
        <f>IF(INDEX(Technologies!$B$8:$U$227,H289,I289)=0,"",INDEX(Technologies!$B$8:$U$227,H289,I289))</f>
        <v>589</v>
      </c>
      <c r="E289" t="str">
        <f>INDEX(Technologies!$B$8:$B$227,H289)</f>
        <v>RefgFrz-SM-Ice_Med-Code</v>
      </c>
      <c r="G289" t="str">
        <f t="shared" si="13"/>
        <v>Scale_Basis_Value</v>
      </c>
      <c r="H289">
        <f t="shared" si="15"/>
        <v>27</v>
      </c>
      <c r="I289">
        <f>MATCH(G289,Technologies!$B$7:$U$7,0)</f>
        <v>14</v>
      </c>
      <c r="J289">
        <v>119</v>
      </c>
    </row>
    <row r="290" spans="2:10" x14ac:dyDescent="0.25">
      <c r="B290">
        <f>INDEX(exante.Technology!$A$5:$A$300,MATCH(E290,exante.Technology!$C$5:$C$300,0))</f>
        <v>1228</v>
      </c>
      <c r="C290" s="1">
        <f t="shared" si="14"/>
        <v>83</v>
      </c>
      <c r="D290" s="30" t="str">
        <f>IF(INDEX(Technologies!$B$8:$U$227,H290,I290)=0,"",INDEX(Technologies!$B$8:$U$227,H290,I290))</f>
        <v>Side</v>
      </c>
      <c r="E290" t="str">
        <f>INDEX(Technologies!$B$8:$B$227,H290)</f>
        <v>RefgFrz-SM-Ice_Large-Code</v>
      </c>
      <c r="G290" t="str">
        <f t="shared" si="13"/>
        <v>Freezer_Location</v>
      </c>
      <c r="H290">
        <f t="shared" si="15"/>
        <v>28</v>
      </c>
      <c r="I290">
        <f>MATCH(G290,Technologies!$B$7:$U$7,0)</f>
        <v>4</v>
      </c>
      <c r="J290">
        <v>119</v>
      </c>
    </row>
    <row r="291" spans="2:10" x14ac:dyDescent="0.25">
      <c r="B291">
        <f>INDEX(exante.Technology!$A$5:$A$300,MATCH(E291,exante.Technology!$C$5:$C$300,0))</f>
        <v>1228</v>
      </c>
      <c r="C291" s="1">
        <f t="shared" si="14"/>
        <v>95</v>
      </c>
      <c r="D291" s="30" t="b">
        <f>IF(INDEX(Technologies!$B$8:$U$227,H291,I291)=0,"",INDEX(Technologies!$B$8:$U$227,H291,I291))</f>
        <v>1</v>
      </c>
      <c r="E291" t="str">
        <f>INDEX(Technologies!$B$8:$B$227,H291)</f>
        <v>RefgFrz-SM-Ice_Large-Code</v>
      </c>
      <c r="G291" t="str">
        <f t="shared" si="13"/>
        <v>IceMaker</v>
      </c>
      <c r="H291">
        <f t="shared" si="15"/>
        <v>28</v>
      </c>
      <c r="I291">
        <f>MATCH(G291,Technologies!$B$7:$U$7,0)</f>
        <v>5</v>
      </c>
      <c r="J291">
        <v>119</v>
      </c>
    </row>
    <row r="292" spans="2:10" x14ac:dyDescent="0.25">
      <c r="B292">
        <f>INDEX(exante.Technology!$A$5:$A$300,MATCH(E292,exante.Technology!$C$5:$C$300,0))</f>
        <v>1228</v>
      </c>
      <c r="C292" s="1">
        <f t="shared" si="14"/>
        <v>1083</v>
      </c>
      <c r="D292" s="30" t="b">
        <f>IF(INDEX(Technologies!$B$8:$U$227,H292,I292)=0,"",INDEX(Technologies!$B$8:$U$227,H292,I292))</f>
        <v>0</v>
      </c>
      <c r="E292" t="str">
        <f>INDEX(Technologies!$B$8:$B$227,H292)</f>
        <v>RefgFrz-SM-Ice_Large-Code</v>
      </c>
      <c r="G292" t="str">
        <f t="shared" si="13"/>
        <v>ThruDoorIce</v>
      </c>
      <c r="H292">
        <f t="shared" si="15"/>
        <v>28</v>
      </c>
      <c r="I292">
        <f>MATCH(G292,Technologies!$B$7:$U$7,0)</f>
        <v>6</v>
      </c>
      <c r="J292">
        <v>119</v>
      </c>
    </row>
    <row r="293" spans="2:10" x14ac:dyDescent="0.25">
      <c r="B293">
        <f>INDEX(exante.Technology!$A$5:$A$300,MATCH(E293,exante.Technology!$C$5:$C$300,0))</f>
        <v>1228</v>
      </c>
      <c r="C293" s="1">
        <f t="shared" si="14"/>
        <v>38</v>
      </c>
      <c r="D293" s="30" t="str">
        <f>IF(INDEX(Technologies!$B$8:$U$227,H293,I293)=0,"",INDEX(Technologies!$B$8:$U$227,H293,I293))</f>
        <v>Automatic</v>
      </c>
      <c r="E293" t="str">
        <f>INDEX(Technologies!$B$8:$B$227,H293)</f>
        <v>RefgFrz-SM-Ice_Large-Code</v>
      </c>
      <c r="G293" t="str">
        <f t="shared" si="13"/>
        <v>Defrost</v>
      </c>
      <c r="H293">
        <f t="shared" si="15"/>
        <v>28</v>
      </c>
      <c r="I293">
        <f>MATCH(G293,Technologies!$B$7:$U$7,0)</f>
        <v>7</v>
      </c>
      <c r="J293">
        <v>119</v>
      </c>
    </row>
    <row r="294" spans="2:10" x14ac:dyDescent="0.25">
      <c r="B294">
        <f>INDEX(exante.Technology!$A$5:$A$300,MATCH(E294,exante.Technology!$C$5:$C$300,0))</f>
        <v>1228</v>
      </c>
      <c r="C294" s="1">
        <f t="shared" si="14"/>
        <v>205</v>
      </c>
      <c r="D294" s="30">
        <f>IF(INDEX(Technologies!$B$8:$U$227,H294,I294)=0,"",INDEX(Technologies!$B$8:$U$227,H294,I294))</f>
        <v>22</v>
      </c>
      <c r="E294" t="str">
        <f>INDEX(Technologies!$B$8:$B$227,H294)</f>
        <v>RefgFrz-SM-Ice_Large-Code</v>
      </c>
      <c r="G294" t="str">
        <f t="shared" si="13"/>
        <v>TotVolume</v>
      </c>
      <c r="H294">
        <f t="shared" si="15"/>
        <v>28</v>
      </c>
      <c r="I294">
        <f>MATCH(G294,Technologies!$B$7:$U$7,0)</f>
        <v>8</v>
      </c>
      <c r="J294">
        <v>119</v>
      </c>
    </row>
    <row r="295" spans="2:10" x14ac:dyDescent="0.25">
      <c r="B295">
        <f>INDEX(exante.Technology!$A$5:$A$300,MATCH(E295,exante.Technology!$C$5:$C$300,0))</f>
        <v>1228</v>
      </c>
      <c r="C295" s="1">
        <f t="shared" si="14"/>
        <v>1084</v>
      </c>
      <c r="D295" s="30" t="str">
        <f>IF(INDEX(Technologies!$B$8:$U$227,H295,I295)=0,"",INDEX(Technologies!$B$8:$U$227,H295,I295))</f>
        <v>Large (21 – 23 cu. ft.)</v>
      </c>
      <c r="E295" t="str">
        <f>INDEX(Technologies!$B$8:$B$227,H295)</f>
        <v>RefgFrz-SM-Ice_Large-Code</v>
      </c>
      <c r="G295" t="str">
        <f t="shared" si="13"/>
        <v>SizeRange</v>
      </c>
      <c r="H295">
        <f t="shared" si="15"/>
        <v>28</v>
      </c>
      <c r="I295">
        <f>MATCH(G295,Technologies!$B$7:$U$7,0)</f>
        <v>10</v>
      </c>
      <c r="J295">
        <v>119</v>
      </c>
    </row>
    <row r="296" spans="2:10" x14ac:dyDescent="0.25">
      <c r="B296">
        <f>INDEX(exante.Technology!$A$5:$A$300,MATCH(E296,exante.Technology!$C$5:$C$300,0))</f>
        <v>1228</v>
      </c>
      <c r="C296" s="1">
        <f t="shared" si="14"/>
        <v>1085</v>
      </c>
      <c r="D296" s="30" t="str">
        <f>IF(INDEX(Technologies!$B$8:$U$227,H296,I296)=0,"",INDEX(Technologies!$B$8:$U$227,H296,I296))</f>
        <v>Code</v>
      </c>
      <c r="E296" t="str">
        <f>INDEX(Technologies!$B$8:$B$227,H296)</f>
        <v>RefgFrz-SM-Ice_Large-Code</v>
      </c>
      <c r="G296" t="str">
        <f t="shared" si="13"/>
        <v>EffLevel</v>
      </c>
      <c r="H296">
        <f t="shared" si="15"/>
        <v>28</v>
      </c>
      <c r="I296">
        <f>MATCH(G296,Technologies!$B$7:$U$7,0)</f>
        <v>11</v>
      </c>
      <c r="J296">
        <v>119</v>
      </c>
    </row>
    <row r="297" spans="2:10" x14ac:dyDescent="0.25">
      <c r="B297">
        <f>INDEX(exante.Technology!$A$5:$A$300,MATCH(E297,exante.Technology!$C$5:$C$300,0))</f>
        <v>1228</v>
      </c>
      <c r="C297" s="1">
        <f t="shared" si="14"/>
        <v>167</v>
      </c>
      <c r="D297" s="30">
        <f>IF(INDEX(Technologies!$B$8:$U$227,H297,I297)=0,"",INDEX(Technologies!$B$8:$U$227,H297,I297))</f>
        <v>622</v>
      </c>
      <c r="E297" t="str">
        <f>INDEX(Technologies!$B$8:$B$227,H297)</f>
        <v>RefgFrz-SM-Ice_Large-Code</v>
      </c>
      <c r="G297" t="str">
        <f t="shared" si="13"/>
        <v>Rated_kWhyr</v>
      </c>
      <c r="H297">
        <f t="shared" si="15"/>
        <v>28</v>
      </c>
      <c r="I297">
        <f>MATCH(G297,Technologies!$B$7:$U$7,0)</f>
        <v>12</v>
      </c>
      <c r="J297">
        <v>119</v>
      </c>
    </row>
    <row r="298" spans="2:10" x14ac:dyDescent="0.25">
      <c r="B298">
        <f>INDEX(exante.Technology!$A$5:$A$300,MATCH(E298,exante.Technology!$C$5:$C$300,0))</f>
        <v>1228</v>
      </c>
      <c r="C298" s="1">
        <f t="shared" si="14"/>
        <v>9</v>
      </c>
      <c r="D298" s="30" t="str">
        <f>IF(INDEX(Technologies!$B$8:$U$227,H298,I298)=0,"",INDEX(Technologies!$B$8:$U$227,H298,I298))</f>
        <v>RatedkWh</v>
      </c>
      <c r="E298" t="str">
        <f>INDEX(Technologies!$B$8:$B$227,H298)</f>
        <v>RefgFrz-SM-Ice_Large-Code</v>
      </c>
      <c r="G298" t="str">
        <f t="shared" si="13"/>
        <v>Scale_Basis_Type</v>
      </c>
      <c r="H298">
        <f t="shared" si="15"/>
        <v>28</v>
      </c>
      <c r="I298">
        <f>MATCH(G298,Technologies!$B$7:$U$7,0)</f>
        <v>13</v>
      </c>
      <c r="J298">
        <v>119</v>
      </c>
    </row>
    <row r="299" spans="2:10" x14ac:dyDescent="0.25">
      <c r="B299">
        <f>INDEX(exante.Technology!$A$5:$A$300,MATCH(E299,exante.Technology!$C$5:$C$300,0))</f>
        <v>1228</v>
      </c>
      <c r="C299" s="1">
        <f t="shared" si="14"/>
        <v>10</v>
      </c>
      <c r="D299" s="30">
        <f>IF(INDEX(Technologies!$B$8:$U$227,H299,I299)=0,"",INDEX(Technologies!$B$8:$U$227,H299,I299))</f>
        <v>622</v>
      </c>
      <c r="E299" t="str">
        <f>INDEX(Technologies!$B$8:$B$227,H299)</f>
        <v>RefgFrz-SM-Ice_Large-Code</v>
      </c>
      <c r="G299" t="str">
        <f t="shared" si="13"/>
        <v>Scale_Basis_Value</v>
      </c>
      <c r="H299">
        <f t="shared" si="15"/>
        <v>28</v>
      </c>
      <c r="I299">
        <f>MATCH(G299,Technologies!$B$7:$U$7,0)</f>
        <v>14</v>
      </c>
      <c r="J299">
        <v>119</v>
      </c>
    </row>
    <row r="300" spans="2:10" x14ac:dyDescent="0.25">
      <c r="B300">
        <f>INDEX(exante.Technology!$A$5:$A$300,MATCH(E300,exante.Technology!$C$5:$C$300,0))</f>
        <v>1229</v>
      </c>
      <c r="C300" s="1">
        <f t="shared" si="14"/>
        <v>83</v>
      </c>
      <c r="D300" s="30" t="str">
        <f>IF(INDEX(Technologies!$B$8:$U$227,H300,I300)=0,"",INDEX(Technologies!$B$8:$U$227,H300,I300))</f>
        <v>Side</v>
      </c>
      <c r="E300" t="str">
        <f>INDEX(Technologies!$B$8:$B$227,H300)</f>
        <v>RefgFrz-SM-Ice_VLarge-Code</v>
      </c>
      <c r="G300" t="str">
        <f t="shared" si="13"/>
        <v>Freezer_Location</v>
      </c>
      <c r="H300">
        <f t="shared" si="15"/>
        <v>29</v>
      </c>
      <c r="I300">
        <f>MATCH(G300,Technologies!$B$7:$U$7,0)</f>
        <v>4</v>
      </c>
      <c r="J300">
        <v>119</v>
      </c>
    </row>
    <row r="301" spans="2:10" x14ac:dyDescent="0.25">
      <c r="B301">
        <f>INDEX(exante.Technology!$A$5:$A$300,MATCH(E301,exante.Technology!$C$5:$C$300,0))</f>
        <v>1229</v>
      </c>
      <c r="C301" s="1">
        <f t="shared" si="14"/>
        <v>95</v>
      </c>
      <c r="D301" s="30" t="b">
        <f>IF(INDEX(Technologies!$B$8:$U$227,H301,I301)=0,"",INDEX(Technologies!$B$8:$U$227,H301,I301))</f>
        <v>1</v>
      </c>
      <c r="E301" t="str">
        <f>INDEX(Technologies!$B$8:$B$227,H301)</f>
        <v>RefgFrz-SM-Ice_VLarge-Code</v>
      </c>
      <c r="G301" t="str">
        <f t="shared" si="13"/>
        <v>IceMaker</v>
      </c>
      <c r="H301">
        <f t="shared" si="15"/>
        <v>29</v>
      </c>
      <c r="I301">
        <f>MATCH(G301,Technologies!$B$7:$U$7,0)</f>
        <v>5</v>
      </c>
      <c r="J301">
        <v>119</v>
      </c>
    </row>
    <row r="302" spans="2:10" x14ac:dyDescent="0.25">
      <c r="B302">
        <f>INDEX(exante.Technology!$A$5:$A$300,MATCH(E302,exante.Technology!$C$5:$C$300,0))</f>
        <v>1229</v>
      </c>
      <c r="C302" s="1">
        <f t="shared" si="14"/>
        <v>1083</v>
      </c>
      <c r="D302" s="30" t="b">
        <f>IF(INDEX(Technologies!$B$8:$U$227,H302,I302)=0,"",INDEX(Technologies!$B$8:$U$227,H302,I302))</f>
        <v>0</v>
      </c>
      <c r="E302" t="str">
        <f>INDEX(Technologies!$B$8:$B$227,H302)</f>
        <v>RefgFrz-SM-Ice_VLarge-Code</v>
      </c>
      <c r="G302" t="str">
        <f t="shared" si="13"/>
        <v>ThruDoorIce</v>
      </c>
      <c r="H302">
        <f t="shared" si="15"/>
        <v>29</v>
      </c>
      <c r="I302">
        <f>MATCH(G302,Technologies!$B$7:$U$7,0)</f>
        <v>6</v>
      </c>
      <c r="J302">
        <v>119</v>
      </c>
    </row>
    <row r="303" spans="2:10" x14ac:dyDescent="0.25">
      <c r="B303">
        <f>INDEX(exante.Technology!$A$5:$A$300,MATCH(E303,exante.Technology!$C$5:$C$300,0))</f>
        <v>1229</v>
      </c>
      <c r="C303" s="1">
        <f t="shared" si="14"/>
        <v>38</v>
      </c>
      <c r="D303" s="30" t="str">
        <f>IF(INDEX(Technologies!$B$8:$U$227,H303,I303)=0,"",INDEX(Technologies!$B$8:$U$227,H303,I303))</f>
        <v>Automatic</v>
      </c>
      <c r="E303" t="str">
        <f>INDEX(Technologies!$B$8:$B$227,H303)</f>
        <v>RefgFrz-SM-Ice_VLarge-Code</v>
      </c>
      <c r="G303" t="str">
        <f t="shared" si="13"/>
        <v>Defrost</v>
      </c>
      <c r="H303">
        <f t="shared" si="15"/>
        <v>29</v>
      </c>
      <c r="I303">
        <f>MATCH(G303,Technologies!$B$7:$U$7,0)</f>
        <v>7</v>
      </c>
      <c r="J303">
        <v>119</v>
      </c>
    </row>
    <row r="304" spans="2:10" x14ac:dyDescent="0.25">
      <c r="B304">
        <f>INDEX(exante.Technology!$A$5:$A$300,MATCH(E304,exante.Technology!$C$5:$C$300,0))</f>
        <v>1229</v>
      </c>
      <c r="C304" s="1">
        <f t="shared" si="14"/>
        <v>205</v>
      </c>
      <c r="D304" s="30">
        <f>IF(INDEX(Technologies!$B$8:$U$227,H304,I304)=0,"",INDEX(Technologies!$B$8:$U$227,H304,I304))</f>
        <v>26</v>
      </c>
      <c r="E304" t="str">
        <f>INDEX(Technologies!$B$8:$B$227,H304)</f>
        <v>RefgFrz-SM-Ice_VLarge-Code</v>
      </c>
      <c r="G304" t="str">
        <f t="shared" si="13"/>
        <v>TotVolume</v>
      </c>
      <c r="H304">
        <f t="shared" si="15"/>
        <v>29</v>
      </c>
      <c r="I304">
        <f>MATCH(G304,Technologies!$B$7:$U$7,0)</f>
        <v>8</v>
      </c>
      <c r="J304">
        <v>119</v>
      </c>
    </row>
    <row r="305" spans="2:10" x14ac:dyDescent="0.25">
      <c r="B305">
        <f>INDEX(exante.Technology!$A$5:$A$300,MATCH(E305,exante.Technology!$C$5:$C$300,0))</f>
        <v>1229</v>
      </c>
      <c r="C305" s="1">
        <f t="shared" si="14"/>
        <v>1084</v>
      </c>
      <c r="D305" s="30" t="str">
        <f>IF(INDEX(Technologies!$B$8:$U$227,H305,I305)=0,"",INDEX(Technologies!$B$8:$U$227,H305,I305))</f>
        <v>Very large (over 23 cu. Ft.)</v>
      </c>
      <c r="E305" t="str">
        <f>INDEX(Technologies!$B$8:$B$227,H305)</f>
        <v>RefgFrz-SM-Ice_VLarge-Code</v>
      </c>
      <c r="G305" t="str">
        <f t="shared" si="13"/>
        <v>SizeRange</v>
      </c>
      <c r="H305">
        <f t="shared" si="15"/>
        <v>29</v>
      </c>
      <c r="I305">
        <f>MATCH(G305,Technologies!$B$7:$U$7,0)</f>
        <v>10</v>
      </c>
      <c r="J305">
        <v>119</v>
      </c>
    </row>
    <row r="306" spans="2:10" x14ac:dyDescent="0.25">
      <c r="B306">
        <f>INDEX(exante.Technology!$A$5:$A$300,MATCH(E306,exante.Technology!$C$5:$C$300,0))</f>
        <v>1229</v>
      </c>
      <c r="C306" s="1">
        <f t="shared" si="14"/>
        <v>1085</v>
      </c>
      <c r="D306" s="30" t="str">
        <f>IF(INDEX(Technologies!$B$8:$U$227,H306,I306)=0,"",INDEX(Technologies!$B$8:$U$227,H306,I306))</f>
        <v>Code</v>
      </c>
      <c r="E306" t="str">
        <f>INDEX(Technologies!$B$8:$B$227,H306)</f>
        <v>RefgFrz-SM-Ice_VLarge-Code</v>
      </c>
      <c r="G306" t="str">
        <f t="shared" si="13"/>
        <v>EffLevel</v>
      </c>
      <c r="H306">
        <f t="shared" si="15"/>
        <v>29</v>
      </c>
      <c r="I306">
        <f>MATCH(G306,Technologies!$B$7:$U$7,0)</f>
        <v>11</v>
      </c>
      <c r="J306">
        <v>119</v>
      </c>
    </row>
    <row r="307" spans="2:10" x14ac:dyDescent="0.25">
      <c r="B307">
        <f>INDEX(exante.Technology!$A$5:$A$300,MATCH(E307,exante.Technology!$C$5:$C$300,0))</f>
        <v>1229</v>
      </c>
      <c r="C307" s="1">
        <f t="shared" si="14"/>
        <v>167</v>
      </c>
      <c r="D307" s="30">
        <f>IF(INDEX(Technologies!$B$8:$U$227,H307,I307)=0,"",INDEX(Technologies!$B$8:$U$227,H307,I307))</f>
        <v>665</v>
      </c>
      <c r="E307" t="str">
        <f>INDEX(Technologies!$B$8:$B$227,H307)</f>
        <v>RefgFrz-SM-Ice_VLarge-Code</v>
      </c>
      <c r="G307" t="str">
        <f t="shared" si="13"/>
        <v>Rated_kWhyr</v>
      </c>
      <c r="H307">
        <f t="shared" si="15"/>
        <v>29</v>
      </c>
      <c r="I307">
        <f>MATCH(G307,Technologies!$B$7:$U$7,0)</f>
        <v>12</v>
      </c>
      <c r="J307">
        <v>119</v>
      </c>
    </row>
    <row r="308" spans="2:10" x14ac:dyDescent="0.25">
      <c r="B308">
        <f>INDEX(exante.Technology!$A$5:$A$300,MATCH(E308,exante.Technology!$C$5:$C$300,0))</f>
        <v>1229</v>
      </c>
      <c r="C308" s="1">
        <f t="shared" si="14"/>
        <v>9</v>
      </c>
      <c r="D308" s="30" t="str">
        <f>IF(INDEX(Technologies!$B$8:$U$227,H308,I308)=0,"",INDEX(Technologies!$B$8:$U$227,H308,I308))</f>
        <v>RatedkWh</v>
      </c>
      <c r="E308" t="str">
        <f>INDEX(Technologies!$B$8:$B$227,H308)</f>
        <v>RefgFrz-SM-Ice_VLarge-Code</v>
      </c>
      <c r="G308" t="str">
        <f t="shared" si="13"/>
        <v>Scale_Basis_Type</v>
      </c>
      <c r="H308">
        <f t="shared" si="15"/>
        <v>29</v>
      </c>
      <c r="I308">
        <f>MATCH(G308,Technologies!$B$7:$U$7,0)</f>
        <v>13</v>
      </c>
      <c r="J308">
        <v>119</v>
      </c>
    </row>
    <row r="309" spans="2:10" x14ac:dyDescent="0.25">
      <c r="B309">
        <f>INDEX(exante.Technology!$A$5:$A$300,MATCH(E309,exante.Technology!$C$5:$C$300,0))</f>
        <v>1229</v>
      </c>
      <c r="C309" s="1">
        <f t="shared" si="14"/>
        <v>10</v>
      </c>
      <c r="D309" s="30">
        <f>IF(INDEX(Technologies!$B$8:$U$227,H309,I309)=0,"",INDEX(Technologies!$B$8:$U$227,H309,I309))</f>
        <v>665</v>
      </c>
      <c r="E309" t="str">
        <f>INDEX(Technologies!$B$8:$B$227,H309)</f>
        <v>RefgFrz-SM-Ice_VLarge-Code</v>
      </c>
      <c r="G309" t="str">
        <f t="shared" si="13"/>
        <v>Scale_Basis_Value</v>
      </c>
      <c r="H309">
        <f t="shared" si="15"/>
        <v>29</v>
      </c>
      <c r="I309">
        <f>MATCH(G309,Technologies!$B$7:$U$7,0)</f>
        <v>14</v>
      </c>
      <c r="J309">
        <v>119</v>
      </c>
    </row>
    <row r="310" spans="2:10" x14ac:dyDescent="0.25">
      <c r="B310">
        <f>INDEX(exante.Technology!$A$5:$A$300,MATCH(E310,exante.Technology!$C$5:$C$300,0))</f>
        <v>1230</v>
      </c>
      <c r="C310" s="1">
        <f t="shared" si="14"/>
        <v>83</v>
      </c>
      <c r="D310" s="30" t="str">
        <f>IF(INDEX(Technologies!$B$8:$U$227,H310,I310)=0,"",INDEX(Technologies!$B$8:$U$227,H310,I310))</f>
        <v>Side</v>
      </c>
      <c r="E310" t="str">
        <f>INDEX(Technologies!$B$8:$B$227,H310)</f>
        <v>RefgFrz-SM-Ice_WtdSize-Code</v>
      </c>
      <c r="G310" t="str">
        <f t="shared" si="13"/>
        <v>Freezer_Location</v>
      </c>
      <c r="H310">
        <f t="shared" si="15"/>
        <v>30</v>
      </c>
      <c r="I310">
        <f>MATCH(G310,Technologies!$B$7:$U$7,0)</f>
        <v>4</v>
      </c>
      <c r="J310">
        <v>119</v>
      </c>
    </row>
    <row r="311" spans="2:10" x14ac:dyDescent="0.25">
      <c r="B311">
        <f>INDEX(exante.Technology!$A$5:$A$300,MATCH(E311,exante.Technology!$C$5:$C$300,0))</f>
        <v>1230</v>
      </c>
      <c r="C311" s="1">
        <f t="shared" si="14"/>
        <v>95</v>
      </c>
      <c r="D311" s="30" t="b">
        <f>IF(INDEX(Technologies!$B$8:$U$227,H311,I311)=0,"",INDEX(Technologies!$B$8:$U$227,H311,I311))</f>
        <v>1</v>
      </c>
      <c r="E311" t="str">
        <f>INDEX(Technologies!$B$8:$B$227,H311)</f>
        <v>RefgFrz-SM-Ice_WtdSize-Code</v>
      </c>
      <c r="G311" t="str">
        <f t="shared" si="13"/>
        <v>IceMaker</v>
      </c>
      <c r="H311">
        <f t="shared" si="15"/>
        <v>30</v>
      </c>
      <c r="I311">
        <f>MATCH(G311,Technologies!$B$7:$U$7,0)</f>
        <v>5</v>
      </c>
      <c r="J311">
        <v>119</v>
      </c>
    </row>
    <row r="312" spans="2:10" x14ac:dyDescent="0.25">
      <c r="B312">
        <f>INDEX(exante.Technology!$A$5:$A$300,MATCH(E312,exante.Technology!$C$5:$C$300,0))</f>
        <v>1230</v>
      </c>
      <c r="C312" s="1">
        <f t="shared" si="14"/>
        <v>1083</v>
      </c>
      <c r="D312" s="30" t="b">
        <f>IF(INDEX(Technologies!$B$8:$U$227,H312,I312)=0,"",INDEX(Technologies!$B$8:$U$227,H312,I312))</f>
        <v>0</v>
      </c>
      <c r="E312" t="str">
        <f>INDEX(Technologies!$B$8:$B$227,H312)</f>
        <v>RefgFrz-SM-Ice_WtdSize-Code</v>
      </c>
      <c r="G312" t="str">
        <f t="shared" si="13"/>
        <v>ThruDoorIce</v>
      </c>
      <c r="H312">
        <f t="shared" si="15"/>
        <v>30</v>
      </c>
      <c r="I312">
        <f>MATCH(G312,Technologies!$B$7:$U$7,0)</f>
        <v>6</v>
      </c>
      <c r="J312">
        <v>119</v>
      </c>
    </row>
    <row r="313" spans="2:10" x14ac:dyDescent="0.25">
      <c r="B313">
        <f>INDEX(exante.Technology!$A$5:$A$300,MATCH(E313,exante.Technology!$C$5:$C$300,0))</f>
        <v>1230</v>
      </c>
      <c r="C313" s="1">
        <f t="shared" si="14"/>
        <v>38</v>
      </c>
      <c r="D313" s="30" t="str">
        <f>IF(INDEX(Technologies!$B$8:$U$227,H313,I313)=0,"",INDEX(Technologies!$B$8:$U$227,H313,I313))</f>
        <v>Automatic</v>
      </c>
      <c r="E313" t="str">
        <f>INDEX(Technologies!$B$8:$B$227,H313)</f>
        <v>RefgFrz-SM-Ice_WtdSize-Code</v>
      </c>
      <c r="G313" t="str">
        <f t="shared" si="13"/>
        <v>Defrost</v>
      </c>
      <c r="H313">
        <f t="shared" si="15"/>
        <v>30</v>
      </c>
      <c r="I313">
        <f>MATCH(G313,Technologies!$B$7:$U$7,0)</f>
        <v>7</v>
      </c>
      <c r="J313">
        <v>119</v>
      </c>
    </row>
    <row r="314" spans="2:10" x14ac:dyDescent="0.25">
      <c r="B314">
        <f>INDEX(exante.Technology!$A$5:$A$300,MATCH(E314,exante.Technology!$C$5:$C$300,0))</f>
        <v>1230</v>
      </c>
      <c r="C314" s="1">
        <f t="shared" si="14"/>
        <v>205</v>
      </c>
      <c r="D314" s="30">
        <f>IF(INDEX(Technologies!$B$8:$U$227,H314,I314)=0,"",INDEX(Technologies!$B$8:$U$227,H314,I314))</f>
        <v>23.3</v>
      </c>
      <c r="E314" t="str">
        <f>INDEX(Technologies!$B$8:$B$227,H314)</f>
        <v>RefgFrz-SM-Ice_WtdSize-Code</v>
      </c>
      <c r="G314" t="str">
        <f t="shared" si="13"/>
        <v>TotVolume</v>
      </c>
      <c r="H314">
        <f t="shared" si="15"/>
        <v>30</v>
      </c>
      <c r="I314">
        <f>MATCH(G314,Technologies!$B$7:$U$7,0)</f>
        <v>8</v>
      </c>
      <c r="J314">
        <v>119</v>
      </c>
    </row>
    <row r="315" spans="2:10" x14ac:dyDescent="0.25">
      <c r="B315">
        <f>INDEX(exante.Technology!$A$5:$A$300,MATCH(E315,exante.Technology!$C$5:$C$300,0))</f>
        <v>1230</v>
      </c>
      <c r="C315" s="1">
        <f t="shared" si="14"/>
        <v>1084</v>
      </c>
      <c r="D315" s="30" t="str">
        <f>IF(INDEX(Technologies!$B$8:$U$227,H315,I315)=0,"",INDEX(Technologies!$B$8:$U$227,H315,I315))</f>
        <v>Weighted Size</v>
      </c>
      <c r="E315" t="str">
        <f>INDEX(Technologies!$B$8:$B$227,H315)</f>
        <v>RefgFrz-SM-Ice_WtdSize-Code</v>
      </c>
      <c r="G315" t="str">
        <f t="shared" si="13"/>
        <v>SizeRange</v>
      </c>
      <c r="H315">
        <f t="shared" si="15"/>
        <v>30</v>
      </c>
      <c r="I315">
        <f>MATCH(G315,Technologies!$B$7:$U$7,0)</f>
        <v>10</v>
      </c>
      <c r="J315">
        <v>119</v>
      </c>
    </row>
    <row r="316" spans="2:10" x14ac:dyDescent="0.25">
      <c r="B316">
        <f>INDEX(exante.Technology!$A$5:$A$300,MATCH(E316,exante.Technology!$C$5:$C$300,0))</f>
        <v>1230</v>
      </c>
      <c r="C316" s="1">
        <f t="shared" si="14"/>
        <v>1085</v>
      </c>
      <c r="D316" s="30" t="str">
        <f>IF(INDEX(Technologies!$B$8:$U$227,H316,I316)=0,"",INDEX(Technologies!$B$8:$U$227,H316,I316))</f>
        <v>Code</v>
      </c>
      <c r="E316" t="str">
        <f>INDEX(Technologies!$B$8:$B$227,H316)</f>
        <v>RefgFrz-SM-Ice_WtdSize-Code</v>
      </c>
      <c r="G316" t="str">
        <f t="shared" si="13"/>
        <v>EffLevel</v>
      </c>
      <c r="H316">
        <f t="shared" si="15"/>
        <v>30</v>
      </c>
      <c r="I316">
        <f>MATCH(G316,Technologies!$B$7:$U$7,0)</f>
        <v>11</v>
      </c>
      <c r="J316">
        <v>119</v>
      </c>
    </row>
    <row r="317" spans="2:10" x14ac:dyDescent="0.25">
      <c r="B317">
        <f>INDEX(exante.Technology!$A$5:$A$300,MATCH(E317,exante.Technology!$C$5:$C$300,0))</f>
        <v>1230</v>
      </c>
      <c r="C317" s="1">
        <f t="shared" si="14"/>
        <v>167</v>
      </c>
      <c r="D317" s="30">
        <f>IF(INDEX(Technologies!$B$8:$U$227,H317,I317)=0,"",INDEX(Technologies!$B$8:$U$227,H317,I317))</f>
        <v>636</v>
      </c>
      <c r="E317" t="str">
        <f>INDEX(Technologies!$B$8:$B$227,H317)</f>
        <v>RefgFrz-SM-Ice_WtdSize-Code</v>
      </c>
      <c r="G317" t="str">
        <f t="shared" si="13"/>
        <v>Rated_kWhyr</v>
      </c>
      <c r="H317">
        <f t="shared" si="15"/>
        <v>30</v>
      </c>
      <c r="I317">
        <f>MATCH(G317,Technologies!$B$7:$U$7,0)</f>
        <v>12</v>
      </c>
      <c r="J317">
        <v>119</v>
      </c>
    </row>
    <row r="318" spans="2:10" x14ac:dyDescent="0.25">
      <c r="B318">
        <f>INDEX(exante.Technology!$A$5:$A$300,MATCH(E318,exante.Technology!$C$5:$C$300,0))</f>
        <v>1230</v>
      </c>
      <c r="C318" s="1">
        <f t="shared" si="14"/>
        <v>9</v>
      </c>
      <c r="D318" s="30" t="str">
        <f>IF(INDEX(Technologies!$B$8:$U$227,H318,I318)=0,"",INDEX(Technologies!$B$8:$U$227,H318,I318))</f>
        <v>RatedkWh</v>
      </c>
      <c r="E318" t="str">
        <f>INDEX(Technologies!$B$8:$B$227,H318)</f>
        <v>RefgFrz-SM-Ice_WtdSize-Code</v>
      </c>
      <c r="G318" t="str">
        <f t="shared" si="13"/>
        <v>Scale_Basis_Type</v>
      </c>
      <c r="H318">
        <f t="shared" si="15"/>
        <v>30</v>
      </c>
      <c r="I318">
        <f>MATCH(G318,Technologies!$B$7:$U$7,0)</f>
        <v>13</v>
      </c>
      <c r="J318">
        <v>119</v>
      </c>
    </row>
    <row r="319" spans="2:10" x14ac:dyDescent="0.25">
      <c r="B319">
        <f>INDEX(exante.Technology!$A$5:$A$300,MATCH(E319,exante.Technology!$C$5:$C$300,0))</f>
        <v>1230</v>
      </c>
      <c r="C319" s="1">
        <f t="shared" si="14"/>
        <v>10</v>
      </c>
      <c r="D319" s="30">
        <f>IF(INDEX(Technologies!$B$8:$U$227,H319,I319)=0,"",INDEX(Technologies!$B$8:$U$227,H319,I319))</f>
        <v>636</v>
      </c>
      <c r="E319" t="str">
        <f>INDEX(Technologies!$B$8:$B$227,H319)</f>
        <v>RefgFrz-SM-Ice_WtdSize-Code</v>
      </c>
      <c r="G319" t="str">
        <f t="shared" si="13"/>
        <v>Scale_Basis_Value</v>
      </c>
      <c r="H319">
        <f t="shared" si="15"/>
        <v>30</v>
      </c>
      <c r="I319">
        <f>MATCH(G319,Technologies!$B$7:$U$7,0)</f>
        <v>14</v>
      </c>
      <c r="J319">
        <v>119</v>
      </c>
    </row>
    <row r="320" spans="2:10" x14ac:dyDescent="0.25">
      <c r="B320">
        <f>INDEX(exante.Technology!$A$5:$A$300,MATCH(E320,exante.Technology!$C$5:$C$300,0))</f>
        <v>1231</v>
      </c>
      <c r="C320" s="1">
        <f t="shared" si="14"/>
        <v>83</v>
      </c>
      <c r="D320" s="30" t="str">
        <f>IF(INDEX(Technologies!$B$8:$U$227,H320,I320)=0,"",INDEX(Technologies!$B$8:$U$227,H320,I320))</f>
        <v>Side</v>
      </c>
      <c r="E320" t="str">
        <f>INDEX(Technologies!$B$8:$B$227,H320)</f>
        <v>RefgFrz-SM-TTD_Mini-Code</v>
      </c>
      <c r="G320" t="str">
        <f t="shared" si="13"/>
        <v>Freezer_Location</v>
      </c>
      <c r="H320">
        <f t="shared" si="15"/>
        <v>31</v>
      </c>
      <c r="I320">
        <f>MATCH(G320,Technologies!$B$7:$U$7,0)</f>
        <v>4</v>
      </c>
      <c r="J320">
        <v>119</v>
      </c>
    </row>
    <row r="321" spans="2:10" x14ac:dyDescent="0.25">
      <c r="B321">
        <f>INDEX(exante.Technology!$A$5:$A$300,MATCH(E321,exante.Technology!$C$5:$C$300,0))</f>
        <v>1231</v>
      </c>
      <c r="C321" s="1">
        <f t="shared" si="14"/>
        <v>95</v>
      </c>
      <c r="D321" s="30" t="b">
        <f>IF(INDEX(Technologies!$B$8:$U$227,H321,I321)=0,"",INDEX(Technologies!$B$8:$U$227,H321,I321))</f>
        <v>1</v>
      </c>
      <c r="E321" t="str">
        <f>INDEX(Technologies!$B$8:$B$227,H321)</f>
        <v>RefgFrz-SM-TTD_Mini-Code</v>
      </c>
      <c r="G321" t="str">
        <f t="shared" si="13"/>
        <v>IceMaker</v>
      </c>
      <c r="H321">
        <f t="shared" si="15"/>
        <v>31</v>
      </c>
      <c r="I321">
        <f>MATCH(G321,Technologies!$B$7:$U$7,0)</f>
        <v>5</v>
      </c>
      <c r="J321">
        <v>119</v>
      </c>
    </row>
    <row r="322" spans="2:10" x14ac:dyDescent="0.25">
      <c r="B322">
        <f>INDEX(exante.Technology!$A$5:$A$300,MATCH(E322,exante.Technology!$C$5:$C$300,0))</f>
        <v>1231</v>
      </c>
      <c r="C322" s="1">
        <f t="shared" si="14"/>
        <v>1083</v>
      </c>
      <c r="D322" s="30" t="b">
        <f>IF(INDEX(Technologies!$B$8:$U$227,H322,I322)=0,"",INDEX(Technologies!$B$8:$U$227,H322,I322))</f>
        <v>1</v>
      </c>
      <c r="E322" t="str">
        <f>INDEX(Technologies!$B$8:$B$227,H322)</f>
        <v>RefgFrz-SM-TTD_Mini-Code</v>
      </c>
      <c r="G322" t="str">
        <f t="shared" si="13"/>
        <v>ThruDoorIce</v>
      </c>
      <c r="H322">
        <f t="shared" si="15"/>
        <v>31</v>
      </c>
      <c r="I322">
        <f>MATCH(G322,Technologies!$B$7:$U$7,0)</f>
        <v>6</v>
      </c>
      <c r="J322">
        <v>119</v>
      </c>
    </row>
    <row r="323" spans="2:10" x14ac:dyDescent="0.25">
      <c r="B323">
        <f>INDEX(exante.Technology!$A$5:$A$300,MATCH(E323,exante.Technology!$C$5:$C$300,0))</f>
        <v>1231</v>
      </c>
      <c r="C323" s="1">
        <f t="shared" si="14"/>
        <v>38</v>
      </c>
      <c r="D323" s="30" t="str">
        <f>IF(INDEX(Technologies!$B$8:$U$227,H323,I323)=0,"",INDEX(Technologies!$B$8:$U$227,H323,I323))</f>
        <v>Automatic</v>
      </c>
      <c r="E323" t="str">
        <f>INDEX(Technologies!$B$8:$B$227,H323)</f>
        <v>RefgFrz-SM-TTD_Mini-Code</v>
      </c>
      <c r="G323" t="str">
        <f t="shared" si="13"/>
        <v>Defrost</v>
      </c>
      <c r="H323">
        <f t="shared" si="15"/>
        <v>31</v>
      </c>
      <c r="I323">
        <f>MATCH(G323,Technologies!$B$7:$U$7,0)</f>
        <v>7</v>
      </c>
      <c r="J323">
        <v>119</v>
      </c>
    </row>
    <row r="324" spans="2:10" x14ac:dyDescent="0.25">
      <c r="B324">
        <f>INDEX(exante.Technology!$A$5:$A$300,MATCH(E324,exante.Technology!$C$5:$C$300,0))</f>
        <v>1231</v>
      </c>
      <c r="C324" s="1">
        <f t="shared" si="14"/>
        <v>205</v>
      </c>
      <c r="D324" s="30">
        <f>IF(INDEX(Technologies!$B$8:$U$227,H324,I324)=0,"",INDEX(Technologies!$B$8:$U$227,H324,I324))</f>
        <v>11</v>
      </c>
      <c r="E324" t="str">
        <f>INDEX(Technologies!$B$8:$B$227,H324)</f>
        <v>RefgFrz-SM-TTD_Mini-Code</v>
      </c>
      <c r="G324" t="str">
        <f t="shared" si="13"/>
        <v>TotVolume</v>
      </c>
      <c r="H324">
        <f t="shared" si="15"/>
        <v>31</v>
      </c>
      <c r="I324">
        <f>MATCH(G324,Technologies!$B$7:$U$7,0)</f>
        <v>8</v>
      </c>
      <c r="J324">
        <v>119</v>
      </c>
    </row>
    <row r="325" spans="2:10" x14ac:dyDescent="0.25">
      <c r="B325">
        <f>INDEX(exante.Technology!$A$5:$A$300,MATCH(E325,exante.Technology!$C$5:$C$300,0))</f>
        <v>1231</v>
      </c>
      <c r="C325" s="1">
        <f t="shared" si="14"/>
        <v>1084</v>
      </c>
      <c r="D325" s="30" t="str">
        <f>IF(INDEX(Technologies!$B$8:$U$227,H325,I325)=0,"",INDEX(Technologies!$B$8:$U$227,H325,I325))</f>
        <v>Very Small (&lt;13 cu. ft.)</v>
      </c>
      <c r="E325" t="str">
        <f>INDEX(Technologies!$B$8:$B$227,H325)</f>
        <v>RefgFrz-SM-TTD_Mini-Code</v>
      </c>
      <c r="G325" t="str">
        <f t="shared" si="13"/>
        <v>SizeRange</v>
      </c>
      <c r="H325">
        <f t="shared" si="15"/>
        <v>31</v>
      </c>
      <c r="I325">
        <f>MATCH(G325,Technologies!$B$7:$U$7,0)</f>
        <v>10</v>
      </c>
      <c r="J325">
        <v>119</v>
      </c>
    </row>
    <row r="326" spans="2:10" x14ac:dyDescent="0.25">
      <c r="B326">
        <f>INDEX(exante.Technology!$A$5:$A$300,MATCH(E326,exante.Technology!$C$5:$C$300,0))</f>
        <v>1231</v>
      </c>
      <c r="C326" s="1">
        <f t="shared" si="14"/>
        <v>1085</v>
      </c>
      <c r="D326" s="30" t="str">
        <f>IF(INDEX(Technologies!$B$8:$U$227,H326,I326)=0,"",INDEX(Technologies!$B$8:$U$227,H326,I326))</f>
        <v>Code</v>
      </c>
      <c r="E326" t="str">
        <f>INDEX(Technologies!$B$8:$B$227,H326)</f>
        <v>RefgFrz-SM-TTD_Mini-Code</v>
      </c>
      <c r="G326" t="str">
        <f t="shared" si="13"/>
        <v>EffLevel</v>
      </c>
      <c r="H326">
        <f t="shared" si="15"/>
        <v>31</v>
      </c>
      <c r="I326">
        <f>MATCH(G326,Technologies!$B$7:$U$7,0)</f>
        <v>11</v>
      </c>
      <c r="J326">
        <v>119</v>
      </c>
    </row>
    <row r="327" spans="2:10" x14ac:dyDescent="0.25">
      <c r="B327">
        <f>INDEX(exante.Technology!$A$5:$A$300,MATCH(E327,exante.Technology!$C$5:$C$300,0))</f>
        <v>1231</v>
      </c>
      <c r="C327" s="1">
        <f t="shared" si="14"/>
        <v>167</v>
      </c>
      <c r="D327" s="30">
        <f>IF(INDEX(Technologies!$B$8:$U$227,H327,I327)=0,"",INDEX(Technologies!$B$8:$U$227,H327,I327))</f>
        <v>553</v>
      </c>
      <c r="E327" t="str">
        <f>INDEX(Technologies!$B$8:$B$227,H327)</f>
        <v>RefgFrz-SM-TTD_Mini-Code</v>
      </c>
      <c r="G327" t="str">
        <f t="shared" si="13"/>
        <v>Rated_kWhyr</v>
      </c>
      <c r="H327">
        <f t="shared" si="15"/>
        <v>31</v>
      </c>
      <c r="I327">
        <f>MATCH(G327,Technologies!$B$7:$U$7,0)</f>
        <v>12</v>
      </c>
      <c r="J327">
        <v>119</v>
      </c>
    </row>
    <row r="328" spans="2:10" x14ac:dyDescent="0.25">
      <c r="B328">
        <f>INDEX(exante.Technology!$A$5:$A$300,MATCH(E328,exante.Technology!$C$5:$C$300,0))</f>
        <v>1231</v>
      </c>
      <c r="C328" s="1">
        <f t="shared" si="14"/>
        <v>9</v>
      </c>
      <c r="D328" s="30" t="str">
        <f>IF(INDEX(Technologies!$B$8:$U$227,H328,I328)=0,"",INDEX(Technologies!$B$8:$U$227,H328,I328))</f>
        <v>RatedkWh</v>
      </c>
      <c r="E328" t="str">
        <f>INDEX(Technologies!$B$8:$B$227,H328)</f>
        <v>RefgFrz-SM-TTD_Mini-Code</v>
      </c>
      <c r="G328" t="str">
        <f t="shared" si="13"/>
        <v>Scale_Basis_Type</v>
      </c>
      <c r="H328">
        <f t="shared" si="15"/>
        <v>31</v>
      </c>
      <c r="I328">
        <f>MATCH(G328,Technologies!$B$7:$U$7,0)</f>
        <v>13</v>
      </c>
      <c r="J328">
        <v>119</v>
      </c>
    </row>
    <row r="329" spans="2:10" x14ac:dyDescent="0.25">
      <c r="B329">
        <f>INDEX(exante.Technology!$A$5:$A$300,MATCH(E329,exante.Technology!$C$5:$C$300,0))</f>
        <v>1231</v>
      </c>
      <c r="C329" s="1">
        <f t="shared" si="14"/>
        <v>10</v>
      </c>
      <c r="D329" s="30">
        <f>IF(INDEX(Technologies!$B$8:$U$227,H329,I329)=0,"",INDEX(Technologies!$B$8:$U$227,H329,I329))</f>
        <v>553</v>
      </c>
      <c r="E329" t="str">
        <f>INDEX(Technologies!$B$8:$B$227,H329)</f>
        <v>RefgFrz-SM-TTD_Mini-Code</v>
      </c>
      <c r="G329" t="str">
        <f t="shared" si="13"/>
        <v>Scale_Basis_Value</v>
      </c>
      <c r="H329">
        <f t="shared" si="15"/>
        <v>31</v>
      </c>
      <c r="I329">
        <f>MATCH(G329,Technologies!$B$7:$U$7,0)</f>
        <v>14</v>
      </c>
      <c r="J329">
        <v>119</v>
      </c>
    </row>
    <row r="330" spans="2:10" x14ac:dyDescent="0.25">
      <c r="B330">
        <f>INDEX(exante.Technology!$A$5:$A$300,MATCH(E330,exante.Technology!$C$5:$C$300,0))</f>
        <v>1232</v>
      </c>
      <c r="C330" s="1">
        <f t="shared" si="14"/>
        <v>83</v>
      </c>
      <c r="D330" s="30" t="str">
        <f>IF(INDEX(Technologies!$B$8:$U$227,H330,I330)=0,"",INDEX(Technologies!$B$8:$U$227,H330,I330))</f>
        <v>Side</v>
      </c>
      <c r="E330" t="str">
        <f>INDEX(Technologies!$B$8:$B$227,H330)</f>
        <v>RefgFrz-SM-TTD_Small-Code</v>
      </c>
      <c r="G330" t="str">
        <f t="shared" si="13"/>
        <v>Freezer_Location</v>
      </c>
      <c r="H330">
        <f t="shared" si="15"/>
        <v>32</v>
      </c>
      <c r="I330">
        <f>MATCH(G330,Technologies!$B$7:$U$7,0)</f>
        <v>4</v>
      </c>
      <c r="J330">
        <v>119</v>
      </c>
    </row>
    <row r="331" spans="2:10" x14ac:dyDescent="0.25">
      <c r="B331">
        <f>INDEX(exante.Technology!$A$5:$A$300,MATCH(E331,exante.Technology!$C$5:$C$300,0))</f>
        <v>1232</v>
      </c>
      <c r="C331" s="1">
        <f t="shared" si="14"/>
        <v>95</v>
      </c>
      <c r="D331" s="30" t="b">
        <f>IF(INDEX(Technologies!$B$8:$U$227,H331,I331)=0,"",INDEX(Technologies!$B$8:$U$227,H331,I331))</f>
        <v>1</v>
      </c>
      <c r="E331" t="str">
        <f>INDEX(Technologies!$B$8:$B$227,H331)</f>
        <v>RefgFrz-SM-TTD_Small-Code</v>
      </c>
      <c r="G331" t="str">
        <f t="shared" si="13"/>
        <v>IceMaker</v>
      </c>
      <c r="H331">
        <f t="shared" si="15"/>
        <v>32</v>
      </c>
      <c r="I331">
        <f>MATCH(G331,Technologies!$B$7:$U$7,0)</f>
        <v>5</v>
      </c>
      <c r="J331">
        <v>119</v>
      </c>
    </row>
    <row r="332" spans="2:10" x14ac:dyDescent="0.25">
      <c r="B332">
        <f>INDEX(exante.Technology!$A$5:$A$300,MATCH(E332,exante.Technology!$C$5:$C$300,0))</f>
        <v>1232</v>
      </c>
      <c r="C332" s="1">
        <f t="shared" si="14"/>
        <v>1083</v>
      </c>
      <c r="D332" s="30" t="b">
        <f>IF(INDEX(Technologies!$B$8:$U$227,H332,I332)=0,"",INDEX(Technologies!$B$8:$U$227,H332,I332))</f>
        <v>1</v>
      </c>
      <c r="E332" t="str">
        <f>INDEX(Technologies!$B$8:$B$227,H332)</f>
        <v>RefgFrz-SM-TTD_Small-Code</v>
      </c>
      <c r="G332" t="str">
        <f t="shared" si="13"/>
        <v>ThruDoorIce</v>
      </c>
      <c r="H332">
        <f t="shared" si="15"/>
        <v>32</v>
      </c>
      <c r="I332">
        <f>MATCH(G332,Technologies!$B$7:$U$7,0)</f>
        <v>6</v>
      </c>
      <c r="J332">
        <v>119</v>
      </c>
    </row>
    <row r="333" spans="2:10" x14ac:dyDescent="0.25">
      <c r="B333">
        <f>INDEX(exante.Technology!$A$5:$A$300,MATCH(E333,exante.Technology!$C$5:$C$300,0))</f>
        <v>1232</v>
      </c>
      <c r="C333" s="1">
        <f t="shared" si="14"/>
        <v>38</v>
      </c>
      <c r="D333" s="30" t="str">
        <f>IF(INDEX(Technologies!$B$8:$U$227,H333,I333)=0,"",INDEX(Technologies!$B$8:$U$227,H333,I333))</f>
        <v>Automatic</v>
      </c>
      <c r="E333" t="str">
        <f>INDEX(Technologies!$B$8:$B$227,H333)</f>
        <v>RefgFrz-SM-TTD_Small-Code</v>
      </c>
      <c r="G333" t="str">
        <f t="shared" si="13"/>
        <v>Defrost</v>
      </c>
      <c r="H333">
        <f t="shared" si="15"/>
        <v>32</v>
      </c>
      <c r="I333">
        <f>MATCH(G333,Technologies!$B$7:$U$7,0)</f>
        <v>7</v>
      </c>
      <c r="J333">
        <v>119</v>
      </c>
    </row>
    <row r="334" spans="2:10" x14ac:dyDescent="0.25">
      <c r="B334">
        <f>INDEX(exante.Technology!$A$5:$A$300,MATCH(E334,exante.Technology!$C$5:$C$300,0))</f>
        <v>1232</v>
      </c>
      <c r="C334" s="1">
        <f t="shared" si="14"/>
        <v>205</v>
      </c>
      <c r="D334" s="30">
        <f>IF(INDEX(Technologies!$B$8:$U$227,H334,I334)=0,"",INDEX(Technologies!$B$8:$U$227,H334,I334))</f>
        <v>15</v>
      </c>
      <c r="E334" t="str">
        <f>INDEX(Technologies!$B$8:$B$227,H334)</f>
        <v>RefgFrz-SM-TTD_Small-Code</v>
      </c>
      <c r="G334" t="str">
        <f t="shared" si="13"/>
        <v>TotVolume</v>
      </c>
      <c r="H334">
        <f t="shared" si="15"/>
        <v>32</v>
      </c>
      <c r="I334">
        <f>MATCH(G334,Technologies!$B$7:$U$7,0)</f>
        <v>8</v>
      </c>
      <c r="J334">
        <v>119</v>
      </c>
    </row>
    <row r="335" spans="2:10" x14ac:dyDescent="0.25">
      <c r="B335">
        <f>INDEX(exante.Technology!$A$5:$A$300,MATCH(E335,exante.Technology!$C$5:$C$300,0))</f>
        <v>1232</v>
      </c>
      <c r="C335" s="1">
        <f t="shared" si="14"/>
        <v>1084</v>
      </c>
      <c r="D335" s="30" t="str">
        <f>IF(INDEX(Technologies!$B$8:$U$227,H335,I335)=0,"",INDEX(Technologies!$B$8:$U$227,H335,I335))</f>
        <v>Small (13 – 16 cu. ft.)</v>
      </c>
      <c r="E335" t="str">
        <f>INDEX(Technologies!$B$8:$B$227,H335)</f>
        <v>RefgFrz-SM-TTD_Small-Code</v>
      </c>
      <c r="G335" t="str">
        <f t="shared" si="13"/>
        <v>SizeRange</v>
      </c>
      <c r="H335">
        <f t="shared" si="15"/>
        <v>32</v>
      </c>
      <c r="I335">
        <f>MATCH(G335,Technologies!$B$7:$U$7,0)</f>
        <v>10</v>
      </c>
      <c r="J335">
        <v>119</v>
      </c>
    </row>
    <row r="336" spans="2:10" x14ac:dyDescent="0.25">
      <c r="B336">
        <f>INDEX(exante.Technology!$A$5:$A$300,MATCH(E336,exante.Technology!$C$5:$C$300,0))</f>
        <v>1232</v>
      </c>
      <c r="C336" s="1">
        <f t="shared" si="14"/>
        <v>1085</v>
      </c>
      <c r="D336" s="30" t="str">
        <f>IF(INDEX(Technologies!$B$8:$U$227,H336,I336)=0,"",INDEX(Technologies!$B$8:$U$227,H336,I336))</f>
        <v>Code</v>
      </c>
      <c r="E336" t="str">
        <f>INDEX(Technologies!$B$8:$B$227,H336)</f>
        <v>RefgFrz-SM-TTD_Small-Code</v>
      </c>
      <c r="G336" t="str">
        <f t="shared" si="13"/>
        <v>EffLevel</v>
      </c>
      <c r="H336">
        <f t="shared" si="15"/>
        <v>32</v>
      </c>
      <c r="I336">
        <f>MATCH(G336,Technologies!$B$7:$U$7,0)</f>
        <v>11</v>
      </c>
      <c r="J336">
        <v>119</v>
      </c>
    </row>
    <row r="337" spans="2:10" x14ac:dyDescent="0.25">
      <c r="B337">
        <f>INDEX(exante.Technology!$A$5:$A$300,MATCH(E337,exante.Technology!$C$5:$C$300,0))</f>
        <v>1232</v>
      </c>
      <c r="C337" s="1">
        <f t="shared" si="14"/>
        <v>167</v>
      </c>
      <c r="D337" s="30">
        <f>IF(INDEX(Technologies!$B$8:$U$227,H337,I337)=0,"",INDEX(Technologies!$B$8:$U$227,H337,I337))</f>
        <v>597</v>
      </c>
      <c r="E337" t="str">
        <f>INDEX(Technologies!$B$8:$B$227,H337)</f>
        <v>RefgFrz-SM-TTD_Small-Code</v>
      </c>
      <c r="G337" t="str">
        <f t="shared" si="13"/>
        <v>Rated_kWhyr</v>
      </c>
      <c r="H337">
        <f t="shared" si="15"/>
        <v>32</v>
      </c>
      <c r="I337">
        <f>MATCH(G337,Technologies!$B$7:$U$7,0)</f>
        <v>12</v>
      </c>
      <c r="J337">
        <v>119</v>
      </c>
    </row>
    <row r="338" spans="2:10" x14ac:dyDescent="0.25">
      <c r="B338">
        <f>INDEX(exante.Technology!$A$5:$A$300,MATCH(E338,exante.Technology!$C$5:$C$300,0))</f>
        <v>1232</v>
      </c>
      <c r="C338" s="1">
        <f t="shared" si="14"/>
        <v>9</v>
      </c>
      <c r="D338" s="30" t="str">
        <f>IF(INDEX(Technologies!$B$8:$U$227,H338,I338)=0,"",INDEX(Technologies!$B$8:$U$227,H338,I338))</f>
        <v>RatedkWh</v>
      </c>
      <c r="E338" t="str">
        <f>INDEX(Technologies!$B$8:$B$227,H338)</f>
        <v>RefgFrz-SM-TTD_Small-Code</v>
      </c>
      <c r="G338" t="str">
        <f t="shared" si="13"/>
        <v>Scale_Basis_Type</v>
      </c>
      <c r="H338">
        <f t="shared" si="15"/>
        <v>32</v>
      </c>
      <c r="I338">
        <f>MATCH(G338,Technologies!$B$7:$U$7,0)</f>
        <v>13</v>
      </c>
      <c r="J338">
        <v>119</v>
      </c>
    </row>
    <row r="339" spans="2:10" x14ac:dyDescent="0.25">
      <c r="B339">
        <f>INDEX(exante.Technology!$A$5:$A$300,MATCH(E339,exante.Technology!$C$5:$C$300,0))</f>
        <v>1232</v>
      </c>
      <c r="C339" s="1">
        <f t="shared" si="14"/>
        <v>10</v>
      </c>
      <c r="D339" s="30">
        <f>IF(INDEX(Technologies!$B$8:$U$227,H339,I339)=0,"",INDEX(Technologies!$B$8:$U$227,H339,I339))</f>
        <v>597</v>
      </c>
      <c r="E339" t="str">
        <f>INDEX(Technologies!$B$8:$B$227,H339)</f>
        <v>RefgFrz-SM-TTD_Small-Code</v>
      </c>
      <c r="G339" t="str">
        <f t="shared" si="13"/>
        <v>Scale_Basis_Value</v>
      </c>
      <c r="H339">
        <f t="shared" si="15"/>
        <v>32</v>
      </c>
      <c r="I339">
        <f>MATCH(G339,Technologies!$B$7:$U$7,0)</f>
        <v>14</v>
      </c>
      <c r="J339">
        <v>119</v>
      </c>
    </row>
    <row r="340" spans="2:10" x14ac:dyDescent="0.25">
      <c r="B340">
        <f>INDEX(exante.Technology!$A$5:$A$300,MATCH(E340,exante.Technology!$C$5:$C$300,0))</f>
        <v>1233</v>
      </c>
      <c r="C340" s="1">
        <f t="shared" si="14"/>
        <v>83</v>
      </c>
      <c r="D340" s="30" t="str">
        <f>IF(INDEX(Technologies!$B$8:$U$227,H340,I340)=0,"",INDEX(Technologies!$B$8:$U$227,H340,I340))</f>
        <v>Side</v>
      </c>
      <c r="E340" t="str">
        <f>INDEX(Technologies!$B$8:$B$227,H340)</f>
        <v>RefgFrz-SM-TTD_Med-Code</v>
      </c>
      <c r="G340" t="str">
        <f t="shared" ref="G340:G403" si="16">VLOOKUP(C340,$B$6:$C$17,2,FALSE)</f>
        <v>Freezer_Location</v>
      </c>
      <c r="H340">
        <f t="shared" si="15"/>
        <v>33</v>
      </c>
      <c r="I340">
        <f>MATCH(G340,Technologies!$B$7:$U$7,0)</f>
        <v>4</v>
      </c>
      <c r="J340">
        <v>119</v>
      </c>
    </row>
    <row r="341" spans="2:10" x14ac:dyDescent="0.25">
      <c r="B341">
        <f>INDEX(exante.Technology!$A$5:$A$300,MATCH(E341,exante.Technology!$C$5:$C$300,0))</f>
        <v>1233</v>
      </c>
      <c r="C341" s="1">
        <f t="shared" si="14"/>
        <v>95</v>
      </c>
      <c r="D341" s="30" t="b">
        <f>IF(INDEX(Technologies!$B$8:$U$227,H341,I341)=0,"",INDEX(Technologies!$B$8:$U$227,H341,I341))</f>
        <v>1</v>
      </c>
      <c r="E341" t="str">
        <f>INDEX(Technologies!$B$8:$B$227,H341)</f>
        <v>RefgFrz-SM-TTD_Med-Code</v>
      </c>
      <c r="G341" t="str">
        <f t="shared" si="16"/>
        <v>IceMaker</v>
      </c>
      <c r="H341">
        <f t="shared" si="15"/>
        <v>33</v>
      </c>
      <c r="I341">
        <f>MATCH(G341,Technologies!$B$7:$U$7,0)</f>
        <v>5</v>
      </c>
      <c r="J341">
        <v>119</v>
      </c>
    </row>
    <row r="342" spans="2:10" x14ac:dyDescent="0.25">
      <c r="B342">
        <f>INDEX(exante.Technology!$A$5:$A$300,MATCH(E342,exante.Technology!$C$5:$C$300,0))</f>
        <v>1233</v>
      </c>
      <c r="C342" s="1">
        <f t="shared" si="14"/>
        <v>1083</v>
      </c>
      <c r="D342" s="30" t="b">
        <f>IF(INDEX(Technologies!$B$8:$U$227,H342,I342)=0,"",INDEX(Technologies!$B$8:$U$227,H342,I342))</f>
        <v>1</v>
      </c>
      <c r="E342" t="str">
        <f>INDEX(Technologies!$B$8:$B$227,H342)</f>
        <v>RefgFrz-SM-TTD_Med-Code</v>
      </c>
      <c r="G342" t="str">
        <f t="shared" si="16"/>
        <v>ThruDoorIce</v>
      </c>
      <c r="H342">
        <f t="shared" si="15"/>
        <v>33</v>
      </c>
      <c r="I342">
        <f>MATCH(G342,Technologies!$B$7:$U$7,0)</f>
        <v>6</v>
      </c>
      <c r="J342">
        <v>119</v>
      </c>
    </row>
    <row r="343" spans="2:10" x14ac:dyDescent="0.25">
      <c r="B343">
        <f>INDEX(exante.Technology!$A$5:$A$300,MATCH(E343,exante.Technology!$C$5:$C$300,0))</f>
        <v>1233</v>
      </c>
      <c r="C343" s="1">
        <f t="shared" si="14"/>
        <v>38</v>
      </c>
      <c r="D343" s="30" t="str">
        <f>IF(INDEX(Technologies!$B$8:$U$227,H343,I343)=0,"",INDEX(Technologies!$B$8:$U$227,H343,I343))</f>
        <v>Automatic</v>
      </c>
      <c r="E343" t="str">
        <f>INDEX(Technologies!$B$8:$B$227,H343)</f>
        <v>RefgFrz-SM-TTD_Med-Code</v>
      </c>
      <c r="G343" t="str">
        <f t="shared" si="16"/>
        <v>Defrost</v>
      </c>
      <c r="H343">
        <f t="shared" si="15"/>
        <v>33</v>
      </c>
      <c r="I343">
        <f>MATCH(G343,Technologies!$B$7:$U$7,0)</f>
        <v>7</v>
      </c>
      <c r="J343">
        <v>119</v>
      </c>
    </row>
    <row r="344" spans="2:10" x14ac:dyDescent="0.25">
      <c r="B344">
        <f>INDEX(exante.Technology!$A$5:$A$300,MATCH(E344,exante.Technology!$C$5:$C$300,0))</f>
        <v>1233</v>
      </c>
      <c r="C344" s="1">
        <f t="shared" si="14"/>
        <v>205</v>
      </c>
      <c r="D344" s="30">
        <f>IF(INDEX(Technologies!$B$8:$U$227,H344,I344)=0,"",INDEX(Technologies!$B$8:$U$227,H344,I344))</f>
        <v>19</v>
      </c>
      <c r="E344" t="str">
        <f>INDEX(Technologies!$B$8:$B$227,H344)</f>
        <v>RefgFrz-SM-TTD_Med-Code</v>
      </c>
      <c r="G344" t="str">
        <f t="shared" si="16"/>
        <v>TotVolume</v>
      </c>
      <c r="H344">
        <f t="shared" si="15"/>
        <v>33</v>
      </c>
      <c r="I344">
        <f>MATCH(G344,Technologies!$B$7:$U$7,0)</f>
        <v>8</v>
      </c>
      <c r="J344">
        <v>119</v>
      </c>
    </row>
    <row r="345" spans="2:10" x14ac:dyDescent="0.25">
      <c r="B345">
        <f>INDEX(exante.Technology!$A$5:$A$300,MATCH(E345,exante.Technology!$C$5:$C$300,0))</f>
        <v>1233</v>
      </c>
      <c r="C345" s="1">
        <f t="shared" si="14"/>
        <v>1084</v>
      </c>
      <c r="D345" s="30" t="str">
        <f>IF(INDEX(Technologies!$B$8:$U$227,H345,I345)=0,"",INDEX(Technologies!$B$8:$U$227,H345,I345))</f>
        <v>Medium (17 – 20 cu. ft.)</v>
      </c>
      <c r="E345" t="str">
        <f>INDEX(Technologies!$B$8:$B$227,H345)</f>
        <v>RefgFrz-SM-TTD_Med-Code</v>
      </c>
      <c r="G345" t="str">
        <f t="shared" si="16"/>
        <v>SizeRange</v>
      </c>
      <c r="H345">
        <f t="shared" si="15"/>
        <v>33</v>
      </c>
      <c r="I345">
        <f>MATCH(G345,Technologies!$B$7:$U$7,0)</f>
        <v>10</v>
      </c>
      <c r="J345">
        <v>119</v>
      </c>
    </row>
    <row r="346" spans="2:10" x14ac:dyDescent="0.25">
      <c r="B346">
        <f>INDEX(exante.Technology!$A$5:$A$300,MATCH(E346,exante.Technology!$C$5:$C$300,0))</f>
        <v>1233</v>
      </c>
      <c r="C346" s="1">
        <f t="shared" si="14"/>
        <v>1085</v>
      </c>
      <c r="D346" s="30" t="str">
        <f>IF(INDEX(Technologies!$B$8:$U$227,H346,I346)=0,"",INDEX(Technologies!$B$8:$U$227,H346,I346))</f>
        <v>Code</v>
      </c>
      <c r="E346" t="str">
        <f>INDEX(Technologies!$B$8:$B$227,H346)</f>
        <v>RefgFrz-SM-TTD_Med-Code</v>
      </c>
      <c r="G346" t="str">
        <f t="shared" si="16"/>
        <v>EffLevel</v>
      </c>
      <c r="H346">
        <f t="shared" si="15"/>
        <v>33</v>
      </c>
      <c r="I346">
        <f>MATCH(G346,Technologies!$B$7:$U$7,0)</f>
        <v>11</v>
      </c>
      <c r="J346">
        <v>119</v>
      </c>
    </row>
    <row r="347" spans="2:10" x14ac:dyDescent="0.25">
      <c r="B347">
        <f>INDEX(exante.Technology!$A$5:$A$300,MATCH(E347,exante.Technology!$C$5:$C$300,0))</f>
        <v>1233</v>
      </c>
      <c r="C347" s="1">
        <f t="shared" si="14"/>
        <v>167</v>
      </c>
      <c r="D347" s="30">
        <f>IF(INDEX(Technologies!$B$8:$U$227,H347,I347)=0,"",INDEX(Technologies!$B$8:$U$227,H347,I347))</f>
        <v>640</v>
      </c>
      <c r="E347" t="str">
        <f>INDEX(Technologies!$B$8:$B$227,H347)</f>
        <v>RefgFrz-SM-TTD_Med-Code</v>
      </c>
      <c r="G347" t="str">
        <f t="shared" si="16"/>
        <v>Rated_kWhyr</v>
      </c>
      <c r="H347">
        <f t="shared" si="15"/>
        <v>33</v>
      </c>
      <c r="I347">
        <f>MATCH(G347,Technologies!$B$7:$U$7,0)</f>
        <v>12</v>
      </c>
      <c r="J347">
        <v>119</v>
      </c>
    </row>
    <row r="348" spans="2:10" x14ac:dyDescent="0.25">
      <c r="B348">
        <f>INDEX(exante.Technology!$A$5:$A$300,MATCH(E348,exante.Technology!$C$5:$C$300,0))</f>
        <v>1233</v>
      </c>
      <c r="C348" s="1">
        <f t="shared" si="14"/>
        <v>9</v>
      </c>
      <c r="D348" s="30" t="str">
        <f>IF(INDEX(Technologies!$B$8:$U$227,H348,I348)=0,"",INDEX(Technologies!$B$8:$U$227,H348,I348))</f>
        <v>RatedkWh</v>
      </c>
      <c r="E348" t="str">
        <f>INDEX(Technologies!$B$8:$B$227,H348)</f>
        <v>RefgFrz-SM-TTD_Med-Code</v>
      </c>
      <c r="G348" t="str">
        <f t="shared" si="16"/>
        <v>Scale_Basis_Type</v>
      </c>
      <c r="H348">
        <f t="shared" si="15"/>
        <v>33</v>
      </c>
      <c r="I348">
        <f>MATCH(G348,Technologies!$B$7:$U$7,0)</f>
        <v>13</v>
      </c>
      <c r="J348">
        <v>119</v>
      </c>
    </row>
    <row r="349" spans="2:10" x14ac:dyDescent="0.25">
      <c r="B349">
        <f>INDEX(exante.Technology!$A$5:$A$300,MATCH(E349,exante.Technology!$C$5:$C$300,0))</f>
        <v>1233</v>
      </c>
      <c r="C349" s="1">
        <f t="shared" si="14"/>
        <v>10</v>
      </c>
      <c r="D349" s="30">
        <f>IF(INDEX(Technologies!$B$8:$U$227,H349,I349)=0,"",INDEX(Technologies!$B$8:$U$227,H349,I349))</f>
        <v>640</v>
      </c>
      <c r="E349" t="str">
        <f>INDEX(Technologies!$B$8:$B$227,H349)</f>
        <v>RefgFrz-SM-TTD_Med-Code</v>
      </c>
      <c r="G349" t="str">
        <f t="shared" si="16"/>
        <v>Scale_Basis_Value</v>
      </c>
      <c r="H349">
        <f t="shared" si="15"/>
        <v>33</v>
      </c>
      <c r="I349">
        <f>MATCH(G349,Technologies!$B$7:$U$7,0)</f>
        <v>14</v>
      </c>
      <c r="J349">
        <v>119</v>
      </c>
    </row>
    <row r="350" spans="2:10" x14ac:dyDescent="0.25">
      <c r="B350">
        <f>INDEX(exante.Technology!$A$5:$A$300,MATCH(E350,exante.Technology!$C$5:$C$300,0))</f>
        <v>1234</v>
      </c>
      <c r="C350" s="1">
        <f t="shared" si="14"/>
        <v>83</v>
      </c>
      <c r="D350" s="30" t="str">
        <f>IF(INDEX(Technologies!$B$8:$U$227,H350,I350)=0,"",INDEX(Technologies!$B$8:$U$227,H350,I350))</f>
        <v>Side</v>
      </c>
      <c r="E350" t="str">
        <f>INDEX(Technologies!$B$8:$B$227,H350)</f>
        <v>RefgFrz-SM-TTD_Large-Code</v>
      </c>
      <c r="G350" t="str">
        <f t="shared" si="16"/>
        <v>Freezer_Location</v>
      </c>
      <c r="H350">
        <f t="shared" si="15"/>
        <v>34</v>
      </c>
      <c r="I350">
        <f>MATCH(G350,Technologies!$B$7:$U$7,0)</f>
        <v>4</v>
      </c>
      <c r="J350">
        <v>119</v>
      </c>
    </row>
    <row r="351" spans="2:10" x14ac:dyDescent="0.25">
      <c r="B351">
        <f>INDEX(exante.Technology!$A$5:$A$300,MATCH(E351,exante.Technology!$C$5:$C$300,0))</f>
        <v>1234</v>
      </c>
      <c r="C351" s="1">
        <f t="shared" ref="C351:C414" si="17">+C341</f>
        <v>95</v>
      </c>
      <c r="D351" s="30" t="b">
        <f>IF(INDEX(Technologies!$B$8:$U$227,H351,I351)=0,"",INDEX(Technologies!$B$8:$U$227,H351,I351))</f>
        <v>1</v>
      </c>
      <c r="E351" t="str">
        <f>INDEX(Technologies!$B$8:$B$227,H351)</f>
        <v>RefgFrz-SM-TTD_Large-Code</v>
      </c>
      <c r="G351" t="str">
        <f t="shared" si="16"/>
        <v>IceMaker</v>
      </c>
      <c r="H351">
        <f t="shared" ref="H351:H414" si="18">+H341+1</f>
        <v>34</v>
      </c>
      <c r="I351">
        <f>MATCH(G351,Technologies!$B$7:$U$7,0)</f>
        <v>5</v>
      </c>
      <c r="J351">
        <v>119</v>
      </c>
    </row>
    <row r="352" spans="2:10" x14ac:dyDescent="0.25">
      <c r="B352">
        <f>INDEX(exante.Technology!$A$5:$A$300,MATCH(E352,exante.Technology!$C$5:$C$300,0))</f>
        <v>1234</v>
      </c>
      <c r="C352" s="1">
        <f t="shared" si="17"/>
        <v>1083</v>
      </c>
      <c r="D352" s="30" t="b">
        <f>IF(INDEX(Technologies!$B$8:$U$227,H352,I352)=0,"",INDEX(Technologies!$B$8:$U$227,H352,I352))</f>
        <v>1</v>
      </c>
      <c r="E352" t="str">
        <f>INDEX(Technologies!$B$8:$B$227,H352)</f>
        <v>RefgFrz-SM-TTD_Large-Code</v>
      </c>
      <c r="G352" t="str">
        <f t="shared" si="16"/>
        <v>ThruDoorIce</v>
      </c>
      <c r="H352">
        <f t="shared" si="18"/>
        <v>34</v>
      </c>
      <c r="I352">
        <f>MATCH(G352,Technologies!$B$7:$U$7,0)</f>
        <v>6</v>
      </c>
      <c r="J352">
        <v>119</v>
      </c>
    </row>
    <row r="353" spans="2:10" x14ac:dyDescent="0.25">
      <c r="B353">
        <f>INDEX(exante.Technology!$A$5:$A$300,MATCH(E353,exante.Technology!$C$5:$C$300,0))</f>
        <v>1234</v>
      </c>
      <c r="C353" s="1">
        <f t="shared" si="17"/>
        <v>38</v>
      </c>
      <c r="D353" s="30" t="str">
        <f>IF(INDEX(Technologies!$B$8:$U$227,H353,I353)=0,"",INDEX(Technologies!$B$8:$U$227,H353,I353))</f>
        <v>Automatic</v>
      </c>
      <c r="E353" t="str">
        <f>INDEX(Technologies!$B$8:$B$227,H353)</f>
        <v>RefgFrz-SM-TTD_Large-Code</v>
      </c>
      <c r="G353" t="str">
        <f t="shared" si="16"/>
        <v>Defrost</v>
      </c>
      <c r="H353">
        <f t="shared" si="18"/>
        <v>34</v>
      </c>
      <c r="I353">
        <f>MATCH(G353,Technologies!$B$7:$U$7,0)</f>
        <v>7</v>
      </c>
      <c r="J353">
        <v>119</v>
      </c>
    </row>
    <row r="354" spans="2:10" x14ac:dyDescent="0.25">
      <c r="B354">
        <f>INDEX(exante.Technology!$A$5:$A$300,MATCH(E354,exante.Technology!$C$5:$C$300,0))</f>
        <v>1234</v>
      </c>
      <c r="C354" s="1">
        <f t="shared" si="17"/>
        <v>205</v>
      </c>
      <c r="D354" s="30">
        <f>IF(INDEX(Technologies!$B$8:$U$227,H354,I354)=0,"",INDEX(Technologies!$B$8:$U$227,H354,I354))</f>
        <v>22</v>
      </c>
      <c r="E354" t="str">
        <f>INDEX(Technologies!$B$8:$B$227,H354)</f>
        <v>RefgFrz-SM-TTD_Large-Code</v>
      </c>
      <c r="G354" t="str">
        <f t="shared" si="16"/>
        <v>TotVolume</v>
      </c>
      <c r="H354">
        <f t="shared" si="18"/>
        <v>34</v>
      </c>
      <c r="I354">
        <f>MATCH(G354,Technologies!$B$7:$U$7,0)</f>
        <v>8</v>
      </c>
      <c r="J354">
        <v>119</v>
      </c>
    </row>
    <row r="355" spans="2:10" x14ac:dyDescent="0.25">
      <c r="B355">
        <f>INDEX(exante.Technology!$A$5:$A$300,MATCH(E355,exante.Technology!$C$5:$C$300,0))</f>
        <v>1234</v>
      </c>
      <c r="C355" s="1">
        <f t="shared" si="17"/>
        <v>1084</v>
      </c>
      <c r="D355" s="30" t="str">
        <f>IF(INDEX(Technologies!$B$8:$U$227,H355,I355)=0,"",INDEX(Technologies!$B$8:$U$227,H355,I355))</f>
        <v>Large (21 – 23 cu. ft.)</v>
      </c>
      <c r="E355" t="str">
        <f>INDEX(Technologies!$B$8:$B$227,H355)</f>
        <v>RefgFrz-SM-TTD_Large-Code</v>
      </c>
      <c r="G355" t="str">
        <f t="shared" si="16"/>
        <v>SizeRange</v>
      </c>
      <c r="H355">
        <f t="shared" si="18"/>
        <v>34</v>
      </c>
      <c r="I355">
        <f>MATCH(G355,Technologies!$B$7:$U$7,0)</f>
        <v>10</v>
      </c>
      <c r="J355">
        <v>119</v>
      </c>
    </row>
    <row r="356" spans="2:10" x14ac:dyDescent="0.25">
      <c r="B356">
        <f>INDEX(exante.Technology!$A$5:$A$300,MATCH(E356,exante.Technology!$C$5:$C$300,0))</f>
        <v>1234</v>
      </c>
      <c r="C356" s="1">
        <f t="shared" si="17"/>
        <v>1085</v>
      </c>
      <c r="D356" s="30" t="str">
        <f>IF(INDEX(Technologies!$B$8:$U$227,H356,I356)=0,"",INDEX(Technologies!$B$8:$U$227,H356,I356))</f>
        <v>Code</v>
      </c>
      <c r="E356" t="str">
        <f>INDEX(Technologies!$B$8:$B$227,H356)</f>
        <v>RefgFrz-SM-TTD_Large-Code</v>
      </c>
      <c r="G356" t="str">
        <f t="shared" si="16"/>
        <v>EffLevel</v>
      </c>
      <c r="H356">
        <f t="shared" si="18"/>
        <v>34</v>
      </c>
      <c r="I356">
        <f>MATCH(G356,Technologies!$B$7:$U$7,0)</f>
        <v>11</v>
      </c>
      <c r="J356">
        <v>119</v>
      </c>
    </row>
    <row r="357" spans="2:10" x14ac:dyDescent="0.25">
      <c r="B357">
        <f>INDEX(exante.Technology!$A$5:$A$300,MATCH(E357,exante.Technology!$C$5:$C$300,0))</f>
        <v>1234</v>
      </c>
      <c r="C357" s="1">
        <f t="shared" si="17"/>
        <v>167</v>
      </c>
      <c r="D357" s="30">
        <f>IF(INDEX(Technologies!$B$8:$U$227,H357,I357)=0,"",INDEX(Technologies!$B$8:$U$227,H357,I357))</f>
        <v>674</v>
      </c>
      <c r="E357" t="str">
        <f>INDEX(Technologies!$B$8:$B$227,H357)</f>
        <v>RefgFrz-SM-TTD_Large-Code</v>
      </c>
      <c r="G357" t="str">
        <f t="shared" si="16"/>
        <v>Rated_kWhyr</v>
      </c>
      <c r="H357">
        <f t="shared" si="18"/>
        <v>34</v>
      </c>
      <c r="I357">
        <f>MATCH(G357,Technologies!$B$7:$U$7,0)</f>
        <v>12</v>
      </c>
      <c r="J357">
        <v>119</v>
      </c>
    </row>
    <row r="358" spans="2:10" x14ac:dyDescent="0.25">
      <c r="B358">
        <f>INDEX(exante.Technology!$A$5:$A$300,MATCH(E358,exante.Technology!$C$5:$C$300,0))</f>
        <v>1234</v>
      </c>
      <c r="C358" s="1">
        <f t="shared" si="17"/>
        <v>9</v>
      </c>
      <c r="D358" s="30" t="str">
        <f>IF(INDEX(Technologies!$B$8:$U$227,H358,I358)=0,"",INDEX(Technologies!$B$8:$U$227,H358,I358))</f>
        <v>RatedkWh</v>
      </c>
      <c r="E358" t="str">
        <f>INDEX(Technologies!$B$8:$B$227,H358)</f>
        <v>RefgFrz-SM-TTD_Large-Code</v>
      </c>
      <c r="G358" t="str">
        <f t="shared" si="16"/>
        <v>Scale_Basis_Type</v>
      </c>
      <c r="H358">
        <f t="shared" si="18"/>
        <v>34</v>
      </c>
      <c r="I358">
        <f>MATCH(G358,Technologies!$B$7:$U$7,0)</f>
        <v>13</v>
      </c>
      <c r="J358">
        <v>119</v>
      </c>
    </row>
    <row r="359" spans="2:10" x14ac:dyDescent="0.25">
      <c r="B359">
        <f>INDEX(exante.Technology!$A$5:$A$300,MATCH(E359,exante.Technology!$C$5:$C$300,0))</f>
        <v>1234</v>
      </c>
      <c r="C359" s="1">
        <f t="shared" si="17"/>
        <v>10</v>
      </c>
      <c r="D359" s="30">
        <f>IF(INDEX(Technologies!$B$8:$U$227,H359,I359)=0,"",INDEX(Technologies!$B$8:$U$227,H359,I359))</f>
        <v>674</v>
      </c>
      <c r="E359" t="str">
        <f>INDEX(Technologies!$B$8:$B$227,H359)</f>
        <v>RefgFrz-SM-TTD_Large-Code</v>
      </c>
      <c r="G359" t="str">
        <f t="shared" si="16"/>
        <v>Scale_Basis_Value</v>
      </c>
      <c r="H359">
        <f t="shared" si="18"/>
        <v>34</v>
      </c>
      <c r="I359">
        <f>MATCH(G359,Technologies!$B$7:$U$7,0)</f>
        <v>14</v>
      </c>
      <c r="J359">
        <v>119</v>
      </c>
    </row>
    <row r="360" spans="2:10" x14ac:dyDescent="0.25">
      <c r="B360">
        <f>INDEX(exante.Technology!$A$5:$A$300,MATCH(E360,exante.Technology!$C$5:$C$300,0))</f>
        <v>1235</v>
      </c>
      <c r="C360" s="1">
        <f t="shared" si="17"/>
        <v>83</v>
      </c>
      <c r="D360" s="30" t="str">
        <f>IF(INDEX(Technologies!$B$8:$U$227,H360,I360)=0,"",INDEX(Technologies!$B$8:$U$227,H360,I360))</f>
        <v>Side</v>
      </c>
      <c r="E360" t="str">
        <f>INDEX(Technologies!$B$8:$B$227,H360)</f>
        <v>RefgFrz-SM-TTD_VLarge-Code</v>
      </c>
      <c r="G360" t="str">
        <f t="shared" si="16"/>
        <v>Freezer_Location</v>
      </c>
      <c r="H360">
        <f t="shared" si="18"/>
        <v>35</v>
      </c>
      <c r="I360">
        <f>MATCH(G360,Technologies!$B$7:$U$7,0)</f>
        <v>4</v>
      </c>
      <c r="J360">
        <v>119</v>
      </c>
    </row>
    <row r="361" spans="2:10" x14ac:dyDescent="0.25">
      <c r="B361">
        <f>INDEX(exante.Technology!$A$5:$A$300,MATCH(E361,exante.Technology!$C$5:$C$300,0))</f>
        <v>1235</v>
      </c>
      <c r="C361" s="1">
        <f t="shared" si="17"/>
        <v>95</v>
      </c>
      <c r="D361" s="30" t="b">
        <f>IF(INDEX(Technologies!$B$8:$U$227,H361,I361)=0,"",INDEX(Technologies!$B$8:$U$227,H361,I361))</f>
        <v>1</v>
      </c>
      <c r="E361" t="str">
        <f>INDEX(Technologies!$B$8:$B$227,H361)</f>
        <v>RefgFrz-SM-TTD_VLarge-Code</v>
      </c>
      <c r="G361" t="str">
        <f t="shared" si="16"/>
        <v>IceMaker</v>
      </c>
      <c r="H361">
        <f t="shared" si="18"/>
        <v>35</v>
      </c>
      <c r="I361">
        <f>MATCH(G361,Technologies!$B$7:$U$7,0)</f>
        <v>5</v>
      </c>
      <c r="J361">
        <v>119</v>
      </c>
    </row>
    <row r="362" spans="2:10" x14ac:dyDescent="0.25">
      <c r="B362">
        <f>INDEX(exante.Technology!$A$5:$A$300,MATCH(E362,exante.Technology!$C$5:$C$300,0))</f>
        <v>1235</v>
      </c>
      <c r="C362" s="1">
        <f t="shared" si="17"/>
        <v>1083</v>
      </c>
      <c r="D362" s="30" t="b">
        <f>IF(INDEX(Technologies!$B$8:$U$227,H362,I362)=0,"",INDEX(Technologies!$B$8:$U$227,H362,I362))</f>
        <v>1</v>
      </c>
      <c r="E362" t="str">
        <f>INDEX(Technologies!$B$8:$B$227,H362)</f>
        <v>RefgFrz-SM-TTD_VLarge-Code</v>
      </c>
      <c r="G362" t="str">
        <f t="shared" si="16"/>
        <v>ThruDoorIce</v>
      </c>
      <c r="H362">
        <f t="shared" si="18"/>
        <v>35</v>
      </c>
      <c r="I362">
        <f>MATCH(G362,Technologies!$B$7:$U$7,0)</f>
        <v>6</v>
      </c>
      <c r="J362">
        <v>119</v>
      </c>
    </row>
    <row r="363" spans="2:10" x14ac:dyDescent="0.25">
      <c r="B363">
        <f>INDEX(exante.Technology!$A$5:$A$300,MATCH(E363,exante.Technology!$C$5:$C$300,0))</f>
        <v>1235</v>
      </c>
      <c r="C363" s="1">
        <f t="shared" si="17"/>
        <v>38</v>
      </c>
      <c r="D363" s="30" t="str">
        <f>IF(INDEX(Technologies!$B$8:$U$227,H363,I363)=0,"",INDEX(Technologies!$B$8:$U$227,H363,I363))</f>
        <v>Automatic</v>
      </c>
      <c r="E363" t="str">
        <f>INDEX(Technologies!$B$8:$B$227,H363)</f>
        <v>RefgFrz-SM-TTD_VLarge-Code</v>
      </c>
      <c r="G363" t="str">
        <f t="shared" si="16"/>
        <v>Defrost</v>
      </c>
      <c r="H363">
        <f t="shared" si="18"/>
        <v>35</v>
      </c>
      <c r="I363">
        <f>MATCH(G363,Technologies!$B$7:$U$7,0)</f>
        <v>7</v>
      </c>
      <c r="J363">
        <v>119</v>
      </c>
    </row>
    <row r="364" spans="2:10" x14ac:dyDescent="0.25">
      <c r="B364">
        <f>INDEX(exante.Technology!$A$5:$A$300,MATCH(E364,exante.Technology!$C$5:$C$300,0))</f>
        <v>1235</v>
      </c>
      <c r="C364" s="1">
        <f t="shared" si="17"/>
        <v>205</v>
      </c>
      <c r="D364" s="30">
        <f>IF(INDEX(Technologies!$B$8:$U$227,H364,I364)=0,"",INDEX(Technologies!$B$8:$U$227,H364,I364))</f>
        <v>26</v>
      </c>
      <c r="E364" t="str">
        <f>INDEX(Technologies!$B$8:$B$227,H364)</f>
        <v>RefgFrz-SM-TTD_VLarge-Code</v>
      </c>
      <c r="G364" t="str">
        <f t="shared" si="16"/>
        <v>TotVolume</v>
      </c>
      <c r="H364">
        <f t="shared" si="18"/>
        <v>35</v>
      </c>
      <c r="I364">
        <f>MATCH(G364,Technologies!$B$7:$U$7,0)</f>
        <v>8</v>
      </c>
      <c r="J364">
        <v>119</v>
      </c>
    </row>
    <row r="365" spans="2:10" x14ac:dyDescent="0.25">
      <c r="B365">
        <f>INDEX(exante.Technology!$A$5:$A$300,MATCH(E365,exante.Technology!$C$5:$C$300,0))</f>
        <v>1235</v>
      </c>
      <c r="C365" s="1">
        <f t="shared" si="17"/>
        <v>1084</v>
      </c>
      <c r="D365" s="30" t="str">
        <f>IF(INDEX(Technologies!$B$8:$U$227,H365,I365)=0,"",INDEX(Technologies!$B$8:$U$227,H365,I365))</f>
        <v>Very large (over 23 cu. Ft.)</v>
      </c>
      <c r="E365" t="str">
        <f>INDEX(Technologies!$B$8:$B$227,H365)</f>
        <v>RefgFrz-SM-TTD_VLarge-Code</v>
      </c>
      <c r="G365" t="str">
        <f t="shared" si="16"/>
        <v>SizeRange</v>
      </c>
      <c r="H365">
        <f t="shared" si="18"/>
        <v>35</v>
      </c>
      <c r="I365">
        <f>MATCH(G365,Technologies!$B$7:$U$7,0)</f>
        <v>10</v>
      </c>
      <c r="J365">
        <v>119</v>
      </c>
    </row>
    <row r="366" spans="2:10" x14ac:dyDescent="0.25">
      <c r="B366">
        <f>INDEX(exante.Technology!$A$5:$A$300,MATCH(E366,exante.Technology!$C$5:$C$300,0))</f>
        <v>1235</v>
      </c>
      <c r="C366" s="1">
        <f t="shared" si="17"/>
        <v>1085</v>
      </c>
      <c r="D366" s="30" t="str">
        <f>IF(INDEX(Technologies!$B$8:$U$227,H366,I366)=0,"",INDEX(Technologies!$B$8:$U$227,H366,I366))</f>
        <v>Code</v>
      </c>
      <c r="E366" t="str">
        <f>INDEX(Technologies!$B$8:$B$227,H366)</f>
        <v>RefgFrz-SM-TTD_VLarge-Code</v>
      </c>
      <c r="G366" t="str">
        <f t="shared" si="16"/>
        <v>EffLevel</v>
      </c>
      <c r="H366">
        <f t="shared" si="18"/>
        <v>35</v>
      </c>
      <c r="I366">
        <f>MATCH(G366,Technologies!$B$7:$U$7,0)</f>
        <v>11</v>
      </c>
      <c r="J366">
        <v>119</v>
      </c>
    </row>
    <row r="367" spans="2:10" x14ac:dyDescent="0.25">
      <c r="B367">
        <f>INDEX(exante.Technology!$A$5:$A$300,MATCH(E367,exante.Technology!$C$5:$C$300,0))</f>
        <v>1235</v>
      </c>
      <c r="C367" s="1">
        <f t="shared" si="17"/>
        <v>167</v>
      </c>
      <c r="D367" s="30">
        <f>IF(INDEX(Technologies!$B$8:$U$227,H367,I367)=0,"",INDEX(Technologies!$B$8:$U$227,H367,I367))</f>
        <v>717</v>
      </c>
      <c r="E367" t="str">
        <f>INDEX(Technologies!$B$8:$B$227,H367)</f>
        <v>RefgFrz-SM-TTD_VLarge-Code</v>
      </c>
      <c r="G367" t="str">
        <f t="shared" si="16"/>
        <v>Rated_kWhyr</v>
      </c>
      <c r="H367">
        <f t="shared" si="18"/>
        <v>35</v>
      </c>
      <c r="I367">
        <f>MATCH(G367,Technologies!$B$7:$U$7,0)</f>
        <v>12</v>
      </c>
      <c r="J367">
        <v>119</v>
      </c>
    </row>
    <row r="368" spans="2:10" x14ac:dyDescent="0.25">
      <c r="B368">
        <f>INDEX(exante.Technology!$A$5:$A$300,MATCH(E368,exante.Technology!$C$5:$C$300,0))</f>
        <v>1235</v>
      </c>
      <c r="C368" s="1">
        <f t="shared" si="17"/>
        <v>9</v>
      </c>
      <c r="D368" s="30" t="str">
        <f>IF(INDEX(Technologies!$B$8:$U$227,H368,I368)=0,"",INDEX(Technologies!$B$8:$U$227,H368,I368))</f>
        <v>RatedkWh</v>
      </c>
      <c r="E368" t="str">
        <f>INDEX(Technologies!$B$8:$B$227,H368)</f>
        <v>RefgFrz-SM-TTD_VLarge-Code</v>
      </c>
      <c r="G368" t="str">
        <f t="shared" si="16"/>
        <v>Scale_Basis_Type</v>
      </c>
      <c r="H368">
        <f t="shared" si="18"/>
        <v>35</v>
      </c>
      <c r="I368">
        <f>MATCH(G368,Technologies!$B$7:$U$7,0)</f>
        <v>13</v>
      </c>
      <c r="J368">
        <v>119</v>
      </c>
    </row>
    <row r="369" spans="2:10" x14ac:dyDescent="0.25">
      <c r="B369">
        <f>INDEX(exante.Technology!$A$5:$A$300,MATCH(E369,exante.Technology!$C$5:$C$300,0))</f>
        <v>1235</v>
      </c>
      <c r="C369" s="1">
        <f t="shared" si="17"/>
        <v>10</v>
      </c>
      <c r="D369" s="30">
        <f>IF(INDEX(Technologies!$B$8:$U$227,H369,I369)=0,"",INDEX(Technologies!$B$8:$U$227,H369,I369))</f>
        <v>717</v>
      </c>
      <c r="E369" t="str">
        <f>INDEX(Technologies!$B$8:$B$227,H369)</f>
        <v>RefgFrz-SM-TTD_VLarge-Code</v>
      </c>
      <c r="G369" t="str">
        <f t="shared" si="16"/>
        <v>Scale_Basis_Value</v>
      </c>
      <c r="H369">
        <f t="shared" si="18"/>
        <v>35</v>
      </c>
      <c r="I369">
        <f>MATCH(G369,Technologies!$B$7:$U$7,0)</f>
        <v>14</v>
      </c>
      <c r="J369">
        <v>119</v>
      </c>
    </row>
    <row r="370" spans="2:10" x14ac:dyDescent="0.25">
      <c r="B370">
        <f>INDEX(exante.Technology!$A$5:$A$300,MATCH(E370,exante.Technology!$C$5:$C$300,0))</f>
        <v>1236</v>
      </c>
      <c r="C370" s="1">
        <f t="shared" si="17"/>
        <v>83</v>
      </c>
      <c r="D370" s="30" t="str">
        <f>IF(INDEX(Technologies!$B$8:$U$227,H370,I370)=0,"",INDEX(Technologies!$B$8:$U$227,H370,I370))</f>
        <v>Side</v>
      </c>
      <c r="E370" t="str">
        <f>INDEX(Technologies!$B$8:$B$227,H370)</f>
        <v>RefgFrz-SM-TTD_WtdSize-Code</v>
      </c>
      <c r="G370" t="str">
        <f t="shared" si="16"/>
        <v>Freezer_Location</v>
      </c>
      <c r="H370">
        <f t="shared" si="18"/>
        <v>36</v>
      </c>
      <c r="I370">
        <f>MATCH(G370,Technologies!$B$7:$U$7,0)</f>
        <v>4</v>
      </c>
      <c r="J370">
        <v>119</v>
      </c>
    </row>
    <row r="371" spans="2:10" x14ac:dyDescent="0.25">
      <c r="B371">
        <f>INDEX(exante.Technology!$A$5:$A$300,MATCH(E371,exante.Technology!$C$5:$C$300,0))</f>
        <v>1236</v>
      </c>
      <c r="C371" s="1">
        <f t="shared" si="17"/>
        <v>95</v>
      </c>
      <c r="D371" s="30" t="b">
        <f>IF(INDEX(Technologies!$B$8:$U$227,H371,I371)=0,"",INDEX(Technologies!$B$8:$U$227,H371,I371))</f>
        <v>1</v>
      </c>
      <c r="E371" t="str">
        <f>INDEX(Technologies!$B$8:$B$227,H371)</f>
        <v>RefgFrz-SM-TTD_WtdSize-Code</v>
      </c>
      <c r="G371" t="str">
        <f t="shared" si="16"/>
        <v>IceMaker</v>
      </c>
      <c r="H371">
        <f t="shared" si="18"/>
        <v>36</v>
      </c>
      <c r="I371">
        <f>MATCH(G371,Technologies!$B$7:$U$7,0)</f>
        <v>5</v>
      </c>
      <c r="J371">
        <v>119</v>
      </c>
    </row>
    <row r="372" spans="2:10" x14ac:dyDescent="0.25">
      <c r="B372">
        <f>INDEX(exante.Technology!$A$5:$A$300,MATCH(E372,exante.Technology!$C$5:$C$300,0))</f>
        <v>1236</v>
      </c>
      <c r="C372" s="1">
        <f t="shared" si="17"/>
        <v>1083</v>
      </c>
      <c r="D372" s="30" t="b">
        <f>IF(INDEX(Technologies!$B$8:$U$227,H372,I372)=0,"",INDEX(Technologies!$B$8:$U$227,H372,I372))</f>
        <v>1</v>
      </c>
      <c r="E372" t="str">
        <f>INDEX(Technologies!$B$8:$B$227,H372)</f>
        <v>RefgFrz-SM-TTD_WtdSize-Code</v>
      </c>
      <c r="G372" t="str">
        <f t="shared" si="16"/>
        <v>ThruDoorIce</v>
      </c>
      <c r="H372">
        <f t="shared" si="18"/>
        <v>36</v>
      </c>
      <c r="I372">
        <f>MATCH(G372,Technologies!$B$7:$U$7,0)</f>
        <v>6</v>
      </c>
      <c r="J372">
        <v>119</v>
      </c>
    </row>
    <row r="373" spans="2:10" x14ac:dyDescent="0.25">
      <c r="B373">
        <f>INDEX(exante.Technology!$A$5:$A$300,MATCH(E373,exante.Technology!$C$5:$C$300,0))</f>
        <v>1236</v>
      </c>
      <c r="C373" s="1">
        <f t="shared" si="17"/>
        <v>38</v>
      </c>
      <c r="D373" s="30" t="str">
        <f>IF(INDEX(Technologies!$B$8:$U$227,H373,I373)=0,"",INDEX(Technologies!$B$8:$U$227,H373,I373))</f>
        <v>Automatic</v>
      </c>
      <c r="E373" t="str">
        <f>INDEX(Technologies!$B$8:$B$227,H373)</f>
        <v>RefgFrz-SM-TTD_WtdSize-Code</v>
      </c>
      <c r="G373" t="str">
        <f t="shared" si="16"/>
        <v>Defrost</v>
      </c>
      <c r="H373">
        <f t="shared" si="18"/>
        <v>36</v>
      </c>
      <c r="I373">
        <f>MATCH(G373,Technologies!$B$7:$U$7,0)</f>
        <v>7</v>
      </c>
      <c r="J373">
        <v>119</v>
      </c>
    </row>
    <row r="374" spans="2:10" x14ac:dyDescent="0.25">
      <c r="B374">
        <f>INDEX(exante.Technology!$A$5:$A$300,MATCH(E374,exante.Technology!$C$5:$C$300,0))</f>
        <v>1236</v>
      </c>
      <c r="C374" s="1">
        <f t="shared" si="17"/>
        <v>205</v>
      </c>
      <c r="D374" s="30">
        <f>IF(INDEX(Technologies!$B$8:$U$227,H374,I374)=0,"",INDEX(Technologies!$B$8:$U$227,H374,I374))</f>
        <v>24.3</v>
      </c>
      <c r="E374" t="str">
        <f>INDEX(Technologies!$B$8:$B$227,H374)</f>
        <v>RefgFrz-SM-TTD_WtdSize-Code</v>
      </c>
      <c r="G374" t="str">
        <f t="shared" si="16"/>
        <v>TotVolume</v>
      </c>
      <c r="H374">
        <f t="shared" si="18"/>
        <v>36</v>
      </c>
      <c r="I374">
        <f>MATCH(G374,Technologies!$B$7:$U$7,0)</f>
        <v>8</v>
      </c>
      <c r="J374">
        <v>119</v>
      </c>
    </row>
    <row r="375" spans="2:10" x14ac:dyDescent="0.25">
      <c r="B375">
        <f>INDEX(exante.Technology!$A$5:$A$300,MATCH(E375,exante.Technology!$C$5:$C$300,0))</f>
        <v>1236</v>
      </c>
      <c r="C375" s="1">
        <f t="shared" si="17"/>
        <v>1084</v>
      </c>
      <c r="D375" s="30" t="str">
        <f>IF(INDEX(Technologies!$B$8:$U$227,H375,I375)=0,"",INDEX(Technologies!$B$8:$U$227,H375,I375))</f>
        <v>Weighted Size</v>
      </c>
      <c r="E375" t="str">
        <f>INDEX(Technologies!$B$8:$B$227,H375)</f>
        <v>RefgFrz-SM-TTD_WtdSize-Code</v>
      </c>
      <c r="G375" t="str">
        <f t="shared" si="16"/>
        <v>SizeRange</v>
      </c>
      <c r="H375">
        <f t="shared" si="18"/>
        <v>36</v>
      </c>
      <c r="I375">
        <f>MATCH(G375,Technologies!$B$7:$U$7,0)</f>
        <v>10</v>
      </c>
      <c r="J375">
        <v>119</v>
      </c>
    </row>
    <row r="376" spans="2:10" x14ac:dyDescent="0.25">
      <c r="B376">
        <f>INDEX(exante.Technology!$A$5:$A$300,MATCH(E376,exante.Technology!$C$5:$C$300,0))</f>
        <v>1236</v>
      </c>
      <c r="C376" s="1">
        <f t="shared" si="17"/>
        <v>1085</v>
      </c>
      <c r="D376" s="30" t="str">
        <f>IF(INDEX(Technologies!$B$8:$U$227,H376,I376)=0,"",INDEX(Technologies!$B$8:$U$227,H376,I376))</f>
        <v>Code</v>
      </c>
      <c r="E376" t="str">
        <f>INDEX(Technologies!$B$8:$B$227,H376)</f>
        <v>RefgFrz-SM-TTD_WtdSize-Code</v>
      </c>
      <c r="G376" t="str">
        <f t="shared" si="16"/>
        <v>EffLevel</v>
      </c>
      <c r="H376">
        <f t="shared" si="18"/>
        <v>36</v>
      </c>
      <c r="I376">
        <f>MATCH(G376,Technologies!$B$7:$U$7,0)</f>
        <v>11</v>
      </c>
      <c r="J376">
        <v>119</v>
      </c>
    </row>
    <row r="377" spans="2:10" x14ac:dyDescent="0.25">
      <c r="B377">
        <f>INDEX(exante.Technology!$A$5:$A$300,MATCH(E377,exante.Technology!$C$5:$C$300,0))</f>
        <v>1236</v>
      </c>
      <c r="C377" s="1">
        <f t="shared" si="17"/>
        <v>167</v>
      </c>
      <c r="D377" s="30">
        <f>IF(INDEX(Technologies!$B$8:$U$227,H377,I377)=0,"",INDEX(Technologies!$B$8:$U$227,H377,I377))</f>
        <v>699</v>
      </c>
      <c r="E377" t="str">
        <f>INDEX(Technologies!$B$8:$B$227,H377)</f>
        <v>RefgFrz-SM-TTD_WtdSize-Code</v>
      </c>
      <c r="G377" t="str">
        <f t="shared" si="16"/>
        <v>Rated_kWhyr</v>
      </c>
      <c r="H377">
        <f t="shared" si="18"/>
        <v>36</v>
      </c>
      <c r="I377">
        <f>MATCH(G377,Technologies!$B$7:$U$7,0)</f>
        <v>12</v>
      </c>
      <c r="J377">
        <v>119</v>
      </c>
    </row>
    <row r="378" spans="2:10" x14ac:dyDescent="0.25">
      <c r="B378">
        <f>INDEX(exante.Technology!$A$5:$A$300,MATCH(E378,exante.Technology!$C$5:$C$300,0))</f>
        <v>1236</v>
      </c>
      <c r="C378" s="1">
        <f t="shared" si="17"/>
        <v>9</v>
      </c>
      <c r="D378" s="30" t="str">
        <f>IF(INDEX(Technologies!$B$8:$U$227,H378,I378)=0,"",INDEX(Technologies!$B$8:$U$227,H378,I378))</f>
        <v>RatedkWh</v>
      </c>
      <c r="E378" t="str">
        <f>INDEX(Technologies!$B$8:$B$227,H378)</f>
        <v>RefgFrz-SM-TTD_WtdSize-Code</v>
      </c>
      <c r="G378" t="str">
        <f t="shared" si="16"/>
        <v>Scale_Basis_Type</v>
      </c>
      <c r="H378">
        <f t="shared" si="18"/>
        <v>36</v>
      </c>
      <c r="I378">
        <f>MATCH(G378,Technologies!$B$7:$U$7,0)</f>
        <v>13</v>
      </c>
      <c r="J378">
        <v>119</v>
      </c>
    </row>
    <row r="379" spans="2:10" x14ac:dyDescent="0.25">
      <c r="B379">
        <f>INDEX(exante.Technology!$A$5:$A$300,MATCH(E379,exante.Technology!$C$5:$C$300,0))</f>
        <v>1236</v>
      </c>
      <c r="C379" s="1">
        <f t="shared" si="17"/>
        <v>10</v>
      </c>
      <c r="D379" s="30">
        <f>IF(INDEX(Technologies!$B$8:$U$227,H379,I379)=0,"",INDEX(Technologies!$B$8:$U$227,H379,I379))</f>
        <v>699</v>
      </c>
      <c r="E379" t="str">
        <f>INDEX(Technologies!$B$8:$B$227,H379)</f>
        <v>RefgFrz-SM-TTD_WtdSize-Code</v>
      </c>
      <c r="G379" t="str">
        <f t="shared" si="16"/>
        <v>Scale_Basis_Value</v>
      </c>
      <c r="H379">
        <f t="shared" si="18"/>
        <v>36</v>
      </c>
      <c r="I379">
        <f>MATCH(G379,Technologies!$B$7:$U$7,0)</f>
        <v>14</v>
      </c>
      <c r="J379">
        <v>119</v>
      </c>
    </row>
    <row r="380" spans="2:10" x14ac:dyDescent="0.25">
      <c r="B380">
        <f>INDEX(exante.Technology!$A$5:$A$300,MATCH(E380,exante.Technology!$C$5:$C$300,0))</f>
        <v>1237</v>
      </c>
      <c r="C380" s="1">
        <f t="shared" si="17"/>
        <v>83</v>
      </c>
      <c r="D380" s="30" t="str">
        <f>IF(INDEX(Technologies!$B$8:$U$227,H380,I380)=0,"",INDEX(Technologies!$B$8:$U$227,H380,I380))</f>
        <v>Bottom</v>
      </c>
      <c r="E380" t="str">
        <f>INDEX(Technologies!$B$8:$B$227,H380)</f>
        <v>RefgFrz-BM_Mini-Code</v>
      </c>
      <c r="G380" t="str">
        <f t="shared" si="16"/>
        <v>Freezer_Location</v>
      </c>
      <c r="H380">
        <f t="shared" si="18"/>
        <v>37</v>
      </c>
      <c r="I380">
        <f>MATCH(G380,Technologies!$B$7:$U$7,0)</f>
        <v>4</v>
      </c>
      <c r="J380">
        <v>119</v>
      </c>
    </row>
    <row r="381" spans="2:10" x14ac:dyDescent="0.25">
      <c r="B381">
        <f>INDEX(exante.Technology!$A$5:$A$300,MATCH(E381,exante.Technology!$C$5:$C$300,0))</f>
        <v>1237</v>
      </c>
      <c r="C381" s="1">
        <f t="shared" si="17"/>
        <v>95</v>
      </c>
      <c r="D381" s="30" t="b">
        <f>IF(INDEX(Technologies!$B$8:$U$227,H381,I381)=0,"",INDEX(Technologies!$B$8:$U$227,H381,I381))</f>
        <v>0</v>
      </c>
      <c r="E381" t="str">
        <f>INDEX(Technologies!$B$8:$B$227,H381)</f>
        <v>RefgFrz-BM_Mini-Code</v>
      </c>
      <c r="G381" t="str">
        <f t="shared" si="16"/>
        <v>IceMaker</v>
      </c>
      <c r="H381">
        <f t="shared" si="18"/>
        <v>37</v>
      </c>
      <c r="I381">
        <f>MATCH(G381,Technologies!$B$7:$U$7,0)</f>
        <v>5</v>
      </c>
      <c r="J381">
        <v>119</v>
      </c>
    </row>
    <row r="382" spans="2:10" x14ac:dyDescent="0.25">
      <c r="B382">
        <f>INDEX(exante.Technology!$A$5:$A$300,MATCH(E382,exante.Technology!$C$5:$C$300,0))</f>
        <v>1237</v>
      </c>
      <c r="C382" s="1">
        <f t="shared" si="17"/>
        <v>1083</v>
      </c>
      <c r="D382" s="30" t="b">
        <f>IF(INDEX(Technologies!$B$8:$U$227,H382,I382)=0,"",INDEX(Technologies!$B$8:$U$227,H382,I382))</f>
        <v>0</v>
      </c>
      <c r="E382" t="str">
        <f>INDEX(Technologies!$B$8:$B$227,H382)</f>
        <v>RefgFrz-BM_Mini-Code</v>
      </c>
      <c r="G382" t="str">
        <f t="shared" si="16"/>
        <v>ThruDoorIce</v>
      </c>
      <c r="H382">
        <f t="shared" si="18"/>
        <v>37</v>
      </c>
      <c r="I382">
        <f>MATCH(G382,Technologies!$B$7:$U$7,0)</f>
        <v>6</v>
      </c>
      <c r="J382">
        <v>119</v>
      </c>
    </row>
    <row r="383" spans="2:10" x14ac:dyDescent="0.25">
      <c r="B383">
        <f>INDEX(exante.Technology!$A$5:$A$300,MATCH(E383,exante.Technology!$C$5:$C$300,0))</f>
        <v>1237</v>
      </c>
      <c r="C383" s="1">
        <f t="shared" si="17"/>
        <v>38</v>
      </c>
      <c r="D383" s="30" t="str">
        <f>IF(INDEX(Technologies!$B$8:$U$227,H383,I383)=0,"",INDEX(Technologies!$B$8:$U$227,H383,I383))</f>
        <v>Automatic</v>
      </c>
      <c r="E383" t="str">
        <f>INDEX(Technologies!$B$8:$B$227,H383)</f>
        <v>RefgFrz-BM_Mini-Code</v>
      </c>
      <c r="G383" t="str">
        <f t="shared" si="16"/>
        <v>Defrost</v>
      </c>
      <c r="H383">
        <f t="shared" si="18"/>
        <v>37</v>
      </c>
      <c r="I383">
        <f>MATCH(G383,Technologies!$B$7:$U$7,0)</f>
        <v>7</v>
      </c>
      <c r="J383">
        <v>119</v>
      </c>
    </row>
    <row r="384" spans="2:10" x14ac:dyDescent="0.25">
      <c r="B384">
        <f>INDEX(exante.Technology!$A$5:$A$300,MATCH(E384,exante.Technology!$C$5:$C$300,0))</f>
        <v>1237</v>
      </c>
      <c r="C384" s="1">
        <f t="shared" si="17"/>
        <v>205</v>
      </c>
      <c r="D384" s="30">
        <f>IF(INDEX(Technologies!$B$8:$U$227,H384,I384)=0,"",INDEX(Technologies!$B$8:$U$227,H384,I384))</f>
        <v>11</v>
      </c>
      <c r="E384" t="str">
        <f>INDEX(Technologies!$B$8:$B$227,H384)</f>
        <v>RefgFrz-BM_Mini-Code</v>
      </c>
      <c r="G384" t="str">
        <f t="shared" si="16"/>
        <v>TotVolume</v>
      </c>
      <c r="H384">
        <f t="shared" si="18"/>
        <v>37</v>
      </c>
      <c r="I384">
        <f>MATCH(G384,Technologies!$B$7:$U$7,0)</f>
        <v>8</v>
      </c>
      <c r="J384">
        <v>119</v>
      </c>
    </row>
    <row r="385" spans="2:10" x14ac:dyDescent="0.25">
      <c r="B385">
        <f>INDEX(exante.Technology!$A$5:$A$300,MATCH(E385,exante.Technology!$C$5:$C$300,0))</f>
        <v>1237</v>
      </c>
      <c r="C385" s="1">
        <f t="shared" si="17"/>
        <v>1084</v>
      </c>
      <c r="D385" s="30" t="str">
        <f>IF(INDEX(Technologies!$B$8:$U$227,H385,I385)=0,"",INDEX(Technologies!$B$8:$U$227,H385,I385))</f>
        <v>Very Small (&lt;13 cu. ft.)</v>
      </c>
      <c r="E385" t="str">
        <f>INDEX(Technologies!$B$8:$B$227,H385)</f>
        <v>RefgFrz-BM_Mini-Code</v>
      </c>
      <c r="G385" t="str">
        <f t="shared" si="16"/>
        <v>SizeRange</v>
      </c>
      <c r="H385">
        <f t="shared" si="18"/>
        <v>37</v>
      </c>
      <c r="I385">
        <f>MATCH(G385,Technologies!$B$7:$U$7,0)</f>
        <v>10</v>
      </c>
      <c r="J385">
        <v>119</v>
      </c>
    </row>
    <row r="386" spans="2:10" x14ac:dyDescent="0.25">
      <c r="B386">
        <f>INDEX(exante.Technology!$A$5:$A$300,MATCH(E386,exante.Technology!$C$5:$C$300,0))</f>
        <v>1237</v>
      </c>
      <c r="C386" s="1">
        <f t="shared" si="17"/>
        <v>1085</v>
      </c>
      <c r="D386" s="30" t="str">
        <f>IF(INDEX(Technologies!$B$8:$U$227,H386,I386)=0,"",INDEX(Technologies!$B$8:$U$227,H386,I386))</f>
        <v>Code</v>
      </c>
      <c r="E386" t="str">
        <f>INDEX(Technologies!$B$8:$B$227,H386)</f>
        <v>RefgFrz-BM_Mini-Code</v>
      </c>
      <c r="G386" t="str">
        <f t="shared" si="16"/>
        <v>EffLevel</v>
      </c>
      <c r="H386">
        <f t="shared" si="18"/>
        <v>37</v>
      </c>
      <c r="I386">
        <f>MATCH(G386,Technologies!$B$7:$U$7,0)</f>
        <v>11</v>
      </c>
      <c r="J386">
        <v>119</v>
      </c>
    </row>
    <row r="387" spans="2:10" x14ac:dyDescent="0.25">
      <c r="B387">
        <f>INDEX(exante.Technology!$A$5:$A$300,MATCH(E387,exante.Technology!$C$5:$C$300,0))</f>
        <v>1237</v>
      </c>
      <c r="C387" s="1">
        <f t="shared" si="17"/>
        <v>167</v>
      </c>
      <c r="D387" s="30">
        <f>IF(INDEX(Technologies!$B$8:$U$227,H387,I387)=0,"",INDEX(Technologies!$B$8:$U$227,H387,I387))</f>
        <v>440</v>
      </c>
      <c r="E387" t="str">
        <f>INDEX(Technologies!$B$8:$B$227,H387)</f>
        <v>RefgFrz-BM_Mini-Code</v>
      </c>
      <c r="G387" t="str">
        <f t="shared" si="16"/>
        <v>Rated_kWhyr</v>
      </c>
      <c r="H387">
        <f t="shared" si="18"/>
        <v>37</v>
      </c>
      <c r="I387">
        <f>MATCH(G387,Technologies!$B$7:$U$7,0)</f>
        <v>12</v>
      </c>
      <c r="J387">
        <v>119</v>
      </c>
    </row>
    <row r="388" spans="2:10" x14ac:dyDescent="0.25">
      <c r="B388">
        <f>INDEX(exante.Technology!$A$5:$A$300,MATCH(E388,exante.Technology!$C$5:$C$300,0))</f>
        <v>1237</v>
      </c>
      <c r="C388" s="1">
        <f t="shared" si="17"/>
        <v>9</v>
      </c>
      <c r="D388" s="30" t="str">
        <f>IF(INDEX(Technologies!$B$8:$U$227,H388,I388)=0,"",INDEX(Technologies!$B$8:$U$227,H388,I388))</f>
        <v>RatedkWh</v>
      </c>
      <c r="E388" t="str">
        <f>INDEX(Technologies!$B$8:$B$227,H388)</f>
        <v>RefgFrz-BM_Mini-Code</v>
      </c>
      <c r="G388" t="str">
        <f t="shared" si="16"/>
        <v>Scale_Basis_Type</v>
      </c>
      <c r="H388">
        <f t="shared" si="18"/>
        <v>37</v>
      </c>
      <c r="I388">
        <f>MATCH(G388,Technologies!$B$7:$U$7,0)</f>
        <v>13</v>
      </c>
      <c r="J388">
        <v>119</v>
      </c>
    </row>
    <row r="389" spans="2:10" x14ac:dyDescent="0.25">
      <c r="B389">
        <f>INDEX(exante.Technology!$A$5:$A$300,MATCH(E389,exante.Technology!$C$5:$C$300,0))</f>
        <v>1237</v>
      </c>
      <c r="C389" s="1">
        <f t="shared" si="17"/>
        <v>10</v>
      </c>
      <c r="D389" s="30">
        <f>IF(INDEX(Technologies!$B$8:$U$227,H389,I389)=0,"",INDEX(Technologies!$B$8:$U$227,H389,I389))</f>
        <v>440</v>
      </c>
      <c r="E389" t="str">
        <f>INDEX(Technologies!$B$8:$B$227,H389)</f>
        <v>RefgFrz-BM_Mini-Code</v>
      </c>
      <c r="G389" t="str">
        <f t="shared" si="16"/>
        <v>Scale_Basis_Value</v>
      </c>
      <c r="H389">
        <f t="shared" si="18"/>
        <v>37</v>
      </c>
      <c r="I389">
        <f>MATCH(G389,Technologies!$B$7:$U$7,0)</f>
        <v>14</v>
      </c>
      <c r="J389">
        <v>119</v>
      </c>
    </row>
    <row r="390" spans="2:10" x14ac:dyDescent="0.25">
      <c r="B390">
        <f>INDEX(exante.Technology!$A$5:$A$300,MATCH(E390,exante.Technology!$C$5:$C$300,0))</f>
        <v>1238</v>
      </c>
      <c r="C390" s="1">
        <f t="shared" si="17"/>
        <v>83</v>
      </c>
      <c r="D390" s="30" t="str">
        <f>IF(INDEX(Technologies!$B$8:$U$227,H390,I390)=0,"",INDEX(Technologies!$B$8:$U$227,H390,I390))</f>
        <v>Bottom</v>
      </c>
      <c r="E390" t="str">
        <f>INDEX(Technologies!$B$8:$B$227,H390)</f>
        <v>RefgFrz-BM_Small-Code</v>
      </c>
      <c r="G390" t="str">
        <f t="shared" si="16"/>
        <v>Freezer_Location</v>
      </c>
      <c r="H390">
        <f t="shared" si="18"/>
        <v>38</v>
      </c>
      <c r="I390">
        <f>MATCH(G390,Technologies!$B$7:$U$7,0)</f>
        <v>4</v>
      </c>
      <c r="J390">
        <v>119</v>
      </c>
    </row>
    <row r="391" spans="2:10" x14ac:dyDescent="0.25">
      <c r="B391">
        <f>INDEX(exante.Technology!$A$5:$A$300,MATCH(E391,exante.Technology!$C$5:$C$300,0))</f>
        <v>1238</v>
      </c>
      <c r="C391" s="1">
        <f t="shared" si="17"/>
        <v>95</v>
      </c>
      <c r="D391" s="30" t="b">
        <f>IF(INDEX(Technologies!$B$8:$U$227,H391,I391)=0,"",INDEX(Technologies!$B$8:$U$227,H391,I391))</f>
        <v>0</v>
      </c>
      <c r="E391" t="str">
        <f>INDEX(Technologies!$B$8:$B$227,H391)</f>
        <v>RefgFrz-BM_Small-Code</v>
      </c>
      <c r="G391" t="str">
        <f t="shared" si="16"/>
        <v>IceMaker</v>
      </c>
      <c r="H391">
        <f t="shared" si="18"/>
        <v>38</v>
      </c>
      <c r="I391">
        <f>MATCH(G391,Technologies!$B$7:$U$7,0)</f>
        <v>5</v>
      </c>
      <c r="J391">
        <v>119</v>
      </c>
    </row>
    <row r="392" spans="2:10" x14ac:dyDescent="0.25">
      <c r="B392">
        <f>INDEX(exante.Technology!$A$5:$A$300,MATCH(E392,exante.Technology!$C$5:$C$300,0))</f>
        <v>1238</v>
      </c>
      <c r="C392" s="1">
        <f t="shared" si="17"/>
        <v>1083</v>
      </c>
      <c r="D392" s="30" t="b">
        <f>IF(INDEX(Technologies!$B$8:$U$227,H392,I392)=0,"",INDEX(Technologies!$B$8:$U$227,H392,I392))</f>
        <v>0</v>
      </c>
      <c r="E392" t="str">
        <f>INDEX(Technologies!$B$8:$B$227,H392)</f>
        <v>RefgFrz-BM_Small-Code</v>
      </c>
      <c r="G392" t="str">
        <f t="shared" si="16"/>
        <v>ThruDoorIce</v>
      </c>
      <c r="H392">
        <f t="shared" si="18"/>
        <v>38</v>
      </c>
      <c r="I392">
        <f>MATCH(G392,Technologies!$B$7:$U$7,0)</f>
        <v>6</v>
      </c>
      <c r="J392">
        <v>119</v>
      </c>
    </row>
    <row r="393" spans="2:10" x14ac:dyDescent="0.25">
      <c r="B393">
        <f>INDEX(exante.Technology!$A$5:$A$300,MATCH(E393,exante.Technology!$C$5:$C$300,0))</f>
        <v>1238</v>
      </c>
      <c r="C393" s="1">
        <f t="shared" si="17"/>
        <v>38</v>
      </c>
      <c r="D393" s="30" t="str">
        <f>IF(INDEX(Technologies!$B$8:$U$227,H393,I393)=0,"",INDEX(Technologies!$B$8:$U$227,H393,I393))</f>
        <v>Automatic</v>
      </c>
      <c r="E393" t="str">
        <f>INDEX(Technologies!$B$8:$B$227,H393)</f>
        <v>RefgFrz-BM_Small-Code</v>
      </c>
      <c r="G393" t="str">
        <f t="shared" si="16"/>
        <v>Defrost</v>
      </c>
      <c r="H393">
        <f t="shared" si="18"/>
        <v>38</v>
      </c>
      <c r="I393">
        <f>MATCH(G393,Technologies!$B$7:$U$7,0)</f>
        <v>7</v>
      </c>
      <c r="J393">
        <v>119</v>
      </c>
    </row>
    <row r="394" spans="2:10" x14ac:dyDescent="0.25">
      <c r="B394">
        <f>INDEX(exante.Technology!$A$5:$A$300,MATCH(E394,exante.Technology!$C$5:$C$300,0))</f>
        <v>1238</v>
      </c>
      <c r="C394" s="1">
        <f t="shared" si="17"/>
        <v>205</v>
      </c>
      <c r="D394" s="30">
        <f>IF(INDEX(Technologies!$B$8:$U$227,H394,I394)=0,"",INDEX(Technologies!$B$8:$U$227,H394,I394))</f>
        <v>15</v>
      </c>
      <c r="E394" t="str">
        <f>INDEX(Technologies!$B$8:$B$227,H394)</f>
        <v>RefgFrz-BM_Small-Code</v>
      </c>
      <c r="G394" t="str">
        <f t="shared" si="16"/>
        <v>TotVolume</v>
      </c>
      <c r="H394">
        <f t="shared" si="18"/>
        <v>38</v>
      </c>
      <c r="I394">
        <f>MATCH(G394,Technologies!$B$7:$U$7,0)</f>
        <v>8</v>
      </c>
      <c r="J394">
        <v>119</v>
      </c>
    </row>
    <row r="395" spans="2:10" x14ac:dyDescent="0.25">
      <c r="B395">
        <f>INDEX(exante.Technology!$A$5:$A$300,MATCH(E395,exante.Technology!$C$5:$C$300,0))</f>
        <v>1238</v>
      </c>
      <c r="C395" s="1">
        <f t="shared" si="17"/>
        <v>1084</v>
      </c>
      <c r="D395" s="30" t="str">
        <f>IF(INDEX(Technologies!$B$8:$U$227,H395,I395)=0,"",INDEX(Technologies!$B$8:$U$227,H395,I395))</f>
        <v>Small (13 – 16 cu. ft.)</v>
      </c>
      <c r="E395" t="str">
        <f>INDEX(Technologies!$B$8:$B$227,H395)</f>
        <v>RefgFrz-BM_Small-Code</v>
      </c>
      <c r="G395" t="str">
        <f t="shared" si="16"/>
        <v>SizeRange</v>
      </c>
      <c r="H395">
        <f t="shared" si="18"/>
        <v>38</v>
      </c>
      <c r="I395">
        <f>MATCH(G395,Technologies!$B$7:$U$7,0)</f>
        <v>10</v>
      </c>
      <c r="J395">
        <v>119</v>
      </c>
    </row>
    <row r="396" spans="2:10" x14ac:dyDescent="0.25">
      <c r="B396">
        <f>INDEX(exante.Technology!$A$5:$A$300,MATCH(E396,exante.Technology!$C$5:$C$300,0))</f>
        <v>1238</v>
      </c>
      <c r="C396" s="1">
        <f t="shared" si="17"/>
        <v>1085</v>
      </c>
      <c r="D396" s="30" t="str">
        <f>IF(INDEX(Technologies!$B$8:$U$227,H396,I396)=0,"",INDEX(Technologies!$B$8:$U$227,H396,I396))</f>
        <v>Code</v>
      </c>
      <c r="E396" t="str">
        <f>INDEX(Technologies!$B$8:$B$227,H396)</f>
        <v>RefgFrz-BM_Small-Code</v>
      </c>
      <c r="G396" t="str">
        <f t="shared" si="16"/>
        <v>EffLevel</v>
      </c>
      <c r="H396">
        <f t="shared" si="18"/>
        <v>38</v>
      </c>
      <c r="I396">
        <f>MATCH(G396,Technologies!$B$7:$U$7,0)</f>
        <v>11</v>
      </c>
      <c r="J396">
        <v>119</v>
      </c>
    </row>
    <row r="397" spans="2:10" x14ac:dyDescent="0.25">
      <c r="B397">
        <f>INDEX(exante.Technology!$A$5:$A$300,MATCH(E397,exante.Technology!$C$5:$C$300,0))</f>
        <v>1238</v>
      </c>
      <c r="C397" s="1">
        <f t="shared" si="17"/>
        <v>167</v>
      </c>
      <c r="D397" s="30">
        <f>IF(INDEX(Technologies!$B$8:$U$227,H397,I397)=0,"",INDEX(Technologies!$B$8:$U$227,H397,I397))</f>
        <v>485</v>
      </c>
      <c r="E397" t="str">
        <f>INDEX(Technologies!$B$8:$B$227,H397)</f>
        <v>RefgFrz-BM_Small-Code</v>
      </c>
      <c r="G397" t="str">
        <f t="shared" si="16"/>
        <v>Rated_kWhyr</v>
      </c>
      <c r="H397">
        <f t="shared" si="18"/>
        <v>38</v>
      </c>
      <c r="I397">
        <f>MATCH(G397,Technologies!$B$7:$U$7,0)</f>
        <v>12</v>
      </c>
      <c r="J397">
        <v>119</v>
      </c>
    </row>
    <row r="398" spans="2:10" x14ac:dyDescent="0.25">
      <c r="B398">
        <f>INDEX(exante.Technology!$A$5:$A$300,MATCH(E398,exante.Technology!$C$5:$C$300,0))</f>
        <v>1238</v>
      </c>
      <c r="C398" s="1">
        <f t="shared" si="17"/>
        <v>9</v>
      </c>
      <c r="D398" s="30" t="str">
        <f>IF(INDEX(Technologies!$B$8:$U$227,H398,I398)=0,"",INDEX(Technologies!$B$8:$U$227,H398,I398))</f>
        <v>RatedkWh</v>
      </c>
      <c r="E398" t="str">
        <f>INDEX(Technologies!$B$8:$B$227,H398)</f>
        <v>RefgFrz-BM_Small-Code</v>
      </c>
      <c r="G398" t="str">
        <f t="shared" si="16"/>
        <v>Scale_Basis_Type</v>
      </c>
      <c r="H398">
        <f t="shared" si="18"/>
        <v>38</v>
      </c>
      <c r="I398">
        <f>MATCH(G398,Technologies!$B$7:$U$7,0)</f>
        <v>13</v>
      </c>
      <c r="J398">
        <v>119</v>
      </c>
    </row>
    <row r="399" spans="2:10" x14ac:dyDescent="0.25">
      <c r="B399">
        <f>INDEX(exante.Technology!$A$5:$A$300,MATCH(E399,exante.Technology!$C$5:$C$300,0))</f>
        <v>1238</v>
      </c>
      <c r="C399" s="1">
        <f t="shared" si="17"/>
        <v>10</v>
      </c>
      <c r="D399" s="30">
        <f>IF(INDEX(Technologies!$B$8:$U$227,H399,I399)=0,"",INDEX(Technologies!$B$8:$U$227,H399,I399))</f>
        <v>485</v>
      </c>
      <c r="E399" t="str">
        <f>INDEX(Technologies!$B$8:$B$227,H399)</f>
        <v>RefgFrz-BM_Small-Code</v>
      </c>
      <c r="G399" t="str">
        <f t="shared" si="16"/>
        <v>Scale_Basis_Value</v>
      </c>
      <c r="H399">
        <f t="shared" si="18"/>
        <v>38</v>
      </c>
      <c r="I399">
        <f>MATCH(G399,Technologies!$B$7:$U$7,0)</f>
        <v>14</v>
      </c>
      <c r="J399">
        <v>119</v>
      </c>
    </row>
    <row r="400" spans="2:10" x14ac:dyDescent="0.25">
      <c r="B400">
        <f>INDEX(exante.Technology!$A$5:$A$300,MATCH(E400,exante.Technology!$C$5:$C$300,0))</f>
        <v>1239</v>
      </c>
      <c r="C400" s="1">
        <f t="shared" si="17"/>
        <v>83</v>
      </c>
      <c r="D400" s="30" t="str">
        <f>IF(INDEX(Technologies!$B$8:$U$227,H400,I400)=0,"",INDEX(Technologies!$B$8:$U$227,H400,I400))</f>
        <v>Bottom</v>
      </c>
      <c r="E400" t="str">
        <f>INDEX(Technologies!$B$8:$B$227,H400)</f>
        <v>RefgFrz-BM_Med-Code</v>
      </c>
      <c r="G400" t="str">
        <f t="shared" si="16"/>
        <v>Freezer_Location</v>
      </c>
      <c r="H400">
        <f t="shared" si="18"/>
        <v>39</v>
      </c>
      <c r="I400">
        <f>MATCH(G400,Technologies!$B$7:$U$7,0)</f>
        <v>4</v>
      </c>
      <c r="J400">
        <v>119</v>
      </c>
    </row>
    <row r="401" spans="2:10" x14ac:dyDescent="0.25">
      <c r="B401">
        <f>INDEX(exante.Technology!$A$5:$A$300,MATCH(E401,exante.Technology!$C$5:$C$300,0))</f>
        <v>1239</v>
      </c>
      <c r="C401" s="1">
        <f t="shared" si="17"/>
        <v>95</v>
      </c>
      <c r="D401" s="30" t="b">
        <f>IF(INDEX(Technologies!$B$8:$U$227,H401,I401)=0,"",INDEX(Technologies!$B$8:$U$227,H401,I401))</f>
        <v>0</v>
      </c>
      <c r="E401" t="str">
        <f>INDEX(Technologies!$B$8:$B$227,H401)</f>
        <v>RefgFrz-BM_Med-Code</v>
      </c>
      <c r="G401" t="str">
        <f t="shared" si="16"/>
        <v>IceMaker</v>
      </c>
      <c r="H401">
        <f t="shared" si="18"/>
        <v>39</v>
      </c>
      <c r="I401">
        <f>MATCH(G401,Technologies!$B$7:$U$7,0)</f>
        <v>5</v>
      </c>
      <c r="J401">
        <v>119</v>
      </c>
    </row>
    <row r="402" spans="2:10" x14ac:dyDescent="0.25">
      <c r="B402">
        <f>INDEX(exante.Technology!$A$5:$A$300,MATCH(E402,exante.Technology!$C$5:$C$300,0))</f>
        <v>1239</v>
      </c>
      <c r="C402" s="1">
        <f t="shared" si="17"/>
        <v>1083</v>
      </c>
      <c r="D402" s="30" t="b">
        <f>IF(INDEX(Technologies!$B$8:$U$227,H402,I402)=0,"",INDEX(Technologies!$B$8:$U$227,H402,I402))</f>
        <v>0</v>
      </c>
      <c r="E402" t="str">
        <f>INDEX(Technologies!$B$8:$B$227,H402)</f>
        <v>RefgFrz-BM_Med-Code</v>
      </c>
      <c r="G402" t="str">
        <f t="shared" si="16"/>
        <v>ThruDoorIce</v>
      </c>
      <c r="H402">
        <f t="shared" si="18"/>
        <v>39</v>
      </c>
      <c r="I402">
        <f>MATCH(G402,Technologies!$B$7:$U$7,0)</f>
        <v>6</v>
      </c>
      <c r="J402">
        <v>119</v>
      </c>
    </row>
    <row r="403" spans="2:10" x14ac:dyDescent="0.25">
      <c r="B403">
        <f>INDEX(exante.Technology!$A$5:$A$300,MATCH(E403,exante.Technology!$C$5:$C$300,0))</f>
        <v>1239</v>
      </c>
      <c r="C403" s="1">
        <f t="shared" si="17"/>
        <v>38</v>
      </c>
      <c r="D403" s="30" t="str">
        <f>IF(INDEX(Technologies!$B$8:$U$227,H403,I403)=0,"",INDEX(Technologies!$B$8:$U$227,H403,I403))</f>
        <v>Automatic</v>
      </c>
      <c r="E403" t="str">
        <f>INDEX(Technologies!$B$8:$B$227,H403)</f>
        <v>RefgFrz-BM_Med-Code</v>
      </c>
      <c r="G403" t="str">
        <f t="shared" si="16"/>
        <v>Defrost</v>
      </c>
      <c r="H403">
        <f t="shared" si="18"/>
        <v>39</v>
      </c>
      <c r="I403">
        <f>MATCH(G403,Technologies!$B$7:$U$7,0)</f>
        <v>7</v>
      </c>
      <c r="J403">
        <v>119</v>
      </c>
    </row>
    <row r="404" spans="2:10" x14ac:dyDescent="0.25">
      <c r="B404">
        <f>INDEX(exante.Technology!$A$5:$A$300,MATCH(E404,exante.Technology!$C$5:$C$300,0))</f>
        <v>1239</v>
      </c>
      <c r="C404" s="1">
        <f t="shared" si="17"/>
        <v>205</v>
      </c>
      <c r="D404" s="30">
        <f>IF(INDEX(Technologies!$B$8:$U$227,H404,I404)=0,"",INDEX(Technologies!$B$8:$U$227,H404,I404))</f>
        <v>19</v>
      </c>
      <c r="E404" t="str">
        <f>INDEX(Technologies!$B$8:$B$227,H404)</f>
        <v>RefgFrz-BM_Med-Code</v>
      </c>
      <c r="G404" t="str">
        <f t="shared" ref="G404:G467" si="19">VLOOKUP(C404,$B$6:$C$17,2,FALSE)</f>
        <v>TotVolume</v>
      </c>
      <c r="H404">
        <f t="shared" si="18"/>
        <v>39</v>
      </c>
      <c r="I404">
        <f>MATCH(G404,Technologies!$B$7:$U$7,0)</f>
        <v>8</v>
      </c>
      <c r="J404">
        <v>119</v>
      </c>
    </row>
    <row r="405" spans="2:10" x14ac:dyDescent="0.25">
      <c r="B405">
        <f>INDEX(exante.Technology!$A$5:$A$300,MATCH(E405,exante.Technology!$C$5:$C$300,0))</f>
        <v>1239</v>
      </c>
      <c r="C405" s="1">
        <f t="shared" si="17"/>
        <v>1084</v>
      </c>
      <c r="D405" s="30" t="str">
        <f>IF(INDEX(Technologies!$B$8:$U$227,H405,I405)=0,"",INDEX(Technologies!$B$8:$U$227,H405,I405))</f>
        <v>Medium (17 – 20 cu. ft.)</v>
      </c>
      <c r="E405" t="str">
        <f>INDEX(Technologies!$B$8:$B$227,H405)</f>
        <v>RefgFrz-BM_Med-Code</v>
      </c>
      <c r="G405" t="str">
        <f t="shared" si="19"/>
        <v>SizeRange</v>
      </c>
      <c r="H405">
        <f t="shared" si="18"/>
        <v>39</v>
      </c>
      <c r="I405">
        <f>MATCH(G405,Technologies!$B$7:$U$7,0)</f>
        <v>10</v>
      </c>
      <c r="J405">
        <v>119</v>
      </c>
    </row>
    <row r="406" spans="2:10" x14ac:dyDescent="0.25">
      <c r="B406">
        <f>INDEX(exante.Technology!$A$5:$A$300,MATCH(E406,exante.Technology!$C$5:$C$300,0))</f>
        <v>1239</v>
      </c>
      <c r="C406" s="1">
        <f t="shared" si="17"/>
        <v>1085</v>
      </c>
      <c r="D406" s="30" t="str">
        <f>IF(INDEX(Technologies!$B$8:$U$227,H406,I406)=0,"",INDEX(Technologies!$B$8:$U$227,H406,I406))</f>
        <v>Code</v>
      </c>
      <c r="E406" t="str">
        <f>INDEX(Technologies!$B$8:$B$227,H406)</f>
        <v>RefgFrz-BM_Med-Code</v>
      </c>
      <c r="G406" t="str">
        <f t="shared" si="19"/>
        <v>EffLevel</v>
      </c>
      <c r="H406">
        <f t="shared" si="18"/>
        <v>39</v>
      </c>
      <c r="I406">
        <f>MATCH(G406,Technologies!$B$7:$U$7,0)</f>
        <v>11</v>
      </c>
      <c r="J406">
        <v>119</v>
      </c>
    </row>
    <row r="407" spans="2:10" x14ac:dyDescent="0.25">
      <c r="B407">
        <f>INDEX(exante.Technology!$A$5:$A$300,MATCH(E407,exante.Technology!$C$5:$C$300,0))</f>
        <v>1239</v>
      </c>
      <c r="C407" s="1">
        <f t="shared" si="17"/>
        <v>167</v>
      </c>
      <c r="D407" s="30">
        <f>IF(INDEX(Technologies!$B$8:$U$227,H407,I407)=0,"",INDEX(Technologies!$B$8:$U$227,H407,I407))</f>
        <v>530</v>
      </c>
      <c r="E407" t="str">
        <f>INDEX(Technologies!$B$8:$B$227,H407)</f>
        <v>RefgFrz-BM_Med-Code</v>
      </c>
      <c r="G407" t="str">
        <f t="shared" si="19"/>
        <v>Rated_kWhyr</v>
      </c>
      <c r="H407">
        <f t="shared" si="18"/>
        <v>39</v>
      </c>
      <c r="I407">
        <f>MATCH(G407,Technologies!$B$7:$U$7,0)</f>
        <v>12</v>
      </c>
      <c r="J407">
        <v>119</v>
      </c>
    </row>
    <row r="408" spans="2:10" x14ac:dyDescent="0.25">
      <c r="B408">
        <f>INDEX(exante.Technology!$A$5:$A$300,MATCH(E408,exante.Technology!$C$5:$C$300,0))</f>
        <v>1239</v>
      </c>
      <c r="C408" s="1">
        <f t="shared" si="17"/>
        <v>9</v>
      </c>
      <c r="D408" s="30" t="str">
        <f>IF(INDEX(Technologies!$B$8:$U$227,H408,I408)=0,"",INDEX(Technologies!$B$8:$U$227,H408,I408))</f>
        <v>RatedkWh</v>
      </c>
      <c r="E408" t="str">
        <f>INDEX(Technologies!$B$8:$B$227,H408)</f>
        <v>RefgFrz-BM_Med-Code</v>
      </c>
      <c r="G408" t="str">
        <f t="shared" si="19"/>
        <v>Scale_Basis_Type</v>
      </c>
      <c r="H408">
        <f t="shared" si="18"/>
        <v>39</v>
      </c>
      <c r="I408">
        <f>MATCH(G408,Technologies!$B$7:$U$7,0)</f>
        <v>13</v>
      </c>
      <c r="J408">
        <v>119</v>
      </c>
    </row>
    <row r="409" spans="2:10" x14ac:dyDescent="0.25">
      <c r="B409">
        <f>INDEX(exante.Technology!$A$5:$A$300,MATCH(E409,exante.Technology!$C$5:$C$300,0))</f>
        <v>1239</v>
      </c>
      <c r="C409" s="1">
        <f t="shared" si="17"/>
        <v>10</v>
      </c>
      <c r="D409" s="30">
        <f>IF(INDEX(Technologies!$B$8:$U$227,H409,I409)=0,"",INDEX(Technologies!$B$8:$U$227,H409,I409))</f>
        <v>530</v>
      </c>
      <c r="E409" t="str">
        <f>INDEX(Technologies!$B$8:$B$227,H409)</f>
        <v>RefgFrz-BM_Med-Code</v>
      </c>
      <c r="G409" t="str">
        <f t="shared" si="19"/>
        <v>Scale_Basis_Value</v>
      </c>
      <c r="H409">
        <f t="shared" si="18"/>
        <v>39</v>
      </c>
      <c r="I409">
        <f>MATCH(G409,Technologies!$B$7:$U$7,0)</f>
        <v>14</v>
      </c>
      <c r="J409">
        <v>119</v>
      </c>
    </row>
    <row r="410" spans="2:10" x14ac:dyDescent="0.25">
      <c r="B410">
        <f>INDEX(exante.Technology!$A$5:$A$300,MATCH(E410,exante.Technology!$C$5:$C$300,0))</f>
        <v>1240</v>
      </c>
      <c r="C410" s="1">
        <f t="shared" si="17"/>
        <v>83</v>
      </c>
      <c r="D410" s="30" t="str">
        <f>IF(INDEX(Technologies!$B$8:$U$227,H410,I410)=0,"",INDEX(Technologies!$B$8:$U$227,H410,I410))</f>
        <v>Bottom</v>
      </c>
      <c r="E410" t="str">
        <f>INDEX(Technologies!$B$8:$B$227,H410)</f>
        <v>RefgFrz-BM_Large-Code</v>
      </c>
      <c r="G410" t="str">
        <f t="shared" si="19"/>
        <v>Freezer_Location</v>
      </c>
      <c r="H410">
        <f t="shared" si="18"/>
        <v>40</v>
      </c>
      <c r="I410">
        <f>MATCH(G410,Technologies!$B$7:$U$7,0)</f>
        <v>4</v>
      </c>
      <c r="J410">
        <v>119</v>
      </c>
    </row>
    <row r="411" spans="2:10" x14ac:dyDescent="0.25">
      <c r="B411">
        <f>INDEX(exante.Technology!$A$5:$A$300,MATCH(E411,exante.Technology!$C$5:$C$300,0))</f>
        <v>1240</v>
      </c>
      <c r="C411" s="1">
        <f t="shared" si="17"/>
        <v>95</v>
      </c>
      <c r="D411" s="30" t="b">
        <f>IF(INDEX(Technologies!$B$8:$U$227,H411,I411)=0,"",INDEX(Technologies!$B$8:$U$227,H411,I411))</f>
        <v>0</v>
      </c>
      <c r="E411" t="str">
        <f>INDEX(Technologies!$B$8:$B$227,H411)</f>
        <v>RefgFrz-BM_Large-Code</v>
      </c>
      <c r="G411" t="str">
        <f t="shared" si="19"/>
        <v>IceMaker</v>
      </c>
      <c r="H411">
        <f t="shared" si="18"/>
        <v>40</v>
      </c>
      <c r="I411">
        <f>MATCH(G411,Technologies!$B$7:$U$7,0)</f>
        <v>5</v>
      </c>
      <c r="J411">
        <v>119</v>
      </c>
    </row>
    <row r="412" spans="2:10" x14ac:dyDescent="0.25">
      <c r="B412">
        <f>INDEX(exante.Technology!$A$5:$A$300,MATCH(E412,exante.Technology!$C$5:$C$300,0))</f>
        <v>1240</v>
      </c>
      <c r="C412" s="1">
        <f t="shared" si="17"/>
        <v>1083</v>
      </c>
      <c r="D412" s="30" t="b">
        <f>IF(INDEX(Technologies!$B$8:$U$227,H412,I412)=0,"",INDEX(Technologies!$B$8:$U$227,H412,I412))</f>
        <v>0</v>
      </c>
      <c r="E412" t="str">
        <f>INDEX(Technologies!$B$8:$B$227,H412)</f>
        <v>RefgFrz-BM_Large-Code</v>
      </c>
      <c r="G412" t="str">
        <f t="shared" si="19"/>
        <v>ThruDoorIce</v>
      </c>
      <c r="H412">
        <f t="shared" si="18"/>
        <v>40</v>
      </c>
      <c r="I412">
        <f>MATCH(G412,Technologies!$B$7:$U$7,0)</f>
        <v>6</v>
      </c>
      <c r="J412">
        <v>119</v>
      </c>
    </row>
    <row r="413" spans="2:10" x14ac:dyDescent="0.25">
      <c r="B413">
        <f>INDEX(exante.Technology!$A$5:$A$300,MATCH(E413,exante.Technology!$C$5:$C$300,0))</f>
        <v>1240</v>
      </c>
      <c r="C413" s="1">
        <f t="shared" si="17"/>
        <v>38</v>
      </c>
      <c r="D413" s="30" t="str">
        <f>IF(INDEX(Technologies!$B$8:$U$227,H413,I413)=0,"",INDEX(Technologies!$B$8:$U$227,H413,I413))</f>
        <v>Automatic</v>
      </c>
      <c r="E413" t="str">
        <f>INDEX(Technologies!$B$8:$B$227,H413)</f>
        <v>RefgFrz-BM_Large-Code</v>
      </c>
      <c r="G413" t="str">
        <f t="shared" si="19"/>
        <v>Defrost</v>
      </c>
      <c r="H413">
        <f t="shared" si="18"/>
        <v>40</v>
      </c>
      <c r="I413">
        <f>MATCH(G413,Technologies!$B$7:$U$7,0)</f>
        <v>7</v>
      </c>
      <c r="J413">
        <v>119</v>
      </c>
    </row>
    <row r="414" spans="2:10" x14ac:dyDescent="0.25">
      <c r="B414">
        <f>INDEX(exante.Technology!$A$5:$A$300,MATCH(E414,exante.Technology!$C$5:$C$300,0))</f>
        <v>1240</v>
      </c>
      <c r="C414" s="1">
        <f t="shared" si="17"/>
        <v>205</v>
      </c>
      <c r="D414" s="30">
        <f>IF(INDEX(Technologies!$B$8:$U$227,H414,I414)=0,"",INDEX(Technologies!$B$8:$U$227,H414,I414))</f>
        <v>22</v>
      </c>
      <c r="E414" t="str">
        <f>INDEX(Technologies!$B$8:$B$227,H414)</f>
        <v>RefgFrz-BM_Large-Code</v>
      </c>
      <c r="G414" t="str">
        <f t="shared" si="19"/>
        <v>TotVolume</v>
      </c>
      <c r="H414">
        <f t="shared" si="18"/>
        <v>40</v>
      </c>
      <c r="I414">
        <f>MATCH(G414,Technologies!$B$7:$U$7,0)</f>
        <v>8</v>
      </c>
      <c r="J414">
        <v>119</v>
      </c>
    </row>
    <row r="415" spans="2:10" x14ac:dyDescent="0.25">
      <c r="B415">
        <f>INDEX(exante.Technology!$A$5:$A$300,MATCH(E415,exante.Technology!$C$5:$C$300,0))</f>
        <v>1240</v>
      </c>
      <c r="C415" s="1">
        <f t="shared" ref="C415:C478" si="20">+C405</f>
        <v>1084</v>
      </c>
      <c r="D415" s="30" t="str">
        <f>IF(INDEX(Technologies!$B$8:$U$227,H415,I415)=0,"",INDEX(Technologies!$B$8:$U$227,H415,I415))</f>
        <v>Large (21 – 23 cu. ft.)</v>
      </c>
      <c r="E415" t="str">
        <f>INDEX(Technologies!$B$8:$B$227,H415)</f>
        <v>RefgFrz-BM_Large-Code</v>
      </c>
      <c r="G415" t="str">
        <f t="shared" si="19"/>
        <v>SizeRange</v>
      </c>
      <c r="H415">
        <f t="shared" ref="H415:H478" si="21">+H405+1</f>
        <v>40</v>
      </c>
      <c r="I415">
        <f>MATCH(G415,Technologies!$B$7:$U$7,0)</f>
        <v>10</v>
      </c>
      <c r="J415">
        <v>119</v>
      </c>
    </row>
    <row r="416" spans="2:10" x14ac:dyDescent="0.25">
      <c r="B416">
        <f>INDEX(exante.Technology!$A$5:$A$300,MATCH(E416,exante.Technology!$C$5:$C$300,0))</f>
        <v>1240</v>
      </c>
      <c r="C416" s="1">
        <f t="shared" si="20"/>
        <v>1085</v>
      </c>
      <c r="D416" s="30" t="str">
        <f>IF(INDEX(Technologies!$B$8:$U$227,H416,I416)=0,"",INDEX(Technologies!$B$8:$U$227,H416,I416))</f>
        <v>Code</v>
      </c>
      <c r="E416" t="str">
        <f>INDEX(Technologies!$B$8:$B$227,H416)</f>
        <v>RefgFrz-BM_Large-Code</v>
      </c>
      <c r="G416" t="str">
        <f t="shared" si="19"/>
        <v>EffLevel</v>
      </c>
      <c r="H416">
        <f t="shared" si="21"/>
        <v>40</v>
      </c>
      <c r="I416">
        <f>MATCH(G416,Technologies!$B$7:$U$7,0)</f>
        <v>11</v>
      </c>
      <c r="J416">
        <v>119</v>
      </c>
    </row>
    <row r="417" spans="2:10" x14ac:dyDescent="0.25">
      <c r="B417">
        <f>INDEX(exante.Technology!$A$5:$A$300,MATCH(E417,exante.Technology!$C$5:$C$300,0))</f>
        <v>1240</v>
      </c>
      <c r="C417" s="1">
        <f t="shared" si="20"/>
        <v>167</v>
      </c>
      <c r="D417" s="30">
        <f>IF(INDEX(Technologies!$B$8:$U$227,H417,I417)=0,"",INDEX(Technologies!$B$8:$U$227,H417,I417))</f>
        <v>564</v>
      </c>
      <c r="E417" t="str">
        <f>INDEX(Technologies!$B$8:$B$227,H417)</f>
        <v>RefgFrz-BM_Large-Code</v>
      </c>
      <c r="G417" t="str">
        <f t="shared" si="19"/>
        <v>Rated_kWhyr</v>
      </c>
      <c r="H417">
        <f t="shared" si="21"/>
        <v>40</v>
      </c>
      <c r="I417">
        <f>MATCH(G417,Technologies!$B$7:$U$7,0)</f>
        <v>12</v>
      </c>
      <c r="J417">
        <v>119</v>
      </c>
    </row>
    <row r="418" spans="2:10" x14ac:dyDescent="0.25">
      <c r="B418">
        <f>INDEX(exante.Technology!$A$5:$A$300,MATCH(E418,exante.Technology!$C$5:$C$300,0))</f>
        <v>1240</v>
      </c>
      <c r="C418" s="1">
        <f t="shared" si="20"/>
        <v>9</v>
      </c>
      <c r="D418" s="30" t="str">
        <f>IF(INDEX(Technologies!$B$8:$U$227,H418,I418)=0,"",INDEX(Technologies!$B$8:$U$227,H418,I418))</f>
        <v>RatedkWh</v>
      </c>
      <c r="E418" t="str">
        <f>INDEX(Technologies!$B$8:$B$227,H418)</f>
        <v>RefgFrz-BM_Large-Code</v>
      </c>
      <c r="G418" t="str">
        <f t="shared" si="19"/>
        <v>Scale_Basis_Type</v>
      </c>
      <c r="H418">
        <f t="shared" si="21"/>
        <v>40</v>
      </c>
      <c r="I418">
        <f>MATCH(G418,Technologies!$B$7:$U$7,0)</f>
        <v>13</v>
      </c>
      <c r="J418">
        <v>119</v>
      </c>
    </row>
    <row r="419" spans="2:10" x14ac:dyDescent="0.25">
      <c r="B419">
        <f>INDEX(exante.Technology!$A$5:$A$300,MATCH(E419,exante.Technology!$C$5:$C$300,0))</f>
        <v>1240</v>
      </c>
      <c r="C419" s="1">
        <f t="shared" si="20"/>
        <v>10</v>
      </c>
      <c r="D419" s="30">
        <f>IF(INDEX(Technologies!$B$8:$U$227,H419,I419)=0,"",INDEX(Technologies!$B$8:$U$227,H419,I419))</f>
        <v>564</v>
      </c>
      <c r="E419" t="str">
        <f>INDEX(Technologies!$B$8:$B$227,H419)</f>
        <v>RefgFrz-BM_Large-Code</v>
      </c>
      <c r="G419" t="str">
        <f t="shared" si="19"/>
        <v>Scale_Basis_Value</v>
      </c>
      <c r="H419">
        <f t="shared" si="21"/>
        <v>40</v>
      </c>
      <c r="I419">
        <f>MATCH(G419,Technologies!$B$7:$U$7,0)</f>
        <v>14</v>
      </c>
      <c r="J419">
        <v>119</v>
      </c>
    </row>
    <row r="420" spans="2:10" x14ac:dyDescent="0.25">
      <c r="B420">
        <f>INDEX(exante.Technology!$A$5:$A$300,MATCH(E420,exante.Technology!$C$5:$C$300,0))</f>
        <v>1241</v>
      </c>
      <c r="C420" s="1">
        <f t="shared" si="20"/>
        <v>83</v>
      </c>
      <c r="D420" s="30" t="str">
        <f>IF(INDEX(Technologies!$B$8:$U$227,H420,I420)=0,"",INDEX(Technologies!$B$8:$U$227,H420,I420))</f>
        <v>Bottom</v>
      </c>
      <c r="E420" t="str">
        <f>INDEX(Technologies!$B$8:$B$227,H420)</f>
        <v>RefgFrz-BM_VLarge-Code</v>
      </c>
      <c r="G420" t="str">
        <f t="shared" si="19"/>
        <v>Freezer_Location</v>
      </c>
      <c r="H420">
        <f t="shared" si="21"/>
        <v>41</v>
      </c>
      <c r="I420">
        <f>MATCH(G420,Technologies!$B$7:$U$7,0)</f>
        <v>4</v>
      </c>
      <c r="J420">
        <v>119</v>
      </c>
    </row>
    <row r="421" spans="2:10" x14ac:dyDescent="0.25">
      <c r="B421">
        <f>INDEX(exante.Technology!$A$5:$A$300,MATCH(E421,exante.Technology!$C$5:$C$300,0))</f>
        <v>1241</v>
      </c>
      <c r="C421" s="1">
        <f t="shared" si="20"/>
        <v>95</v>
      </c>
      <c r="D421" s="30" t="b">
        <f>IF(INDEX(Technologies!$B$8:$U$227,H421,I421)=0,"",INDEX(Technologies!$B$8:$U$227,H421,I421))</f>
        <v>0</v>
      </c>
      <c r="E421" t="str">
        <f>INDEX(Technologies!$B$8:$B$227,H421)</f>
        <v>RefgFrz-BM_VLarge-Code</v>
      </c>
      <c r="G421" t="str">
        <f t="shared" si="19"/>
        <v>IceMaker</v>
      </c>
      <c r="H421">
        <f t="shared" si="21"/>
        <v>41</v>
      </c>
      <c r="I421">
        <f>MATCH(G421,Technologies!$B$7:$U$7,0)</f>
        <v>5</v>
      </c>
      <c r="J421">
        <v>119</v>
      </c>
    </row>
    <row r="422" spans="2:10" x14ac:dyDescent="0.25">
      <c r="B422">
        <f>INDEX(exante.Technology!$A$5:$A$300,MATCH(E422,exante.Technology!$C$5:$C$300,0))</f>
        <v>1241</v>
      </c>
      <c r="C422" s="1">
        <f t="shared" si="20"/>
        <v>1083</v>
      </c>
      <c r="D422" s="30" t="b">
        <f>IF(INDEX(Technologies!$B$8:$U$227,H422,I422)=0,"",INDEX(Technologies!$B$8:$U$227,H422,I422))</f>
        <v>0</v>
      </c>
      <c r="E422" t="str">
        <f>INDEX(Technologies!$B$8:$B$227,H422)</f>
        <v>RefgFrz-BM_VLarge-Code</v>
      </c>
      <c r="G422" t="str">
        <f t="shared" si="19"/>
        <v>ThruDoorIce</v>
      </c>
      <c r="H422">
        <f t="shared" si="21"/>
        <v>41</v>
      </c>
      <c r="I422">
        <f>MATCH(G422,Technologies!$B$7:$U$7,0)</f>
        <v>6</v>
      </c>
      <c r="J422">
        <v>119</v>
      </c>
    </row>
    <row r="423" spans="2:10" x14ac:dyDescent="0.25">
      <c r="B423">
        <f>INDEX(exante.Technology!$A$5:$A$300,MATCH(E423,exante.Technology!$C$5:$C$300,0))</f>
        <v>1241</v>
      </c>
      <c r="C423" s="1">
        <f t="shared" si="20"/>
        <v>38</v>
      </c>
      <c r="D423" s="30" t="str">
        <f>IF(INDEX(Technologies!$B$8:$U$227,H423,I423)=0,"",INDEX(Technologies!$B$8:$U$227,H423,I423))</f>
        <v>Automatic</v>
      </c>
      <c r="E423" t="str">
        <f>INDEX(Technologies!$B$8:$B$227,H423)</f>
        <v>RefgFrz-BM_VLarge-Code</v>
      </c>
      <c r="G423" t="str">
        <f t="shared" si="19"/>
        <v>Defrost</v>
      </c>
      <c r="H423">
        <f t="shared" si="21"/>
        <v>41</v>
      </c>
      <c r="I423">
        <f>MATCH(G423,Technologies!$B$7:$U$7,0)</f>
        <v>7</v>
      </c>
      <c r="J423">
        <v>119</v>
      </c>
    </row>
    <row r="424" spans="2:10" x14ac:dyDescent="0.25">
      <c r="B424">
        <f>INDEX(exante.Technology!$A$5:$A$300,MATCH(E424,exante.Technology!$C$5:$C$300,0))</f>
        <v>1241</v>
      </c>
      <c r="C424" s="1">
        <f t="shared" si="20"/>
        <v>205</v>
      </c>
      <c r="D424" s="30">
        <f>IF(INDEX(Technologies!$B$8:$U$227,H424,I424)=0,"",INDEX(Technologies!$B$8:$U$227,H424,I424))</f>
        <v>26</v>
      </c>
      <c r="E424" t="str">
        <f>INDEX(Technologies!$B$8:$B$227,H424)</f>
        <v>RefgFrz-BM_VLarge-Code</v>
      </c>
      <c r="G424" t="str">
        <f t="shared" si="19"/>
        <v>TotVolume</v>
      </c>
      <c r="H424">
        <f t="shared" si="21"/>
        <v>41</v>
      </c>
      <c r="I424">
        <f>MATCH(G424,Technologies!$B$7:$U$7,0)</f>
        <v>8</v>
      </c>
      <c r="J424">
        <v>119</v>
      </c>
    </row>
    <row r="425" spans="2:10" x14ac:dyDescent="0.25">
      <c r="B425">
        <f>INDEX(exante.Technology!$A$5:$A$300,MATCH(E425,exante.Technology!$C$5:$C$300,0))</f>
        <v>1241</v>
      </c>
      <c r="C425" s="1">
        <f t="shared" si="20"/>
        <v>1084</v>
      </c>
      <c r="D425" s="30" t="str">
        <f>IF(INDEX(Technologies!$B$8:$U$227,H425,I425)=0,"",INDEX(Technologies!$B$8:$U$227,H425,I425))</f>
        <v>Very large (over 23 cu. Ft.)</v>
      </c>
      <c r="E425" t="str">
        <f>INDEX(Technologies!$B$8:$B$227,H425)</f>
        <v>RefgFrz-BM_VLarge-Code</v>
      </c>
      <c r="G425" t="str">
        <f t="shared" si="19"/>
        <v>SizeRange</v>
      </c>
      <c r="H425">
        <f t="shared" si="21"/>
        <v>41</v>
      </c>
      <c r="I425">
        <f>MATCH(G425,Technologies!$B$7:$U$7,0)</f>
        <v>10</v>
      </c>
      <c r="J425">
        <v>119</v>
      </c>
    </row>
    <row r="426" spans="2:10" x14ac:dyDescent="0.25">
      <c r="B426">
        <f>INDEX(exante.Technology!$A$5:$A$300,MATCH(E426,exante.Technology!$C$5:$C$300,0))</f>
        <v>1241</v>
      </c>
      <c r="C426" s="1">
        <f t="shared" si="20"/>
        <v>1085</v>
      </c>
      <c r="D426" s="30" t="str">
        <f>IF(INDEX(Technologies!$B$8:$U$227,H426,I426)=0,"",INDEX(Technologies!$B$8:$U$227,H426,I426))</f>
        <v>Code</v>
      </c>
      <c r="E426" t="str">
        <f>INDEX(Technologies!$B$8:$B$227,H426)</f>
        <v>RefgFrz-BM_VLarge-Code</v>
      </c>
      <c r="G426" t="str">
        <f t="shared" si="19"/>
        <v>EffLevel</v>
      </c>
      <c r="H426">
        <f t="shared" si="21"/>
        <v>41</v>
      </c>
      <c r="I426">
        <f>MATCH(G426,Technologies!$B$7:$U$7,0)</f>
        <v>11</v>
      </c>
      <c r="J426">
        <v>119</v>
      </c>
    </row>
    <row r="427" spans="2:10" x14ac:dyDescent="0.25">
      <c r="B427">
        <f>INDEX(exante.Technology!$A$5:$A$300,MATCH(E427,exante.Technology!$C$5:$C$300,0))</f>
        <v>1241</v>
      </c>
      <c r="C427" s="1">
        <f t="shared" si="20"/>
        <v>167</v>
      </c>
      <c r="D427" s="30">
        <f>IF(INDEX(Technologies!$B$8:$U$227,H427,I427)=0,"",INDEX(Technologies!$B$8:$U$227,H427,I427))</f>
        <v>608</v>
      </c>
      <c r="E427" t="str">
        <f>INDEX(Technologies!$B$8:$B$227,H427)</f>
        <v>RefgFrz-BM_VLarge-Code</v>
      </c>
      <c r="G427" t="str">
        <f t="shared" si="19"/>
        <v>Rated_kWhyr</v>
      </c>
      <c r="H427">
        <f t="shared" si="21"/>
        <v>41</v>
      </c>
      <c r="I427">
        <f>MATCH(G427,Technologies!$B$7:$U$7,0)</f>
        <v>12</v>
      </c>
      <c r="J427">
        <v>119</v>
      </c>
    </row>
    <row r="428" spans="2:10" x14ac:dyDescent="0.25">
      <c r="B428">
        <f>INDEX(exante.Technology!$A$5:$A$300,MATCH(E428,exante.Technology!$C$5:$C$300,0))</f>
        <v>1241</v>
      </c>
      <c r="C428" s="1">
        <f t="shared" si="20"/>
        <v>9</v>
      </c>
      <c r="D428" s="30" t="str">
        <f>IF(INDEX(Technologies!$B$8:$U$227,H428,I428)=0,"",INDEX(Technologies!$B$8:$U$227,H428,I428))</f>
        <v>RatedkWh</v>
      </c>
      <c r="E428" t="str">
        <f>INDEX(Technologies!$B$8:$B$227,H428)</f>
        <v>RefgFrz-BM_VLarge-Code</v>
      </c>
      <c r="G428" t="str">
        <f t="shared" si="19"/>
        <v>Scale_Basis_Type</v>
      </c>
      <c r="H428">
        <f t="shared" si="21"/>
        <v>41</v>
      </c>
      <c r="I428">
        <f>MATCH(G428,Technologies!$B$7:$U$7,0)</f>
        <v>13</v>
      </c>
      <c r="J428">
        <v>119</v>
      </c>
    </row>
    <row r="429" spans="2:10" x14ac:dyDescent="0.25">
      <c r="B429">
        <f>INDEX(exante.Technology!$A$5:$A$300,MATCH(E429,exante.Technology!$C$5:$C$300,0))</f>
        <v>1241</v>
      </c>
      <c r="C429" s="1">
        <f t="shared" si="20"/>
        <v>10</v>
      </c>
      <c r="D429" s="30">
        <f>IF(INDEX(Technologies!$B$8:$U$227,H429,I429)=0,"",INDEX(Technologies!$B$8:$U$227,H429,I429))</f>
        <v>608</v>
      </c>
      <c r="E429" t="str">
        <f>INDEX(Technologies!$B$8:$B$227,H429)</f>
        <v>RefgFrz-BM_VLarge-Code</v>
      </c>
      <c r="G429" t="str">
        <f t="shared" si="19"/>
        <v>Scale_Basis_Value</v>
      </c>
      <c r="H429">
        <f t="shared" si="21"/>
        <v>41</v>
      </c>
      <c r="I429">
        <f>MATCH(G429,Technologies!$B$7:$U$7,0)</f>
        <v>14</v>
      </c>
      <c r="J429">
        <v>119</v>
      </c>
    </row>
    <row r="430" spans="2:10" x14ac:dyDescent="0.25">
      <c r="B430">
        <f>INDEX(exante.Technology!$A$5:$A$300,MATCH(E430,exante.Technology!$C$5:$C$300,0))</f>
        <v>1242</v>
      </c>
      <c r="C430" s="1">
        <f t="shared" si="20"/>
        <v>83</v>
      </c>
      <c r="D430" s="30" t="str">
        <f>IF(INDEX(Technologies!$B$8:$U$227,H430,I430)=0,"",INDEX(Technologies!$B$8:$U$227,H430,I430))</f>
        <v>Bottom</v>
      </c>
      <c r="E430" t="str">
        <f>INDEX(Technologies!$B$8:$B$227,H430)</f>
        <v>RefgFrz-BM_WtdSize-Code</v>
      </c>
      <c r="G430" t="str">
        <f t="shared" si="19"/>
        <v>Freezer_Location</v>
      </c>
      <c r="H430">
        <f t="shared" si="21"/>
        <v>42</v>
      </c>
      <c r="I430">
        <f>MATCH(G430,Technologies!$B$7:$U$7,0)</f>
        <v>4</v>
      </c>
      <c r="J430">
        <v>119</v>
      </c>
    </row>
    <row r="431" spans="2:10" x14ac:dyDescent="0.25">
      <c r="B431">
        <f>INDEX(exante.Technology!$A$5:$A$300,MATCH(E431,exante.Technology!$C$5:$C$300,0))</f>
        <v>1242</v>
      </c>
      <c r="C431" s="1">
        <f t="shared" si="20"/>
        <v>95</v>
      </c>
      <c r="D431" s="30" t="b">
        <f>IF(INDEX(Technologies!$B$8:$U$227,H431,I431)=0,"",INDEX(Technologies!$B$8:$U$227,H431,I431))</f>
        <v>0</v>
      </c>
      <c r="E431" t="str">
        <f>INDEX(Technologies!$B$8:$B$227,H431)</f>
        <v>RefgFrz-BM_WtdSize-Code</v>
      </c>
      <c r="G431" t="str">
        <f t="shared" si="19"/>
        <v>IceMaker</v>
      </c>
      <c r="H431">
        <f t="shared" si="21"/>
        <v>42</v>
      </c>
      <c r="I431">
        <f>MATCH(G431,Technologies!$B$7:$U$7,0)</f>
        <v>5</v>
      </c>
      <c r="J431">
        <v>119</v>
      </c>
    </row>
    <row r="432" spans="2:10" x14ac:dyDescent="0.25">
      <c r="B432">
        <f>INDEX(exante.Technology!$A$5:$A$300,MATCH(E432,exante.Technology!$C$5:$C$300,0))</f>
        <v>1242</v>
      </c>
      <c r="C432" s="1">
        <f t="shared" si="20"/>
        <v>1083</v>
      </c>
      <c r="D432" s="30" t="b">
        <f>IF(INDEX(Technologies!$B$8:$U$227,H432,I432)=0,"",INDEX(Technologies!$B$8:$U$227,H432,I432))</f>
        <v>0</v>
      </c>
      <c r="E432" t="str">
        <f>INDEX(Technologies!$B$8:$B$227,H432)</f>
        <v>RefgFrz-BM_WtdSize-Code</v>
      </c>
      <c r="G432" t="str">
        <f t="shared" si="19"/>
        <v>ThruDoorIce</v>
      </c>
      <c r="H432">
        <f t="shared" si="21"/>
        <v>42</v>
      </c>
      <c r="I432">
        <f>MATCH(G432,Technologies!$B$7:$U$7,0)</f>
        <v>6</v>
      </c>
      <c r="J432">
        <v>119</v>
      </c>
    </row>
    <row r="433" spans="2:10" x14ac:dyDescent="0.25">
      <c r="B433">
        <f>INDEX(exante.Technology!$A$5:$A$300,MATCH(E433,exante.Technology!$C$5:$C$300,0))</f>
        <v>1242</v>
      </c>
      <c r="C433" s="1">
        <f t="shared" si="20"/>
        <v>38</v>
      </c>
      <c r="D433" s="30" t="str">
        <f>IF(INDEX(Technologies!$B$8:$U$227,H433,I433)=0,"",INDEX(Technologies!$B$8:$U$227,H433,I433))</f>
        <v>Automatic</v>
      </c>
      <c r="E433" t="str">
        <f>INDEX(Technologies!$B$8:$B$227,H433)</f>
        <v>RefgFrz-BM_WtdSize-Code</v>
      </c>
      <c r="G433" t="str">
        <f t="shared" si="19"/>
        <v>Defrost</v>
      </c>
      <c r="H433">
        <f t="shared" si="21"/>
        <v>42</v>
      </c>
      <c r="I433">
        <f>MATCH(G433,Technologies!$B$7:$U$7,0)</f>
        <v>7</v>
      </c>
      <c r="J433">
        <v>119</v>
      </c>
    </row>
    <row r="434" spans="2:10" x14ac:dyDescent="0.25">
      <c r="B434">
        <f>INDEX(exante.Technology!$A$5:$A$300,MATCH(E434,exante.Technology!$C$5:$C$300,0))</f>
        <v>1242</v>
      </c>
      <c r="C434" s="1">
        <f t="shared" si="20"/>
        <v>205</v>
      </c>
      <c r="D434" s="30">
        <f>IF(INDEX(Technologies!$B$8:$U$227,H434,I434)=0,"",INDEX(Technologies!$B$8:$U$227,H434,I434))</f>
        <v>20.399999999999999</v>
      </c>
      <c r="E434" t="str">
        <f>INDEX(Technologies!$B$8:$B$227,H434)</f>
        <v>RefgFrz-BM_WtdSize-Code</v>
      </c>
      <c r="G434" t="str">
        <f t="shared" si="19"/>
        <v>TotVolume</v>
      </c>
      <c r="H434">
        <f t="shared" si="21"/>
        <v>42</v>
      </c>
      <c r="I434">
        <f>MATCH(G434,Technologies!$B$7:$U$7,0)</f>
        <v>8</v>
      </c>
      <c r="J434">
        <v>119</v>
      </c>
    </row>
    <row r="435" spans="2:10" x14ac:dyDescent="0.25">
      <c r="B435">
        <f>INDEX(exante.Technology!$A$5:$A$300,MATCH(E435,exante.Technology!$C$5:$C$300,0))</f>
        <v>1242</v>
      </c>
      <c r="C435" s="1">
        <f t="shared" si="20"/>
        <v>1084</v>
      </c>
      <c r="D435" s="30" t="str">
        <f>IF(INDEX(Technologies!$B$8:$U$227,H435,I435)=0,"",INDEX(Technologies!$B$8:$U$227,H435,I435))</f>
        <v>Weighted Size</v>
      </c>
      <c r="E435" t="str">
        <f>INDEX(Technologies!$B$8:$B$227,H435)</f>
        <v>RefgFrz-BM_WtdSize-Code</v>
      </c>
      <c r="G435" t="str">
        <f t="shared" si="19"/>
        <v>SizeRange</v>
      </c>
      <c r="H435">
        <f t="shared" si="21"/>
        <v>42</v>
      </c>
      <c r="I435">
        <f>MATCH(G435,Technologies!$B$7:$U$7,0)</f>
        <v>10</v>
      </c>
      <c r="J435">
        <v>119</v>
      </c>
    </row>
    <row r="436" spans="2:10" x14ac:dyDescent="0.25">
      <c r="B436">
        <f>INDEX(exante.Technology!$A$5:$A$300,MATCH(E436,exante.Technology!$C$5:$C$300,0))</f>
        <v>1242</v>
      </c>
      <c r="C436" s="1">
        <f t="shared" si="20"/>
        <v>1085</v>
      </c>
      <c r="D436" s="30" t="str">
        <f>IF(INDEX(Technologies!$B$8:$U$227,H436,I436)=0,"",INDEX(Technologies!$B$8:$U$227,H436,I436))</f>
        <v>Code</v>
      </c>
      <c r="E436" t="str">
        <f>INDEX(Technologies!$B$8:$B$227,H436)</f>
        <v>RefgFrz-BM_WtdSize-Code</v>
      </c>
      <c r="G436" t="str">
        <f t="shared" si="19"/>
        <v>EffLevel</v>
      </c>
      <c r="H436">
        <f t="shared" si="21"/>
        <v>42</v>
      </c>
      <c r="I436">
        <f>MATCH(G436,Technologies!$B$7:$U$7,0)</f>
        <v>11</v>
      </c>
      <c r="J436">
        <v>119</v>
      </c>
    </row>
    <row r="437" spans="2:10" x14ac:dyDescent="0.25">
      <c r="B437">
        <f>INDEX(exante.Technology!$A$5:$A$300,MATCH(E437,exante.Technology!$C$5:$C$300,0))</f>
        <v>1242</v>
      </c>
      <c r="C437" s="1">
        <f t="shared" si="20"/>
        <v>167</v>
      </c>
      <c r="D437" s="30">
        <f>IF(INDEX(Technologies!$B$8:$U$227,H437,I437)=0,"",INDEX(Technologies!$B$8:$U$227,H437,I437))</f>
        <v>555</v>
      </c>
      <c r="E437" t="str">
        <f>INDEX(Technologies!$B$8:$B$227,H437)</f>
        <v>RefgFrz-BM_WtdSize-Code</v>
      </c>
      <c r="G437" t="str">
        <f t="shared" si="19"/>
        <v>Rated_kWhyr</v>
      </c>
      <c r="H437">
        <f t="shared" si="21"/>
        <v>42</v>
      </c>
      <c r="I437">
        <f>MATCH(G437,Technologies!$B$7:$U$7,0)</f>
        <v>12</v>
      </c>
      <c r="J437">
        <v>119</v>
      </c>
    </row>
    <row r="438" spans="2:10" x14ac:dyDescent="0.25">
      <c r="B438">
        <f>INDEX(exante.Technology!$A$5:$A$300,MATCH(E438,exante.Technology!$C$5:$C$300,0))</f>
        <v>1242</v>
      </c>
      <c r="C438" s="1">
        <f t="shared" si="20"/>
        <v>9</v>
      </c>
      <c r="D438" s="30" t="str">
        <f>IF(INDEX(Technologies!$B$8:$U$227,H438,I438)=0,"",INDEX(Technologies!$B$8:$U$227,H438,I438))</f>
        <v>RatedkWh</v>
      </c>
      <c r="E438" t="str">
        <f>INDEX(Technologies!$B$8:$B$227,H438)</f>
        <v>RefgFrz-BM_WtdSize-Code</v>
      </c>
      <c r="G438" t="str">
        <f t="shared" si="19"/>
        <v>Scale_Basis_Type</v>
      </c>
      <c r="H438">
        <f t="shared" si="21"/>
        <v>42</v>
      </c>
      <c r="I438">
        <f>MATCH(G438,Technologies!$B$7:$U$7,0)</f>
        <v>13</v>
      </c>
      <c r="J438">
        <v>119</v>
      </c>
    </row>
    <row r="439" spans="2:10" x14ac:dyDescent="0.25">
      <c r="B439">
        <f>INDEX(exante.Technology!$A$5:$A$300,MATCH(E439,exante.Technology!$C$5:$C$300,0))</f>
        <v>1242</v>
      </c>
      <c r="C439" s="1">
        <f t="shared" si="20"/>
        <v>10</v>
      </c>
      <c r="D439" s="30">
        <f>IF(INDEX(Technologies!$B$8:$U$227,H439,I439)=0,"",INDEX(Technologies!$B$8:$U$227,H439,I439))</f>
        <v>555</v>
      </c>
      <c r="E439" t="str">
        <f>INDEX(Technologies!$B$8:$B$227,H439)</f>
        <v>RefgFrz-BM_WtdSize-Code</v>
      </c>
      <c r="G439" t="str">
        <f t="shared" si="19"/>
        <v>Scale_Basis_Value</v>
      </c>
      <c r="H439">
        <f t="shared" si="21"/>
        <v>42</v>
      </c>
      <c r="I439">
        <f>MATCH(G439,Technologies!$B$7:$U$7,0)</f>
        <v>14</v>
      </c>
      <c r="J439">
        <v>119</v>
      </c>
    </row>
    <row r="440" spans="2:10" x14ac:dyDescent="0.25">
      <c r="B440">
        <f>INDEX(exante.Technology!$A$5:$A$300,MATCH(E440,exante.Technology!$C$5:$C$300,0))</f>
        <v>1243</v>
      </c>
      <c r="C440" s="1">
        <f t="shared" si="20"/>
        <v>83</v>
      </c>
      <c r="D440" s="30" t="str">
        <f>IF(INDEX(Technologies!$B$8:$U$227,H440,I440)=0,"",INDEX(Technologies!$B$8:$U$227,H440,I440))</f>
        <v>Bottom</v>
      </c>
      <c r="E440" t="str">
        <f>INDEX(Technologies!$B$8:$B$227,H440)</f>
        <v>RefgFrz-BM-TTD_Mini-Code</v>
      </c>
      <c r="G440" t="str">
        <f t="shared" si="19"/>
        <v>Freezer_Location</v>
      </c>
      <c r="H440">
        <f t="shared" si="21"/>
        <v>43</v>
      </c>
      <c r="I440">
        <f>MATCH(G440,Technologies!$B$7:$U$7,0)</f>
        <v>4</v>
      </c>
      <c r="J440">
        <v>119</v>
      </c>
    </row>
    <row r="441" spans="2:10" x14ac:dyDescent="0.25">
      <c r="B441">
        <f>INDEX(exante.Technology!$A$5:$A$300,MATCH(E441,exante.Technology!$C$5:$C$300,0))</f>
        <v>1243</v>
      </c>
      <c r="C441" s="1">
        <f t="shared" si="20"/>
        <v>95</v>
      </c>
      <c r="D441" s="30" t="b">
        <f>IF(INDEX(Technologies!$B$8:$U$227,H441,I441)=0,"",INDEX(Technologies!$B$8:$U$227,H441,I441))</f>
        <v>1</v>
      </c>
      <c r="E441" t="str">
        <f>INDEX(Technologies!$B$8:$B$227,H441)</f>
        <v>RefgFrz-BM-TTD_Mini-Code</v>
      </c>
      <c r="G441" t="str">
        <f t="shared" si="19"/>
        <v>IceMaker</v>
      </c>
      <c r="H441">
        <f t="shared" si="21"/>
        <v>43</v>
      </c>
      <c r="I441">
        <f>MATCH(G441,Technologies!$B$7:$U$7,0)</f>
        <v>5</v>
      </c>
      <c r="J441">
        <v>119</v>
      </c>
    </row>
    <row r="442" spans="2:10" x14ac:dyDescent="0.25">
      <c r="B442">
        <f>INDEX(exante.Technology!$A$5:$A$300,MATCH(E442,exante.Technology!$C$5:$C$300,0))</f>
        <v>1243</v>
      </c>
      <c r="C442" s="1">
        <f t="shared" si="20"/>
        <v>1083</v>
      </c>
      <c r="D442" s="30" t="b">
        <f>IF(INDEX(Technologies!$B$8:$U$227,H442,I442)=0,"",INDEX(Technologies!$B$8:$U$227,H442,I442))</f>
        <v>1</v>
      </c>
      <c r="E442" t="str">
        <f>INDEX(Technologies!$B$8:$B$227,H442)</f>
        <v>RefgFrz-BM-TTD_Mini-Code</v>
      </c>
      <c r="G442" t="str">
        <f t="shared" si="19"/>
        <v>ThruDoorIce</v>
      </c>
      <c r="H442">
        <f t="shared" si="21"/>
        <v>43</v>
      </c>
      <c r="I442">
        <f>MATCH(G442,Technologies!$B$7:$U$7,0)</f>
        <v>6</v>
      </c>
      <c r="J442">
        <v>119</v>
      </c>
    </row>
    <row r="443" spans="2:10" x14ac:dyDescent="0.25">
      <c r="B443">
        <f>INDEX(exante.Technology!$A$5:$A$300,MATCH(E443,exante.Technology!$C$5:$C$300,0))</f>
        <v>1243</v>
      </c>
      <c r="C443" s="1">
        <f t="shared" si="20"/>
        <v>38</v>
      </c>
      <c r="D443" s="30" t="str">
        <f>IF(INDEX(Technologies!$B$8:$U$227,H443,I443)=0,"",INDEX(Technologies!$B$8:$U$227,H443,I443))</f>
        <v>Automatic</v>
      </c>
      <c r="E443" t="str">
        <f>INDEX(Technologies!$B$8:$B$227,H443)</f>
        <v>RefgFrz-BM-TTD_Mini-Code</v>
      </c>
      <c r="G443" t="str">
        <f t="shared" si="19"/>
        <v>Defrost</v>
      </c>
      <c r="H443">
        <f t="shared" si="21"/>
        <v>43</v>
      </c>
      <c r="I443">
        <f>MATCH(G443,Technologies!$B$7:$U$7,0)</f>
        <v>7</v>
      </c>
      <c r="J443">
        <v>119</v>
      </c>
    </row>
    <row r="444" spans="2:10" x14ac:dyDescent="0.25">
      <c r="B444">
        <f>INDEX(exante.Technology!$A$5:$A$300,MATCH(E444,exante.Technology!$C$5:$C$300,0))</f>
        <v>1243</v>
      </c>
      <c r="C444" s="1">
        <f t="shared" si="20"/>
        <v>205</v>
      </c>
      <c r="D444" s="30">
        <f>IF(INDEX(Technologies!$B$8:$U$227,H444,I444)=0,"",INDEX(Technologies!$B$8:$U$227,H444,I444))</f>
        <v>11</v>
      </c>
      <c r="E444" t="str">
        <f>INDEX(Technologies!$B$8:$B$227,H444)</f>
        <v>RefgFrz-BM-TTD_Mini-Code</v>
      </c>
      <c r="G444" t="str">
        <f t="shared" si="19"/>
        <v>TotVolume</v>
      </c>
      <c r="H444">
        <f t="shared" si="21"/>
        <v>43</v>
      </c>
      <c r="I444">
        <f>MATCH(G444,Technologies!$B$7:$U$7,0)</f>
        <v>8</v>
      </c>
      <c r="J444">
        <v>119</v>
      </c>
    </row>
    <row r="445" spans="2:10" x14ac:dyDescent="0.25">
      <c r="B445">
        <f>INDEX(exante.Technology!$A$5:$A$300,MATCH(E445,exante.Technology!$C$5:$C$300,0))</f>
        <v>1243</v>
      </c>
      <c r="C445" s="1">
        <f t="shared" si="20"/>
        <v>1084</v>
      </c>
      <c r="D445" s="30" t="str">
        <f>IF(INDEX(Technologies!$B$8:$U$227,H445,I445)=0,"",INDEX(Technologies!$B$8:$U$227,H445,I445))</f>
        <v>Very Small (&lt;13 cu. ft.)</v>
      </c>
      <c r="E445" t="str">
        <f>INDEX(Technologies!$B$8:$B$227,H445)</f>
        <v>RefgFrz-BM-TTD_Mini-Code</v>
      </c>
      <c r="G445" t="str">
        <f t="shared" si="19"/>
        <v>SizeRange</v>
      </c>
      <c r="H445">
        <f t="shared" si="21"/>
        <v>43</v>
      </c>
      <c r="I445">
        <f>MATCH(G445,Technologies!$B$7:$U$7,0)</f>
        <v>10</v>
      </c>
      <c r="J445">
        <v>119</v>
      </c>
    </row>
    <row r="446" spans="2:10" x14ac:dyDescent="0.25">
      <c r="B446">
        <f>INDEX(exante.Technology!$A$5:$A$300,MATCH(E446,exante.Technology!$C$5:$C$300,0))</f>
        <v>1243</v>
      </c>
      <c r="C446" s="1">
        <f t="shared" si="20"/>
        <v>1085</v>
      </c>
      <c r="D446" s="30" t="str">
        <f>IF(INDEX(Technologies!$B$8:$U$227,H446,I446)=0,"",INDEX(Technologies!$B$8:$U$227,H446,I446))</f>
        <v>Code</v>
      </c>
      <c r="E446" t="str">
        <f>INDEX(Technologies!$B$8:$B$227,H446)</f>
        <v>RefgFrz-BM-TTD_Mini-Code</v>
      </c>
      <c r="G446" t="str">
        <f t="shared" si="19"/>
        <v>EffLevel</v>
      </c>
      <c r="H446">
        <f t="shared" si="21"/>
        <v>43</v>
      </c>
      <c r="I446">
        <f>MATCH(G446,Technologies!$B$7:$U$7,0)</f>
        <v>11</v>
      </c>
      <c r="J446">
        <v>119</v>
      </c>
    </row>
    <row r="447" spans="2:10" x14ac:dyDescent="0.25">
      <c r="B447">
        <f>INDEX(exante.Technology!$A$5:$A$300,MATCH(E447,exante.Technology!$C$5:$C$300,0))</f>
        <v>1243</v>
      </c>
      <c r="C447" s="1">
        <f t="shared" si="20"/>
        <v>167</v>
      </c>
      <c r="D447" s="30">
        <f>IF(INDEX(Technologies!$B$8:$U$227,H447,I447)=0,"",INDEX(Technologies!$B$8:$U$227,H447,I447))</f>
        <v>604</v>
      </c>
      <c r="E447" t="str">
        <f>INDEX(Technologies!$B$8:$B$227,H447)</f>
        <v>RefgFrz-BM-TTD_Mini-Code</v>
      </c>
      <c r="G447" t="str">
        <f t="shared" si="19"/>
        <v>Rated_kWhyr</v>
      </c>
      <c r="H447">
        <f t="shared" si="21"/>
        <v>43</v>
      </c>
      <c r="I447">
        <f>MATCH(G447,Technologies!$B$7:$U$7,0)</f>
        <v>12</v>
      </c>
      <c r="J447">
        <v>119</v>
      </c>
    </row>
    <row r="448" spans="2:10" x14ac:dyDescent="0.25">
      <c r="B448">
        <f>INDEX(exante.Technology!$A$5:$A$300,MATCH(E448,exante.Technology!$C$5:$C$300,0))</f>
        <v>1243</v>
      </c>
      <c r="C448" s="1">
        <f t="shared" si="20"/>
        <v>9</v>
      </c>
      <c r="D448" s="30" t="str">
        <f>IF(INDEX(Technologies!$B$8:$U$227,H448,I448)=0,"",INDEX(Technologies!$B$8:$U$227,H448,I448))</f>
        <v>RatedkWh</v>
      </c>
      <c r="E448" t="str">
        <f>INDEX(Technologies!$B$8:$B$227,H448)</f>
        <v>RefgFrz-BM-TTD_Mini-Code</v>
      </c>
      <c r="G448" t="str">
        <f t="shared" si="19"/>
        <v>Scale_Basis_Type</v>
      </c>
      <c r="H448">
        <f t="shared" si="21"/>
        <v>43</v>
      </c>
      <c r="I448">
        <f>MATCH(G448,Technologies!$B$7:$U$7,0)</f>
        <v>13</v>
      </c>
      <c r="J448">
        <v>119</v>
      </c>
    </row>
    <row r="449" spans="2:10" x14ac:dyDescent="0.25">
      <c r="B449">
        <f>INDEX(exante.Technology!$A$5:$A$300,MATCH(E449,exante.Technology!$C$5:$C$300,0))</f>
        <v>1243</v>
      </c>
      <c r="C449" s="1">
        <f t="shared" si="20"/>
        <v>10</v>
      </c>
      <c r="D449" s="30">
        <f>IF(INDEX(Technologies!$B$8:$U$227,H449,I449)=0,"",INDEX(Technologies!$B$8:$U$227,H449,I449))</f>
        <v>604</v>
      </c>
      <c r="E449" t="str">
        <f>INDEX(Technologies!$B$8:$B$227,H449)</f>
        <v>RefgFrz-BM-TTD_Mini-Code</v>
      </c>
      <c r="G449" t="str">
        <f t="shared" si="19"/>
        <v>Scale_Basis_Value</v>
      </c>
      <c r="H449">
        <f t="shared" si="21"/>
        <v>43</v>
      </c>
      <c r="I449">
        <f>MATCH(G449,Technologies!$B$7:$U$7,0)</f>
        <v>14</v>
      </c>
      <c r="J449">
        <v>119</v>
      </c>
    </row>
    <row r="450" spans="2:10" x14ac:dyDescent="0.25">
      <c r="B450">
        <f>INDEX(exante.Technology!$A$5:$A$300,MATCH(E450,exante.Technology!$C$5:$C$300,0))</f>
        <v>1244</v>
      </c>
      <c r="C450" s="1">
        <f t="shared" si="20"/>
        <v>83</v>
      </c>
      <c r="D450" s="30" t="str">
        <f>IF(INDEX(Technologies!$B$8:$U$227,H450,I450)=0,"",INDEX(Technologies!$B$8:$U$227,H450,I450))</f>
        <v>Bottom</v>
      </c>
      <c r="E450" t="str">
        <f>INDEX(Technologies!$B$8:$B$227,H450)</f>
        <v>RefgFrz-BM-TTD_Small-Code</v>
      </c>
      <c r="G450" t="str">
        <f t="shared" si="19"/>
        <v>Freezer_Location</v>
      </c>
      <c r="H450">
        <f t="shared" si="21"/>
        <v>44</v>
      </c>
      <c r="I450">
        <f>MATCH(G450,Technologies!$B$7:$U$7,0)</f>
        <v>4</v>
      </c>
      <c r="J450">
        <v>119</v>
      </c>
    </row>
    <row r="451" spans="2:10" x14ac:dyDescent="0.25">
      <c r="B451">
        <f>INDEX(exante.Technology!$A$5:$A$300,MATCH(E451,exante.Technology!$C$5:$C$300,0))</f>
        <v>1244</v>
      </c>
      <c r="C451" s="1">
        <f t="shared" si="20"/>
        <v>95</v>
      </c>
      <c r="D451" s="30" t="b">
        <f>IF(INDEX(Technologies!$B$8:$U$227,H451,I451)=0,"",INDEX(Technologies!$B$8:$U$227,H451,I451))</f>
        <v>1</v>
      </c>
      <c r="E451" t="str">
        <f>INDEX(Technologies!$B$8:$B$227,H451)</f>
        <v>RefgFrz-BM-TTD_Small-Code</v>
      </c>
      <c r="G451" t="str">
        <f t="shared" si="19"/>
        <v>IceMaker</v>
      </c>
      <c r="H451">
        <f t="shared" si="21"/>
        <v>44</v>
      </c>
      <c r="I451">
        <f>MATCH(G451,Technologies!$B$7:$U$7,0)</f>
        <v>5</v>
      </c>
      <c r="J451">
        <v>119</v>
      </c>
    </row>
    <row r="452" spans="2:10" x14ac:dyDescent="0.25">
      <c r="B452">
        <f>INDEX(exante.Technology!$A$5:$A$300,MATCH(E452,exante.Technology!$C$5:$C$300,0))</f>
        <v>1244</v>
      </c>
      <c r="C452" s="1">
        <f t="shared" si="20"/>
        <v>1083</v>
      </c>
      <c r="D452" s="30" t="b">
        <f>IF(INDEX(Technologies!$B$8:$U$227,H452,I452)=0,"",INDEX(Technologies!$B$8:$U$227,H452,I452))</f>
        <v>1</v>
      </c>
      <c r="E452" t="str">
        <f>INDEX(Technologies!$B$8:$B$227,H452)</f>
        <v>RefgFrz-BM-TTD_Small-Code</v>
      </c>
      <c r="G452" t="str">
        <f t="shared" si="19"/>
        <v>ThruDoorIce</v>
      </c>
      <c r="H452">
        <f t="shared" si="21"/>
        <v>44</v>
      </c>
      <c r="I452">
        <f>MATCH(G452,Technologies!$B$7:$U$7,0)</f>
        <v>6</v>
      </c>
      <c r="J452">
        <v>119</v>
      </c>
    </row>
    <row r="453" spans="2:10" x14ac:dyDescent="0.25">
      <c r="B453">
        <f>INDEX(exante.Technology!$A$5:$A$300,MATCH(E453,exante.Technology!$C$5:$C$300,0))</f>
        <v>1244</v>
      </c>
      <c r="C453" s="1">
        <f t="shared" si="20"/>
        <v>38</v>
      </c>
      <c r="D453" s="30" t="str">
        <f>IF(INDEX(Technologies!$B$8:$U$227,H453,I453)=0,"",INDEX(Technologies!$B$8:$U$227,H453,I453))</f>
        <v>Automatic</v>
      </c>
      <c r="E453" t="str">
        <f>INDEX(Technologies!$B$8:$B$227,H453)</f>
        <v>RefgFrz-BM-TTD_Small-Code</v>
      </c>
      <c r="G453" t="str">
        <f t="shared" si="19"/>
        <v>Defrost</v>
      </c>
      <c r="H453">
        <f t="shared" si="21"/>
        <v>44</v>
      </c>
      <c r="I453">
        <f>MATCH(G453,Technologies!$B$7:$U$7,0)</f>
        <v>7</v>
      </c>
      <c r="J453">
        <v>119</v>
      </c>
    </row>
    <row r="454" spans="2:10" x14ac:dyDescent="0.25">
      <c r="B454">
        <f>INDEX(exante.Technology!$A$5:$A$300,MATCH(E454,exante.Technology!$C$5:$C$300,0))</f>
        <v>1244</v>
      </c>
      <c r="C454" s="1">
        <f t="shared" si="20"/>
        <v>205</v>
      </c>
      <c r="D454" s="30">
        <f>IF(INDEX(Technologies!$B$8:$U$227,H454,I454)=0,"",INDEX(Technologies!$B$8:$U$227,H454,I454))</f>
        <v>15</v>
      </c>
      <c r="E454" t="str">
        <f>INDEX(Technologies!$B$8:$B$227,H454)</f>
        <v>RefgFrz-BM-TTD_Small-Code</v>
      </c>
      <c r="G454" t="str">
        <f t="shared" si="19"/>
        <v>TotVolume</v>
      </c>
      <c r="H454">
        <f t="shared" si="21"/>
        <v>44</v>
      </c>
      <c r="I454">
        <f>MATCH(G454,Technologies!$B$7:$U$7,0)</f>
        <v>8</v>
      </c>
      <c r="J454">
        <v>119</v>
      </c>
    </row>
    <row r="455" spans="2:10" x14ac:dyDescent="0.25">
      <c r="B455">
        <f>INDEX(exante.Technology!$A$5:$A$300,MATCH(E455,exante.Technology!$C$5:$C$300,0))</f>
        <v>1244</v>
      </c>
      <c r="C455" s="1">
        <f t="shared" si="20"/>
        <v>1084</v>
      </c>
      <c r="D455" s="30" t="str">
        <f>IF(INDEX(Technologies!$B$8:$U$227,H455,I455)=0,"",INDEX(Technologies!$B$8:$U$227,H455,I455))</f>
        <v>Small (13 – 16 cu. ft.)</v>
      </c>
      <c r="E455" t="str">
        <f>INDEX(Technologies!$B$8:$B$227,H455)</f>
        <v>RefgFrz-BM-TTD_Small-Code</v>
      </c>
      <c r="G455" t="str">
        <f t="shared" si="19"/>
        <v>SizeRange</v>
      </c>
      <c r="H455">
        <f t="shared" si="21"/>
        <v>44</v>
      </c>
      <c r="I455">
        <f>MATCH(G455,Technologies!$B$7:$U$7,0)</f>
        <v>10</v>
      </c>
      <c r="J455">
        <v>119</v>
      </c>
    </row>
    <row r="456" spans="2:10" x14ac:dyDescent="0.25">
      <c r="B456">
        <f>INDEX(exante.Technology!$A$5:$A$300,MATCH(E456,exante.Technology!$C$5:$C$300,0))</f>
        <v>1244</v>
      </c>
      <c r="C456" s="1">
        <f t="shared" si="20"/>
        <v>1085</v>
      </c>
      <c r="D456" s="30" t="str">
        <f>IF(INDEX(Technologies!$B$8:$U$227,H456,I456)=0,"",INDEX(Technologies!$B$8:$U$227,H456,I456))</f>
        <v>Code</v>
      </c>
      <c r="E456" t="str">
        <f>INDEX(Technologies!$B$8:$B$227,H456)</f>
        <v>RefgFrz-BM-TTD_Small-Code</v>
      </c>
      <c r="G456" t="str">
        <f t="shared" si="19"/>
        <v>EffLevel</v>
      </c>
      <c r="H456">
        <f t="shared" si="21"/>
        <v>44</v>
      </c>
      <c r="I456">
        <f>MATCH(G456,Technologies!$B$7:$U$7,0)</f>
        <v>11</v>
      </c>
      <c r="J456">
        <v>119</v>
      </c>
    </row>
    <row r="457" spans="2:10" x14ac:dyDescent="0.25">
      <c r="B457">
        <f>INDEX(exante.Technology!$A$5:$A$300,MATCH(E457,exante.Technology!$C$5:$C$300,0))</f>
        <v>1244</v>
      </c>
      <c r="C457" s="1">
        <f t="shared" si="20"/>
        <v>167</v>
      </c>
      <c r="D457" s="30">
        <f>IF(INDEX(Technologies!$B$8:$U$227,H457,I457)=0,"",INDEX(Technologies!$B$8:$U$227,H457,I457))</f>
        <v>651</v>
      </c>
      <c r="E457" t="str">
        <f>INDEX(Technologies!$B$8:$B$227,H457)</f>
        <v>RefgFrz-BM-TTD_Small-Code</v>
      </c>
      <c r="G457" t="str">
        <f t="shared" si="19"/>
        <v>Rated_kWhyr</v>
      </c>
      <c r="H457">
        <f t="shared" si="21"/>
        <v>44</v>
      </c>
      <c r="I457">
        <f>MATCH(G457,Technologies!$B$7:$U$7,0)</f>
        <v>12</v>
      </c>
      <c r="J457">
        <v>119</v>
      </c>
    </row>
    <row r="458" spans="2:10" x14ac:dyDescent="0.25">
      <c r="B458">
        <f>INDEX(exante.Technology!$A$5:$A$300,MATCH(E458,exante.Technology!$C$5:$C$300,0))</f>
        <v>1244</v>
      </c>
      <c r="C458" s="1">
        <f t="shared" si="20"/>
        <v>9</v>
      </c>
      <c r="D458" s="30" t="str">
        <f>IF(INDEX(Technologies!$B$8:$U$227,H458,I458)=0,"",INDEX(Technologies!$B$8:$U$227,H458,I458))</f>
        <v>RatedkWh</v>
      </c>
      <c r="E458" t="str">
        <f>INDEX(Technologies!$B$8:$B$227,H458)</f>
        <v>RefgFrz-BM-TTD_Small-Code</v>
      </c>
      <c r="G458" t="str">
        <f t="shared" si="19"/>
        <v>Scale_Basis_Type</v>
      </c>
      <c r="H458">
        <f t="shared" si="21"/>
        <v>44</v>
      </c>
      <c r="I458">
        <f>MATCH(G458,Technologies!$B$7:$U$7,0)</f>
        <v>13</v>
      </c>
      <c r="J458">
        <v>119</v>
      </c>
    </row>
    <row r="459" spans="2:10" x14ac:dyDescent="0.25">
      <c r="B459">
        <f>INDEX(exante.Technology!$A$5:$A$300,MATCH(E459,exante.Technology!$C$5:$C$300,0))</f>
        <v>1244</v>
      </c>
      <c r="C459" s="1">
        <f t="shared" si="20"/>
        <v>10</v>
      </c>
      <c r="D459" s="30">
        <f>IF(INDEX(Technologies!$B$8:$U$227,H459,I459)=0,"",INDEX(Technologies!$B$8:$U$227,H459,I459))</f>
        <v>651</v>
      </c>
      <c r="E459" t="str">
        <f>INDEX(Technologies!$B$8:$B$227,H459)</f>
        <v>RefgFrz-BM-TTD_Small-Code</v>
      </c>
      <c r="G459" t="str">
        <f t="shared" si="19"/>
        <v>Scale_Basis_Value</v>
      </c>
      <c r="H459">
        <f t="shared" si="21"/>
        <v>44</v>
      </c>
      <c r="I459">
        <f>MATCH(G459,Technologies!$B$7:$U$7,0)</f>
        <v>14</v>
      </c>
      <c r="J459">
        <v>119</v>
      </c>
    </row>
    <row r="460" spans="2:10" x14ac:dyDescent="0.25">
      <c r="B460">
        <f>INDEX(exante.Technology!$A$5:$A$300,MATCH(E460,exante.Technology!$C$5:$C$300,0))</f>
        <v>1245</v>
      </c>
      <c r="C460" s="1">
        <f t="shared" si="20"/>
        <v>83</v>
      </c>
      <c r="D460" s="30" t="str">
        <f>IF(INDEX(Technologies!$B$8:$U$227,H460,I460)=0,"",INDEX(Technologies!$B$8:$U$227,H460,I460))</f>
        <v>Bottom</v>
      </c>
      <c r="E460" t="str">
        <f>INDEX(Technologies!$B$8:$B$227,H460)</f>
        <v>RefgFrz-BM-TTD_Med-Code</v>
      </c>
      <c r="G460" t="str">
        <f t="shared" si="19"/>
        <v>Freezer_Location</v>
      </c>
      <c r="H460">
        <f t="shared" si="21"/>
        <v>45</v>
      </c>
      <c r="I460">
        <f>MATCH(G460,Technologies!$B$7:$U$7,0)</f>
        <v>4</v>
      </c>
      <c r="J460">
        <v>119</v>
      </c>
    </row>
    <row r="461" spans="2:10" x14ac:dyDescent="0.25">
      <c r="B461">
        <f>INDEX(exante.Technology!$A$5:$A$300,MATCH(E461,exante.Technology!$C$5:$C$300,0))</f>
        <v>1245</v>
      </c>
      <c r="C461" s="1">
        <f t="shared" si="20"/>
        <v>95</v>
      </c>
      <c r="D461" s="30" t="b">
        <f>IF(INDEX(Technologies!$B$8:$U$227,H461,I461)=0,"",INDEX(Technologies!$B$8:$U$227,H461,I461))</f>
        <v>1</v>
      </c>
      <c r="E461" t="str">
        <f>INDEX(Technologies!$B$8:$B$227,H461)</f>
        <v>RefgFrz-BM-TTD_Med-Code</v>
      </c>
      <c r="G461" t="str">
        <f t="shared" si="19"/>
        <v>IceMaker</v>
      </c>
      <c r="H461">
        <f t="shared" si="21"/>
        <v>45</v>
      </c>
      <c r="I461">
        <f>MATCH(G461,Technologies!$B$7:$U$7,0)</f>
        <v>5</v>
      </c>
      <c r="J461">
        <v>119</v>
      </c>
    </row>
    <row r="462" spans="2:10" x14ac:dyDescent="0.25">
      <c r="B462">
        <f>INDEX(exante.Technology!$A$5:$A$300,MATCH(E462,exante.Technology!$C$5:$C$300,0))</f>
        <v>1245</v>
      </c>
      <c r="C462" s="1">
        <f t="shared" si="20"/>
        <v>1083</v>
      </c>
      <c r="D462" s="30" t="b">
        <f>IF(INDEX(Technologies!$B$8:$U$227,H462,I462)=0,"",INDEX(Technologies!$B$8:$U$227,H462,I462))</f>
        <v>1</v>
      </c>
      <c r="E462" t="str">
        <f>INDEX(Technologies!$B$8:$B$227,H462)</f>
        <v>RefgFrz-BM-TTD_Med-Code</v>
      </c>
      <c r="G462" t="str">
        <f t="shared" si="19"/>
        <v>ThruDoorIce</v>
      </c>
      <c r="H462">
        <f t="shared" si="21"/>
        <v>45</v>
      </c>
      <c r="I462">
        <f>MATCH(G462,Technologies!$B$7:$U$7,0)</f>
        <v>6</v>
      </c>
      <c r="J462">
        <v>119</v>
      </c>
    </row>
    <row r="463" spans="2:10" x14ac:dyDescent="0.25">
      <c r="B463">
        <f>INDEX(exante.Technology!$A$5:$A$300,MATCH(E463,exante.Technology!$C$5:$C$300,0))</f>
        <v>1245</v>
      </c>
      <c r="C463" s="1">
        <f t="shared" si="20"/>
        <v>38</v>
      </c>
      <c r="D463" s="30" t="str">
        <f>IF(INDEX(Technologies!$B$8:$U$227,H463,I463)=0,"",INDEX(Technologies!$B$8:$U$227,H463,I463))</f>
        <v>Automatic</v>
      </c>
      <c r="E463" t="str">
        <f>INDEX(Technologies!$B$8:$B$227,H463)</f>
        <v>RefgFrz-BM-TTD_Med-Code</v>
      </c>
      <c r="G463" t="str">
        <f t="shared" si="19"/>
        <v>Defrost</v>
      </c>
      <c r="H463">
        <f t="shared" si="21"/>
        <v>45</v>
      </c>
      <c r="I463">
        <f>MATCH(G463,Technologies!$B$7:$U$7,0)</f>
        <v>7</v>
      </c>
      <c r="J463">
        <v>119</v>
      </c>
    </row>
    <row r="464" spans="2:10" x14ac:dyDescent="0.25">
      <c r="B464">
        <f>INDEX(exante.Technology!$A$5:$A$300,MATCH(E464,exante.Technology!$C$5:$C$300,0))</f>
        <v>1245</v>
      </c>
      <c r="C464" s="1">
        <f t="shared" si="20"/>
        <v>205</v>
      </c>
      <c r="D464" s="30">
        <f>IF(INDEX(Technologies!$B$8:$U$227,H464,I464)=0,"",INDEX(Technologies!$B$8:$U$227,H464,I464))</f>
        <v>19</v>
      </c>
      <c r="E464" t="str">
        <f>INDEX(Technologies!$B$8:$B$227,H464)</f>
        <v>RefgFrz-BM-TTD_Med-Code</v>
      </c>
      <c r="G464" t="str">
        <f t="shared" si="19"/>
        <v>TotVolume</v>
      </c>
      <c r="H464">
        <f t="shared" si="21"/>
        <v>45</v>
      </c>
      <c r="I464">
        <f>MATCH(G464,Technologies!$B$7:$U$7,0)</f>
        <v>8</v>
      </c>
      <c r="J464">
        <v>119</v>
      </c>
    </row>
    <row r="465" spans="2:10" x14ac:dyDescent="0.25">
      <c r="B465">
        <f>INDEX(exante.Technology!$A$5:$A$300,MATCH(E465,exante.Technology!$C$5:$C$300,0))</f>
        <v>1245</v>
      </c>
      <c r="C465" s="1">
        <f t="shared" si="20"/>
        <v>1084</v>
      </c>
      <c r="D465" s="30" t="str">
        <f>IF(INDEX(Technologies!$B$8:$U$227,H465,I465)=0,"",INDEX(Technologies!$B$8:$U$227,H465,I465))</f>
        <v>Medium (17 – 20 cu. ft.)</v>
      </c>
      <c r="E465" t="str">
        <f>INDEX(Technologies!$B$8:$B$227,H465)</f>
        <v>RefgFrz-BM-TTD_Med-Code</v>
      </c>
      <c r="G465" t="str">
        <f t="shared" si="19"/>
        <v>SizeRange</v>
      </c>
      <c r="H465">
        <f t="shared" si="21"/>
        <v>45</v>
      </c>
      <c r="I465">
        <f>MATCH(G465,Technologies!$B$7:$U$7,0)</f>
        <v>10</v>
      </c>
      <c r="J465">
        <v>119</v>
      </c>
    </row>
    <row r="466" spans="2:10" x14ac:dyDescent="0.25">
      <c r="B466">
        <f>INDEX(exante.Technology!$A$5:$A$300,MATCH(E466,exante.Technology!$C$5:$C$300,0))</f>
        <v>1245</v>
      </c>
      <c r="C466" s="1">
        <f t="shared" si="20"/>
        <v>1085</v>
      </c>
      <c r="D466" s="30" t="str">
        <f>IF(INDEX(Technologies!$B$8:$U$227,H466,I466)=0,"",INDEX(Technologies!$B$8:$U$227,H466,I466))</f>
        <v>Code</v>
      </c>
      <c r="E466" t="str">
        <f>INDEX(Technologies!$B$8:$B$227,H466)</f>
        <v>RefgFrz-BM-TTD_Med-Code</v>
      </c>
      <c r="G466" t="str">
        <f t="shared" si="19"/>
        <v>EffLevel</v>
      </c>
      <c r="H466">
        <f t="shared" si="21"/>
        <v>45</v>
      </c>
      <c r="I466">
        <f>MATCH(G466,Technologies!$B$7:$U$7,0)</f>
        <v>11</v>
      </c>
      <c r="J466">
        <v>119</v>
      </c>
    </row>
    <row r="467" spans="2:10" x14ac:dyDescent="0.25">
      <c r="B467">
        <f>INDEX(exante.Technology!$A$5:$A$300,MATCH(E467,exante.Technology!$C$5:$C$300,0))</f>
        <v>1245</v>
      </c>
      <c r="C467" s="1">
        <f t="shared" si="20"/>
        <v>167</v>
      </c>
      <c r="D467" s="30">
        <f>IF(INDEX(Technologies!$B$8:$U$227,H467,I467)=0,"",INDEX(Technologies!$B$8:$U$227,H467,I467))</f>
        <v>698</v>
      </c>
      <c r="E467" t="str">
        <f>INDEX(Technologies!$B$8:$B$227,H467)</f>
        <v>RefgFrz-BM-TTD_Med-Code</v>
      </c>
      <c r="G467" t="str">
        <f t="shared" si="19"/>
        <v>Rated_kWhyr</v>
      </c>
      <c r="H467">
        <f t="shared" si="21"/>
        <v>45</v>
      </c>
      <c r="I467">
        <f>MATCH(G467,Technologies!$B$7:$U$7,0)</f>
        <v>12</v>
      </c>
      <c r="J467">
        <v>119</v>
      </c>
    </row>
    <row r="468" spans="2:10" x14ac:dyDescent="0.25">
      <c r="B468">
        <f>INDEX(exante.Technology!$A$5:$A$300,MATCH(E468,exante.Technology!$C$5:$C$300,0))</f>
        <v>1245</v>
      </c>
      <c r="C468" s="1">
        <f t="shared" si="20"/>
        <v>9</v>
      </c>
      <c r="D468" s="30" t="str">
        <f>IF(INDEX(Technologies!$B$8:$U$227,H468,I468)=0,"",INDEX(Technologies!$B$8:$U$227,H468,I468))</f>
        <v>RatedkWh</v>
      </c>
      <c r="E468" t="str">
        <f>INDEX(Technologies!$B$8:$B$227,H468)</f>
        <v>RefgFrz-BM-TTD_Med-Code</v>
      </c>
      <c r="G468" t="str">
        <f t="shared" ref="G468:G531" si="22">VLOOKUP(C468,$B$6:$C$17,2,FALSE)</f>
        <v>Scale_Basis_Type</v>
      </c>
      <c r="H468">
        <f t="shared" si="21"/>
        <v>45</v>
      </c>
      <c r="I468">
        <f>MATCH(G468,Technologies!$B$7:$U$7,0)</f>
        <v>13</v>
      </c>
      <c r="J468">
        <v>119</v>
      </c>
    </row>
    <row r="469" spans="2:10" x14ac:dyDescent="0.25">
      <c r="B469">
        <f>INDEX(exante.Technology!$A$5:$A$300,MATCH(E469,exante.Technology!$C$5:$C$300,0))</f>
        <v>1245</v>
      </c>
      <c r="C469" s="1">
        <f t="shared" si="20"/>
        <v>10</v>
      </c>
      <c r="D469" s="30">
        <f>IF(INDEX(Technologies!$B$8:$U$227,H469,I469)=0,"",INDEX(Technologies!$B$8:$U$227,H469,I469))</f>
        <v>698</v>
      </c>
      <c r="E469" t="str">
        <f>INDEX(Technologies!$B$8:$B$227,H469)</f>
        <v>RefgFrz-BM-TTD_Med-Code</v>
      </c>
      <c r="G469" t="str">
        <f t="shared" si="22"/>
        <v>Scale_Basis_Value</v>
      </c>
      <c r="H469">
        <f t="shared" si="21"/>
        <v>45</v>
      </c>
      <c r="I469">
        <f>MATCH(G469,Technologies!$B$7:$U$7,0)</f>
        <v>14</v>
      </c>
      <c r="J469">
        <v>119</v>
      </c>
    </row>
    <row r="470" spans="2:10" x14ac:dyDescent="0.25">
      <c r="B470">
        <f>INDEX(exante.Technology!$A$5:$A$300,MATCH(E470,exante.Technology!$C$5:$C$300,0))</f>
        <v>1246</v>
      </c>
      <c r="C470" s="1">
        <f t="shared" si="20"/>
        <v>83</v>
      </c>
      <c r="D470" s="30" t="str">
        <f>IF(INDEX(Technologies!$B$8:$U$227,H470,I470)=0,"",INDEX(Technologies!$B$8:$U$227,H470,I470))</f>
        <v>Bottom</v>
      </c>
      <c r="E470" t="str">
        <f>INDEX(Technologies!$B$8:$B$227,H470)</f>
        <v>RefgFrz-BM-TTD_Large-Code</v>
      </c>
      <c r="G470" t="str">
        <f t="shared" si="22"/>
        <v>Freezer_Location</v>
      </c>
      <c r="H470">
        <f t="shared" si="21"/>
        <v>46</v>
      </c>
      <c r="I470">
        <f>MATCH(G470,Technologies!$B$7:$U$7,0)</f>
        <v>4</v>
      </c>
      <c r="J470">
        <v>119</v>
      </c>
    </row>
    <row r="471" spans="2:10" x14ac:dyDescent="0.25">
      <c r="B471">
        <f>INDEX(exante.Technology!$A$5:$A$300,MATCH(E471,exante.Technology!$C$5:$C$300,0))</f>
        <v>1246</v>
      </c>
      <c r="C471" s="1">
        <f t="shared" si="20"/>
        <v>95</v>
      </c>
      <c r="D471" s="30" t="b">
        <f>IF(INDEX(Technologies!$B$8:$U$227,H471,I471)=0,"",INDEX(Technologies!$B$8:$U$227,H471,I471))</f>
        <v>1</v>
      </c>
      <c r="E471" t="str">
        <f>INDEX(Technologies!$B$8:$B$227,H471)</f>
        <v>RefgFrz-BM-TTD_Large-Code</v>
      </c>
      <c r="G471" t="str">
        <f t="shared" si="22"/>
        <v>IceMaker</v>
      </c>
      <c r="H471">
        <f t="shared" si="21"/>
        <v>46</v>
      </c>
      <c r="I471">
        <f>MATCH(G471,Technologies!$B$7:$U$7,0)</f>
        <v>5</v>
      </c>
      <c r="J471">
        <v>119</v>
      </c>
    </row>
    <row r="472" spans="2:10" x14ac:dyDescent="0.25">
      <c r="B472">
        <f>INDEX(exante.Technology!$A$5:$A$300,MATCH(E472,exante.Technology!$C$5:$C$300,0))</f>
        <v>1246</v>
      </c>
      <c r="C472" s="1">
        <f t="shared" si="20"/>
        <v>1083</v>
      </c>
      <c r="D472" s="30" t="b">
        <f>IF(INDEX(Technologies!$B$8:$U$227,H472,I472)=0,"",INDEX(Technologies!$B$8:$U$227,H472,I472))</f>
        <v>1</v>
      </c>
      <c r="E472" t="str">
        <f>INDEX(Technologies!$B$8:$B$227,H472)</f>
        <v>RefgFrz-BM-TTD_Large-Code</v>
      </c>
      <c r="G472" t="str">
        <f t="shared" si="22"/>
        <v>ThruDoorIce</v>
      </c>
      <c r="H472">
        <f t="shared" si="21"/>
        <v>46</v>
      </c>
      <c r="I472">
        <f>MATCH(G472,Technologies!$B$7:$U$7,0)</f>
        <v>6</v>
      </c>
      <c r="J472">
        <v>119</v>
      </c>
    </row>
    <row r="473" spans="2:10" x14ac:dyDescent="0.25">
      <c r="B473">
        <f>INDEX(exante.Technology!$A$5:$A$300,MATCH(E473,exante.Technology!$C$5:$C$300,0))</f>
        <v>1246</v>
      </c>
      <c r="C473" s="1">
        <f t="shared" si="20"/>
        <v>38</v>
      </c>
      <c r="D473" s="30" t="str">
        <f>IF(INDEX(Technologies!$B$8:$U$227,H473,I473)=0,"",INDEX(Technologies!$B$8:$U$227,H473,I473))</f>
        <v>Automatic</v>
      </c>
      <c r="E473" t="str">
        <f>INDEX(Technologies!$B$8:$B$227,H473)</f>
        <v>RefgFrz-BM-TTD_Large-Code</v>
      </c>
      <c r="G473" t="str">
        <f t="shared" si="22"/>
        <v>Defrost</v>
      </c>
      <c r="H473">
        <f t="shared" si="21"/>
        <v>46</v>
      </c>
      <c r="I473">
        <f>MATCH(G473,Technologies!$B$7:$U$7,0)</f>
        <v>7</v>
      </c>
      <c r="J473">
        <v>119</v>
      </c>
    </row>
    <row r="474" spans="2:10" x14ac:dyDescent="0.25">
      <c r="B474">
        <f>INDEX(exante.Technology!$A$5:$A$300,MATCH(E474,exante.Technology!$C$5:$C$300,0))</f>
        <v>1246</v>
      </c>
      <c r="C474" s="1">
        <f t="shared" si="20"/>
        <v>205</v>
      </c>
      <c r="D474" s="30">
        <f>IF(INDEX(Technologies!$B$8:$U$227,H474,I474)=0,"",INDEX(Technologies!$B$8:$U$227,H474,I474))</f>
        <v>22</v>
      </c>
      <c r="E474" t="str">
        <f>INDEX(Technologies!$B$8:$B$227,H474)</f>
        <v>RefgFrz-BM-TTD_Large-Code</v>
      </c>
      <c r="G474" t="str">
        <f t="shared" si="22"/>
        <v>TotVolume</v>
      </c>
      <c r="H474">
        <f t="shared" si="21"/>
        <v>46</v>
      </c>
      <c r="I474">
        <f>MATCH(G474,Technologies!$B$7:$U$7,0)</f>
        <v>8</v>
      </c>
      <c r="J474">
        <v>119</v>
      </c>
    </row>
    <row r="475" spans="2:10" x14ac:dyDescent="0.25">
      <c r="B475">
        <f>INDEX(exante.Technology!$A$5:$A$300,MATCH(E475,exante.Technology!$C$5:$C$300,0))</f>
        <v>1246</v>
      </c>
      <c r="C475" s="1">
        <f t="shared" si="20"/>
        <v>1084</v>
      </c>
      <c r="D475" s="30" t="str">
        <f>IF(INDEX(Technologies!$B$8:$U$227,H475,I475)=0,"",INDEX(Technologies!$B$8:$U$227,H475,I475))</f>
        <v>Large (21 – 23 cu. ft.)</v>
      </c>
      <c r="E475" t="str">
        <f>INDEX(Technologies!$B$8:$B$227,H475)</f>
        <v>RefgFrz-BM-TTD_Large-Code</v>
      </c>
      <c r="G475" t="str">
        <f t="shared" si="22"/>
        <v>SizeRange</v>
      </c>
      <c r="H475">
        <f t="shared" si="21"/>
        <v>46</v>
      </c>
      <c r="I475">
        <f>MATCH(G475,Technologies!$B$7:$U$7,0)</f>
        <v>10</v>
      </c>
      <c r="J475">
        <v>119</v>
      </c>
    </row>
    <row r="476" spans="2:10" x14ac:dyDescent="0.25">
      <c r="B476">
        <f>INDEX(exante.Technology!$A$5:$A$300,MATCH(E476,exante.Technology!$C$5:$C$300,0))</f>
        <v>1246</v>
      </c>
      <c r="C476" s="1">
        <f t="shared" si="20"/>
        <v>1085</v>
      </c>
      <c r="D476" s="30" t="str">
        <f>IF(INDEX(Technologies!$B$8:$U$227,H476,I476)=0,"",INDEX(Technologies!$B$8:$U$227,H476,I476))</f>
        <v>Code</v>
      </c>
      <c r="E476" t="str">
        <f>INDEX(Technologies!$B$8:$B$227,H476)</f>
        <v>RefgFrz-BM-TTD_Large-Code</v>
      </c>
      <c r="G476" t="str">
        <f t="shared" si="22"/>
        <v>EffLevel</v>
      </c>
      <c r="H476">
        <f t="shared" si="21"/>
        <v>46</v>
      </c>
      <c r="I476">
        <f>MATCH(G476,Technologies!$B$7:$U$7,0)</f>
        <v>11</v>
      </c>
      <c r="J476">
        <v>119</v>
      </c>
    </row>
    <row r="477" spans="2:10" x14ac:dyDescent="0.25">
      <c r="B477">
        <f>INDEX(exante.Technology!$A$5:$A$300,MATCH(E477,exante.Technology!$C$5:$C$300,0))</f>
        <v>1246</v>
      </c>
      <c r="C477" s="1">
        <f t="shared" si="20"/>
        <v>167</v>
      </c>
      <c r="D477" s="30">
        <f>IF(INDEX(Technologies!$B$8:$U$227,H477,I477)=0,"",INDEX(Technologies!$B$8:$U$227,H477,I477))</f>
        <v>733</v>
      </c>
      <c r="E477" t="str">
        <f>INDEX(Technologies!$B$8:$B$227,H477)</f>
        <v>RefgFrz-BM-TTD_Large-Code</v>
      </c>
      <c r="G477" t="str">
        <f t="shared" si="22"/>
        <v>Rated_kWhyr</v>
      </c>
      <c r="H477">
        <f t="shared" si="21"/>
        <v>46</v>
      </c>
      <c r="I477">
        <f>MATCH(G477,Technologies!$B$7:$U$7,0)</f>
        <v>12</v>
      </c>
      <c r="J477">
        <v>119</v>
      </c>
    </row>
    <row r="478" spans="2:10" x14ac:dyDescent="0.25">
      <c r="B478">
        <f>INDEX(exante.Technology!$A$5:$A$300,MATCH(E478,exante.Technology!$C$5:$C$300,0))</f>
        <v>1246</v>
      </c>
      <c r="C478" s="1">
        <f t="shared" si="20"/>
        <v>9</v>
      </c>
      <c r="D478" s="30" t="str">
        <f>IF(INDEX(Technologies!$B$8:$U$227,H478,I478)=0,"",INDEX(Technologies!$B$8:$U$227,H478,I478))</f>
        <v>RatedkWh</v>
      </c>
      <c r="E478" t="str">
        <f>INDEX(Technologies!$B$8:$B$227,H478)</f>
        <v>RefgFrz-BM-TTD_Large-Code</v>
      </c>
      <c r="G478" t="str">
        <f t="shared" si="22"/>
        <v>Scale_Basis_Type</v>
      </c>
      <c r="H478">
        <f t="shared" si="21"/>
        <v>46</v>
      </c>
      <c r="I478">
        <f>MATCH(G478,Technologies!$B$7:$U$7,0)</f>
        <v>13</v>
      </c>
      <c r="J478">
        <v>119</v>
      </c>
    </row>
    <row r="479" spans="2:10" x14ac:dyDescent="0.25">
      <c r="B479">
        <f>INDEX(exante.Technology!$A$5:$A$300,MATCH(E479,exante.Technology!$C$5:$C$300,0))</f>
        <v>1246</v>
      </c>
      <c r="C479" s="1">
        <f t="shared" ref="C479:C542" si="23">+C469</f>
        <v>10</v>
      </c>
      <c r="D479" s="30">
        <f>IF(INDEX(Technologies!$B$8:$U$227,H479,I479)=0,"",INDEX(Technologies!$B$8:$U$227,H479,I479))</f>
        <v>733</v>
      </c>
      <c r="E479" t="str">
        <f>INDEX(Technologies!$B$8:$B$227,H479)</f>
        <v>RefgFrz-BM-TTD_Large-Code</v>
      </c>
      <c r="G479" t="str">
        <f t="shared" si="22"/>
        <v>Scale_Basis_Value</v>
      </c>
      <c r="H479">
        <f t="shared" ref="H479:H542" si="24">+H469+1</f>
        <v>46</v>
      </c>
      <c r="I479">
        <f>MATCH(G479,Technologies!$B$7:$U$7,0)</f>
        <v>14</v>
      </c>
      <c r="J479">
        <v>119</v>
      </c>
    </row>
    <row r="480" spans="2:10" x14ac:dyDescent="0.25">
      <c r="B480">
        <f>INDEX(exante.Technology!$A$5:$A$300,MATCH(E480,exante.Technology!$C$5:$C$300,0))</f>
        <v>1247</v>
      </c>
      <c r="C480" s="1">
        <f t="shared" si="23"/>
        <v>83</v>
      </c>
      <c r="D480" s="30" t="str">
        <f>IF(INDEX(Technologies!$B$8:$U$227,H480,I480)=0,"",INDEX(Technologies!$B$8:$U$227,H480,I480))</f>
        <v>Bottom</v>
      </c>
      <c r="E480" t="str">
        <f>INDEX(Technologies!$B$8:$B$227,H480)</f>
        <v>RefgFrz-BM-TTD_VLarge-Code</v>
      </c>
      <c r="G480" t="str">
        <f t="shared" si="22"/>
        <v>Freezer_Location</v>
      </c>
      <c r="H480">
        <f t="shared" si="24"/>
        <v>47</v>
      </c>
      <c r="I480">
        <f>MATCH(G480,Technologies!$B$7:$U$7,0)</f>
        <v>4</v>
      </c>
      <c r="J480">
        <v>119</v>
      </c>
    </row>
    <row r="481" spans="2:10" x14ac:dyDescent="0.25">
      <c r="B481">
        <f>INDEX(exante.Technology!$A$5:$A$300,MATCH(E481,exante.Technology!$C$5:$C$300,0))</f>
        <v>1247</v>
      </c>
      <c r="C481" s="1">
        <f t="shared" si="23"/>
        <v>95</v>
      </c>
      <c r="D481" s="30" t="b">
        <f>IF(INDEX(Technologies!$B$8:$U$227,H481,I481)=0,"",INDEX(Technologies!$B$8:$U$227,H481,I481))</f>
        <v>1</v>
      </c>
      <c r="E481" t="str">
        <f>INDEX(Technologies!$B$8:$B$227,H481)</f>
        <v>RefgFrz-BM-TTD_VLarge-Code</v>
      </c>
      <c r="G481" t="str">
        <f t="shared" si="22"/>
        <v>IceMaker</v>
      </c>
      <c r="H481">
        <f t="shared" si="24"/>
        <v>47</v>
      </c>
      <c r="I481">
        <f>MATCH(G481,Technologies!$B$7:$U$7,0)</f>
        <v>5</v>
      </c>
      <c r="J481">
        <v>119</v>
      </c>
    </row>
    <row r="482" spans="2:10" x14ac:dyDescent="0.25">
      <c r="B482">
        <f>INDEX(exante.Technology!$A$5:$A$300,MATCH(E482,exante.Technology!$C$5:$C$300,0))</f>
        <v>1247</v>
      </c>
      <c r="C482" s="1">
        <f t="shared" si="23"/>
        <v>1083</v>
      </c>
      <c r="D482" s="30" t="b">
        <f>IF(INDEX(Technologies!$B$8:$U$227,H482,I482)=0,"",INDEX(Technologies!$B$8:$U$227,H482,I482))</f>
        <v>1</v>
      </c>
      <c r="E482" t="str">
        <f>INDEX(Technologies!$B$8:$B$227,H482)</f>
        <v>RefgFrz-BM-TTD_VLarge-Code</v>
      </c>
      <c r="G482" t="str">
        <f t="shared" si="22"/>
        <v>ThruDoorIce</v>
      </c>
      <c r="H482">
        <f t="shared" si="24"/>
        <v>47</v>
      </c>
      <c r="I482">
        <f>MATCH(G482,Technologies!$B$7:$U$7,0)</f>
        <v>6</v>
      </c>
      <c r="J482">
        <v>119</v>
      </c>
    </row>
    <row r="483" spans="2:10" x14ac:dyDescent="0.25">
      <c r="B483">
        <f>INDEX(exante.Technology!$A$5:$A$300,MATCH(E483,exante.Technology!$C$5:$C$300,0))</f>
        <v>1247</v>
      </c>
      <c r="C483" s="1">
        <f t="shared" si="23"/>
        <v>38</v>
      </c>
      <c r="D483" s="30" t="str">
        <f>IF(INDEX(Technologies!$B$8:$U$227,H483,I483)=0,"",INDEX(Technologies!$B$8:$U$227,H483,I483))</f>
        <v>Automatic</v>
      </c>
      <c r="E483" t="str">
        <f>INDEX(Technologies!$B$8:$B$227,H483)</f>
        <v>RefgFrz-BM-TTD_VLarge-Code</v>
      </c>
      <c r="G483" t="str">
        <f t="shared" si="22"/>
        <v>Defrost</v>
      </c>
      <c r="H483">
        <f t="shared" si="24"/>
        <v>47</v>
      </c>
      <c r="I483">
        <f>MATCH(G483,Technologies!$B$7:$U$7,0)</f>
        <v>7</v>
      </c>
      <c r="J483">
        <v>119</v>
      </c>
    </row>
    <row r="484" spans="2:10" x14ac:dyDescent="0.25">
      <c r="B484">
        <f>INDEX(exante.Technology!$A$5:$A$300,MATCH(E484,exante.Technology!$C$5:$C$300,0))</f>
        <v>1247</v>
      </c>
      <c r="C484" s="1">
        <f t="shared" si="23"/>
        <v>205</v>
      </c>
      <c r="D484" s="30">
        <f>IF(INDEX(Technologies!$B$8:$U$227,H484,I484)=0,"",INDEX(Technologies!$B$8:$U$227,H484,I484))</f>
        <v>26</v>
      </c>
      <c r="E484" t="str">
        <f>INDEX(Technologies!$B$8:$B$227,H484)</f>
        <v>RefgFrz-BM-TTD_VLarge-Code</v>
      </c>
      <c r="G484" t="str">
        <f t="shared" si="22"/>
        <v>TotVolume</v>
      </c>
      <c r="H484">
        <f t="shared" si="24"/>
        <v>47</v>
      </c>
      <c r="I484">
        <f>MATCH(G484,Technologies!$B$7:$U$7,0)</f>
        <v>8</v>
      </c>
      <c r="J484">
        <v>119</v>
      </c>
    </row>
    <row r="485" spans="2:10" x14ac:dyDescent="0.25">
      <c r="B485">
        <f>INDEX(exante.Technology!$A$5:$A$300,MATCH(E485,exante.Technology!$C$5:$C$300,0))</f>
        <v>1247</v>
      </c>
      <c r="C485" s="1">
        <f t="shared" si="23"/>
        <v>1084</v>
      </c>
      <c r="D485" s="30" t="str">
        <f>IF(INDEX(Technologies!$B$8:$U$227,H485,I485)=0,"",INDEX(Technologies!$B$8:$U$227,H485,I485))</f>
        <v>Very large (over 23 cu. Ft.)</v>
      </c>
      <c r="E485" t="str">
        <f>INDEX(Technologies!$B$8:$B$227,H485)</f>
        <v>RefgFrz-BM-TTD_VLarge-Code</v>
      </c>
      <c r="G485" t="str">
        <f t="shared" si="22"/>
        <v>SizeRange</v>
      </c>
      <c r="H485">
        <f t="shared" si="24"/>
        <v>47</v>
      </c>
      <c r="I485">
        <f>MATCH(G485,Technologies!$B$7:$U$7,0)</f>
        <v>10</v>
      </c>
      <c r="J485">
        <v>119</v>
      </c>
    </row>
    <row r="486" spans="2:10" x14ac:dyDescent="0.25">
      <c r="B486">
        <f>INDEX(exante.Technology!$A$5:$A$300,MATCH(E486,exante.Technology!$C$5:$C$300,0))</f>
        <v>1247</v>
      </c>
      <c r="C486" s="1">
        <f t="shared" si="23"/>
        <v>1085</v>
      </c>
      <c r="D486" s="30" t="str">
        <f>IF(INDEX(Technologies!$B$8:$U$227,H486,I486)=0,"",INDEX(Technologies!$B$8:$U$227,H486,I486))</f>
        <v>Code</v>
      </c>
      <c r="E486" t="str">
        <f>INDEX(Technologies!$B$8:$B$227,H486)</f>
        <v>RefgFrz-BM-TTD_VLarge-Code</v>
      </c>
      <c r="G486" t="str">
        <f t="shared" si="22"/>
        <v>EffLevel</v>
      </c>
      <c r="H486">
        <f t="shared" si="24"/>
        <v>47</v>
      </c>
      <c r="I486">
        <f>MATCH(G486,Technologies!$B$7:$U$7,0)</f>
        <v>11</v>
      </c>
      <c r="J486">
        <v>119</v>
      </c>
    </row>
    <row r="487" spans="2:10" x14ac:dyDescent="0.25">
      <c r="B487">
        <f>INDEX(exante.Technology!$A$5:$A$300,MATCH(E487,exante.Technology!$C$5:$C$300,0))</f>
        <v>1247</v>
      </c>
      <c r="C487" s="1">
        <f t="shared" si="23"/>
        <v>167</v>
      </c>
      <c r="D487" s="30">
        <f>IF(INDEX(Technologies!$B$8:$U$227,H487,I487)=0,"",INDEX(Technologies!$B$8:$U$227,H487,I487))</f>
        <v>780</v>
      </c>
      <c r="E487" t="str">
        <f>INDEX(Technologies!$B$8:$B$227,H487)</f>
        <v>RefgFrz-BM-TTD_VLarge-Code</v>
      </c>
      <c r="G487" t="str">
        <f t="shared" si="22"/>
        <v>Rated_kWhyr</v>
      </c>
      <c r="H487">
        <f t="shared" si="24"/>
        <v>47</v>
      </c>
      <c r="I487">
        <f>MATCH(G487,Technologies!$B$7:$U$7,0)</f>
        <v>12</v>
      </c>
      <c r="J487">
        <v>119</v>
      </c>
    </row>
    <row r="488" spans="2:10" x14ac:dyDescent="0.25">
      <c r="B488">
        <f>INDEX(exante.Technology!$A$5:$A$300,MATCH(E488,exante.Technology!$C$5:$C$300,0))</f>
        <v>1247</v>
      </c>
      <c r="C488" s="1">
        <f t="shared" si="23"/>
        <v>9</v>
      </c>
      <c r="D488" s="30" t="str">
        <f>IF(INDEX(Technologies!$B$8:$U$227,H488,I488)=0,"",INDEX(Technologies!$B$8:$U$227,H488,I488))</f>
        <v>RatedkWh</v>
      </c>
      <c r="E488" t="str">
        <f>INDEX(Technologies!$B$8:$B$227,H488)</f>
        <v>RefgFrz-BM-TTD_VLarge-Code</v>
      </c>
      <c r="G488" t="str">
        <f t="shared" si="22"/>
        <v>Scale_Basis_Type</v>
      </c>
      <c r="H488">
        <f t="shared" si="24"/>
        <v>47</v>
      </c>
      <c r="I488">
        <f>MATCH(G488,Technologies!$B$7:$U$7,0)</f>
        <v>13</v>
      </c>
      <c r="J488">
        <v>119</v>
      </c>
    </row>
    <row r="489" spans="2:10" x14ac:dyDescent="0.25">
      <c r="B489">
        <f>INDEX(exante.Technology!$A$5:$A$300,MATCH(E489,exante.Technology!$C$5:$C$300,0))</f>
        <v>1247</v>
      </c>
      <c r="C489" s="1">
        <f t="shared" si="23"/>
        <v>10</v>
      </c>
      <c r="D489" s="30">
        <f>IF(INDEX(Technologies!$B$8:$U$227,H489,I489)=0,"",INDEX(Technologies!$B$8:$U$227,H489,I489))</f>
        <v>780</v>
      </c>
      <c r="E489" t="str">
        <f>INDEX(Technologies!$B$8:$B$227,H489)</f>
        <v>RefgFrz-BM-TTD_VLarge-Code</v>
      </c>
      <c r="G489" t="str">
        <f t="shared" si="22"/>
        <v>Scale_Basis_Value</v>
      </c>
      <c r="H489">
        <f t="shared" si="24"/>
        <v>47</v>
      </c>
      <c r="I489">
        <f>MATCH(G489,Technologies!$B$7:$U$7,0)</f>
        <v>14</v>
      </c>
      <c r="J489">
        <v>119</v>
      </c>
    </row>
    <row r="490" spans="2:10" x14ac:dyDescent="0.25">
      <c r="B490">
        <f>INDEX(exante.Technology!$A$5:$A$300,MATCH(E490,exante.Technology!$C$5:$C$300,0))</f>
        <v>1248</v>
      </c>
      <c r="C490" s="1">
        <f t="shared" si="23"/>
        <v>83</v>
      </c>
      <c r="D490" s="30" t="str">
        <f>IF(INDEX(Technologies!$B$8:$U$227,H490,I490)=0,"",INDEX(Technologies!$B$8:$U$227,H490,I490))</f>
        <v>Bottom</v>
      </c>
      <c r="E490" t="str">
        <f>INDEX(Technologies!$B$8:$B$227,H490)</f>
        <v>RefgFrz-BM-TTD_WtdSize-Code</v>
      </c>
      <c r="G490" t="str">
        <f t="shared" si="22"/>
        <v>Freezer_Location</v>
      </c>
      <c r="H490">
        <f t="shared" si="24"/>
        <v>48</v>
      </c>
      <c r="I490">
        <f>MATCH(G490,Technologies!$B$7:$U$7,0)</f>
        <v>4</v>
      </c>
      <c r="J490">
        <v>119</v>
      </c>
    </row>
    <row r="491" spans="2:10" x14ac:dyDescent="0.25">
      <c r="B491">
        <f>INDEX(exante.Technology!$A$5:$A$300,MATCH(E491,exante.Technology!$C$5:$C$300,0))</f>
        <v>1248</v>
      </c>
      <c r="C491" s="1">
        <f t="shared" si="23"/>
        <v>95</v>
      </c>
      <c r="D491" s="30" t="b">
        <f>IF(INDEX(Technologies!$B$8:$U$227,H491,I491)=0,"",INDEX(Technologies!$B$8:$U$227,H491,I491))</f>
        <v>1</v>
      </c>
      <c r="E491" t="str">
        <f>INDEX(Technologies!$B$8:$B$227,H491)</f>
        <v>RefgFrz-BM-TTD_WtdSize-Code</v>
      </c>
      <c r="G491" t="str">
        <f t="shared" si="22"/>
        <v>IceMaker</v>
      </c>
      <c r="H491">
        <f t="shared" si="24"/>
        <v>48</v>
      </c>
      <c r="I491">
        <f>MATCH(G491,Technologies!$B$7:$U$7,0)</f>
        <v>5</v>
      </c>
      <c r="J491">
        <v>119</v>
      </c>
    </row>
    <row r="492" spans="2:10" x14ac:dyDescent="0.25">
      <c r="B492">
        <f>INDEX(exante.Technology!$A$5:$A$300,MATCH(E492,exante.Technology!$C$5:$C$300,0))</f>
        <v>1248</v>
      </c>
      <c r="C492" s="1">
        <f t="shared" si="23"/>
        <v>1083</v>
      </c>
      <c r="D492" s="30" t="b">
        <f>IF(INDEX(Technologies!$B$8:$U$227,H492,I492)=0,"",INDEX(Technologies!$B$8:$U$227,H492,I492))</f>
        <v>1</v>
      </c>
      <c r="E492" t="str">
        <f>INDEX(Technologies!$B$8:$B$227,H492)</f>
        <v>RefgFrz-BM-TTD_WtdSize-Code</v>
      </c>
      <c r="G492" t="str">
        <f t="shared" si="22"/>
        <v>ThruDoorIce</v>
      </c>
      <c r="H492">
        <f t="shared" si="24"/>
        <v>48</v>
      </c>
      <c r="I492">
        <f>MATCH(G492,Technologies!$B$7:$U$7,0)</f>
        <v>6</v>
      </c>
      <c r="J492">
        <v>119</v>
      </c>
    </row>
    <row r="493" spans="2:10" x14ac:dyDescent="0.25">
      <c r="B493">
        <f>INDEX(exante.Technology!$A$5:$A$300,MATCH(E493,exante.Technology!$C$5:$C$300,0))</f>
        <v>1248</v>
      </c>
      <c r="C493" s="1">
        <f t="shared" si="23"/>
        <v>38</v>
      </c>
      <c r="D493" s="30" t="str">
        <f>IF(INDEX(Technologies!$B$8:$U$227,H493,I493)=0,"",INDEX(Technologies!$B$8:$U$227,H493,I493))</f>
        <v>Automatic</v>
      </c>
      <c r="E493" t="str">
        <f>INDEX(Technologies!$B$8:$B$227,H493)</f>
        <v>RefgFrz-BM-TTD_WtdSize-Code</v>
      </c>
      <c r="G493" t="str">
        <f t="shared" si="22"/>
        <v>Defrost</v>
      </c>
      <c r="H493">
        <f t="shared" si="24"/>
        <v>48</v>
      </c>
      <c r="I493">
        <f>MATCH(G493,Technologies!$B$7:$U$7,0)</f>
        <v>7</v>
      </c>
      <c r="J493">
        <v>119</v>
      </c>
    </row>
    <row r="494" spans="2:10" x14ac:dyDescent="0.25">
      <c r="B494">
        <f>INDEX(exante.Technology!$A$5:$A$300,MATCH(E494,exante.Technology!$C$5:$C$300,0))</f>
        <v>1248</v>
      </c>
      <c r="C494" s="1">
        <f t="shared" si="23"/>
        <v>205</v>
      </c>
      <c r="D494" s="30">
        <f>IF(INDEX(Technologies!$B$8:$U$227,H494,I494)=0,"",INDEX(Technologies!$B$8:$U$227,H494,I494))</f>
        <v>24.6</v>
      </c>
      <c r="E494" t="str">
        <f>INDEX(Technologies!$B$8:$B$227,H494)</f>
        <v>RefgFrz-BM-TTD_WtdSize-Code</v>
      </c>
      <c r="G494" t="str">
        <f t="shared" si="22"/>
        <v>TotVolume</v>
      </c>
      <c r="H494">
        <f t="shared" si="24"/>
        <v>48</v>
      </c>
      <c r="I494">
        <f>MATCH(G494,Technologies!$B$7:$U$7,0)</f>
        <v>8</v>
      </c>
      <c r="J494">
        <v>119</v>
      </c>
    </row>
    <row r="495" spans="2:10" x14ac:dyDescent="0.25">
      <c r="B495">
        <f>INDEX(exante.Technology!$A$5:$A$300,MATCH(E495,exante.Technology!$C$5:$C$300,0))</f>
        <v>1248</v>
      </c>
      <c r="C495" s="1">
        <f t="shared" si="23"/>
        <v>1084</v>
      </c>
      <c r="D495" s="30" t="str">
        <f>IF(INDEX(Technologies!$B$8:$U$227,H495,I495)=0,"",INDEX(Technologies!$B$8:$U$227,H495,I495))</f>
        <v>Weighted Size</v>
      </c>
      <c r="E495" t="str">
        <f>INDEX(Technologies!$B$8:$B$227,H495)</f>
        <v>RefgFrz-BM-TTD_WtdSize-Code</v>
      </c>
      <c r="G495" t="str">
        <f t="shared" si="22"/>
        <v>SizeRange</v>
      </c>
      <c r="H495">
        <f t="shared" si="24"/>
        <v>48</v>
      </c>
      <c r="I495">
        <f>MATCH(G495,Technologies!$B$7:$U$7,0)</f>
        <v>10</v>
      </c>
      <c r="J495">
        <v>119</v>
      </c>
    </row>
    <row r="496" spans="2:10" x14ac:dyDescent="0.25">
      <c r="B496">
        <f>INDEX(exante.Technology!$A$5:$A$300,MATCH(E496,exante.Technology!$C$5:$C$300,0))</f>
        <v>1248</v>
      </c>
      <c r="C496" s="1">
        <f t="shared" si="23"/>
        <v>1085</v>
      </c>
      <c r="D496" s="30" t="str">
        <f>IF(INDEX(Technologies!$B$8:$U$227,H496,I496)=0,"",INDEX(Technologies!$B$8:$U$227,H496,I496))</f>
        <v>Code</v>
      </c>
      <c r="E496" t="str">
        <f>INDEX(Technologies!$B$8:$B$227,H496)</f>
        <v>RefgFrz-BM-TTD_WtdSize-Code</v>
      </c>
      <c r="G496" t="str">
        <f t="shared" si="22"/>
        <v>EffLevel</v>
      </c>
      <c r="H496">
        <f t="shared" si="24"/>
        <v>48</v>
      </c>
      <c r="I496">
        <f>MATCH(G496,Technologies!$B$7:$U$7,0)</f>
        <v>11</v>
      </c>
      <c r="J496">
        <v>119</v>
      </c>
    </row>
    <row r="497" spans="2:10" x14ac:dyDescent="0.25">
      <c r="B497">
        <f>INDEX(exante.Technology!$A$5:$A$300,MATCH(E497,exante.Technology!$C$5:$C$300,0))</f>
        <v>1248</v>
      </c>
      <c r="C497" s="1">
        <f t="shared" si="23"/>
        <v>167</v>
      </c>
      <c r="D497" s="30">
        <f>IF(INDEX(Technologies!$B$8:$U$227,H497,I497)=0,"",INDEX(Technologies!$B$8:$U$227,H497,I497))</f>
        <v>763</v>
      </c>
      <c r="E497" t="str">
        <f>INDEX(Technologies!$B$8:$B$227,H497)</f>
        <v>RefgFrz-BM-TTD_WtdSize-Code</v>
      </c>
      <c r="G497" t="str">
        <f t="shared" si="22"/>
        <v>Rated_kWhyr</v>
      </c>
      <c r="H497">
        <f t="shared" si="24"/>
        <v>48</v>
      </c>
      <c r="I497">
        <f>MATCH(G497,Technologies!$B$7:$U$7,0)</f>
        <v>12</v>
      </c>
      <c r="J497">
        <v>119</v>
      </c>
    </row>
    <row r="498" spans="2:10" x14ac:dyDescent="0.25">
      <c r="B498">
        <f>INDEX(exante.Technology!$A$5:$A$300,MATCH(E498,exante.Technology!$C$5:$C$300,0))</f>
        <v>1248</v>
      </c>
      <c r="C498" s="1">
        <f t="shared" si="23"/>
        <v>9</v>
      </c>
      <c r="D498" s="30" t="str">
        <f>IF(INDEX(Technologies!$B$8:$U$227,H498,I498)=0,"",INDEX(Technologies!$B$8:$U$227,H498,I498))</f>
        <v>RatedkWh</v>
      </c>
      <c r="E498" t="str">
        <f>INDEX(Technologies!$B$8:$B$227,H498)</f>
        <v>RefgFrz-BM-TTD_WtdSize-Code</v>
      </c>
      <c r="G498" t="str">
        <f t="shared" si="22"/>
        <v>Scale_Basis_Type</v>
      </c>
      <c r="H498">
        <f t="shared" si="24"/>
        <v>48</v>
      </c>
      <c r="I498">
        <f>MATCH(G498,Technologies!$B$7:$U$7,0)</f>
        <v>13</v>
      </c>
      <c r="J498">
        <v>119</v>
      </c>
    </row>
    <row r="499" spans="2:10" x14ac:dyDescent="0.25">
      <c r="B499">
        <f>INDEX(exante.Technology!$A$5:$A$300,MATCH(E499,exante.Technology!$C$5:$C$300,0))</f>
        <v>1248</v>
      </c>
      <c r="C499" s="1">
        <f t="shared" si="23"/>
        <v>10</v>
      </c>
      <c r="D499" s="30">
        <f>IF(INDEX(Technologies!$B$8:$U$227,H499,I499)=0,"",INDEX(Technologies!$B$8:$U$227,H499,I499))</f>
        <v>763</v>
      </c>
      <c r="E499" t="str">
        <f>INDEX(Technologies!$B$8:$B$227,H499)</f>
        <v>RefgFrz-BM-TTD_WtdSize-Code</v>
      </c>
      <c r="G499" t="str">
        <f t="shared" si="22"/>
        <v>Scale_Basis_Value</v>
      </c>
      <c r="H499">
        <f t="shared" si="24"/>
        <v>48</v>
      </c>
      <c r="I499">
        <f>MATCH(G499,Technologies!$B$7:$U$7,0)</f>
        <v>14</v>
      </c>
      <c r="J499">
        <v>119</v>
      </c>
    </row>
    <row r="500" spans="2:10" x14ac:dyDescent="0.25">
      <c r="B500">
        <f>INDEX(exante.Technology!$A$5:$A$300,MATCH(E500,exante.Technology!$C$5:$C$300,0))</f>
        <v>1249</v>
      </c>
      <c r="C500" s="1">
        <f t="shared" si="23"/>
        <v>83</v>
      </c>
      <c r="D500" s="30" t="str">
        <f>IF(INDEX(Technologies!$B$8:$U$227,H500,I500)=0,"",INDEX(Technologies!$B$8:$U$227,H500,I500))</f>
        <v>Bottom</v>
      </c>
      <c r="E500" t="str">
        <f>INDEX(Technologies!$B$8:$B$227,H500)</f>
        <v>RefgFrz-BM-Ice_Mini-Code</v>
      </c>
      <c r="G500" t="str">
        <f t="shared" si="22"/>
        <v>Freezer_Location</v>
      </c>
      <c r="H500">
        <f t="shared" si="24"/>
        <v>49</v>
      </c>
      <c r="I500">
        <f>MATCH(G500,Technologies!$B$7:$U$7,0)</f>
        <v>4</v>
      </c>
      <c r="J500">
        <v>119</v>
      </c>
    </row>
    <row r="501" spans="2:10" x14ac:dyDescent="0.25">
      <c r="B501">
        <f>INDEX(exante.Technology!$A$5:$A$300,MATCH(E501,exante.Technology!$C$5:$C$300,0))</f>
        <v>1249</v>
      </c>
      <c r="C501" s="1">
        <f t="shared" si="23"/>
        <v>95</v>
      </c>
      <c r="D501" s="30" t="b">
        <f>IF(INDEX(Technologies!$B$8:$U$227,H501,I501)=0,"",INDEX(Technologies!$B$8:$U$227,H501,I501))</f>
        <v>1</v>
      </c>
      <c r="E501" t="str">
        <f>INDEX(Technologies!$B$8:$B$227,H501)</f>
        <v>RefgFrz-BM-Ice_Mini-Code</v>
      </c>
      <c r="G501" t="str">
        <f t="shared" si="22"/>
        <v>IceMaker</v>
      </c>
      <c r="H501">
        <f t="shared" si="24"/>
        <v>49</v>
      </c>
      <c r="I501">
        <f>MATCH(G501,Technologies!$B$7:$U$7,0)</f>
        <v>5</v>
      </c>
      <c r="J501">
        <v>119</v>
      </c>
    </row>
    <row r="502" spans="2:10" x14ac:dyDescent="0.25">
      <c r="B502">
        <f>INDEX(exante.Technology!$A$5:$A$300,MATCH(E502,exante.Technology!$C$5:$C$300,0))</f>
        <v>1249</v>
      </c>
      <c r="C502" s="1">
        <f t="shared" si="23"/>
        <v>1083</v>
      </c>
      <c r="D502" s="30" t="b">
        <f>IF(INDEX(Technologies!$B$8:$U$227,H502,I502)=0,"",INDEX(Technologies!$B$8:$U$227,H502,I502))</f>
        <v>0</v>
      </c>
      <c r="E502" t="str">
        <f>INDEX(Technologies!$B$8:$B$227,H502)</f>
        <v>RefgFrz-BM-Ice_Mini-Code</v>
      </c>
      <c r="G502" t="str">
        <f t="shared" si="22"/>
        <v>ThruDoorIce</v>
      </c>
      <c r="H502">
        <f t="shared" si="24"/>
        <v>49</v>
      </c>
      <c r="I502">
        <f>MATCH(G502,Technologies!$B$7:$U$7,0)</f>
        <v>6</v>
      </c>
      <c r="J502">
        <v>119</v>
      </c>
    </row>
    <row r="503" spans="2:10" x14ac:dyDescent="0.25">
      <c r="B503">
        <f>INDEX(exante.Technology!$A$5:$A$300,MATCH(E503,exante.Technology!$C$5:$C$300,0))</f>
        <v>1249</v>
      </c>
      <c r="C503" s="1">
        <f t="shared" si="23"/>
        <v>38</v>
      </c>
      <c r="D503" s="30" t="str">
        <f>IF(INDEX(Technologies!$B$8:$U$227,H503,I503)=0,"",INDEX(Technologies!$B$8:$U$227,H503,I503))</f>
        <v>Automatic</v>
      </c>
      <c r="E503" t="str">
        <f>INDEX(Technologies!$B$8:$B$227,H503)</f>
        <v>RefgFrz-BM-Ice_Mini-Code</v>
      </c>
      <c r="G503" t="str">
        <f t="shared" si="22"/>
        <v>Defrost</v>
      </c>
      <c r="H503">
        <f t="shared" si="24"/>
        <v>49</v>
      </c>
      <c r="I503">
        <f>MATCH(G503,Technologies!$B$7:$U$7,0)</f>
        <v>7</v>
      </c>
      <c r="J503">
        <v>119</v>
      </c>
    </row>
    <row r="504" spans="2:10" x14ac:dyDescent="0.25">
      <c r="B504">
        <f>INDEX(exante.Technology!$A$5:$A$300,MATCH(E504,exante.Technology!$C$5:$C$300,0))</f>
        <v>1249</v>
      </c>
      <c r="C504" s="1">
        <f t="shared" si="23"/>
        <v>205</v>
      </c>
      <c r="D504" s="30">
        <f>IF(INDEX(Technologies!$B$8:$U$227,H504,I504)=0,"",INDEX(Technologies!$B$8:$U$227,H504,I504))</f>
        <v>11</v>
      </c>
      <c r="E504" t="str">
        <f>INDEX(Technologies!$B$8:$B$227,H504)</f>
        <v>RefgFrz-BM-Ice_Mini-Code</v>
      </c>
      <c r="G504" t="str">
        <f t="shared" si="22"/>
        <v>TotVolume</v>
      </c>
      <c r="H504">
        <f t="shared" si="24"/>
        <v>49</v>
      </c>
      <c r="I504">
        <f>MATCH(G504,Technologies!$B$7:$U$7,0)</f>
        <v>8</v>
      </c>
      <c r="J504">
        <v>119</v>
      </c>
    </row>
    <row r="505" spans="2:10" x14ac:dyDescent="0.25">
      <c r="B505">
        <f>INDEX(exante.Technology!$A$5:$A$300,MATCH(E505,exante.Technology!$C$5:$C$300,0))</f>
        <v>1249</v>
      </c>
      <c r="C505" s="1">
        <f t="shared" si="23"/>
        <v>1084</v>
      </c>
      <c r="D505" s="30" t="str">
        <f>IF(INDEX(Technologies!$B$8:$U$227,H505,I505)=0,"",INDEX(Technologies!$B$8:$U$227,H505,I505))</f>
        <v>Very Small (&lt;13 cu. ft.)</v>
      </c>
      <c r="E505" t="str">
        <f>INDEX(Technologies!$B$8:$B$227,H505)</f>
        <v>RefgFrz-BM-Ice_Mini-Code</v>
      </c>
      <c r="G505" t="str">
        <f t="shared" si="22"/>
        <v>SizeRange</v>
      </c>
      <c r="H505">
        <f t="shared" si="24"/>
        <v>49</v>
      </c>
      <c r="I505">
        <f>MATCH(G505,Technologies!$B$7:$U$7,0)</f>
        <v>10</v>
      </c>
      <c r="J505">
        <v>119</v>
      </c>
    </row>
    <row r="506" spans="2:10" x14ac:dyDescent="0.25">
      <c r="B506">
        <f>INDEX(exante.Technology!$A$5:$A$300,MATCH(E506,exante.Technology!$C$5:$C$300,0))</f>
        <v>1249</v>
      </c>
      <c r="C506" s="1">
        <f t="shared" si="23"/>
        <v>1085</v>
      </c>
      <c r="D506" s="30" t="str">
        <f>IF(INDEX(Technologies!$B$8:$U$227,H506,I506)=0,"",INDEX(Technologies!$B$8:$U$227,H506,I506))</f>
        <v>Code</v>
      </c>
      <c r="E506" t="str">
        <f>INDEX(Technologies!$B$8:$B$227,H506)</f>
        <v>RefgFrz-BM-Ice_Mini-Code</v>
      </c>
      <c r="G506" t="str">
        <f t="shared" si="22"/>
        <v>EffLevel</v>
      </c>
      <c r="H506">
        <f t="shared" si="24"/>
        <v>49</v>
      </c>
      <c r="I506">
        <f>MATCH(G506,Technologies!$B$7:$U$7,0)</f>
        <v>11</v>
      </c>
      <c r="J506">
        <v>119</v>
      </c>
    </row>
    <row r="507" spans="2:10" x14ac:dyDescent="0.25">
      <c r="B507">
        <f>INDEX(exante.Technology!$A$5:$A$300,MATCH(E507,exante.Technology!$C$5:$C$300,0))</f>
        <v>1249</v>
      </c>
      <c r="C507" s="1">
        <f t="shared" si="23"/>
        <v>167</v>
      </c>
      <c r="D507" s="30">
        <f>IF(INDEX(Technologies!$B$8:$U$227,H507,I507)=0,"",INDEX(Technologies!$B$8:$U$227,H507,I507))</f>
        <v>524</v>
      </c>
      <c r="E507" t="str">
        <f>INDEX(Technologies!$B$8:$B$227,H507)</f>
        <v>RefgFrz-BM-Ice_Mini-Code</v>
      </c>
      <c r="G507" t="str">
        <f t="shared" si="22"/>
        <v>Rated_kWhyr</v>
      </c>
      <c r="H507">
        <f t="shared" si="24"/>
        <v>49</v>
      </c>
      <c r="I507">
        <f>MATCH(G507,Technologies!$B$7:$U$7,0)</f>
        <v>12</v>
      </c>
      <c r="J507">
        <v>119</v>
      </c>
    </row>
    <row r="508" spans="2:10" x14ac:dyDescent="0.25">
      <c r="B508">
        <f>INDEX(exante.Technology!$A$5:$A$300,MATCH(E508,exante.Technology!$C$5:$C$300,0))</f>
        <v>1249</v>
      </c>
      <c r="C508" s="1">
        <f t="shared" si="23"/>
        <v>9</v>
      </c>
      <c r="D508" s="30" t="str">
        <f>IF(INDEX(Technologies!$B$8:$U$227,H508,I508)=0,"",INDEX(Technologies!$B$8:$U$227,H508,I508))</f>
        <v>RatedkWh</v>
      </c>
      <c r="E508" t="str">
        <f>INDEX(Technologies!$B$8:$B$227,H508)</f>
        <v>RefgFrz-BM-Ice_Mini-Code</v>
      </c>
      <c r="G508" t="str">
        <f t="shared" si="22"/>
        <v>Scale_Basis_Type</v>
      </c>
      <c r="H508">
        <f t="shared" si="24"/>
        <v>49</v>
      </c>
      <c r="I508">
        <f>MATCH(G508,Technologies!$B$7:$U$7,0)</f>
        <v>13</v>
      </c>
      <c r="J508">
        <v>119</v>
      </c>
    </row>
    <row r="509" spans="2:10" x14ac:dyDescent="0.25">
      <c r="B509">
        <f>INDEX(exante.Technology!$A$5:$A$300,MATCH(E509,exante.Technology!$C$5:$C$300,0))</f>
        <v>1249</v>
      </c>
      <c r="C509" s="1">
        <f t="shared" si="23"/>
        <v>10</v>
      </c>
      <c r="D509" s="30">
        <f>IF(INDEX(Technologies!$B$8:$U$227,H509,I509)=0,"",INDEX(Technologies!$B$8:$U$227,H509,I509))</f>
        <v>524</v>
      </c>
      <c r="E509" t="str">
        <f>INDEX(Technologies!$B$8:$B$227,H509)</f>
        <v>RefgFrz-BM-Ice_Mini-Code</v>
      </c>
      <c r="G509" t="str">
        <f t="shared" si="22"/>
        <v>Scale_Basis_Value</v>
      </c>
      <c r="H509">
        <f t="shared" si="24"/>
        <v>49</v>
      </c>
      <c r="I509">
        <f>MATCH(G509,Technologies!$B$7:$U$7,0)</f>
        <v>14</v>
      </c>
      <c r="J509">
        <v>119</v>
      </c>
    </row>
    <row r="510" spans="2:10" x14ac:dyDescent="0.25">
      <c r="B510">
        <f>INDEX(exante.Technology!$A$5:$A$300,MATCH(E510,exante.Technology!$C$5:$C$300,0))</f>
        <v>1250</v>
      </c>
      <c r="C510" s="1">
        <f t="shared" si="23"/>
        <v>83</v>
      </c>
      <c r="D510" s="30" t="str">
        <f>IF(INDEX(Technologies!$B$8:$U$227,H510,I510)=0,"",INDEX(Technologies!$B$8:$U$227,H510,I510))</f>
        <v>Bottom</v>
      </c>
      <c r="E510" t="str">
        <f>INDEX(Technologies!$B$8:$B$227,H510)</f>
        <v>RefgFrz-BM-Ice_Small-Code</v>
      </c>
      <c r="G510" t="str">
        <f t="shared" si="22"/>
        <v>Freezer_Location</v>
      </c>
      <c r="H510">
        <f t="shared" si="24"/>
        <v>50</v>
      </c>
      <c r="I510">
        <f>MATCH(G510,Technologies!$B$7:$U$7,0)</f>
        <v>4</v>
      </c>
      <c r="J510">
        <v>119</v>
      </c>
    </row>
    <row r="511" spans="2:10" x14ac:dyDescent="0.25">
      <c r="B511">
        <f>INDEX(exante.Technology!$A$5:$A$300,MATCH(E511,exante.Technology!$C$5:$C$300,0))</f>
        <v>1250</v>
      </c>
      <c r="C511" s="1">
        <f t="shared" si="23"/>
        <v>95</v>
      </c>
      <c r="D511" s="30" t="b">
        <f>IF(INDEX(Technologies!$B$8:$U$227,H511,I511)=0,"",INDEX(Technologies!$B$8:$U$227,H511,I511))</f>
        <v>1</v>
      </c>
      <c r="E511" t="str">
        <f>INDEX(Technologies!$B$8:$B$227,H511)</f>
        <v>RefgFrz-BM-Ice_Small-Code</v>
      </c>
      <c r="G511" t="str">
        <f t="shared" si="22"/>
        <v>IceMaker</v>
      </c>
      <c r="H511">
        <f t="shared" si="24"/>
        <v>50</v>
      </c>
      <c r="I511">
        <f>MATCH(G511,Technologies!$B$7:$U$7,0)</f>
        <v>5</v>
      </c>
      <c r="J511">
        <v>119</v>
      </c>
    </row>
    <row r="512" spans="2:10" x14ac:dyDescent="0.25">
      <c r="B512">
        <f>INDEX(exante.Technology!$A$5:$A$300,MATCH(E512,exante.Technology!$C$5:$C$300,0))</f>
        <v>1250</v>
      </c>
      <c r="C512" s="1">
        <f t="shared" si="23"/>
        <v>1083</v>
      </c>
      <c r="D512" s="30" t="b">
        <f>IF(INDEX(Technologies!$B$8:$U$227,H512,I512)=0,"",INDEX(Technologies!$B$8:$U$227,H512,I512))</f>
        <v>0</v>
      </c>
      <c r="E512" t="str">
        <f>INDEX(Technologies!$B$8:$B$227,H512)</f>
        <v>RefgFrz-BM-Ice_Small-Code</v>
      </c>
      <c r="G512" t="str">
        <f t="shared" si="22"/>
        <v>ThruDoorIce</v>
      </c>
      <c r="H512">
        <f t="shared" si="24"/>
        <v>50</v>
      </c>
      <c r="I512">
        <f>MATCH(G512,Technologies!$B$7:$U$7,0)</f>
        <v>6</v>
      </c>
      <c r="J512">
        <v>119</v>
      </c>
    </row>
    <row r="513" spans="2:10" x14ac:dyDescent="0.25">
      <c r="B513">
        <f>INDEX(exante.Technology!$A$5:$A$300,MATCH(E513,exante.Technology!$C$5:$C$300,0))</f>
        <v>1250</v>
      </c>
      <c r="C513" s="1">
        <f t="shared" si="23"/>
        <v>38</v>
      </c>
      <c r="D513" s="30" t="str">
        <f>IF(INDEX(Technologies!$B$8:$U$227,H513,I513)=0,"",INDEX(Technologies!$B$8:$U$227,H513,I513))</f>
        <v>Automatic</v>
      </c>
      <c r="E513" t="str">
        <f>INDEX(Technologies!$B$8:$B$227,H513)</f>
        <v>RefgFrz-BM-Ice_Small-Code</v>
      </c>
      <c r="G513" t="str">
        <f t="shared" si="22"/>
        <v>Defrost</v>
      </c>
      <c r="H513">
        <f t="shared" si="24"/>
        <v>50</v>
      </c>
      <c r="I513">
        <f>MATCH(G513,Technologies!$B$7:$U$7,0)</f>
        <v>7</v>
      </c>
      <c r="J513">
        <v>119</v>
      </c>
    </row>
    <row r="514" spans="2:10" x14ac:dyDescent="0.25">
      <c r="B514">
        <f>INDEX(exante.Technology!$A$5:$A$300,MATCH(E514,exante.Technology!$C$5:$C$300,0))</f>
        <v>1250</v>
      </c>
      <c r="C514" s="1">
        <f t="shared" si="23"/>
        <v>205</v>
      </c>
      <c r="D514" s="30">
        <f>IF(INDEX(Technologies!$B$8:$U$227,H514,I514)=0,"",INDEX(Technologies!$B$8:$U$227,H514,I514))</f>
        <v>15</v>
      </c>
      <c r="E514" t="str">
        <f>INDEX(Technologies!$B$8:$B$227,H514)</f>
        <v>RefgFrz-BM-Ice_Small-Code</v>
      </c>
      <c r="G514" t="str">
        <f t="shared" si="22"/>
        <v>TotVolume</v>
      </c>
      <c r="H514">
        <f t="shared" si="24"/>
        <v>50</v>
      </c>
      <c r="I514">
        <f>MATCH(G514,Technologies!$B$7:$U$7,0)</f>
        <v>8</v>
      </c>
      <c r="J514">
        <v>119</v>
      </c>
    </row>
    <row r="515" spans="2:10" x14ac:dyDescent="0.25">
      <c r="B515">
        <f>INDEX(exante.Technology!$A$5:$A$300,MATCH(E515,exante.Technology!$C$5:$C$300,0))</f>
        <v>1250</v>
      </c>
      <c r="C515" s="1">
        <f t="shared" si="23"/>
        <v>1084</v>
      </c>
      <c r="D515" s="30" t="str">
        <f>IF(INDEX(Technologies!$B$8:$U$227,H515,I515)=0,"",INDEX(Technologies!$B$8:$U$227,H515,I515))</f>
        <v>Small (13 – 16 cu. ft.)</v>
      </c>
      <c r="E515" t="str">
        <f>INDEX(Technologies!$B$8:$B$227,H515)</f>
        <v>RefgFrz-BM-Ice_Small-Code</v>
      </c>
      <c r="G515" t="str">
        <f t="shared" si="22"/>
        <v>SizeRange</v>
      </c>
      <c r="H515">
        <f t="shared" si="24"/>
        <v>50</v>
      </c>
      <c r="I515">
        <f>MATCH(G515,Technologies!$B$7:$U$7,0)</f>
        <v>10</v>
      </c>
      <c r="J515">
        <v>119</v>
      </c>
    </row>
    <row r="516" spans="2:10" x14ac:dyDescent="0.25">
      <c r="B516">
        <f>INDEX(exante.Technology!$A$5:$A$300,MATCH(E516,exante.Technology!$C$5:$C$300,0))</f>
        <v>1250</v>
      </c>
      <c r="C516" s="1">
        <f t="shared" si="23"/>
        <v>1085</v>
      </c>
      <c r="D516" s="30" t="str">
        <f>IF(INDEX(Technologies!$B$8:$U$227,H516,I516)=0,"",INDEX(Technologies!$B$8:$U$227,H516,I516))</f>
        <v>Code</v>
      </c>
      <c r="E516" t="str">
        <f>INDEX(Technologies!$B$8:$B$227,H516)</f>
        <v>RefgFrz-BM-Ice_Small-Code</v>
      </c>
      <c r="G516" t="str">
        <f t="shared" si="22"/>
        <v>EffLevel</v>
      </c>
      <c r="H516">
        <f t="shared" si="24"/>
        <v>50</v>
      </c>
      <c r="I516">
        <f>MATCH(G516,Technologies!$B$7:$U$7,0)</f>
        <v>11</v>
      </c>
      <c r="J516">
        <v>119</v>
      </c>
    </row>
    <row r="517" spans="2:10" x14ac:dyDescent="0.25">
      <c r="B517">
        <f>INDEX(exante.Technology!$A$5:$A$300,MATCH(E517,exante.Technology!$C$5:$C$300,0))</f>
        <v>1250</v>
      </c>
      <c r="C517" s="1">
        <f t="shared" si="23"/>
        <v>167</v>
      </c>
      <c r="D517" s="30">
        <f>IF(INDEX(Technologies!$B$8:$U$227,H517,I517)=0,"",INDEX(Technologies!$B$8:$U$227,H517,I517))</f>
        <v>569</v>
      </c>
      <c r="E517" t="str">
        <f>INDEX(Technologies!$B$8:$B$227,H517)</f>
        <v>RefgFrz-BM-Ice_Small-Code</v>
      </c>
      <c r="G517" t="str">
        <f t="shared" si="22"/>
        <v>Rated_kWhyr</v>
      </c>
      <c r="H517">
        <f t="shared" si="24"/>
        <v>50</v>
      </c>
      <c r="I517">
        <f>MATCH(G517,Technologies!$B$7:$U$7,0)</f>
        <v>12</v>
      </c>
      <c r="J517">
        <v>119</v>
      </c>
    </row>
    <row r="518" spans="2:10" x14ac:dyDescent="0.25">
      <c r="B518">
        <f>INDEX(exante.Technology!$A$5:$A$300,MATCH(E518,exante.Technology!$C$5:$C$300,0))</f>
        <v>1250</v>
      </c>
      <c r="C518" s="1">
        <f t="shared" si="23"/>
        <v>9</v>
      </c>
      <c r="D518" s="30" t="str">
        <f>IF(INDEX(Technologies!$B$8:$U$227,H518,I518)=0,"",INDEX(Technologies!$B$8:$U$227,H518,I518))</f>
        <v>RatedkWh</v>
      </c>
      <c r="E518" t="str">
        <f>INDEX(Technologies!$B$8:$B$227,H518)</f>
        <v>RefgFrz-BM-Ice_Small-Code</v>
      </c>
      <c r="G518" t="str">
        <f t="shared" si="22"/>
        <v>Scale_Basis_Type</v>
      </c>
      <c r="H518">
        <f t="shared" si="24"/>
        <v>50</v>
      </c>
      <c r="I518">
        <f>MATCH(G518,Technologies!$B$7:$U$7,0)</f>
        <v>13</v>
      </c>
      <c r="J518">
        <v>119</v>
      </c>
    </row>
    <row r="519" spans="2:10" x14ac:dyDescent="0.25">
      <c r="B519">
        <f>INDEX(exante.Technology!$A$5:$A$300,MATCH(E519,exante.Technology!$C$5:$C$300,0))</f>
        <v>1250</v>
      </c>
      <c r="C519" s="1">
        <f t="shared" si="23"/>
        <v>10</v>
      </c>
      <c r="D519" s="30">
        <f>IF(INDEX(Technologies!$B$8:$U$227,H519,I519)=0,"",INDEX(Technologies!$B$8:$U$227,H519,I519))</f>
        <v>569</v>
      </c>
      <c r="E519" t="str">
        <f>INDEX(Technologies!$B$8:$B$227,H519)</f>
        <v>RefgFrz-BM-Ice_Small-Code</v>
      </c>
      <c r="G519" t="str">
        <f t="shared" si="22"/>
        <v>Scale_Basis_Value</v>
      </c>
      <c r="H519">
        <f t="shared" si="24"/>
        <v>50</v>
      </c>
      <c r="I519">
        <f>MATCH(G519,Technologies!$B$7:$U$7,0)</f>
        <v>14</v>
      </c>
      <c r="J519">
        <v>119</v>
      </c>
    </row>
    <row r="520" spans="2:10" x14ac:dyDescent="0.25">
      <c r="B520">
        <f>INDEX(exante.Technology!$A$5:$A$300,MATCH(E520,exante.Technology!$C$5:$C$300,0))</f>
        <v>1251</v>
      </c>
      <c r="C520" s="1">
        <f t="shared" si="23"/>
        <v>83</v>
      </c>
      <c r="D520" s="30" t="str">
        <f>IF(INDEX(Technologies!$B$8:$U$227,H520,I520)=0,"",INDEX(Technologies!$B$8:$U$227,H520,I520))</f>
        <v>Bottom</v>
      </c>
      <c r="E520" t="str">
        <f>INDEX(Technologies!$B$8:$B$227,H520)</f>
        <v>RefgFrz-BM-Ice_Med-Code</v>
      </c>
      <c r="G520" t="str">
        <f t="shared" si="22"/>
        <v>Freezer_Location</v>
      </c>
      <c r="H520">
        <f t="shared" si="24"/>
        <v>51</v>
      </c>
      <c r="I520">
        <f>MATCH(G520,Technologies!$B$7:$U$7,0)</f>
        <v>4</v>
      </c>
      <c r="J520">
        <v>119</v>
      </c>
    </row>
    <row r="521" spans="2:10" x14ac:dyDescent="0.25">
      <c r="B521">
        <f>INDEX(exante.Technology!$A$5:$A$300,MATCH(E521,exante.Technology!$C$5:$C$300,0))</f>
        <v>1251</v>
      </c>
      <c r="C521" s="1">
        <f t="shared" si="23"/>
        <v>95</v>
      </c>
      <c r="D521" s="30" t="b">
        <f>IF(INDEX(Technologies!$B$8:$U$227,H521,I521)=0,"",INDEX(Technologies!$B$8:$U$227,H521,I521))</f>
        <v>1</v>
      </c>
      <c r="E521" t="str">
        <f>INDEX(Technologies!$B$8:$B$227,H521)</f>
        <v>RefgFrz-BM-Ice_Med-Code</v>
      </c>
      <c r="G521" t="str">
        <f t="shared" si="22"/>
        <v>IceMaker</v>
      </c>
      <c r="H521">
        <f t="shared" si="24"/>
        <v>51</v>
      </c>
      <c r="I521">
        <f>MATCH(G521,Technologies!$B$7:$U$7,0)</f>
        <v>5</v>
      </c>
      <c r="J521">
        <v>119</v>
      </c>
    </row>
    <row r="522" spans="2:10" x14ac:dyDescent="0.25">
      <c r="B522">
        <f>INDEX(exante.Technology!$A$5:$A$300,MATCH(E522,exante.Technology!$C$5:$C$300,0))</f>
        <v>1251</v>
      </c>
      <c r="C522" s="1">
        <f t="shared" si="23"/>
        <v>1083</v>
      </c>
      <c r="D522" s="30" t="b">
        <f>IF(INDEX(Technologies!$B$8:$U$227,H522,I522)=0,"",INDEX(Technologies!$B$8:$U$227,H522,I522))</f>
        <v>0</v>
      </c>
      <c r="E522" t="str">
        <f>INDEX(Technologies!$B$8:$B$227,H522)</f>
        <v>RefgFrz-BM-Ice_Med-Code</v>
      </c>
      <c r="G522" t="str">
        <f t="shared" si="22"/>
        <v>ThruDoorIce</v>
      </c>
      <c r="H522">
        <f t="shared" si="24"/>
        <v>51</v>
      </c>
      <c r="I522">
        <f>MATCH(G522,Technologies!$B$7:$U$7,0)</f>
        <v>6</v>
      </c>
      <c r="J522">
        <v>119</v>
      </c>
    </row>
    <row r="523" spans="2:10" x14ac:dyDescent="0.25">
      <c r="B523">
        <f>INDEX(exante.Technology!$A$5:$A$300,MATCH(E523,exante.Technology!$C$5:$C$300,0))</f>
        <v>1251</v>
      </c>
      <c r="C523" s="1">
        <f t="shared" si="23"/>
        <v>38</v>
      </c>
      <c r="D523" s="30" t="str">
        <f>IF(INDEX(Technologies!$B$8:$U$227,H523,I523)=0,"",INDEX(Technologies!$B$8:$U$227,H523,I523))</f>
        <v>Automatic</v>
      </c>
      <c r="E523" t="str">
        <f>INDEX(Technologies!$B$8:$B$227,H523)</f>
        <v>RefgFrz-BM-Ice_Med-Code</v>
      </c>
      <c r="G523" t="str">
        <f t="shared" si="22"/>
        <v>Defrost</v>
      </c>
      <c r="H523">
        <f t="shared" si="24"/>
        <v>51</v>
      </c>
      <c r="I523">
        <f>MATCH(G523,Technologies!$B$7:$U$7,0)</f>
        <v>7</v>
      </c>
      <c r="J523">
        <v>119</v>
      </c>
    </row>
    <row r="524" spans="2:10" x14ac:dyDescent="0.25">
      <c r="B524">
        <f>INDEX(exante.Technology!$A$5:$A$300,MATCH(E524,exante.Technology!$C$5:$C$300,0))</f>
        <v>1251</v>
      </c>
      <c r="C524" s="1">
        <f t="shared" si="23"/>
        <v>205</v>
      </c>
      <c r="D524" s="30">
        <f>IF(INDEX(Technologies!$B$8:$U$227,H524,I524)=0,"",INDEX(Technologies!$B$8:$U$227,H524,I524))</f>
        <v>19</v>
      </c>
      <c r="E524" t="str">
        <f>INDEX(Technologies!$B$8:$B$227,H524)</f>
        <v>RefgFrz-BM-Ice_Med-Code</v>
      </c>
      <c r="G524" t="str">
        <f t="shared" si="22"/>
        <v>TotVolume</v>
      </c>
      <c r="H524">
        <f t="shared" si="24"/>
        <v>51</v>
      </c>
      <c r="I524">
        <f>MATCH(G524,Technologies!$B$7:$U$7,0)</f>
        <v>8</v>
      </c>
      <c r="J524">
        <v>119</v>
      </c>
    </row>
    <row r="525" spans="2:10" x14ac:dyDescent="0.25">
      <c r="B525">
        <f>INDEX(exante.Technology!$A$5:$A$300,MATCH(E525,exante.Technology!$C$5:$C$300,0))</f>
        <v>1251</v>
      </c>
      <c r="C525" s="1">
        <f t="shared" si="23"/>
        <v>1084</v>
      </c>
      <c r="D525" s="30" t="str">
        <f>IF(INDEX(Technologies!$B$8:$U$227,H525,I525)=0,"",INDEX(Technologies!$B$8:$U$227,H525,I525))</f>
        <v>Medium (17 – 20 cu. ft.)</v>
      </c>
      <c r="E525" t="str">
        <f>INDEX(Technologies!$B$8:$B$227,H525)</f>
        <v>RefgFrz-BM-Ice_Med-Code</v>
      </c>
      <c r="G525" t="str">
        <f t="shared" si="22"/>
        <v>SizeRange</v>
      </c>
      <c r="H525">
        <f t="shared" si="24"/>
        <v>51</v>
      </c>
      <c r="I525">
        <f>MATCH(G525,Technologies!$B$7:$U$7,0)</f>
        <v>10</v>
      </c>
      <c r="J525">
        <v>119</v>
      </c>
    </row>
    <row r="526" spans="2:10" x14ac:dyDescent="0.25">
      <c r="B526">
        <f>INDEX(exante.Technology!$A$5:$A$300,MATCH(E526,exante.Technology!$C$5:$C$300,0))</f>
        <v>1251</v>
      </c>
      <c r="C526" s="1">
        <f t="shared" si="23"/>
        <v>1085</v>
      </c>
      <c r="D526" s="30" t="str">
        <f>IF(INDEX(Technologies!$B$8:$U$227,H526,I526)=0,"",INDEX(Technologies!$B$8:$U$227,H526,I526))</f>
        <v>Code</v>
      </c>
      <c r="E526" t="str">
        <f>INDEX(Technologies!$B$8:$B$227,H526)</f>
        <v>RefgFrz-BM-Ice_Med-Code</v>
      </c>
      <c r="G526" t="str">
        <f t="shared" si="22"/>
        <v>EffLevel</v>
      </c>
      <c r="H526">
        <f t="shared" si="24"/>
        <v>51</v>
      </c>
      <c r="I526">
        <f>MATCH(G526,Technologies!$B$7:$U$7,0)</f>
        <v>11</v>
      </c>
      <c r="J526">
        <v>119</v>
      </c>
    </row>
    <row r="527" spans="2:10" x14ac:dyDescent="0.25">
      <c r="B527">
        <f>INDEX(exante.Technology!$A$5:$A$300,MATCH(E527,exante.Technology!$C$5:$C$300,0))</f>
        <v>1251</v>
      </c>
      <c r="C527" s="1">
        <f t="shared" si="23"/>
        <v>167</v>
      </c>
      <c r="D527" s="30">
        <f>IF(INDEX(Technologies!$B$8:$U$227,H527,I527)=0,"",INDEX(Technologies!$B$8:$U$227,H527,I527))</f>
        <v>614</v>
      </c>
      <c r="E527" t="str">
        <f>INDEX(Technologies!$B$8:$B$227,H527)</f>
        <v>RefgFrz-BM-Ice_Med-Code</v>
      </c>
      <c r="G527" t="str">
        <f t="shared" si="22"/>
        <v>Rated_kWhyr</v>
      </c>
      <c r="H527">
        <f t="shared" si="24"/>
        <v>51</v>
      </c>
      <c r="I527">
        <f>MATCH(G527,Technologies!$B$7:$U$7,0)</f>
        <v>12</v>
      </c>
      <c r="J527">
        <v>119</v>
      </c>
    </row>
    <row r="528" spans="2:10" x14ac:dyDescent="0.25">
      <c r="B528">
        <f>INDEX(exante.Technology!$A$5:$A$300,MATCH(E528,exante.Technology!$C$5:$C$300,0))</f>
        <v>1251</v>
      </c>
      <c r="C528" s="1">
        <f t="shared" si="23"/>
        <v>9</v>
      </c>
      <c r="D528" s="30" t="str">
        <f>IF(INDEX(Technologies!$B$8:$U$227,H528,I528)=0,"",INDEX(Technologies!$B$8:$U$227,H528,I528))</f>
        <v>RatedkWh</v>
      </c>
      <c r="E528" t="str">
        <f>INDEX(Technologies!$B$8:$B$227,H528)</f>
        <v>RefgFrz-BM-Ice_Med-Code</v>
      </c>
      <c r="G528" t="str">
        <f t="shared" si="22"/>
        <v>Scale_Basis_Type</v>
      </c>
      <c r="H528">
        <f t="shared" si="24"/>
        <v>51</v>
      </c>
      <c r="I528">
        <f>MATCH(G528,Technologies!$B$7:$U$7,0)</f>
        <v>13</v>
      </c>
      <c r="J528">
        <v>119</v>
      </c>
    </row>
    <row r="529" spans="2:10" x14ac:dyDescent="0.25">
      <c r="B529">
        <f>INDEX(exante.Technology!$A$5:$A$300,MATCH(E529,exante.Technology!$C$5:$C$300,0))</f>
        <v>1251</v>
      </c>
      <c r="C529" s="1">
        <f t="shared" si="23"/>
        <v>10</v>
      </c>
      <c r="D529" s="30">
        <f>IF(INDEX(Technologies!$B$8:$U$227,H529,I529)=0,"",INDEX(Technologies!$B$8:$U$227,H529,I529))</f>
        <v>614</v>
      </c>
      <c r="E529" t="str">
        <f>INDEX(Technologies!$B$8:$B$227,H529)</f>
        <v>RefgFrz-BM-Ice_Med-Code</v>
      </c>
      <c r="G529" t="str">
        <f t="shared" si="22"/>
        <v>Scale_Basis_Value</v>
      </c>
      <c r="H529">
        <f t="shared" si="24"/>
        <v>51</v>
      </c>
      <c r="I529">
        <f>MATCH(G529,Technologies!$B$7:$U$7,0)</f>
        <v>14</v>
      </c>
      <c r="J529">
        <v>119</v>
      </c>
    </row>
    <row r="530" spans="2:10" x14ac:dyDescent="0.25">
      <c r="B530">
        <f>INDEX(exante.Technology!$A$5:$A$300,MATCH(E530,exante.Technology!$C$5:$C$300,0))</f>
        <v>1252</v>
      </c>
      <c r="C530" s="1">
        <f t="shared" si="23"/>
        <v>83</v>
      </c>
      <c r="D530" s="30" t="str">
        <f>IF(INDEX(Technologies!$B$8:$U$227,H530,I530)=0,"",INDEX(Technologies!$B$8:$U$227,H530,I530))</f>
        <v>Bottom</v>
      </c>
      <c r="E530" t="str">
        <f>INDEX(Technologies!$B$8:$B$227,H530)</f>
        <v>RefgFrz-BM-Ice_Large-Code</v>
      </c>
      <c r="G530" t="str">
        <f t="shared" si="22"/>
        <v>Freezer_Location</v>
      </c>
      <c r="H530">
        <f t="shared" si="24"/>
        <v>52</v>
      </c>
      <c r="I530">
        <f>MATCH(G530,Technologies!$B$7:$U$7,0)</f>
        <v>4</v>
      </c>
      <c r="J530">
        <v>119</v>
      </c>
    </row>
    <row r="531" spans="2:10" x14ac:dyDescent="0.25">
      <c r="B531">
        <f>INDEX(exante.Technology!$A$5:$A$300,MATCH(E531,exante.Technology!$C$5:$C$300,0))</f>
        <v>1252</v>
      </c>
      <c r="C531" s="1">
        <f t="shared" si="23"/>
        <v>95</v>
      </c>
      <c r="D531" s="30" t="b">
        <f>IF(INDEX(Technologies!$B$8:$U$227,H531,I531)=0,"",INDEX(Technologies!$B$8:$U$227,H531,I531))</f>
        <v>1</v>
      </c>
      <c r="E531" t="str">
        <f>INDEX(Technologies!$B$8:$B$227,H531)</f>
        <v>RefgFrz-BM-Ice_Large-Code</v>
      </c>
      <c r="G531" t="str">
        <f t="shared" si="22"/>
        <v>IceMaker</v>
      </c>
      <c r="H531">
        <f t="shared" si="24"/>
        <v>52</v>
      </c>
      <c r="I531">
        <f>MATCH(G531,Technologies!$B$7:$U$7,0)</f>
        <v>5</v>
      </c>
      <c r="J531">
        <v>119</v>
      </c>
    </row>
    <row r="532" spans="2:10" x14ac:dyDescent="0.25">
      <c r="B532">
        <f>INDEX(exante.Technology!$A$5:$A$300,MATCH(E532,exante.Technology!$C$5:$C$300,0))</f>
        <v>1252</v>
      </c>
      <c r="C532" s="1">
        <f t="shared" si="23"/>
        <v>1083</v>
      </c>
      <c r="D532" s="30" t="b">
        <f>IF(INDEX(Technologies!$B$8:$U$227,H532,I532)=0,"",INDEX(Technologies!$B$8:$U$227,H532,I532))</f>
        <v>0</v>
      </c>
      <c r="E532" t="str">
        <f>INDEX(Technologies!$B$8:$B$227,H532)</f>
        <v>RefgFrz-BM-Ice_Large-Code</v>
      </c>
      <c r="G532" t="str">
        <f t="shared" ref="G532:G595" si="25">VLOOKUP(C532,$B$6:$C$17,2,FALSE)</f>
        <v>ThruDoorIce</v>
      </c>
      <c r="H532">
        <f t="shared" si="24"/>
        <v>52</v>
      </c>
      <c r="I532">
        <f>MATCH(G532,Technologies!$B$7:$U$7,0)</f>
        <v>6</v>
      </c>
      <c r="J532">
        <v>119</v>
      </c>
    </row>
    <row r="533" spans="2:10" x14ac:dyDescent="0.25">
      <c r="B533">
        <f>INDEX(exante.Technology!$A$5:$A$300,MATCH(E533,exante.Technology!$C$5:$C$300,0))</f>
        <v>1252</v>
      </c>
      <c r="C533" s="1">
        <f t="shared" si="23"/>
        <v>38</v>
      </c>
      <c r="D533" s="30" t="str">
        <f>IF(INDEX(Technologies!$B$8:$U$227,H533,I533)=0,"",INDEX(Technologies!$B$8:$U$227,H533,I533))</f>
        <v>Automatic</v>
      </c>
      <c r="E533" t="str">
        <f>INDEX(Technologies!$B$8:$B$227,H533)</f>
        <v>RefgFrz-BM-Ice_Large-Code</v>
      </c>
      <c r="G533" t="str">
        <f t="shared" si="25"/>
        <v>Defrost</v>
      </c>
      <c r="H533">
        <f t="shared" si="24"/>
        <v>52</v>
      </c>
      <c r="I533">
        <f>MATCH(G533,Technologies!$B$7:$U$7,0)</f>
        <v>7</v>
      </c>
      <c r="J533">
        <v>119</v>
      </c>
    </row>
    <row r="534" spans="2:10" x14ac:dyDescent="0.25">
      <c r="B534">
        <f>INDEX(exante.Technology!$A$5:$A$300,MATCH(E534,exante.Technology!$C$5:$C$300,0))</f>
        <v>1252</v>
      </c>
      <c r="C534" s="1">
        <f t="shared" si="23"/>
        <v>205</v>
      </c>
      <c r="D534" s="30">
        <f>IF(INDEX(Technologies!$B$8:$U$227,H534,I534)=0,"",INDEX(Technologies!$B$8:$U$227,H534,I534))</f>
        <v>22</v>
      </c>
      <c r="E534" t="str">
        <f>INDEX(Technologies!$B$8:$B$227,H534)</f>
        <v>RefgFrz-BM-Ice_Large-Code</v>
      </c>
      <c r="G534" t="str">
        <f t="shared" si="25"/>
        <v>TotVolume</v>
      </c>
      <c r="H534">
        <f t="shared" si="24"/>
        <v>52</v>
      </c>
      <c r="I534">
        <f>MATCH(G534,Technologies!$B$7:$U$7,0)</f>
        <v>8</v>
      </c>
      <c r="J534">
        <v>119</v>
      </c>
    </row>
    <row r="535" spans="2:10" x14ac:dyDescent="0.25">
      <c r="B535">
        <f>INDEX(exante.Technology!$A$5:$A$300,MATCH(E535,exante.Technology!$C$5:$C$300,0))</f>
        <v>1252</v>
      </c>
      <c r="C535" s="1">
        <f t="shared" si="23"/>
        <v>1084</v>
      </c>
      <c r="D535" s="30" t="str">
        <f>IF(INDEX(Technologies!$B$8:$U$227,H535,I535)=0,"",INDEX(Technologies!$B$8:$U$227,H535,I535))</f>
        <v>Large (21 – 23 cu. ft.)</v>
      </c>
      <c r="E535" t="str">
        <f>INDEX(Technologies!$B$8:$B$227,H535)</f>
        <v>RefgFrz-BM-Ice_Large-Code</v>
      </c>
      <c r="G535" t="str">
        <f t="shared" si="25"/>
        <v>SizeRange</v>
      </c>
      <c r="H535">
        <f t="shared" si="24"/>
        <v>52</v>
      </c>
      <c r="I535">
        <f>MATCH(G535,Technologies!$B$7:$U$7,0)</f>
        <v>10</v>
      </c>
      <c r="J535">
        <v>119</v>
      </c>
    </row>
    <row r="536" spans="2:10" x14ac:dyDescent="0.25">
      <c r="B536">
        <f>INDEX(exante.Technology!$A$5:$A$300,MATCH(E536,exante.Technology!$C$5:$C$300,0))</f>
        <v>1252</v>
      </c>
      <c r="C536" s="1">
        <f t="shared" si="23"/>
        <v>1085</v>
      </c>
      <c r="D536" s="30" t="str">
        <f>IF(INDEX(Technologies!$B$8:$U$227,H536,I536)=0,"",INDEX(Technologies!$B$8:$U$227,H536,I536))</f>
        <v>Code</v>
      </c>
      <c r="E536" t="str">
        <f>INDEX(Technologies!$B$8:$B$227,H536)</f>
        <v>RefgFrz-BM-Ice_Large-Code</v>
      </c>
      <c r="G536" t="str">
        <f t="shared" si="25"/>
        <v>EffLevel</v>
      </c>
      <c r="H536">
        <f t="shared" si="24"/>
        <v>52</v>
      </c>
      <c r="I536">
        <f>MATCH(G536,Technologies!$B$7:$U$7,0)</f>
        <v>11</v>
      </c>
      <c r="J536">
        <v>119</v>
      </c>
    </row>
    <row r="537" spans="2:10" x14ac:dyDescent="0.25">
      <c r="B537">
        <f>INDEX(exante.Technology!$A$5:$A$300,MATCH(E537,exante.Technology!$C$5:$C$300,0))</f>
        <v>1252</v>
      </c>
      <c r="C537" s="1">
        <f t="shared" si="23"/>
        <v>167</v>
      </c>
      <c r="D537" s="30">
        <f>IF(INDEX(Technologies!$B$8:$U$227,H537,I537)=0,"",INDEX(Technologies!$B$8:$U$227,H537,I537))</f>
        <v>648</v>
      </c>
      <c r="E537" t="str">
        <f>INDEX(Technologies!$B$8:$B$227,H537)</f>
        <v>RefgFrz-BM-Ice_Large-Code</v>
      </c>
      <c r="G537" t="str">
        <f t="shared" si="25"/>
        <v>Rated_kWhyr</v>
      </c>
      <c r="H537">
        <f t="shared" si="24"/>
        <v>52</v>
      </c>
      <c r="I537">
        <f>MATCH(G537,Technologies!$B$7:$U$7,0)</f>
        <v>12</v>
      </c>
      <c r="J537">
        <v>119</v>
      </c>
    </row>
    <row r="538" spans="2:10" x14ac:dyDescent="0.25">
      <c r="B538">
        <f>INDEX(exante.Technology!$A$5:$A$300,MATCH(E538,exante.Technology!$C$5:$C$300,0))</f>
        <v>1252</v>
      </c>
      <c r="C538" s="1">
        <f t="shared" si="23"/>
        <v>9</v>
      </c>
      <c r="D538" s="30" t="str">
        <f>IF(INDEX(Technologies!$B$8:$U$227,H538,I538)=0,"",INDEX(Technologies!$B$8:$U$227,H538,I538))</f>
        <v>RatedkWh</v>
      </c>
      <c r="E538" t="str">
        <f>INDEX(Technologies!$B$8:$B$227,H538)</f>
        <v>RefgFrz-BM-Ice_Large-Code</v>
      </c>
      <c r="G538" t="str">
        <f t="shared" si="25"/>
        <v>Scale_Basis_Type</v>
      </c>
      <c r="H538">
        <f t="shared" si="24"/>
        <v>52</v>
      </c>
      <c r="I538">
        <f>MATCH(G538,Technologies!$B$7:$U$7,0)</f>
        <v>13</v>
      </c>
      <c r="J538">
        <v>119</v>
      </c>
    </row>
    <row r="539" spans="2:10" x14ac:dyDescent="0.25">
      <c r="B539">
        <f>INDEX(exante.Technology!$A$5:$A$300,MATCH(E539,exante.Technology!$C$5:$C$300,0))</f>
        <v>1252</v>
      </c>
      <c r="C539" s="1">
        <f t="shared" si="23"/>
        <v>10</v>
      </c>
      <c r="D539" s="30">
        <f>IF(INDEX(Technologies!$B$8:$U$227,H539,I539)=0,"",INDEX(Technologies!$B$8:$U$227,H539,I539))</f>
        <v>648</v>
      </c>
      <c r="E539" t="str">
        <f>INDEX(Technologies!$B$8:$B$227,H539)</f>
        <v>RefgFrz-BM-Ice_Large-Code</v>
      </c>
      <c r="G539" t="str">
        <f t="shared" si="25"/>
        <v>Scale_Basis_Value</v>
      </c>
      <c r="H539">
        <f t="shared" si="24"/>
        <v>52</v>
      </c>
      <c r="I539">
        <f>MATCH(G539,Technologies!$B$7:$U$7,0)</f>
        <v>14</v>
      </c>
      <c r="J539">
        <v>119</v>
      </c>
    </row>
    <row r="540" spans="2:10" x14ac:dyDescent="0.25">
      <c r="B540">
        <f>INDEX(exante.Technology!$A$5:$A$300,MATCH(E540,exante.Technology!$C$5:$C$300,0))</f>
        <v>1253</v>
      </c>
      <c r="C540" s="1">
        <f t="shared" si="23"/>
        <v>83</v>
      </c>
      <c r="D540" s="30" t="str">
        <f>IF(INDEX(Technologies!$B$8:$U$227,H540,I540)=0,"",INDEX(Technologies!$B$8:$U$227,H540,I540))</f>
        <v>Bottom</v>
      </c>
      <c r="E540" t="str">
        <f>INDEX(Technologies!$B$8:$B$227,H540)</f>
        <v>RefgFrz-BM-Ice_VLarge-Code</v>
      </c>
      <c r="G540" t="str">
        <f t="shared" si="25"/>
        <v>Freezer_Location</v>
      </c>
      <c r="H540">
        <f t="shared" si="24"/>
        <v>53</v>
      </c>
      <c r="I540">
        <f>MATCH(G540,Technologies!$B$7:$U$7,0)</f>
        <v>4</v>
      </c>
      <c r="J540">
        <v>119</v>
      </c>
    </row>
    <row r="541" spans="2:10" x14ac:dyDescent="0.25">
      <c r="B541">
        <f>INDEX(exante.Technology!$A$5:$A$300,MATCH(E541,exante.Technology!$C$5:$C$300,0))</f>
        <v>1253</v>
      </c>
      <c r="C541" s="1">
        <f t="shared" si="23"/>
        <v>95</v>
      </c>
      <c r="D541" s="30" t="b">
        <f>IF(INDEX(Technologies!$B$8:$U$227,H541,I541)=0,"",INDEX(Technologies!$B$8:$U$227,H541,I541))</f>
        <v>1</v>
      </c>
      <c r="E541" t="str">
        <f>INDEX(Technologies!$B$8:$B$227,H541)</f>
        <v>RefgFrz-BM-Ice_VLarge-Code</v>
      </c>
      <c r="G541" t="str">
        <f t="shared" si="25"/>
        <v>IceMaker</v>
      </c>
      <c r="H541">
        <f t="shared" si="24"/>
        <v>53</v>
      </c>
      <c r="I541">
        <f>MATCH(G541,Technologies!$B$7:$U$7,0)</f>
        <v>5</v>
      </c>
      <c r="J541">
        <v>119</v>
      </c>
    </row>
    <row r="542" spans="2:10" x14ac:dyDescent="0.25">
      <c r="B542">
        <f>INDEX(exante.Technology!$A$5:$A$300,MATCH(E542,exante.Technology!$C$5:$C$300,0))</f>
        <v>1253</v>
      </c>
      <c r="C542" s="1">
        <f t="shared" si="23"/>
        <v>1083</v>
      </c>
      <c r="D542" s="30" t="b">
        <f>IF(INDEX(Technologies!$B$8:$U$227,H542,I542)=0,"",INDEX(Technologies!$B$8:$U$227,H542,I542))</f>
        <v>0</v>
      </c>
      <c r="E542" t="str">
        <f>INDEX(Technologies!$B$8:$B$227,H542)</f>
        <v>RefgFrz-BM-Ice_VLarge-Code</v>
      </c>
      <c r="G542" t="str">
        <f t="shared" si="25"/>
        <v>ThruDoorIce</v>
      </c>
      <c r="H542">
        <f t="shared" si="24"/>
        <v>53</v>
      </c>
      <c r="I542">
        <f>MATCH(G542,Technologies!$B$7:$U$7,0)</f>
        <v>6</v>
      </c>
      <c r="J542">
        <v>119</v>
      </c>
    </row>
    <row r="543" spans="2:10" x14ac:dyDescent="0.25">
      <c r="B543">
        <f>INDEX(exante.Technology!$A$5:$A$300,MATCH(E543,exante.Technology!$C$5:$C$300,0))</f>
        <v>1253</v>
      </c>
      <c r="C543" s="1">
        <f t="shared" ref="C543:C606" si="26">+C533</f>
        <v>38</v>
      </c>
      <c r="D543" s="30" t="str">
        <f>IF(INDEX(Technologies!$B$8:$U$227,H543,I543)=0,"",INDEX(Technologies!$B$8:$U$227,H543,I543))</f>
        <v>Automatic</v>
      </c>
      <c r="E543" t="str">
        <f>INDEX(Technologies!$B$8:$B$227,H543)</f>
        <v>RefgFrz-BM-Ice_VLarge-Code</v>
      </c>
      <c r="G543" t="str">
        <f t="shared" si="25"/>
        <v>Defrost</v>
      </c>
      <c r="H543">
        <f t="shared" ref="H543:H606" si="27">+H533+1</f>
        <v>53</v>
      </c>
      <c r="I543">
        <f>MATCH(G543,Technologies!$B$7:$U$7,0)</f>
        <v>7</v>
      </c>
      <c r="J543">
        <v>119</v>
      </c>
    </row>
    <row r="544" spans="2:10" x14ac:dyDescent="0.25">
      <c r="B544">
        <f>INDEX(exante.Technology!$A$5:$A$300,MATCH(E544,exante.Technology!$C$5:$C$300,0))</f>
        <v>1253</v>
      </c>
      <c r="C544" s="1">
        <f t="shared" si="26"/>
        <v>205</v>
      </c>
      <c r="D544" s="30">
        <f>IF(INDEX(Technologies!$B$8:$U$227,H544,I544)=0,"",INDEX(Technologies!$B$8:$U$227,H544,I544))</f>
        <v>26</v>
      </c>
      <c r="E544" t="str">
        <f>INDEX(Technologies!$B$8:$B$227,H544)</f>
        <v>RefgFrz-BM-Ice_VLarge-Code</v>
      </c>
      <c r="G544" t="str">
        <f t="shared" si="25"/>
        <v>TotVolume</v>
      </c>
      <c r="H544">
        <f t="shared" si="27"/>
        <v>53</v>
      </c>
      <c r="I544">
        <f>MATCH(G544,Technologies!$B$7:$U$7,0)</f>
        <v>8</v>
      </c>
      <c r="J544">
        <v>119</v>
      </c>
    </row>
    <row r="545" spans="2:10" x14ac:dyDescent="0.25">
      <c r="B545">
        <f>INDEX(exante.Technology!$A$5:$A$300,MATCH(E545,exante.Technology!$C$5:$C$300,0))</f>
        <v>1253</v>
      </c>
      <c r="C545" s="1">
        <f t="shared" si="26"/>
        <v>1084</v>
      </c>
      <c r="D545" s="30" t="str">
        <f>IF(INDEX(Technologies!$B$8:$U$227,H545,I545)=0,"",INDEX(Technologies!$B$8:$U$227,H545,I545))</f>
        <v>Very large (over 23 cu. Ft.)</v>
      </c>
      <c r="E545" t="str">
        <f>INDEX(Technologies!$B$8:$B$227,H545)</f>
        <v>RefgFrz-BM-Ice_VLarge-Code</v>
      </c>
      <c r="G545" t="str">
        <f t="shared" si="25"/>
        <v>SizeRange</v>
      </c>
      <c r="H545">
        <f t="shared" si="27"/>
        <v>53</v>
      </c>
      <c r="I545">
        <f>MATCH(G545,Technologies!$B$7:$U$7,0)</f>
        <v>10</v>
      </c>
      <c r="J545">
        <v>119</v>
      </c>
    </row>
    <row r="546" spans="2:10" x14ac:dyDescent="0.25">
      <c r="B546">
        <f>INDEX(exante.Technology!$A$5:$A$300,MATCH(E546,exante.Technology!$C$5:$C$300,0))</f>
        <v>1253</v>
      </c>
      <c r="C546" s="1">
        <f t="shared" si="26"/>
        <v>1085</v>
      </c>
      <c r="D546" s="30" t="str">
        <f>IF(INDEX(Technologies!$B$8:$U$227,H546,I546)=0,"",INDEX(Technologies!$B$8:$U$227,H546,I546))</f>
        <v>Code</v>
      </c>
      <c r="E546" t="str">
        <f>INDEX(Technologies!$B$8:$B$227,H546)</f>
        <v>RefgFrz-BM-Ice_VLarge-Code</v>
      </c>
      <c r="G546" t="str">
        <f t="shared" si="25"/>
        <v>EffLevel</v>
      </c>
      <c r="H546">
        <f t="shared" si="27"/>
        <v>53</v>
      </c>
      <c r="I546">
        <f>MATCH(G546,Technologies!$B$7:$U$7,0)</f>
        <v>11</v>
      </c>
      <c r="J546">
        <v>119</v>
      </c>
    </row>
    <row r="547" spans="2:10" x14ac:dyDescent="0.25">
      <c r="B547">
        <f>INDEX(exante.Technology!$A$5:$A$300,MATCH(E547,exante.Technology!$C$5:$C$300,0))</f>
        <v>1253</v>
      </c>
      <c r="C547" s="1">
        <f t="shared" si="26"/>
        <v>167</v>
      </c>
      <c r="D547" s="30">
        <f>IF(INDEX(Technologies!$B$8:$U$227,H547,I547)=0,"",INDEX(Technologies!$B$8:$U$227,H547,I547))</f>
        <v>692</v>
      </c>
      <c r="E547" t="str">
        <f>INDEX(Technologies!$B$8:$B$227,H547)</f>
        <v>RefgFrz-BM-Ice_VLarge-Code</v>
      </c>
      <c r="G547" t="str">
        <f t="shared" si="25"/>
        <v>Rated_kWhyr</v>
      </c>
      <c r="H547">
        <f t="shared" si="27"/>
        <v>53</v>
      </c>
      <c r="I547">
        <f>MATCH(G547,Technologies!$B$7:$U$7,0)</f>
        <v>12</v>
      </c>
      <c r="J547">
        <v>119</v>
      </c>
    </row>
    <row r="548" spans="2:10" x14ac:dyDescent="0.25">
      <c r="B548">
        <f>INDEX(exante.Technology!$A$5:$A$300,MATCH(E548,exante.Technology!$C$5:$C$300,0))</f>
        <v>1253</v>
      </c>
      <c r="C548" s="1">
        <f t="shared" si="26"/>
        <v>9</v>
      </c>
      <c r="D548" s="30" t="str">
        <f>IF(INDEX(Technologies!$B$8:$U$227,H548,I548)=0,"",INDEX(Technologies!$B$8:$U$227,H548,I548))</f>
        <v>RatedkWh</v>
      </c>
      <c r="E548" t="str">
        <f>INDEX(Technologies!$B$8:$B$227,H548)</f>
        <v>RefgFrz-BM-Ice_VLarge-Code</v>
      </c>
      <c r="G548" t="str">
        <f t="shared" si="25"/>
        <v>Scale_Basis_Type</v>
      </c>
      <c r="H548">
        <f t="shared" si="27"/>
        <v>53</v>
      </c>
      <c r="I548">
        <f>MATCH(G548,Technologies!$B$7:$U$7,0)</f>
        <v>13</v>
      </c>
      <c r="J548">
        <v>119</v>
      </c>
    </row>
    <row r="549" spans="2:10" x14ac:dyDescent="0.25">
      <c r="B549">
        <f>INDEX(exante.Technology!$A$5:$A$300,MATCH(E549,exante.Technology!$C$5:$C$300,0))</f>
        <v>1253</v>
      </c>
      <c r="C549" s="1">
        <f t="shared" si="26"/>
        <v>10</v>
      </c>
      <c r="D549" s="30">
        <f>IF(INDEX(Technologies!$B$8:$U$227,H549,I549)=0,"",INDEX(Technologies!$B$8:$U$227,H549,I549))</f>
        <v>692</v>
      </c>
      <c r="E549" t="str">
        <f>INDEX(Technologies!$B$8:$B$227,H549)</f>
        <v>RefgFrz-BM-Ice_VLarge-Code</v>
      </c>
      <c r="G549" t="str">
        <f t="shared" si="25"/>
        <v>Scale_Basis_Value</v>
      </c>
      <c r="H549">
        <f t="shared" si="27"/>
        <v>53</v>
      </c>
      <c r="I549">
        <f>MATCH(G549,Technologies!$B$7:$U$7,0)</f>
        <v>14</v>
      </c>
      <c r="J549">
        <v>119</v>
      </c>
    </row>
    <row r="550" spans="2:10" x14ac:dyDescent="0.25">
      <c r="B550">
        <f>INDEX(exante.Technology!$A$5:$A$300,MATCH(E550,exante.Technology!$C$5:$C$300,0))</f>
        <v>1254</v>
      </c>
      <c r="C550" s="1">
        <f t="shared" si="26"/>
        <v>83</v>
      </c>
      <c r="D550" s="30" t="str">
        <f>IF(INDEX(Technologies!$B$8:$U$227,H550,I550)=0,"",INDEX(Technologies!$B$8:$U$227,H550,I550))</f>
        <v>Bottom</v>
      </c>
      <c r="E550" t="str">
        <f>INDEX(Technologies!$B$8:$B$227,H550)</f>
        <v>RefgFrz-BM-Ice_WtdSize-Code</v>
      </c>
      <c r="G550" t="str">
        <f t="shared" si="25"/>
        <v>Freezer_Location</v>
      </c>
      <c r="H550">
        <f t="shared" si="27"/>
        <v>54</v>
      </c>
      <c r="I550">
        <f>MATCH(G550,Technologies!$B$7:$U$7,0)</f>
        <v>4</v>
      </c>
      <c r="J550">
        <v>119</v>
      </c>
    </row>
    <row r="551" spans="2:10" x14ac:dyDescent="0.25">
      <c r="B551">
        <f>INDEX(exante.Technology!$A$5:$A$300,MATCH(E551,exante.Technology!$C$5:$C$300,0))</f>
        <v>1254</v>
      </c>
      <c r="C551" s="1">
        <f t="shared" si="26"/>
        <v>95</v>
      </c>
      <c r="D551" s="30" t="b">
        <f>IF(INDEX(Technologies!$B$8:$U$227,H551,I551)=0,"",INDEX(Technologies!$B$8:$U$227,H551,I551))</f>
        <v>1</v>
      </c>
      <c r="E551" t="str">
        <f>INDEX(Technologies!$B$8:$B$227,H551)</f>
        <v>RefgFrz-BM-Ice_WtdSize-Code</v>
      </c>
      <c r="G551" t="str">
        <f t="shared" si="25"/>
        <v>IceMaker</v>
      </c>
      <c r="H551">
        <f t="shared" si="27"/>
        <v>54</v>
      </c>
      <c r="I551">
        <f>MATCH(G551,Technologies!$B$7:$U$7,0)</f>
        <v>5</v>
      </c>
      <c r="J551">
        <v>119</v>
      </c>
    </row>
    <row r="552" spans="2:10" x14ac:dyDescent="0.25">
      <c r="B552">
        <f>INDEX(exante.Technology!$A$5:$A$300,MATCH(E552,exante.Technology!$C$5:$C$300,0))</f>
        <v>1254</v>
      </c>
      <c r="C552" s="1">
        <f t="shared" si="26"/>
        <v>1083</v>
      </c>
      <c r="D552" s="30" t="b">
        <f>IF(INDEX(Technologies!$B$8:$U$227,H552,I552)=0,"",INDEX(Technologies!$B$8:$U$227,H552,I552))</f>
        <v>0</v>
      </c>
      <c r="E552" t="str">
        <f>INDEX(Technologies!$B$8:$B$227,H552)</f>
        <v>RefgFrz-BM-Ice_WtdSize-Code</v>
      </c>
      <c r="G552" t="str">
        <f t="shared" si="25"/>
        <v>ThruDoorIce</v>
      </c>
      <c r="H552">
        <f t="shared" si="27"/>
        <v>54</v>
      </c>
      <c r="I552">
        <f>MATCH(G552,Technologies!$B$7:$U$7,0)</f>
        <v>6</v>
      </c>
      <c r="J552">
        <v>119</v>
      </c>
    </row>
    <row r="553" spans="2:10" x14ac:dyDescent="0.25">
      <c r="B553">
        <f>INDEX(exante.Technology!$A$5:$A$300,MATCH(E553,exante.Technology!$C$5:$C$300,0))</f>
        <v>1254</v>
      </c>
      <c r="C553" s="1">
        <f t="shared" si="26"/>
        <v>38</v>
      </c>
      <c r="D553" s="30" t="str">
        <f>IF(INDEX(Technologies!$B$8:$U$227,H553,I553)=0,"",INDEX(Technologies!$B$8:$U$227,H553,I553))</f>
        <v>Automatic</v>
      </c>
      <c r="E553" t="str">
        <f>INDEX(Technologies!$B$8:$B$227,H553)</f>
        <v>RefgFrz-BM-Ice_WtdSize-Code</v>
      </c>
      <c r="G553" t="str">
        <f t="shared" si="25"/>
        <v>Defrost</v>
      </c>
      <c r="H553">
        <f t="shared" si="27"/>
        <v>54</v>
      </c>
      <c r="I553">
        <f>MATCH(G553,Technologies!$B$7:$U$7,0)</f>
        <v>7</v>
      </c>
      <c r="J553">
        <v>119</v>
      </c>
    </row>
    <row r="554" spans="2:10" x14ac:dyDescent="0.25">
      <c r="B554">
        <f>INDEX(exante.Technology!$A$5:$A$300,MATCH(E554,exante.Technology!$C$5:$C$300,0))</f>
        <v>1254</v>
      </c>
      <c r="C554" s="1">
        <f t="shared" si="26"/>
        <v>205</v>
      </c>
      <c r="D554" s="30">
        <f>IF(INDEX(Technologies!$B$8:$U$227,H554,I554)=0,"",INDEX(Technologies!$B$8:$U$227,H554,I554))</f>
        <v>22.9</v>
      </c>
      <c r="E554" t="str">
        <f>INDEX(Technologies!$B$8:$B$227,H554)</f>
        <v>RefgFrz-BM-Ice_WtdSize-Code</v>
      </c>
      <c r="G554" t="str">
        <f t="shared" si="25"/>
        <v>TotVolume</v>
      </c>
      <c r="H554">
        <f t="shared" si="27"/>
        <v>54</v>
      </c>
      <c r="I554">
        <f>MATCH(G554,Technologies!$B$7:$U$7,0)</f>
        <v>8</v>
      </c>
      <c r="J554">
        <v>119</v>
      </c>
    </row>
    <row r="555" spans="2:10" x14ac:dyDescent="0.25">
      <c r="B555">
        <f>INDEX(exante.Technology!$A$5:$A$300,MATCH(E555,exante.Technology!$C$5:$C$300,0))</f>
        <v>1254</v>
      </c>
      <c r="C555" s="1">
        <f t="shared" si="26"/>
        <v>1084</v>
      </c>
      <c r="D555" s="30" t="str">
        <f>IF(INDEX(Technologies!$B$8:$U$227,H555,I555)=0,"",INDEX(Technologies!$B$8:$U$227,H555,I555))</f>
        <v>Weighted Size</v>
      </c>
      <c r="E555" t="str">
        <f>INDEX(Technologies!$B$8:$B$227,H555)</f>
        <v>RefgFrz-BM-Ice_WtdSize-Code</v>
      </c>
      <c r="G555" t="str">
        <f t="shared" si="25"/>
        <v>SizeRange</v>
      </c>
      <c r="H555">
        <f t="shared" si="27"/>
        <v>54</v>
      </c>
      <c r="I555">
        <f>MATCH(G555,Technologies!$B$7:$U$7,0)</f>
        <v>10</v>
      </c>
      <c r="J555">
        <v>119</v>
      </c>
    </row>
    <row r="556" spans="2:10" x14ac:dyDescent="0.25">
      <c r="B556">
        <f>INDEX(exante.Technology!$A$5:$A$300,MATCH(E556,exante.Technology!$C$5:$C$300,0))</f>
        <v>1254</v>
      </c>
      <c r="C556" s="1">
        <f t="shared" si="26"/>
        <v>1085</v>
      </c>
      <c r="D556" s="30" t="str">
        <f>IF(INDEX(Technologies!$B$8:$U$227,H556,I556)=0,"",INDEX(Technologies!$B$8:$U$227,H556,I556))</f>
        <v>Code</v>
      </c>
      <c r="E556" t="str">
        <f>INDEX(Technologies!$B$8:$B$227,H556)</f>
        <v>RefgFrz-BM-Ice_WtdSize-Code</v>
      </c>
      <c r="G556" t="str">
        <f t="shared" si="25"/>
        <v>EffLevel</v>
      </c>
      <c r="H556">
        <f t="shared" si="27"/>
        <v>54</v>
      </c>
      <c r="I556">
        <f>MATCH(G556,Technologies!$B$7:$U$7,0)</f>
        <v>11</v>
      </c>
      <c r="J556">
        <v>119</v>
      </c>
    </row>
    <row r="557" spans="2:10" x14ac:dyDescent="0.25">
      <c r="B557">
        <f>INDEX(exante.Technology!$A$5:$A$300,MATCH(E557,exante.Technology!$C$5:$C$300,0))</f>
        <v>1254</v>
      </c>
      <c r="C557" s="1">
        <f t="shared" si="26"/>
        <v>167</v>
      </c>
      <c r="D557" s="30">
        <f>IF(INDEX(Technologies!$B$8:$U$227,H557,I557)=0,"",INDEX(Technologies!$B$8:$U$227,H557,I557))</f>
        <v>661</v>
      </c>
      <c r="E557" t="str">
        <f>INDEX(Technologies!$B$8:$B$227,H557)</f>
        <v>RefgFrz-BM-Ice_WtdSize-Code</v>
      </c>
      <c r="G557" t="str">
        <f t="shared" si="25"/>
        <v>Rated_kWhyr</v>
      </c>
      <c r="H557">
        <f t="shared" si="27"/>
        <v>54</v>
      </c>
      <c r="I557">
        <f>MATCH(G557,Technologies!$B$7:$U$7,0)</f>
        <v>12</v>
      </c>
      <c r="J557">
        <v>119</v>
      </c>
    </row>
    <row r="558" spans="2:10" x14ac:dyDescent="0.25">
      <c r="B558">
        <f>INDEX(exante.Technology!$A$5:$A$300,MATCH(E558,exante.Technology!$C$5:$C$300,0))</f>
        <v>1254</v>
      </c>
      <c r="C558" s="1">
        <f t="shared" si="26"/>
        <v>9</v>
      </c>
      <c r="D558" s="30" t="str">
        <f>IF(INDEX(Technologies!$B$8:$U$227,H558,I558)=0,"",INDEX(Technologies!$B$8:$U$227,H558,I558))</f>
        <v>RatedkWh</v>
      </c>
      <c r="E558" t="str">
        <f>INDEX(Technologies!$B$8:$B$227,H558)</f>
        <v>RefgFrz-BM-Ice_WtdSize-Code</v>
      </c>
      <c r="G558" t="str">
        <f t="shared" si="25"/>
        <v>Scale_Basis_Type</v>
      </c>
      <c r="H558">
        <f t="shared" si="27"/>
        <v>54</v>
      </c>
      <c r="I558">
        <f>MATCH(G558,Technologies!$B$7:$U$7,0)</f>
        <v>13</v>
      </c>
      <c r="J558">
        <v>119</v>
      </c>
    </row>
    <row r="559" spans="2:10" x14ac:dyDescent="0.25">
      <c r="B559">
        <f>INDEX(exante.Technology!$A$5:$A$300,MATCH(E559,exante.Technology!$C$5:$C$300,0))</f>
        <v>1254</v>
      </c>
      <c r="C559" s="1">
        <f t="shared" si="26"/>
        <v>10</v>
      </c>
      <c r="D559" s="30">
        <f>IF(INDEX(Technologies!$B$8:$U$227,H559,I559)=0,"",INDEX(Technologies!$B$8:$U$227,H559,I559))</f>
        <v>661</v>
      </c>
      <c r="E559" t="str">
        <f>INDEX(Technologies!$B$8:$B$227,H559)</f>
        <v>RefgFrz-BM-Ice_WtdSize-Code</v>
      </c>
      <c r="G559" t="str">
        <f t="shared" si="25"/>
        <v>Scale_Basis_Value</v>
      </c>
      <c r="H559">
        <f t="shared" si="27"/>
        <v>54</v>
      </c>
      <c r="I559">
        <f>MATCH(G559,Technologies!$B$7:$U$7,0)</f>
        <v>14</v>
      </c>
      <c r="J559">
        <v>119</v>
      </c>
    </row>
    <row r="560" spans="2:10" x14ac:dyDescent="0.25">
      <c r="B560">
        <f>INDEX(exante.Technology!$A$5:$A$300,MATCH(E560,exante.Technology!$C$5:$C$300,0))</f>
        <v>1255</v>
      </c>
      <c r="C560" s="1">
        <f t="shared" si="26"/>
        <v>83</v>
      </c>
      <c r="D560" s="30" t="str">
        <f>IF(INDEX(Technologies!$B$8:$U$227,H560,I560)=0,"",INDEX(Technologies!$B$8:$U$227,H560,I560))</f>
        <v>Weighted</v>
      </c>
      <c r="E560" t="str">
        <f>INDEX(Technologies!$B$8:$B$227,H560)</f>
        <v>RefgFrz-Wtd-Code</v>
      </c>
      <c r="G560" t="str">
        <f t="shared" si="25"/>
        <v>Freezer_Location</v>
      </c>
      <c r="H560">
        <f t="shared" si="27"/>
        <v>55</v>
      </c>
      <c r="I560">
        <f>MATCH(G560,Technologies!$B$7:$U$7,0)</f>
        <v>4</v>
      </c>
      <c r="J560">
        <v>119</v>
      </c>
    </row>
    <row r="561" spans="2:10" x14ac:dyDescent="0.25">
      <c r="B561">
        <f>INDEX(exante.Technology!$A$5:$A$300,MATCH(E561,exante.Technology!$C$5:$C$300,0))</f>
        <v>1255</v>
      </c>
      <c r="C561" s="1">
        <f t="shared" si="26"/>
        <v>95</v>
      </c>
      <c r="D561" s="30" t="str">
        <f>IF(INDEX(Technologies!$B$8:$U$227,H561,I561)=0,"",INDEX(Technologies!$B$8:$U$227,H561,I561))</f>
        <v/>
      </c>
      <c r="E561" t="str">
        <f>INDEX(Technologies!$B$8:$B$227,H561)</f>
        <v>RefgFrz-Wtd-Code</v>
      </c>
      <c r="G561" t="str">
        <f t="shared" si="25"/>
        <v>IceMaker</v>
      </c>
      <c r="H561">
        <f t="shared" si="27"/>
        <v>55</v>
      </c>
      <c r="I561">
        <f>MATCH(G561,Technologies!$B$7:$U$7,0)</f>
        <v>5</v>
      </c>
      <c r="J561">
        <v>119</v>
      </c>
    </row>
    <row r="562" spans="2:10" x14ac:dyDescent="0.25">
      <c r="B562">
        <f>INDEX(exante.Technology!$A$5:$A$300,MATCH(E562,exante.Technology!$C$5:$C$300,0))</f>
        <v>1255</v>
      </c>
      <c r="C562" s="1">
        <f t="shared" si="26"/>
        <v>1083</v>
      </c>
      <c r="D562" s="30" t="str">
        <f>IF(INDEX(Technologies!$B$8:$U$227,H562,I562)=0,"",INDEX(Technologies!$B$8:$U$227,H562,I562))</f>
        <v/>
      </c>
      <c r="E562" t="str">
        <f>INDEX(Technologies!$B$8:$B$227,H562)</f>
        <v>RefgFrz-Wtd-Code</v>
      </c>
      <c r="G562" t="str">
        <f t="shared" si="25"/>
        <v>ThruDoorIce</v>
      </c>
      <c r="H562">
        <f t="shared" si="27"/>
        <v>55</v>
      </c>
      <c r="I562">
        <f>MATCH(G562,Technologies!$B$7:$U$7,0)</f>
        <v>6</v>
      </c>
      <c r="J562">
        <v>119</v>
      </c>
    </row>
    <row r="563" spans="2:10" x14ac:dyDescent="0.25">
      <c r="B563">
        <f>INDEX(exante.Technology!$A$5:$A$300,MATCH(E563,exante.Technology!$C$5:$C$300,0))</f>
        <v>1255</v>
      </c>
      <c r="C563" s="1">
        <f t="shared" si="26"/>
        <v>38</v>
      </c>
      <c r="D563" s="30" t="str">
        <f>IF(INDEX(Technologies!$B$8:$U$227,H563,I563)=0,"",INDEX(Technologies!$B$8:$U$227,H563,I563))</f>
        <v/>
      </c>
      <c r="E563" t="str">
        <f>INDEX(Technologies!$B$8:$B$227,H563)</f>
        <v>RefgFrz-Wtd-Code</v>
      </c>
      <c r="G563" t="str">
        <f t="shared" si="25"/>
        <v>Defrost</v>
      </c>
      <c r="H563">
        <f t="shared" si="27"/>
        <v>55</v>
      </c>
      <c r="I563">
        <f>MATCH(G563,Technologies!$B$7:$U$7,0)</f>
        <v>7</v>
      </c>
      <c r="J563">
        <v>119</v>
      </c>
    </row>
    <row r="564" spans="2:10" x14ac:dyDescent="0.25">
      <c r="B564">
        <f>INDEX(exante.Technology!$A$5:$A$300,MATCH(E564,exante.Technology!$C$5:$C$300,0))</f>
        <v>1255</v>
      </c>
      <c r="C564" s="1">
        <f t="shared" si="26"/>
        <v>205</v>
      </c>
      <c r="D564" s="30">
        <f>IF(INDEX(Technologies!$B$8:$U$227,H564,I564)=0,"",INDEX(Technologies!$B$8:$U$227,H564,I564))</f>
        <v>21</v>
      </c>
      <c r="E564" t="str">
        <f>INDEX(Technologies!$B$8:$B$227,H564)</f>
        <v>RefgFrz-Wtd-Code</v>
      </c>
      <c r="G564" t="str">
        <f t="shared" si="25"/>
        <v>TotVolume</v>
      </c>
      <c r="H564">
        <f t="shared" si="27"/>
        <v>55</v>
      </c>
      <c r="I564">
        <f>MATCH(G564,Technologies!$B$7:$U$7,0)</f>
        <v>8</v>
      </c>
      <c r="J564">
        <v>119</v>
      </c>
    </row>
    <row r="565" spans="2:10" x14ac:dyDescent="0.25">
      <c r="B565">
        <f>INDEX(exante.Technology!$A$5:$A$300,MATCH(E565,exante.Technology!$C$5:$C$300,0))</f>
        <v>1255</v>
      </c>
      <c r="C565" s="1">
        <f t="shared" si="26"/>
        <v>1084</v>
      </c>
      <c r="D565" s="30" t="str">
        <f>IF(INDEX(Technologies!$B$8:$U$227,H565,I565)=0,"",INDEX(Technologies!$B$8:$U$227,H565,I565))</f>
        <v>Weighted Size</v>
      </c>
      <c r="E565" t="str">
        <f>INDEX(Technologies!$B$8:$B$227,H565)</f>
        <v>RefgFrz-Wtd-Code</v>
      </c>
      <c r="G565" t="str">
        <f t="shared" si="25"/>
        <v>SizeRange</v>
      </c>
      <c r="H565">
        <f t="shared" si="27"/>
        <v>55</v>
      </c>
      <c r="I565">
        <f>MATCH(G565,Technologies!$B$7:$U$7,0)</f>
        <v>10</v>
      </c>
      <c r="J565">
        <v>119</v>
      </c>
    </row>
    <row r="566" spans="2:10" x14ac:dyDescent="0.25">
      <c r="B566">
        <f>INDEX(exante.Technology!$A$5:$A$300,MATCH(E566,exante.Technology!$C$5:$C$300,0))</f>
        <v>1255</v>
      </c>
      <c r="C566" s="1">
        <f t="shared" si="26"/>
        <v>1085</v>
      </c>
      <c r="D566" s="30" t="str">
        <f>IF(INDEX(Technologies!$B$8:$U$227,H566,I566)=0,"",INDEX(Technologies!$B$8:$U$227,H566,I566))</f>
        <v>Code</v>
      </c>
      <c r="E566" t="str">
        <f>INDEX(Technologies!$B$8:$B$227,H566)</f>
        <v>RefgFrz-Wtd-Code</v>
      </c>
      <c r="G566" t="str">
        <f t="shared" si="25"/>
        <v>EffLevel</v>
      </c>
      <c r="H566">
        <f t="shared" si="27"/>
        <v>55</v>
      </c>
      <c r="I566">
        <f>MATCH(G566,Technologies!$B$7:$U$7,0)</f>
        <v>11</v>
      </c>
      <c r="J566">
        <v>119</v>
      </c>
    </row>
    <row r="567" spans="2:10" x14ac:dyDescent="0.25">
      <c r="B567">
        <f>INDEX(exante.Technology!$A$5:$A$300,MATCH(E567,exante.Technology!$C$5:$C$300,0))</f>
        <v>1255</v>
      </c>
      <c r="C567" s="1">
        <f t="shared" si="26"/>
        <v>167</v>
      </c>
      <c r="D567" s="30">
        <f>IF(INDEX(Technologies!$B$8:$U$227,H567,I567)=0,"",INDEX(Technologies!$B$8:$U$227,H567,I567))</f>
        <v>545</v>
      </c>
      <c r="E567" t="str">
        <f>INDEX(Technologies!$B$8:$B$227,H567)</f>
        <v>RefgFrz-Wtd-Code</v>
      </c>
      <c r="G567" t="str">
        <f t="shared" si="25"/>
        <v>Rated_kWhyr</v>
      </c>
      <c r="H567">
        <f t="shared" si="27"/>
        <v>55</v>
      </c>
      <c r="I567">
        <f>MATCH(G567,Technologies!$B$7:$U$7,0)</f>
        <v>12</v>
      </c>
      <c r="J567">
        <v>119</v>
      </c>
    </row>
    <row r="568" spans="2:10" x14ac:dyDescent="0.25">
      <c r="B568">
        <f>INDEX(exante.Technology!$A$5:$A$300,MATCH(E568,exante.Technology!$C$5:$C$300,0))</f>
        <v>1255</v>
      </c>
      <c r="C568" s="1">
        <f t="shared" si="26"/>
        <v>9</v>
      </c>
      <c r="D568" s="30" t="str">
        <f>IF(INDEX(Technologies!$B$8:$U$227,H568,I568)=0,"",INDEX(Technologies!$B$8:$U$227,H568,I568))</f>
        <v>RatedkWh</v>
      </c>
      <c r="E568" t="str">
        <f>INDEX(Technologies!$B$8:$B$227,H568)</f>
        <v>RefgFrz-Wtd-Code</v>
      </c>
      <c r="G568" t="str">
        <f t="shared" si="25"/>
        <v>Scale_Basis_Type</v>
      </c>
      <c r="H568">
        <f t="shared" si="27"/>
        <v>55</v>
      </c>
      <c r="I568">
        <f>MATCH(G568,Technologies!$B$7:$U$7,0)</f>
        <v>13</v>
      </c>
      <c r="J568">
        <v>119</v>
      </c>
    </row>
    <row r="569" spans="2:10" x14ac:dyDescent="0.25">
      <c r="B569">
        <f>INDEX(exante.Technology!$A$5:$A$300,MATCH(E569,exante.Technology!$C$5:$C$300,0))</f>
        <v>1255</v>
      </c>
      <c r="C569" s="1">
        <f t="shared" si="26"/>
        <v>10</v>
      </c>
      <c r="D569" s="30">
        <f>IF(INDEX(Technologies!$B$8:$U$227,H569,I569)=0,"",INDEX(Technologies!$B$8:$U$227,H569,I569))</f>
        <v>545</v>
      </c>
      <c r="E569" t="str">
        <f>INDEX(Technologies!$B$8:$B$227,H569)</f>
        <v>RefgFrz-Wtd-Code</v>
      </c>
      <c r="G569" t="str">
        <f t="shared" si="25"/>
        <v>Scale_Basis_Value</v>
      </c>
      <c r="H569">
        <f t="shared" si="27"/>
        <v>55</v>
      </c>
      <c r="I569">
        <f>MATCH(G569,Technologies!$B$7:$U$7,0)</f>
        <v>14</v>
      </c>
      <c r="J569">
        <v>119</v>
      </c>
    </row>
    <row r="570" spans="2:10" x14ac:dyDescent="0.25">
      <c r="B570">
        <f>INDEX(exante.Technology!$A$5:$A$300,MATCH(E570,exante.Technology!$C$5:$C$300,0))</f>
        <v>1256</v>
      </c>
      <c r="C570" s="1">
        <f t="shared" si="26"/>
        <v>83</v>
      </c>
      <c r="D570" s="30" t="str">
        <f>IF(INDEX(Technologies!$B$8:$U$227,H570,I570)=0,"",INDEX(Technologies!$B$8:$U$227,H570,I570))</f>
        <v>Top</v>
      </c>
      <c r="E570" t="str">
        <f>INDEX(Technologies!$B$8:$B$227,H570)</f>
        <v>RefgFrz-TM_Mini-Tier1</v>
      </c>
      <c r="G570" t="str">
        <f t="shared" si="25"/>
        <v>Freezer_Location</v>
      </c>
      <c r="H570">
        <f t="shared" si="27"/>
        <v>56</v>
      </c>
      <c r="I570">
        <f>MATCH(G570,Technologies!$B$7:$U$7,0)</f>
        <v>4</v>
      </c>
      <c r="J570">
        <v>119</v>
      </c>
    </row>
    <row r="571" spans="2:10" x14ac:dyDescent="0.25">
      <c r="B571">
        <f>INDEX(exante.Technology!$A$5:$A$300,MATCH(E571,exante.Technology!$C$5:$C$300,0))</f>
        <v>1256</v>
      </c>
      <c r="C571" s="1">
        <f t="shared" si="26"/>
        <v>95</v>
      </c>
      <c r="D571" s="30" t="b">
        <f>IF(INDEX(Technologies!$B$8:$U$227,H571,I571)=0,"",INDEX(Technologies!$B$8:$U$227,H571,I571))</f>
        <v>0</v>
      </c>
      <c r="E571" t="str">
        <f>INDEX(Technologies!$B$8:$B$227,H571)</f>
        <v>RefgFrz-TM_Mini-Tier1</v>
      </c>
      <c r="G571" t="str">
        <f t="shared" si="25"/>
        <v>IceMaker</v>
      </c>
      <c r="H571">
        <f t="shared" si="27"/>
        <v>56</v>
      </c>
      <c r="I571">
        <f>MATCH(G571,Technologies!$B$7:$U$7,0)</f>
        <v>5</v>
      </c>
      <c r="J571">
        <v>119</v>
      </c>
    </row>
    <row r="572" spans="2:10" x14ac:dyDescent="0.25">
      <c r="B572">
        <f>INDEX(exante.Technology!$A$5:$A$300,MATCH(E572,exante.Technology!$C$5:$C$300,0))</f>
        <v>1256</v>
      </c>
      <c r="C572" s="1">
        <f t="shared" si="26"/>
        <v>1083</v>
      </c>
      <c r="D572" s="30" t="b">
        <f>IF(INDEX(Technologies!$B$8:$U$227,H572,I572)=0,"",INDEX(Technologies!$B$8:$U$227,H572,I572))</f>
        <v>0</v>
      </c>
      <c r="E572" t="str">
        <f>INDEX(Technologies!$B$8:$B$227,H572)</f>
        <v>RefgFrz-TM_Mini-Tier1</v>
      </c>
      <c r="G572" t="str">
        <f t="shared" si="25"/>
        <v>ThruDoorIce</v>
      </c>
      <c r="H572">
        <f t="shared" si="27"/>
        <v>56</v>
      </c>
      <c r="I572">
        <f>MATCH(G572,Technologies!$B$7:$U$7,0)</f>
        <v>6</v>
      </c>
      <c r="J572">
        <v>119</v>
      </c>
    </row>
    <row r="573" spans="2:10" x14ac:dyDescent="0.25">
      <c r="B573">
        <f>INDEX(exante.Technology!$A$5:$A$300,MATCH(E573,exante.Technology!$C$5:$C$300,0))</f>
        <v>1256</v>
      </c>
      <c r="C573" s="1">
        <f t="shared" si="26"/>
        <v>38</v>
      </c>
      <c r="D573" s="30" t="str">
        <f>IF(INDEX(Technologies!$B$8:$U$227,H573,I573)=0,"",INDEX(Technologies!$B$8:$U$227,H573,I573))</f>
        <v>Automatic</v>
      </c>
      <c r="E573" t="str">
        <f>INDEX(Technologies!$B$8:$B$227,H573)</f>
        <v>RefgFrz-TM_Mini-Tier1</v>
      </c>
      <c r="G573" t="str">
        <f t="shared" si="25"/>
        <v>Defrost</v>
      </c>
      <c r="H573">
        <f t="shared" si="27"/>
        <v>56</v>
      </c>
      <c r="I573">
        <f>MATCH(G573,Technologies!$B$7:$U$7,0)</f>
        <v>7</v>
      </c>
      <c r="J573">
        <v>119</v>
      </c>
    </row>
    <row r="574" spans="2:10" x14ac:dyDescent="0.25">
      <c r="B574">
        <f>INDEX(exante.Technology!$A$5:$A$300,MATCH(E574,exante.Technology!$C$5:$C$300,0))</f>
        <v>1256</v>
      </c>
      <c r="C574" s="1">
        <f t="shared" si="26"/>
        <v>205</v>
      </c>
      <c r="D574" s="30">
        <f>IF(INDEX(Technologies!$B$8:$U$227,H574,I574)=0,"",INDEX(Technologies!$B$8:$U$227,H574,I574))</f>
        <v>11</v>
      </c>
      <c r="E574" t="str">
        <f>INDEX(Technologies!$B$8:$B$227,H574)</f>
        <v>RefgFrz-TM_Mini-Tier1</v>
      </c>
      <c r="G574" t="str">
        <f t="shared" si="25"/>
        <v>TotVolume</v>
      </c>
      <c r="H574">
        <f t="shared" si="27"/>
        <v>56</v>
      </c>
      <c r="I574">
        <f>MATCH(G574,Technologies!$B$7:$U$7,0)</f>
        <v>8</v>
      </c>
      <c r="J574">
        <v>119</v>
      </c>
    </row>
    <row r="575" spans="2:10" x14ac:dyDescent="0.25">
      <c r="B575">
        <f>INDEX(exante.Technology!$A$5:$A$300,MATCH(E575,exante.Technology!$C$5:$C$300,0))</f>
        <v>1256</v>
      </c>
      <c r="C575" s="1">
        <f t="shared" si="26"/>
        <v>1084</v>
      </c>
      <c r="D575" s="30" t="str">
        <f>IF(INDEX(Technologies!$B$8:$U$227,H575,I575)=0,"",INDEX(Technologies!$B$8:$U$227,H575,I575))</f>
        <v>Very Small (&lt;13 cu. ft.)</v>
      </c>
      <c r="E575" t="str">
        <f>INDEX(Technologies!$B$8:$B$227,H575)</f>
        <v>RefgFrz-TM_Mini-Tier1</v>
      </c>
      <c r="G575" t="str">
        <f t="shared" si="25"/>
        <v>SizeRange</v>
      </c>
      <c r="H575">
        <f t="shared" si="27"/>
        <v>56</v>
      </c>
      <c r="I575">
        <f>MATCH(G575,Technologies!$B$7:$U$7,0)</f>
        <v>10</v>
      </c>
      <c r="J575">
        <v>119</v>
      </c>
    </row>
    <row r="576" spans="2:10" x14ac:dyDescent="0.25">
      <c r="B576">
        <f>INDEX(exante.Technology!$A$5:$A$300,MATCH(E576,exante.Technology!$C$5:$C$300,0))</f>
        <v>1256</v>
      </c>
      <c r="C576" s="1">
        <f t="shared" si="26"/>
        <v>1085</v>
      </c>
      <c r="D576" s="30" t="str">
        <f>IF(INDEX(Technologies!$B$8:$U$227,H576,I576)=0,"",INDEX(Technologies!$B$8:$U$227,H576,I576))</f>
        <v>Tier1</v>
      </c>
      <c r="E576" t="str">
        <f>INDEX(Technologies!$B$8:$B$227,H576)</f>
        <v>RefgFrz-TM_Mini-Tier1</v>
      </c>
      <c r="G576" t="str">
        <f t="shared" si="25"/>
        <v>EffLevel</v>
      </c>
      <c r="H576">
        <f t="shared" si="27"/>
        <v>56</v>
      </c>
      <c r="I576">
        <f>MATCH(G576,Technologies!$B$7:$U$7,0)</f>
        <v>11</v>
      </c>
      <c r="J576">
        <v>119</v>
      </c>
    </row>
    <row r="577" spans="2:10" x14ac:dyDescent="0.25">
      <c r="B577">
        <f>INDEX(exante.Technology!$A$5:$A$300,MATCH(E577,exante.Technology!$C$5:$C$300,0))</f>
        <v>1256</v>
      </c>
      <c r="C577" s="1">
        <f t="shared" si="26"/>
        <v>167</v>
      </c>
      <c r="D577" s="30">
        <f>IF(INDEX(Technologies!$B$8:$U$227,H577,I577)=0,"",INDEX(Technologies!$B$8:$U$227,H577,I577))</f>
        <v>305</v>
      </c>
      <c r="E577" t="str">
        <f>INDEX(Technologies!$B$8:$B$227,H577)</f>
        <v>RefgFrz-TM_Mini-Tier1</v>
      </c>
      <c r="G577" t="str">
        <f t="shared" si="25"/>
        <v>Rated_kWhyr</v>
      </c>
      <c r="H577">
        <f t="shared" si="27"/>
        <v>56</v>
      </c>
      <c r="I577">
        <f>MATCH(G577,Technologies!$B$7:$U$7,0)</f>
        <v>12</v>
      </c>
      <c r="J577">
        <v>119</v>
      </c>
    </row>
    <row r="578" spans="2:10" x14ac:dyDescent="0.25">
      <c r="B578">
        <f>INDEX(exante.Technology!$A$5:$A$300,MATCH(E578,exante.Technology!$C$5:$C$300,0))</f>
        <v>1256</v>
      </c>
      <c r="C578" s="1">
        <f t="shared" si="26"/>
        <v>9</v>
      </c>
      <c r="D578" s="30" t="str">
        <f>IF(INDEX(Technologies!$B$8:$U$227,H578,I578)=0,"",INDEX(Technologies!$B$8:$U$227,H578,I578))</f>
        <v>RatedkWh</v>
      </c>
      <c r="E578" t="str">
        <f>INDEX(Technologies!$B$8:$B$227,H578)</f>
        <v>RefgFrz-TM_Mini-Tier1</v>
      </c>
      <c r="G578" t="str">
        <f t="shared" si="25"/>
        <v>Scale_Basis_Type</v>
      </c>
      <c r="H578">
        <f t="shared" si="27"/>
        <v>56</v>
      </c>
      <c r="I578">
        <f>MATCH(G578,Technologies!$B$7:$U$7,0)</f>
        <v>13</v>
      </c>
      <c r="J578">
        <v>119</v>
      </c>
    </row>
    <row r="579" spans="2:10" x14ac:dyDescent="0.25">
      <c r="B579">
        <f>INDEX(exante.Technology!$A$5:$A$300,MATCH(E579,exante.Technology!$C$5:$C$300,0))</f>
        <v>1256</v>
      </c>
      <c r="C579" s="1">
        <f t="shared" si="26"/>
        <v>10</v>
      </c>
      <c r="D579" s="30">
        <f>IF(INDEX(Technologies!$B$8:$U$227,H579,I579)=0,"",INDEX(Technologies!$B$8:$U$227,H579,I579))</f>
        <v>305</v>
      </c>
      <c r="E579" t="str">
        <f>INDEX(Technologies!$B$8:$B$227,H579)</f>
        <v>RefgFrz-TM_Mini-Tier1</v>
      </c>
      <c r="G579" t="str">
        <f t="shared" si="25"/>
        <v>Scale_Basis_Value</v>
      </c>
      <c r="H579">
        <f t="shared" si="27"/>
        <v>56</v>
      </c>
      <c r="I579">
        <f>MATCH(G579,Technologies!$B$7:$U$7,0)</f>
        <v>14</v>
      </c>
      <c r="J579">
        <v>119</v>
      </c>
    </row>
    <row r="580" spans="2:10" x14ac:dyDescent="0.25">
      <c r="B580">
        <f>INDEX(exante.Technology!$A$5:$A$300,MATCH(E580,exante.Technology!$C$5:$C$300,0))</f>
        <v>1257</v>
      </c>
      <c r="C580" s="1">
        <f t="shared" si="26"/>
        <v>83</v>
      </c>
      <c r="D580" s="30" t="str">
        <f>IF(INDEX(Technologies!$B$8:$U$227,H580,I580)=0,"",INDEX(Technologies!$B$8:$U$227,H580,I580))</f>
        <v>Top</v>
      </c>
      <c r="E580" t="str">
        <f>INDEX(Technologies!$B$8:$B$227,H580)</f>
        <v>RefgFrz-TM_Small-Tier1</v>
      </c>
      <c r="G580" t="str">
        <f t="shared" si="25"/>
        <v>Freezer_Location</v>
      </c>
      <c r="H580">
        <f t="shared" si="27"/>
        <v>57</v>
      </c>
      <c r="I580">
        <f>MATCH(G580,Technologies!$B$7:$U$7,0)</f>
        <v>4</v>
      </c>
      <c r="J580">
        <v>119</v>
      </c>
    </row>
    <row r="581" spans="2:10" x14ac:dyDescent="0.25">
      <c r="B581">
        <f>INDEX(exante.Technology!$A$5:$A$300,MATCH(E581,exante.Technology!$C$5:$C$300,0))</f>
        <v>1257</v>
      </c>
      <c r="C581" s="1">
        <f t="shared" si="26"/>
        <v>95</v>
      </c>
      <c r="D581" s="30" t="b">
        <f>IF(INDEX(Technologies!$B$8:$U$227,H581,I581)=0,"",INDEX(Technologies!$B$8:$U$227,H581,I581))</f>
        <v>0</v>
      </c>
      <c r="E581" t="str">
        <f>INDEX(Technologies!$B$8:$B$227,H581)</f>
        <v>RefgFrz-TM_Small-Tier1</v>
      </c>
      <c r="G581" t="str">
        <f t="shared" si="25"/>
        <v>IceMaker</v>
      </c>
      <c r="H581">
        <f t="shared" si="27"/>
        <v>57</v>
      </c>
      <c r="I581">
        <f>MATCH(G581,Technologies!$B$7:$U$7,0)</f>
        <v>5</v>
      </c>
      <c r="J581">
        <v>119</v>
      </c>
    </row>
    <row r="582" spans="2:10" x14ac:dyDescent="0.25">
      <c r="B582">
        <f>INDEX(exante.Technology!$A$5:$A$300,MATCH(E582,exante.Technology!$C$5:$C$300,0))</f>
        <v>1257</v>
      </c>
      <c r="C582" s="1">
        <f t="shared" si="26"/>
        <v>1083</v>
      </c>
      <c r="D582" s="30" t="b">
        <f>IF(INDEX(Technologies!$B$8:$U$227,H582,I582)=0,"",INDEX(Technologies!$B$8:$U$227,H582,I582))</f>
        <v>0</v>
      </c>
      <c r="E582" t="str">
        <f>INDEX(Technologies!$B$8:$B$227,H582)</f>
        <v>RefgFrz-TM_Small-Tier1</v>
      </c>
      <c r="G582" t="str">
        <f t="shared" si="25"/>
        <v>ThruDoorIce</v>
      </c>
      <c r="H582">
        <f t="shared" si="27"/>
        <v>57</v>
      </c>
      <c r="I582">
        <f>MATCH(G582,Technologies!$B$7:$U$7,0)</f>
        <v>6</v>
      </c>
      <c r="J582">
        <v>119</v>
      </c>
    </row>
    <row r="583" spans="2:10" x14ac:dyDescent="0.25">
      <c r="B583">
        <f>INDEX(exante.Technology!$A$5:$A$300,MATCH(E583,exante.Technology!$C$5:$C$300,0))</f>
        <v>1257</v>
      </c>
      <c r="C583" s="1">
        <f t="shared" si="26"/>
        <v>38</v>
      </c>
      <c r="D583" s="30" t="str">
        <f>IF(INDEX(Technologies!$B$8:$U$227,H583,I583)=0,"",INDEX(Technologies!$B$8:$U$227,H583,I583))</f>
        <v>Automatic</v>
      </c>
      <c r="E583" t="str">
        <f>INDEX(Technologies!$B$8:$B$227,H583)</f>
        <v>RefgFrz-TM_Small-Tier1</v>
      </c>
      <c r="G583" t="str">
        <f t="shared" si="25"/>
        <v>Defrost</v>
      </c>
      <c r="H583">
        <f t="shared" si="27"/>
        <v>57</v>
      </c>
      <c r="I583">
        <f>MATCH(G583,Technologies!$B$7:$U$7,0)</f>
        <v>7</v>
      </c>
      <c r="J583">
        <v>119</v>
      </c>
    </row>
    <row r="584" spans="2:10" x14ac:dyDescent="0.25">
      <c r="B584">
        <f>INDEX(exante.Technology!$A$5:$A$300,MATCH(E584,exante.Technology!$C$5:$C$300,0))</f>
        <v>1257</v>
      </c>
      <c r="C584" s="1">
        <f t="shared" si="26"/>
        <v>205</v>
      </c>
      <c r="D584" s="30">
        <f>IF(INDEX(Technologies!$B$8:$U$227,H584,I584)=0,"",INDEX(Technologies!$B$8:$U$227,H584,I584))</f>
        <v>15</v>
      </c>
      <c r="E584" t="str">
        <f>INDEX(Technologies!$B$8:$B$227,H584)</f>
        <v>RefgFrz-TM_Small-Tier1</v>
      </c>
      <c r="G584" t="str">
        <f t="shared" si="25"/>
        <v>TotVolume</v>
      </c>
      <c r="H584">
        <f t="shared" si="27"/>
        <v>57</v>
      </c>
      <c r="I584">
        <f>MATCH(G584,Technologies!$B$7:$U$7,0)</f>
        <v>8</v>
      </c>
      <c r="J584">
        <v>119</v>
      </c>
    </row>
    <row r="585" spans="2:10" x14ac:dyDescent="0.25">
      <c r="B585">
        <f>INDEX(exante.Technology!$A$5:$A$300,MATCH(E585,exante.Technology!$C$5:$C$300,0))</f>
        <v>1257</v>
      </c>
      <c r="C585" s="1">
        <f t="shared" si="26"/>
        <v>1084</v>
      </c>
      <c r="D585" s="30" t="str">
        <f>IF(INDEX(Technologies!$B$8:$U$227,H585,I585)=0,"",INDEX(Technologies!$B$8:$U$227,H585,I585))</f>
        <v>Small (13 – 16 cu. ft.)</v>
      </c>
      <c r="E585" t="str">
        <f>INDEX(Technologies!$B$8:$B$227,H585)</f>
        <v>RefgFrz-TM_Small-Tier1</v>
      </c>
      <c r="G585" t="str">
        <f t="shared" si="25"/>
        <v>SizeRange</v>
      </c>
      <c r="H585">
        <f t="shared" si="27"/>
        <v>57</v>
      </c>
      <c r="I585">
        <f>MATCH(G585,Technologies!$B$7:$U$7,0)</f>
        <v>10</v>
      </c>
      <c r="J585">
        <v>119</v>
      </c>
    </row>
    <row r="586" spans="2:10" x14ac:dyDescent="0.25">
      <c r="B586">
        <f>INDEX(exante.Technology!$A$5:$A$300,MATCH(E586,exante.Technology!$C$5:$C$300,0))</f>
        <v>1257</v>
      </c>
      <c r="C586" s="1">
        <f t="shared" si="26"/>
        <v>1085</v>
      </c>
      <c r="D586" s="30" t="str">
        <f>IF(INDEX(Technologies!$B$8:$U$227,H586,I586)=0,"",INDEX(Technologies!$B$8:$U$227,H586,I586))</f>
        <v>Tier1</v>
      </c>
      <c r="E586" t="str">
        <f>INDEX(Technologies!$B$8:$B$227,H586)</f>
        <v>RefgFrz-TM_Small-Tier1</v>
      </c>
      <c r="G586" t="str">
        <f t="shared" si="25"/>
        <v>EffLevel</v>
      </c>
      <c r="H586">
        <f t="shared" si="27"/>
        <v>57</v>
      </c>
      <c r="I586">
        <f>MATCH(G586,Technologies!$B$7:$U$7,0)</f>
        <v>11</v>
      </c>
      <c r="J586">
        <v>119</v>
      </c>
    </row>
    <row r="587" spans="2:10" x14ac:dyDescent="0.25">
      <c r="B587">
        <f>INDEX(exante.Technology!$A$5:$A$300,MATCH(E587,exante.Technology!$C$5:$C$300,0))</f>
        <v>1257</v>
      </c>
      <c r="C587" s="1">
        <f t="shared" si="26"/>
        <v>167</v>
      </c>
      <c r="D587" s="30">
        <f>IF(INDEX(Technologies!$B$8:$U$227,H587,I587)=0,"",INDEX(Technologies!$B$8:$U$227,H587,I587))</f>
        <v>340</v>
      </c>
      <c r="E587" t="str">
        <f>INDEX(Technologies!$B$8:$B$227,H587)</f>
        <v>RefgFrz-TM_Small-Tier1</v>
      </c>
      <c r="G587" t="str">
        <f t="shared" si="25"/>
        <v>Rated_kWhyr</v>
      </c>
      <c r="H587">
        <f t="shared" si="27"/>
        <v>57</v>
      </c>
      <c r="I587">
        <f>MATCH(G587,Technologies!$B$7:$U$7,0)</f>
        <v>12</v>
      </c>
      <c r="J587">
        <v>119</v>
      </c>
    </row>
    <row r="588" spans="2:10" x14ac:dyDescent="0.25">
      <c r="B588">
        <f>INDEX(exante.Technology!$A$5:$A$300,MATCH(E588,exante.Technology!$C$5:$C$300,0))</f>
        <v>1257</v>
      </c>
      <c r="C588" s="1">
        <f t="shared" si="26"/>
        <v>9</v>
      </c>
      <c r="D588" s="30" t="str">
        <f>IF(INDEX(Technologies!$B$8:$U$227,H588,I588)=0,"",INDEX(Technologies!$B$8:$U$227,H588,I588))</f>
        <v>RatedkWh</v>
      </c>
      <c r="E588" t="str">
        <f>INDEX(Technologies!$B$8:$B$227,H588)</f>
        <v>RefgFrz-TM_Small-Tier1</v>
      </c>
      <c r="G588" t="str">
        <f t="shared" si="25"/>
        <v>Scale_Basis_Type</v>
      </c>
      <c r="H588">
        <f t="shared" si="27"/>
        <v>57</v>
      </c>
      <c r="I588">
        <f>MATCH(G588,Technologies!$B$7:$U$7,0)</f>
        <v>13</v>
      </c>
      <c r="J588">
        <v>119</v>
      </c>
    </row>
    <row r="589" spans="2:10" x14ac:dyDescent="0.25">
      <c r="B589">
        <f>INDEX(exante.Technology!$A$5:$A$300,MATCH(E589,exante.Technology!$C$5:$C$300,0))</f>
        <v>1257</v>
      </c>
      <c r="C589" s="1">
        <f t="shared" si="26"/>
        <v>10</v>
      </c>
      <c r="D589" s="30">
        <f>IF(INDEX(Technologies!$B$8:$U$227,H589,I589)=0,"",INDEX(Technologies!$B$8:$U$227,H589,I589))</f>
        <v>340</v>
      </c>
      <c r="E589" t="str">
        <f>INDEX(Technologies!$B$8:$B$227,H589)</f>
        <v>RefgFrz-TM_Small-Tier1</v>
      </c>
      <c r="G589" t="str">
        <f t="shared" si="25"/>
        <v>Scale_Basis_Value</v>
      </c>
      <c r="H589">
        <f t="shared" si="27"/>
        <v>57</v>
      </c>
      <c r="I589">
        <f>MATCH(G589,Technologies!$B$7:$U$7,0)</f>
        <v>14</v>
      </c>
      <c r="J589">
        <v>119</v>
      </c>
    </row>
    <row r="590" spans="2:10" x14ac:dyDescent="0.25">
      <c r="B590">
        <f>INDEX(exante.Technology!$A$5:$A$300,MATCH(E590,exante.Technology!$C$5:$C$300,0))</f>
        <v>1258</v>
      </c>
      <c r="C590" s="1">
        <f t="shared" si="26"/>
        <v>83</v>
      </c>
      <c r="D590" s="30" t="str">
        <f>IF(INDEX(Technologies!$B$8:$U$227,H590,I590)=0,"",INDEX(Technologies!$B$8:$U$227,H590,I590))</f>
        <v>Top</v>
      </c>
      <c r="E590" t="str">
        <f>INDEX(Technologies!$B$8:$B$227,H590)</f>
        <v>RefgFrz-TM_Med-Tier1</v>
      </c>
      <c r="G590" t="str">
        <f t="shared" si="25"/>
        <v>Freezer_Location</v>
      </c>
      <c r="H590">
        <f t="shared" si="27"/>
        <v>58</v>
      </c>
      <c r="I590">
        <f>MATCH(G590,Technologies!$B$7:$U$7,0)</f>
        <v>4</v>
      </c>
      <c r="J590">
        <v>119</v>
      </c>
    </row>
    <row r="591" spans="2:10" x14ac:dyDescent="0.25">
      <c r="B591">
        <f>INDEX(exante.Technology!$A$5:$A$300,MATCH(E591,exante.Technology!$C$5:$C$300,0))</f>
        <v>1258</v>
      </c>
      <c r="C591" s="1">
        <f t="shared" si="26"/>
        <v>95</v>
      </c>
      <c r="D591" s="30" t="b">
        <f>IF(INDEX(Technologies!$B$8:$U$227,H591,I591)=0,"",INDEX(Technologies!$B$8:$U$227,H591,I591))</f>
        <v>0</v>
      </c>
      <c r="E591" t="str">
        <f>INDEX(Technologies!$B$8:$B$227,H591)</f>
        <v>RefgFrz-TM_Med-Tier1</v>
      </c>
      <c r="G591" t="str">
        <f t="shared" si="25"/>
        <v>IceMaker</v>
      </c>
      <c r="H591">
        <f t="shared" si="27"/>
        <v>58</v>
      </c>
      <c r="I591">
        <f>MATCH(G591,Technologies!$B$7:$U$7,0)</f>
        <v>5</v>
      </c>
      <c r="J591">
        <v>119</v>
      </c>
    </row>
    <row r="592" spans="2:10" x14ac:dyDescent="0.25">
      <c r="B592">
        <f>INDEX(exante.Technology!$A$5:$A$300,MATCH(E592,exante.Technology!$C$5:$C$300,0))</f>
        <v>1258</v>
      </c>
      <c r="C592" s="1">
        <f t="shared" si="26"/>
        <v>1083</v>
      </c>
      <c r="D592" s="30" t="b">
        <f>IF(INDEX(Technologies!$B$8:$U$227,H592,I592)=0,"",INDEX(Technologies!$B$8:$U$227,H592,I592))</f>
        <v>0</v>
      </c>
      <c r="E592" t="str">
        <f>INDEX(Technologies!$B$8:$B$227,H592)</f>
        <v>RefgFrz-TM_Med-Tier1</v>
      </c>
      <c r="G592" t="str">
        <f t="shared" si="25"/>
        <v>ThruDoorIce</v>
      </c>
      <c r="H592">
        <f t="shared" si="27"/>
        <v>58</v>
      </c>
      <c r="I592">
        <f>MATCH(G592,Technologies!$B$7:$U$7,0)</f>
        <v>6</v>
      </c>
      <c r="J592">
        <v>119</v>
      </c>
    </row>
    <row r="593" spans="2:10" x14ac:dyDescent="0.25">
      <c r="B593">
        <f>INDEX(exante.Technology!$A$5:$A$300,MATCH(E593,exante.Technology!$C$5:$C$300,0))</f>
        <v>1258</v>
      </c>
      <c r="C593" s="1">
        <f t="shared" si="26"/>
        <v>38</v>
      </c>
      <c r="D593" s="30" t="str">
        <f>IF(INDEX(Technologies!$B$8:$U$227,H593,I593)=0,"",INDEX(Technologies!$B$8:$U$227,H593,I593))</f>
        <v>Automatic</v>
      </c>
      <c r="E593" t="str">
        <f>INDEX(Technologies!$B$8:$B$227,H593)</f>
        <v>RefgFrz-TM_Med-Tier1</v>
      </c>
      <c r="G593" t="str">
        <f t="shared" si="25"/>
        <v>Defrost</v>
      </c>
      <c r="H593">
        <f t="shared" si="27"/>
        <v>58</v>
      </c>
      <c r="I593">
        <f>MATCH(G593,Technologies!$B$7:$U$7,0)</f>
        <v>7</v>
      </c>
      <c r="J593">
        <v>119</v>
      </c>
    </row>
    <row r="594" spans="2:10" x14ac:dyDescent="0.25">
      <c r="B594">
        <f>INDEX(exante.Technology!$A$5:$A$300,MATCH(E594,exante.Technology!$C$5:$C$300,0))</f>
        <v>1258</v>
      </c>
      <c r="C594" s="1">
        <f t="shared" si="26"/>
        <v>205</v>
      </c>
      <c r="D594" s="30">
        <f>IF(INDEX(Technologies!$B$8:$U$227,H594,I594)=0,"",INDEX(Technologies!$B$8:$U$227,H594,I594))</f>
        <v>19</v>
      </c>
      <c r="E594" t="str">
        <f>INDEX(Technologies!$B$8:$B$227,H594)</f>
        <v>RefgFrz-TM_Med-Tier1</v>
      </c>
      <c r="G594" t="str">
        <f t="shared" si="25"/>
        <v>TotVolume</v>
      </c>
      <c r="H594">
        <f t="shared" si="27"/>
        <v>58</v>
      </c>
      <c r="I594">
        <f>MATCH(G594,Technologies!$B$7:$U$7,0)</f>
        <v>8</v>
      </c>
      <c r="J594">
        <v>119</v>
      </c>
    </row>
    <row r="595" spans="2:10" x14ac:dyDescent="0.25">
      <c r="B595">
        <f>INDEX(exante.Technology!$A$5:$A$300,MATCH(E595,exante.Technology!$C$5:$C$300,0))</f>
        <v>1258</v>
      </c>
      <c r="C595" s="1">
        <f t="shared" si="26"/>
        <v>1084</v>
      </c>
      <c r="D595" s="30" t="str">
        <f>IF(INDEX(Technologies!$B$8:$U$227,H595,I595)=0,"",INDEX(Technologies!$B$8:$U$227,H595,I595))</f>
        <v>Medium (17 – 20 cu. ft.)</v>
      </c>
      <c r="E595" t="str">
        <f>INDEX(Technologies!$B$8:$B$227,H595)</f>
        <v>RefgFrz-TM_Med-Tier1</v>
      </c>
      <c r="G595" t="str">
        <f t="shared" si="25"/>
        <v>SizeRange</v>
      </c>
      <c r="H595">
        <f t="shared" si="27"/>
        <v>58</v>
      </c>
      <c r="I595">
        <f>MATCH(G595,Technologies!$B$7:$U$7,0)</f>
        <v>10</v>
      </c>
      <c r="J595">
        <v>119</v>
      </c>
    </row>
    <row r="596" spans="2:10" x14ac:dyDescent="0.25">
      <c r="B596">
        <f>INDEX(exante.Technology!$A$5:$A$300,MATCH(E596,exante.Technology!$C$5:$C$300,0))</f>
        <v>1258</v>
      </c>
      <c r="C596" s="1">
        <f t="shared" si="26"/>
        <v>1085</v>
      </c>
      <c r="D596" s="30" t="str">
        <f>IF(INDEX(Technologies!$B$8:$U$227,H596,I596)=0,"",INDEX(Technologies!$B$8:$U$227,H596,I596))</f>
        <v>Tier1</v>
      </c>
      <c r="E596" t="str">
        <f>INDEX(Technologies!$B$8:$B$227,H596)</f>
        <v>RefgFrz-TM_Med-Tier1</v>
      </c>
      <c r="G596" t="str">
        <f t="shared" ref="G596:G659" si="28">VLOOKUP(C596,$B$6:$C$17,2,FALSE)</f>
        <v>EffLevel</v>
      </c>
      <c r="H596">
        <f t="shared" si="27"/>
        <v>58</v>
      </c>
      <c r="I596">
        <f>MATCH(G596,Technologies!$B$7:$U$7,0)</f>
        <v>11</v>
      </c>
      <c r="J596">
        <v>119</v>
      </c>
    </row>
    <row r="597" spans="2:10" x14ac:dyDescent="0.25">
      <c r="B597">
        <f>INDEX(exante.Technology!$A$5:$A$300,MATCH(E597,exante.Technology!$C$5:$C$300,0))</f>
        <v>1258</v>
      </c>
      <c r="C597" s="1">
        <f t="shared" si="26"/>
        <v>167</v>
      </c>
      <c r="D597" s="30">
        <f>IF(INDEX(Technologies!$B$8:$U$227,H597,I597)=0,"",INDEX(Technologies!$B$8:$U$227,H597,I597))</f>
        <v>374</v>
      </c>
      <c r="E597" t="str">
        <f>INDEX(Technologies!$B$8:$B$227,H597)</f>
        <v>RefgFrz-TM_Med-Tier1</v>
      </c>
      <c r="G597" t="str">
        <f t="shared" si="28"/>
        <v>Rated_kWhyr</v>
      </c>
      <c r="H597">
        <f t="shared" si="27"/>
        <v>58</v>
      </c>
      <c r="I597">
        <f>MATCH(G597,Technologies!$B$7:$U$7,0)</f>
        <v>12</v>
      </c>
      <c r="J597">
        <v>119</v>
      </c>
    </row>
    <row r="598" spans="2:10" x14ac:dyDescent="0.25">
      <c r="B598">
        <f>INDEX(exante.Technology!$A$5:$A$300,MATCH(E598,exante.Technology!$C$5:$C$300,0))</f>
        <v>1258</v>
      </c>
      <c r="C598" s="1">
        <f t="shared" si="26"/>
        <v>9</v>
      </c>
      <c r="D598" s="30" t="str">
        <f>IF(INDEX(Technologies!$B$8:$U$227,H598,I598)=0,"",INDEX(Technologies!$B$8:$U$227,H598,I598))</f>
        <v>RatedkWh</v>
      </c>
      <c r="E598" t="str">
        <f>INDEX(Technologies!$B$8:$B$227,H598)</f>
        <v>RefgFrz-TM_Med-Tier1</v>
      </c>
      <c r="G598" t="str">
        <f t="shared" si="28"/>
        <v>Scale_Basis_Type</v>
      </c>
      <c r="H598">
        <f t="shared" si="27"/>
        <v>58</v>
      </c>
      <c r="I598">
        <f>MATCH(G598,Technologies!$B$7:$U$7,0)</f>
        <v>13</v>
      </c>
      <c r="J598">
        <v>119</v>
      </c>
    </row>
    <row r="599" spans="2:10" x14ac:dyDescent="0.25">
      <c r="B599">
        <f>INDEX(exante.Technology!$A$5:$A$300,MATCH(E599,exante.Technology!$C$5:$C$300,0))</f>
        <v>1258</v>
      </c>
      <c r="C599" s="1">
        <f t="shared" si="26"/>
        <v>10</v>
      </c>
      <c r="D599" s="30">
        <f>IF(INDEX(Technologies!$B$8:$U$227,H599,I599)=0,"",INDEX(Technologies!$B$8:$U$227,H599,I599))</f>
        <v>374</v>
      </c>
      <c r="E599" t="str">
        <f>INDEX(Technologies!$B$8:$B$227,H599)</f>
        <v>RefgFrz-TM_Med-Tier1</v>
      </c>
      <c r="G599" t="str">
        <f t="shared" si="28"/>
        <v>Scale_Basis_Value</v>
      </c>
      <c r="H599">
        <f t="shared" si="27"/>
        <v>58</v>
      </c>
      <c r="I599">
        <f>MATCH(G599,Technologies!$B$7:$U$7,0)</f>
        <v>14</v>
      </c>
      <c r="J599">
        <v>119</v>
      </c>
    </row>
    <row r="600" spans="2:10" x14ac:dyDescent="0.25">
      <c r="B600">
        <f>INDEX(exante.Technology!$A$5:$A$300,MATCH(E600,exante.Technology!$C$5:$C$300,0))</f>
        <v>1259</v>
      </c>
      <c r="C600" s="1">
        <f t="shared" si="26"/>
        <v>83</v>
      </c>
      <c r="D600" s="30" t="str">
        <f>IF(INDEX(Technologies!$B$8:$U$227,H600,I600)=0,"",INDEX(Technologies!$B$8:$U$227,H600,I600))</f>
        <v>Top</v>
      </c>
      <c r="E600" t="str">
        <f>INDEX(Technologies!$B$8:$B$227,H600)</f>
        <v>RefgFrz-TM_Large-Tier1</v>
      </c>
      <c r="G600" t="str">
        <f t="shared" si="28"/>
        <v>Freezer_Location</v>
      </c>
      <c r="H600">
        <f t="shared" si="27"/>
        <v>59</v>
      </c>
      <c r="I600">
        <f>MATCH(G600,Technologies!$B$7:$U$7,0)</f>
        <v>4</v>
      </c>
      <c r="J600">
        <v>119</v>
      </c>
    </row>
    <row r="601" spans="2:10" x14ac:dyDescent="0.25">
      <c r="B601">
        <f>INDEX(exante.Technology!$A$5:$A$300,MATCH(E601,exante.Technology!$C$5:$C$300,0))</f>
        <v>1259</v>
      </c>
      <c r="C601" s="1">
        <f t="shared" si="26"/>
        <v>95</v>
      </c>
      <c r="D601" s="30" t="b">
        <f>IF(INDEX(Technologies!$B$8:$U$227,H601,I601)=0,"",INDEX(Technologies!$B$8:$U$227,H601,I601))</f>
        <v>0</v>
      </c>
      <c r="E601" t="str">
        <f>INDEX(Technologies!$B$8:$B$227,H601)</f>
        <v>RefgFrz-TM_Large-Tier1</v>
      </c>
      <c r="G601" t="str">
        <f t="shared" si="28"/>
        <v>IceMaker</v>
      </c>
      <c r="H601">
        <f t="shared" si="27"/>
        <v>59</v>
      </c>
      <c r="I601">
        <f>MATCH(G601,Technologies!$B$7:$U$7,0)</f>
        <v>5</v>
      </c>
      <c r="J601">
        <v>119</v>
      </c>
    </row>
    <row r="602" spans="2:10" x14ac:dyDescent="0.25">
      <c r="B602">
        <f>INDEX(exante.Technology!$A$5:$A$300,MATCH(E602,exante.Technology!$C$5:$C$300,0))</f>
        <v>1259</v>
      </c>
      <c r="C602" s="1">
        <f t="shared" si="26"/>
        <v>1083</v>
      </c>
      <c r="D602" s="30" t="b">
        <f>IF(INDEX(Technologies!$B$8:$U$227,H602,I602)=0,"",INDEX(Technologies!$B$8:$U$227,H602,I602))</f>
        <v>0</v>
      </c>
      <c r="E602" t="str">
        <f>INDEX(Technologies!$B$8:$B$227,H602)</f>
        <v>RefgFrz-TM_Large-Tier1</v>
      </c>
      <c r="G602" t="str">
        <f t="shared" si="28"/>
        <v>ThruDoorIce</v>
      </c>
      <c r="H602">
        <f t="shared" si="27"/>
        <v>59</v>
      </c>
      <c r="I602">
        <f>MATCH(G602,Technologies!$B$7:$U$7,0)</f>
        <v>6</v>
      </c>
      <c r="J602">
        <v>119</v>
      </c>
    </row>
    <row r="603" spans="2:10" x14ac:dyDescent="0.25">
      <c r="B603">
        <f>INDEX(exante.Technology!$A$5:$A$300,MATCH(E603,exante.Technology!$C$5:$C$300,0))</f>
        <v>1259</v>
      </c>
      <c r="C603" s="1">
        <f t="shared" si="26"/>
        <v>38</v>
      </c>
      <c r="D603" s="30" t="str">
        <f>IF(INDEX(Technologies!$B$8:$U$227,H603,I603)=0,"",INDEX(Technologies!$B$8:$U$227,H603,I603))</f>
        <v>Automatic</v>
      </c>
      <c r="E603" t="str">
        <f>INDEX(Technologies!$B$8:$B$227,H603)</f>
        <v>RefgFrz-TM_Large-Tier1</v>
      </c>
      <c r="G603" t="str">
        <f t="shared" si="28"/>
        <v>Defrost</v>
      </c>
      <c r="H603">
        <f t="shared" si="27"/>
        <v>59</v>
      </c>
      <c r="I603">
        <f>MATCH(G603,Technologies!$B$7:$U$7,0)</f>
        <v>7</v>
      </c>
      <c r="J603">
        <v>119</v>
      </c>
    </row>
    <row r="604" spans="2:10" x14ac:dyDescent="0.25">
      <c r="B604">
        <f>INDEX(exante.Technology!$A$5:$A$300,MATCH(E604,exante.Technology!$C$5:$C$300,0))</f>
        <v>1259</v>
      </c>
      <c r="C604" s="1">
        <f t="shared" si="26"/>
        <v>205</v>
      </c>
      <c r="D604" s="30">
        <f>IF(INDEX(Technologies!$B$8:$U$227,H604,I604)=0,"",INDEX(Technologies!$B$8:$U$227,H604,I604))</f>
        <v>22</v>
      </c>
      <c r="E604" t="str">
        <f>INDEX(Technologies!$B$8:$B$227,H604)</f>
        <v>RefgFrz-TM_Large-Tier1</v>
      </c>
      <c r="G604" t="str">
        <f t="shared" si="28"/>
        <v>TotVolume</v>
      </c>
      <c r="H604">
        <f t="shared" si="27"/>
        <v>59</v>
      </c>
      <c r="I604">
        <f>MATCH(G604,Technologies!$B$7:$U$7,0)</f>
        <v>8</v>
      </c>
      <c r="J604">
        <v>119</v>
      </c>
    </row>
    <row r="605" spans="2:10" x14ac:dyDescent="0.25">
      <c r="B605">
        <f>INDEX(exante.Technology!$A$5:$A$300,MATCH(E605,exante.Technology!$C$5:$C$300,0))</f>
        <v>1259</v>
      </c>
      <c r="C605" s="1">
        <f t="shared" si="26"/>
        <v>1084</v>
      </c>
      <c r="D605" s="30" t="str">
        <f>IF(INDEX(Technologies!$B$8:$U$227,H605,I605)=0,"",INDEX(Technologies!$B$8:$U$227,H605,I605))</f>
        <v>Large (21 – 23 cu. ft.)</v>
      </c>
      <c r="E605" t="str">
        <f>INDEX(Technologies!$B$8:$B$227,H605)</f>
        <v>RefgFrz-TM_Large-Tier1</v>
      </c>
      <c r="G605" t="str">
        <f t="shared" si="28"/>
        <v>SizeRange</v>
      </c>
      <c r="H605">
        <f t="shared" si="27"/>
        <v>59</v>
      </c>
      <c r="I605">
        <f>MATCH(G605,Technologies!$B$7:$U$7,0)</f>
        <v>10</v>
      </c>
      <c r="J605">
        <v>119</v>
      </c>
    </row>
    <row r="606" spans="2:10" x14ac:dyDescent="0.25">
      <c r="B606">
        <f>INDEX(exante.Technology!$A$5:$A$300,MATCH(E606,exante.Technology!$C$5:$C$300,0))</f>
        <v>1259</v>
      </c>
      <c r="C606" s="1">
        <f t="shared" si="26"/>
        <v>1085</v>
      </c>
      <c r="D606" s="30" t="str">
        <f>IF(INDEX(Technologies!$B$8:$U$227,H606,I606)=0,"",INDEX(Technologies!$B$8:$U$227,H606,I606))</f>
        <v>Tier1</v>
      </c>
      <c r="E606" t="str">
        <f>INDEX(Technologies!$B$8:$B$227,H606)</f>
        <v>RefgFrz-TM_Large-Tier1</v>
      </c>
      <c r="G606" t="str">
        <f t="shared" si="28"/>
        <v>EffLevel</v>
      </c>
      <c r="H606">
        <f t="shared" si="27"/>
        <v>59</v>
      </c>
      <c r="I606">
        <f>MATCH(G606,Technologies!$B$7:$U$7,0)</f>
        <v>11</v>
      </c>
      <c r="J606">
        <v>119</v>
      </c>
    </row>
    <row r="607" spans="2:10" x14ac:dyDescent="0.25">
      <c r="B607">
        <f>INDEX(exante.Technology!$A$5:$A$300,MATCH(E607,exante.Technology!$C$5:$C$300,0))</f>
        <v>1259</v>
      </c>
      <c r="C607" s="1">
        <f t="shared" ref="C607:C670" si="29">+C597</f>
        <v>167</v>
      </c>
      <c r="D607" s="30">
        <f>IF(INDEX(Technologies!$B$8:$U$227,H607,I607)=0,"",INDEX(Technologies!$B$8:$U$227,H607,I607))</f>
        <v>401</v>
      </c>
      <c r="E607" t="str">
        <f>INDEX(Technologies!$B$8:$B$227,H607)</f>
        <v>RefgFrz-TM_Large-Tier1</v>
      </c>
      <c r="G607" t="str">
        <f t="shared" si="28"/>
        <v>Rated_kWhyr</v>
      </c>
      <c r="H607">
        <f t="shared" ref="H607:H670" si="30">+H597+1</f>
        <v>59</v>
      </c>
      <c r="I607">
        <f>MATCH(G607,Technologies!$B$7:$U$7,0)</f>
        <v>12</v>
      </c>
      <c r="J607">
        <v>119</v>
      </c>
    </row>
    <row r="608" spans="2:10" x14ac:dyDescent="0.25">
      <c r="B608">
        <f>INDEX(exante.Technology!$A$5:$A$300,MATCH(E608,exante.Technology!$C$5:$C$300,0))</f>
        <v>1259</v>
      </c>
      <c r="C608" s="1">
        <f t="shared" si="29"/>
        <v>9</v>
      </c>
      <c r="D608" s="30" t="str">
        <f>IF(INDEX(Technologies!$B$8:$U$227,H608,I608)=0,"",INDEX(Technologies!$B$8:$U$227,H608,I608))</f>
        <v>RatedkWh</v>
      </c>
      <c r="E608" t="str">
        <f>INDEX(Technologies!$B$8:$B$227,H608)</f>
        <v>RefgFrz-TM_Large-Tier1</v>
      </c>
      <c r="G608" t="str">
        <f t="shared" si="28"/>
        <v>Scale_Basis_Type</v>
      </c>
      <c r="H608">
        <f t="shared" si="30"/>
        <v>59</v>
      </c>
      <c r="I608">
        <f>MATCH(G608,Technologies!$B$7:$U$7,0)</f>
        <v>13</v>
      </c>
      <c r="J608">
        <v>119</v>
      </c>
    </row>
    <row r="609" spans="2:10" x14ac:dyDescent="0.25">
      <c r="B609">
        <f>INDEX(exante.Technology!$A$5:$A$300,MATCH(E609,exante.Technology!$C$5:$C$300,0))</f>
        <v>1259</v>
      </c>
      <c r="C609" s="1">
        <f t="shared" si="29"/>
        <v>10</v>
      </c>
      <c r="D609" s="30">
        <f>IF(INDEX(Technologies!$B$8:$U$227,H609,I609)=0,"",INDEX(Technologies!$B$8:$U$227,H609,I609))</f>
        <v>401</v>
      </c>
      <c r="E609" t="str">
        <f>INDEX(Technologies!$B$8:$B$227,H609)</f>
        <v>RefgFrz-TM_Large-Tier1</v>
      </c>
      <c r="G609" t="str">
        <f t="shared" si="28"/>
        <v>Scale_Basis_Value</v>
      </c>
      <c r="H609">
        <f t="shared" si="30"/>
        <v>59</v>
      </c>
      <c r="I609">
        <f>MATCH(G609,Technologies!$B$7:$U$7,0)</f>
        <v>14</v>
      </c>
      <c r="J609">
        <v>119</v>
      </c>
    </row>
    <row r="610" spans="2:10" x14ac:dyDescent="0.25">
      <c r="B610">
        <f>INDEX(exante.Technology!$A$5:$A$300,MATCH(E610,exante.Technology!$C$5:$C$300,0))</f>
        <v>1260</v>
      </c>
      <c r="C610" s="1">
        <f t="shared" si="29"/>
        <v>83</v>
      </c>
      <c r="D610" s="30" t="str">
        <f>IF(INDEX(Technologies!$B$8:$U$227,H610,I610)=0,"",INDEX(Technologies!$B$8:$U$227,H610,I610))</f>
        <v>Top</v>
      </c>
      <c r="E610" t="str">
        <f>INDEX(Technologies!$B$8:$B$227,H610)</f>
        <v>RefgFrz-TM_VLarge-Tier1</v>
      </c>
      <c r="G610" t="str">
        <f t="shared" si="28"/>
        <v>Freezer_Location</v>
      </c>
      <c r="H610">
        <f t="shared" si="30"/>
        <v>60</v>
      </c>
      <c r="I610">
        <f>MATCH(G610,Technologies!$B$7:$U$7,0)</f>
        <v>4</v>
      </c>
      <c r="J610">
        <v>119</v>
      </c>
    </row>
    <row r="611" spans="2:10" x14ac:dyDescent="0.25">
      <c r="B611">
        <f>INDEX(exante.Technology!$A$5:$A$300,MATCH(E611,exante.Technology!$C$5:$C$300,0))</f>
        <v>1260</v>
      </c>
      <c r="C611" s="1">
        <f t="shared" si="29"/>
        <v>95</v>
      </c>
      <c r="D611" s="30" t="b">
        <f>IF(INDEX(Technologies!$B$8:$U$227,H611,I611)=0,"",INDEX(Technologies!$B$8:$U$227,H611,I611))</f>
        <v>0</v>
      </c>
      <c r="E611" t="str">
        <f>INDEX(Technologies!$B$8:$B$227,H611)</f>
        <v>RefgFrz-TM_VLarge-Tier1</v>
      </c>
      <c r="G611" t="str">
        <f t="shared" si="28"/>
        <v>IceMaker</v>
      </c>
      <c r="H611">
        <f t="shared" si="30"/>
        <v>60</v>
      </c>
      <c r="I611">
        <f>MATCH(G611,Technologies!$B$7:$U$7,0)</f>
        <v>5</v>
      </c>
      <c r="J611">
        <v>119</v>
      </c>
    </row>
    <row r="612" spans="2:10" x14ac:dyDescent="0.25">
      <c r="B612">
        <f>INDEX(exante.Technology!$A$5:$A$300,MATCH(E612,exante.Technology!$C$5:$C$300,0))</f>
        <v>1260</v>
      </c>
      <c r="C612" s="1">
        <f t="shared" si="29"/>
        <v>1083</v>
      </c>
      <c r="D612" s="30" t="b">
        <f>IF(INDEX(Technologies!$B$8:$U$227,H612,I612)=0,"",INDEX(Technologies!$B$8:$U$227,H612,I612))</f>
        <v>0</v>
      </c>
      <c r="E612" t="str">
        <f>INDEX(Technologies!$B$8:$B$227,H612)</f>
        <v>RefgFrz-TM_VLarge-Tier1</v>
      </c>
      <c r="G612" t="str">
        <f t="shared" si="28"/>
        <v>ThruDoorIce</v>
      </c>
      <c r="H612">
        <f t="shared" si="30"/>
        <v>60</v>
      </c>
      <c r="I612">
        <f>MATCH(G612,Technologies!$B$7:$U$7,0)</f>
        <v>6</v>
      </c>
      <c r="J612">
        <v>119</v>
      </c>
    </row>
    <row r="613" spans="2:10" x14ac:dyDescent="0.25">
      <c r="B613">
        <f>INDEX(exante.Technology!$A$5:$A$300,MATCH(E613,exante.Technology!$C$5:$C$300,0))</f>
        <v>1260</v>
      </c>
      <c r="C613" s="1">
        <f t="shared" si="29"/>
        <v>38</v>
      </c>
      <c r="D613" s="30" t="str">
        <f>IF(INDEX(Technologies!$B$8:$U$227,H613,I613)=0,"",INDEX(Technologies!$B$8:$U$227,H613,I613))</f>
        <v>Automatic</v>
      </c>
      <c r="E613" t="str">
        <f>INDEX(Technologies!$B$8:$B$227,H613)</f>
        <v>RefgFrz-TM_VLarge-Tier1</v>
      </c>
      <c r="G613" t="str">
        <f t="shared" si="28"/>
        <v>Defrost</v>
      </c>
      <c r="H613">
        <f t="shared" si="30"/>
        <v>60</v>
      </c>
      <c r="I613">
        <f>MATCH(G613,Technologies!$B$7:$U$7,0)</f>
        <v>7</v>
      </c>
      <c r="J613">
        <v>119</v>
      </c>
    </row>
    <row r="614" spans="2:10" x14ac:dyDescent="0.25">
      <c r="B614">
        <f>INDEX(exante.Technology!$A$5:$A$300,MATCH(E614,exante.Technology!$C$5:$C$300,0))</f>
        <v>1260</v>
      </c>
      <c r="C614" s="1">
        <f t="shared" si="29"/>
        <v>205</v>
      </c>
      <c r="D614" s="30">
        <f>IF(INDEX(Technologies!$B$8:$U$227,H614,I614)=0,"",INDEX(Technologies!$B$8:$U$227,H614,I614))</f>
        <v>26</v>
      </c>
      <c r="E614" t="str">
        <f>INDEX(Technologies!$B$8:$B$227,H614)</f>
        <v>RefgFrz-TM_VLarge-Tier1</v>
      </c>
      <c r="G614" t="str">
        <f t="shared" si="28"/>
        <v>TotVolume</v>
      </c>
      <c r="H614">
        <f t="shared" si="30"/>
        <v>60</v>
      </c>
      <c r="I614">
        <f>MATCH(G614,Technologies!$B$7:$U$7,0)</f>
        <v>8</v>
      </c>
      <c r="J614">
        <v>119</v>
      </c>
    </row>
    <row r="615" spans="2:10" x14ac:dyDescent="0.25">
      <c r="B615">
        <f>INDEX(exante.Technology!$A$5:$A$300,MATCH(E615,exante.Technology!$C$5:$C$300,0))</f>
        <v>1260</v>
      </c>
      <c r="C615" s="1">
        <f t="shared" si="29"/>
        <v>1084</v>
      </c>
      <c r="D615" s="30" t="str">
        <f>IF(INDEX(Technologies!$B$8:$U$227,H615,I615)=0,"",INDEX(Technologies!$B$8:$U$227,H615,I615))</f>
        <v>Very large (over 23 cu. ft.)</v>
      </c>
      <c r="E615" t="str">
        <f>INDEX(Technologies!$B$8:$B$227,H615)</f>
        <v>RefgFrz-TM_VLarge-Tier1</v>
      </c>
      <c r="G615" t="str">
        <f t="shared" si="28"/>
        <v>SizeRange</v>
      </c>
      <c r="H615">
        <f t="shared" si="30"/>
        <v>60</v>
      </c>
      <c r="I615">
        <f>MATCH(G615,Technologies!$B$7:$U$7,0)</f>
        <v>10</v>
      </c>
      <c r="J615">
        <v>119</v>
      </c>
    </row>
    <row r="616" spans="2:10" x14ac:dyDescent="0.25">
      <c r="B616">
        <f>INDEX(exante.Technology!$A$5:$A$300,MATCH(E616,exante.Technology!$C$5:$C$300,0))</f>
        <v>1260</v>
      </c>
      <c r="C616" s="1">
        <f t="shared" si="29"/>
        <v>1085</v>
      </c>
      <c r="D616" s="30" t="str">
        <f>IF(INDEX(Technologies!$B$8:$U$227,H616,I616)=0,"",INDEX(Technologies!$B$8:$U$227,H616,I616))</f>
        <v>Tier1</v>
      </c>
      <c r="E616" t="str">
        <f>INDEX(Technologies!$B$8:$B$227,H616)</f>
        <v>RefgFrz-TM_VLarge-Tier1</v>
      </c>
      <c r="G616" t="str">
        <f t="shared" si="28"/>
        <v>EffLevel</v>
      </c>
      <c r="H616">
        <f t="shared" si="30"/>
        <v>60</v>
      </c>
      <c r="I616">
        <f>MATCH(G616,Technologies!$B$7:$U$7,0)</f>
        <v>11</v>
      </c>
      <c r="J616">
        <v>119</v>
      </c>
    </row>
    <row r="617" spans="2:10" x14ac:dyDescent="0.25">
      <c r="B617">
        <f>INDEX(exante.Technology!$A$5:$A$300,MATCH(E617,exante.Technology!$C$5:$C$300,0))</f>
        <v>1260</v>
      </c>
      <c r="C617" s="1">
        <f t="shared" si="29"/>
        <v>167</v>
      </c>
      <c r="D617" s="30">
        <f>IF(INDEX(Technologies!$B$8:$U$227,H617,I617)=0,"",INDEX(Technologies!$B$8:$U$227,H617,I617))</f>
        <v>435</v>
      </c>
      <c r="E617" t="str">
        <f>INDEX(Technologies!$B$8:$B$227,H617)</f>
        <v>RefgFrz-TM_VLarge-Tier1</v>
      </c>
      <c r="G617" t="str">
        <f t="shared" si="28"/>
        <v>Rated_kWhyr</v>
      </c>
      <c r="H617">
        <f t="shared" si="30"/>
        <v>60</v>
      </c>
      <c r="I617">
        <f>MATCH(G617,Technologies!$B$7:$U$7,0)</f>
        <v>12</v>
      </c>
      <c r="J617">
        <v>119</v>
      </c>
    </row>
    <row r="618" spans="2:10" x14ac:dyDescent="0.25">
      <c r="B618">
        <f>INDEX(exante.Technology!$A$5:$A$300,MATCH(E618,exante.Technology!$C$5:$C$300,0))</f>
        <v>1260</v>
      </c>
      <c r="C618" s="1">
        <f t="shared" si="29"/>
        <v>9</v>
      </c>
      <c r="D618" s="30" t="str">
        <f>IF(INDEX(Technologies!$B$8:$U$227,H618,I618)=0,"",INDEX(Technologies!$B$8:$U$227,H618,I618))</f>
        <v>RatedkWh</v>
      </c>
      <c r="E618" t="str">
        <f>INDEX(Technologies!$B$8:$B$227,H618)</f>
        <v>RefgFrz-TM_VLarge-Tier1</v>
      </c>
      <c r="G618" t="str">
        <f t="shared" si="28"/>
        <v>Scale_Basis_Type</v>
      </c>
      <c r="H618">
        <f t="shared" si="30"/>
        <v>60</v>
      </c>
      <c r="I618">
        <f>MATCH(G618,Technologies!$B$7:$U$7,0)</f>
        <v>13</v>
      </c>
      <c r="J618">
        <v>119</v>
      </c>
    </row>
    <row r="619" spans="2:10" x14ac:dyDescent="0.25">
      <c r="B619">
        <f>INDEX(exante.Technology!$A$5:$A$300,MATCH(E619,exante.Technology!$C$5:$C$300,0))</f>
        <v>1260</v>
      </c>
      <c r="C619" s="1">
        <f t="shared" si="29"/>
        <v>10</v>
      </c>
      <c r="D619" s="30">
        <f>IF(INDEX(Technologies!$B$8:$U$227,H619,I619)=0,"",INDEX(Technologies!$B$8:$U$227,H619,I619))</f>
        <v>435</v>
      </c>
      <c r="E619" t="str">
        <f>INDEX(Technologies!$B$8:$B$227,H619)</f>
        <v>RefgFrz-TM_VLarge-Tier1</v>
      </c>
      <c r="G619" t="str">
        <f t="shared" si="28"/>
        <v>Scale_Basis_Value</v>
      </c>
      <c r="H619">
        <f t="shared" si="30"/>
        <v>60</v>
      </c>
      <c r="I619">
        <f>MATCH(G619,Technologies!$B$7:$U$7,0)</f>
        <v>14</v>
      </c>
      <c r="J619">
        <v>119</v>
      </c>
    </row>
    <row r="620" spans="2:10" x14ac:dyDescent="0.25">
      <c r="B620">
        <f>INDEX(exante.Technology!$A$5:$A$300,MATCH(E620,exante.Technology!$C$5:$C$300,0))</f>
        <v>1261</v>
      </c>
      <c r="C620" s="1">
        <f t="shared" si="29"/>
        <v>83</v>
      </c>
      <c r="D620" s="30" t="str">
        <f>IF(INDEX(Technologies!$B$8:$U$227,H620,I620)=0,"",INDEX(Technologies!$B$8:$U$227,H620,I620))</f>
        <v>Top</v>
      </c>
      <c r="E620" t="str">
        <f>INDEX(Technologies!$B$8:$B$227,H620)</f>
        <v>RefgFrz-TM_WtdSize-Tier1</v>
      </c>
      <c r="G620" t="str">
        <f t="shared" si="28"/>
        <v>Freezer_Location</v>
      </c>
      <c r="H620">
        <f t="shared" si="30"/>
        <v>61</v>
      </c>
      <c r="I620">
        <f>MATCH(G620,Technologies!$B$7:$U$7,0)</f>
        <v>4</v>
      </c>
      <c r="J620">
        <v>119</v>
      </c>
    </row>
    <row r="621" spans="2:10" x14ac:dyDescent="0.25">
      <c r="B621">
        <f>INDEX(exante.Technology!$A$5:$A$300,MATCH(E621,exante.Technology!$C$5:$C$300,0))</f>
        <v>1261</v>
      </c>
      <c r="C621" s="1">
        <f t="shared" si="29"/>
        <v>95</v>
      </c>
      <c r="D621" s="30" t="b">
        <f>IF(INDEX(Technologies!$B$8:$U$227,H621,I621)=0,"",INDEX(Technologies!$B$8:$U$227,H621,I621))</f>
        <v>0</v>
      </c>
      <c r="E621" t="str">
        <f>INDEX(Technologies!$B$8:$B$227,H621)</f>
        <v>RefgFrz-TM_WtdSize-Tier1</v>
      </c>
      <c r="G621" t="str">
        <f t="shared" si="28"/>
        <v>IceMaker</v>
      </c>
      <c r="H621">
        <f t="shared" si="30"/>
        <v>61</v>
      </c>
      <c r="I621">
        <f>MATCH(G621,Technologies!$B$7:$U$7,0)</f>
        <v>5</v>
      </c>
      <c r="J621">
        <v>119</v>
      </c>
    </row>
    <row r="622" spans="2:10" x14ac:dyDescent="0.25">
      <c r="B622">
        <f>INDEX(exante.Technology!$A$5:$A$300,MATCH(E622,exante.Technology!$C$5:$C$300,0))</f>
        <v>1261</v>
      </c>
      <c r="C622" s="1">
        <f t="shared" si="29"/>
        <v>1083</v>
      </c>
      <c r="D622" s="30" t="b">
        <f>IF(INDEX(Technologies!$B$8:$U$227,H622,I622)=0,"",INDEX(Technologies!$B$8:$U$227,H622,I622))</f>
        <v>0</v>
      </c>
      <c r="E622" t="str">
        <f>INDEX(Technologies!$B$8:$B$227,H622)</f>
        <v>RefgFrz-TM_WtdSize-Tier1</v>
      </c>
      <c r="G622" t="str">
        <f t="shared" si="28"/>
        <v>ThruDoorIce</v>
      </c>
      <c r="H622">
        <f t="shared" si="30"/>
        <v>61</v>
      </c>
      <c r="I622">
        <f>MATCH(G622,Technologies!$B$7:$U$7,0)</f>
        <v>6</v>
      </c>
      <c r="J622">
        <v>119</v>
      </c>
    </row>
    <row r="623" spans="2:10" x14ac:dyDescent="0.25">
      <c r="B623">
        <f>INDEX(exante.Technology!$A$5:$A$300,MATCH(E623,exante.Technology!$C$5:$C$300,0))</f>
        <v>1261</v>
      </c>
      <c r="C623" s="1">
        <f t="shared" si="29"/>
        <v>38</v>
      </c>
      <c r="D623" s="30" t="str">
        <f>IF(INDEX(Technologies!$B$8:$U$227,H623,I623)=0,"",INDEX(Technologies!$B$8:$U$227,H623,I623))</f>
        <v>Automatic</v>
      </c>
      <c r="E623" t="str">
        <f>INDEX(Technologies!$B$8:$B$227,H623)</f>
        <v>RefgFrz-TM_WtdSize-Tier1</v>
      </c>
      <c r="G623" t="str">
        <f t="shared" si="28"/>
        <v>Defrost</v>
      </c>
      <c r="H623">
        <f t="shared" si="30"/>
        <v>61</v>
      </c>
      <c r="I623">
        <f>MATCH(G623,Technologies!$B$7:$U$7,0)</f>
        <v>7</v>
      </c>
      <c r="J623">
        <v>119</v>
      </c>
    </row>
    <row r="624" spans="2:10" x14ac:dyDescent="0.25">
      <c r="B624">
        <f>INDEX(exante.Technology!$A$5:$A$300,MATCH(E624,exante.Technology!$C$5:$C$300,0))</f>
        <v>1261</v>
      </c>
      <c r="C624" s="1">
        <f t="shared" si="29"/>
        <v>205</v>
      </c>
      <c r="D624" s="30">
        <f>IF(INDEX(Technologies!$B$8:$U$227,H624,I624)=0,"",INDEX(Technologies!$B$8:$U$227,H624,I624))</f>
        <v>19.5</v>
      </c>
      <c r="E624" t="str">
        <f>INDEX(Technologies!$B$8:$B$227,H624)</f>
        <v>RefgFrz-TM_WtdSize-Tier1</v>
      </c>
      <c r="G624" t="str">
        <f t="shared" si="28"/>
        <v>TotVolume</v>
      </c>
      <c r="H624">
        <f t="shared" si="30"/>
        <v>61</v>
      </c>
      <c r="I624">
        <f>MATCH(G624,Technologies!$B$7:$U$7,0)</f>
        <v>8</v>
      </c>
      <c r="J624">
        <v>119</v>
      </c>
    </row>
    <row r="625" spans="2:10" x14ac:dyDescent="0.25">
      <c r="B625">
        <f>INDEX(exante.Technology!$A$5:$A$300,MATCH(E625,exante.Technology!$C$5:$C$300,0))</f>
        <v>1261</v>
      </c>
      <c r="C625" s="1">
        <f t="shared" si="29"/>
        <v>1084</v>
      </c>
      <c r="D625" s="30" t="str">
        <f>IF(INDEX(Technologies!$B$8:$U$227,H625,I625)=0,"",INDEX(Technologies!$B$8:$U$227,H625,I625))</f>
        <v>Weighted Size</v>
      </c>
      <c r="E625" t="str">
        <f>INDEX(Technologies!$B$8:$B$227,H625)</f>
        <v>RefgFrz-TM_WtdSize-Tier1</v>
      </c>
      <c r="G625" t="str">
        <f t="shared" si="28"/>
        <v>SizeRange</v>
      </c>
      <c r="H625">
        <f t="shared" si="30"/>
        <v>61</v>
      </c>
      <c r="I625">
        <f>MATCH(G625,Technologies!$B$7:$U$7,0)</f>
        <v>10</v>
      </c>
      <c r="J625">
        <v>119</v>
      </c>
    </row>
    <row r="626" spans="2:10" x14ac:dyDescent="0.25">
      <c r="B626">
        <f>INDEX(exante.Technology!$A$5:$A$300,MATCH(E626,exante.Technology!$C$5:$C$300,0))</f>
        <v>1261</v>
      </c>
      <c r="C626" s="1">
        <f t="shared" si="29"/>
        <v>1085</v>
      </c>
      <c r="D626" s="30" t="str">
        <f>IF(INDEX(Technologies!$B$8:$U$227,H626,I626)=0,"",INDEX(Technologies!$B$8:$U$227,H626,I626))</f>
        <v>Tier1</v>
      </c>
      <c r="E626" t="str">
        <f>INDEX(Technologies!$B$8:$B$227,H626)</f>
        <v>RefgFrz-TM_WtdSize-Tier1</v>
      </c>
      <c r="G626" t="str">
        <f t="shared" si="28"/>
        <v>EffLevel</v>
      </c>
      <c r="H626">
        <f t="shared" si="30"/>
        <v>61</v>
      </c>
      <c r="I626">
        <f>MATCH(G626,Technologies!$B$7:$U$7,0)</f>
        <v>11</v>
      </c>
      <c r="J626">
        <v>119</v>
      </c>
    </row>
    <row r="627" spans="2:10" x14ac:dyDescent="0.25">
      <c r="B627">
        <f>INDEX(exante.Technology!$A$5:$A$300,MATCH(E627,exante.Technology!$C$5:$C$300,0))</f>
        <v>1261</v>
      </c>
      <c r="C627" s="1">
        <f t="shared" si="29"/>
        <v>167</v>
      </c>
      <c r="D627" s="30">
        <f>IF(INDEX(Technologies!$B$8:$U$227,H627,I627)=0,"",INDEX(Technologies!$B$8:$U$227,H627,I627))</f>
        <v>379</v>
      </c>
      <c r="E627" t="str">
        <f>INDEX(Technologies!$B$8:$B$227,H627)</f>
        <v>RefgFrz-TM_WtdSize-Tier1</v>
      </c>
      <c r="G627" t="str">
        <f t="shared" si="28"/>
        <v>Rated_kWhyr</v>
      </c>
      <c r="H627">
        <f t="shared" si="30"/>
        <v>61</v>
      </c>
      <c r="I627">
        <f>MATCH(G627,Technologies!$B$7:$U$7,0)</f>
        <v>12</v>
      </c>
      <c r="J627">
        <v>119</v>
      </c>
    </row>
    <row r="628" spans="2:10" x14ac:dyDescent="0.25">
      <c r="B628">
        <f>INDEX(exante.Technology!$A$5:$A$300,MATCH(E628,exante.Technology!$C$5:$C$300,0))</f>
        <v>1261</v>
      </c>
      <c r="C628" s="1">
        <f t="shared" si="29"/>
        <v>9</v>
      </c>
      <c r="D628" s="30" t="str">
        <f>IF(INDEX(Technologies!$B$8:$U$227,H628,I628)=0,"",INDEX(Technologies!$B$8:$U$227,H628,I628))</f>
        <v>RatedkWh</v>
      </c>
      <c r="E628" t="str">
        <f>INDEX(Technologies!$B$8:$B$227,H628)</f>
        <v>RefgFrz-TM_WtdSize-Tier1</v>
      </c>
      <c r="G628" t="str">
        <f t="shared" si="28"/>
        <v>Scale_Basis_Type</v>
      </c>
      <c r="H628">
        <f t="shared" si="30"/>
        <v>61</v>
      </c>
      <c r="I628">
        <f>MATCH(G628,Technologies!$B$7:$U$7,0)</f>
        <v>13</v>
      </c>
      <c r="J628">
        <v>119</v>
      </c>
    </row>
    <row r="629" spans="2:10" x14ac:dyDescent="0.25">
      <c r="B629">
        <f>INDEX(exante.Technology!$A$5:$A$300,MATCH(E629,exante.Technology!$C$5:$C$300,0))</f>
        <v>1261</v>
      </c>
      <c r="C629" s="1">
        <f t="shared" si="29"/>
        <v>10</v>
      </c>
      <c r="D629" s="30">
        <f>IF(INDEX(Technologies!$B$8:$U$227,H629,I629)=0,"",INDEX(Technologies!$B$8:$U$227,H629,I629))</f>
        <v>379</v>
      </c>
      <c r="E629" t="str">
        <f>INDEX(Technologies!$B$8:$B$227,H629)</f>
        <v>RefgFrz-TM_WtdSize-Tier1</v>
      </c>
      <c r="G629" t="str">
        <f t="shared" si="28"/>
        <v>Scale_Basis_Value</v>
      </c>
      <c r="H629">
        <f t="shared" si="30"/>
        <v>61</v>
      </c>
      <c r="I629">
        <f>MATCH(G629,Technologies!$B$7:$U$7,0)</f>
        <v>14</v>
      </c>
      <c r="J629">
        <v>119</v>
      </c>
    </row>
    <row r="630" spans="2:10" x14ac:dyDescent="0.25">
      <c r="B630">
        <f>INDEX(exante.Technology!$A$5:$A$300,MATCH(E630,exante.Technology!$C$5:$C$300,0))</f>
        <v>1262</v>
      </c>
      <c r="C630" s="1">
        <f t="shared" si="29"/>
        <v>83</v>
      </c>
      <c r="D630" s="30" t="str">
        <f>IF(INDEX(Technologies!$B$8:$U$227,H630,I630)=0,"",INDEX(Technologies!$B$8:$U$227,H630,I630))</f>
        <v>All</v>
      </c>
      <c r="E630" t="str">
        <f>INDEX(Technologies!$B$8:$B$227,H630)</f>
        <v>Refg-All_Mini-Tier1</v>
      </c>
      <c r="G630" t="str">
        <f t="shared" si="28"/>
        <v>Freezer_Location</v>
      </c>
      <c r="H630">
        <f t="shared" si="30"/>
        <v>62</v>
      </c>
      <c r="I630">
        <f>MATCH(G630,Technologies!$B$7:$U$7,0)</f>
        <v>4</v>
      </c>
      <c r="J630">
        <v>119</v>
      </c>
    </row>
    <row r="631" spans="2:10" x14ac:dyDescent="0.25">
      <c r="B631">
        <f>INDEX(exante.Technology!$A$5:$A$300,MATCH(E631,exante.Technology!$C$5:$C$300,0))</f>
        <v>1262</v>
      </c>
      <c r="C631" s="1">
        <f t="shared" si="29"/>
        <v>95</v>
      </c>
      <c r="D631" s="30" t="b">
        <f>IF(INDEX(Technologies!$B$8:$U$227,H631,I631)=0,"",INDEX(Technologies!$B$8:$U$227,H631,I631))</f>
        <v>0</v>
      </c>
      <c r="E631" t="str">
        <f>INDEX(Technologies!$B$8:$B$227,H631)</f>
        <v>Refg-All_Mini-Tier1</v>
      </c>
      <c r="G631" t="str">
        <f t="shared" si="28"/>
        <v>IceMaker</v>
      </c>
      <c r="H631">
        <f t="shared" si="30"/>
        <v>62</v>
      </c>
      <c r="I631">
        <f>MATCH(G631,Technologies!$B$7:$U$7,0)</f>
        <v>5</v>
      </c>
      <c r="J631">
        <v>119</v>
      </c>
    </row>
    <row r="632" spans="2:10" x14ac:dyDescent="0.25">
      <c r="B632">
        <f>INDEX(exante.Technology!$A$5:$A$300,MATCH(E632,exante.Technology!$C$5:$C$300,0))</f>
        <v>1262</v>
      </c>
      <c r="C632" s="1">
        <f t="shared" si="29"/>
        <v>1083</v>
      </c>
      <c r="D632" s="30" t="b">
        <f>IF(INDEX(Technologies!$B$8:$U$227,H632,I632)=0,"",INDEX(Technologies!$B$8:$U$227,H632,I632))</f>
        <v>0</v>
      </c>
      <c r="E632" t="str">
        <f>INDEX(Technologies!$B$8:$B$227,H632)</f>
        <v>Refg-All_Mini-Tier1</v>
      </c>
      <c r="G632" t="str">
        <f t="shared" si="28"/>
        <v>ThruDoorIce</v>
      </c>
      <c r="H632">
        <f t="shared" si="30"/>
        <v>62</v>
      </c>
      <c r="I632">
        <f>MATCH(G632,Technologies!$B$7:$U$7,0)</f>
        <v>6</v>
      </c>
      <c r="J632">
        <v>119</v>
      </c>
    </row>
    <row r="633" spans="2:10" x14ac:dyDescent="0.25">
      <c r="B633">
        <f>INDEX(exante.Technology!$A$5:$A$300,MATCH(E633,exante.Technology!$C$5:$C$300,0))</f>
        <v>1262</v>
      </c>
      <c r="C633" s="1">
        <f t="shared" si="29"/>
        <v>38</v>
      </c>
      <c r="D633" s="30" t="str">
        <f>IF(INDEX(Technologies!$B$8:$U$227,H633,I633)=0,"",INDEX(Technologies!$B$8:$U$227,H633,I633))</f>
        <v>Automatic</v>
      </c>
      <c r="E633" t="str">
        <f>INDEX(Technologies!$B$8:$B$227,H633)</f>
        <v>Refg-All_Mini-Tier1</v>
      </c>
      <c r="G633" t="str">
        <f t="shared" si="28"/>
        <v>Defrost</v>
      </c>
      <c r="H633">
        <f t="shared" si="30"/>
        <v>62</v>
      </c>
      <c r="I633">
        <f>MATCH(G633,Technologies!$B$7:$U$7,0)</f>
        <v>7</v>
      </c>
      <c r="J633">
        <v>119</v>
      </c>
    </row>
    <row r="634" spans="2:10" x14ac:dyDescent="0.25">
      <c r="B634">
        <f>INDEX(exante.Technology!$A$5:$A$300,MATCH(E634,exante.Technology!$C$5:$C$300,0))</f>
        <v>1262</v>
      </c>
      <c r="C634" s="1">
        <f t="shared" si="29"/>
        <v>205</v>
      </c>
      <c r="D634" s="30">
        <f>IF(INDEX(Technologies!$B$8:$U$227,H634,I634)=0,"",INDEX(Technologies!$B$8:$U$227,H634,I634))</f>
        <v>11</v>
      </c>
      <c r="E634" t="str">
        <f>INDEX(Technologies!$B$8:$B$227,H634)</f>
        <v>Refg-All_Mini-Tier1</v>
      </c>
      <c r="G634" t="str">
        <f t="shared" si="28"/>
        <v>TotVolume</v>
      </c>
      <c r="H634">
        <f t="shared" si="30"/>
        <v>62</v>
      </c>
      <c r="I634">
        <f>MATCH(G634,Technologies!$B$7:$U$7,0)</f>
        <v>8</v>
      </c>
      <c r="J634">
        <v>119</v>
      </c>
    </row>
    <row r="635" spans="2:10" x14ac:dyDescent="0.25">
      <c r="B635">
        <f>INDEX(exante.Technology!$A$5:$A$300,MATCH(E635,exante.Technology!$C$5:$C$300,0))</f>
        <v>1262</v>
      </c>
      <c r="C635" s="1">
        <f t="shared" si="29"/>
        <v>1084</v>
      </c>
      <c r="D635" s="30" t="str">
        <f>IF(INDEX(Technologies!$B$8:$U$227,H635,I635)=0,"",INDEX(Technologies!$B$8:$U$227,H635,I635))</f>
        <v>Very Small (&lt;13 cu. ft.)</v>
      </c>
      <c r="E635" t="str">
        <f>INDEX(Technologies!$B$8:$B$227,H635)</f>
        <v>Refg-All_Mini-Tier1</v>
      </c>
      <c r="G635" t="str">
        <f t="shared" si="28"/>
        <v>SizeRange</v>
      </c>
      <c r="H635">
        <f t="shared" si="30"/>
        <v>62</v>
      </c>
      <c r="I635">
        <f>MATCH(G635,Technologies!$B$7:$U$7,0)</f>
        <v>10</v>
      </c>
      <c r="J635">
        <v>119</v>
      </c>
    </row>
    <row r="636" spans="2:10" x14ac:dyDescent="0.25">
      <c r="B636">
        <f>INDEX(exante.Technology!$A$5:$A$300,MATCH(E636,exante.Technology!$C$5:$C$300,0))</f>
        <v>1262</v>
      </c>
      <c r="C636" s="1">
        <f t="shared" si="29"/>
        <v>1085</v>
      </c>
      <c r="D636" s="30" t="str">
        <f>IF(INDEX(Technologies!$B$8:$U$227,H636,I636)=0,"",INDEX(Technologies!$B$8:$U$227,H636,I636))</f>
        <v>Tier1</v>
      </c>
      <c r="E636" t="str">
        <f>INDEX(Technologies!$B$8:$B$227,H636)</f>
        <v>Refg-All_Mini-Tier1</v>
      </c>
      <c r="G636" t="str">
        <f t="shared" si="28"/>
        <v>EffLevel</v>
      </c>
      <c r="H636">
        <f t="shared" si="30"/>
        <v>62</v>
      </c>
      <c r="I636">
        <f>MATCH(G636,Technologies!$B$7:$U$7,0)</f>
        <v>11</v>
      </c>
      <c r="J636">
        <v>119</v>
      </c>
    </row>
    <row r="637" spans="2:10" x14ac:dyDescent="0.25">
      <c r="B637">
        <f>INDEX(exante.Technology!$A$5:$A$300,MATCH(E637,exante.Technology!$C$5:$C$300,0))</f>
        <v>1262</v>
      </c>
      <c r="C637" s="1">
        <f t="shared" si="29"/>
        <v>167</v>
      </c>
      <c r="D637" s="30">
        <f>IF(INDEX(Technologies!$B$8:$U$227,H637,I637)=0,"",INDEX(Technologies!$B$8:$U$227,H637,I637))</f>
        <v>251</v>
      </c>
      <c r="E637" t="str">
        <f>INDEX(Technologies!$B$8:$B$227,H637)</f>
        <v>Refg-All_Mini-Tier1</v>
      </c>
      <c r="G637" t="str">
        <f t="shared" si="28"/>
        <v>Rated_kWhyr</v>
      </c>
      <c r="H637">
        <f t="shared" si="30"/>
        <v>62</v>
      </c>
      <c r="I637">
        <f>MATCH(G637,Technologies!$B$7:$U$7,0)</f>
        <v>12</v>
      </c>
      <c r="J637">
        <v>119</v>
      </c>
    </row>
    <row r="638" spans="2:10" x14ac:dyDescent="0.25">
      <c r="B638">
        <f>INDEX(exante.Technology!$A$5:$A$300,MATCH(E638,exante.Technology!$C$5:$C$300,0))</f>
        <v>1262</v>
      </c>
      <c r="C638" s="1">
        <f t="shared" si="29"/>
        <v>9</v>
      </c>
      <c r="D638" s="30" t="str">
        <f>IF(INDEX(Technologies!$B$8:$U$227,H638,I638)=0,"",INDEX(Technologies!$B$8:$U$227,H638,I638))</f>
        <v>RatedkWh</v>
      </c>
      <c r="E638" t="str">
        <f>INDEX(Technologies!$B$8:$B$227,H638)</f>
        <v>Refg-All_Mini-Tier1</v>
      </c>
      <c r="G638" t="str">
        <f t="shared" si="28"/>
        <v>Scale_Basis_Type</v>
      </c>
      <c r="H638">
        <f t="shared" si="30"/>
        <v>62</v>
      </c>
      <c r="I638">
        <f>MATCH(G638,Technologies!$B$7:$U$7,0)</f>
        <v>13</v>
      </c>
      <c r="J638">
        <v>119</v>
      </c>
    </row>
    <row r="639" spans="2:10" x14ac:dyDescent="0.25">
      <c r="B639">
        <f>INDEX(exante.Technology!$A$5:$A$300,MATCH(E639,exante.Technology!$C$5:$C$300,0))</f>
        <v>1262</v>
      </c>
      <c r="C639" s="1">
        <f t="shared" si="29"/>
        <v>10</v>
      </c>
      <c r="D639" s="30">
        <f>IF(INDEX(Technologies!$B$8:$U$227,H639,I639)=0,"",INDEX(Technologies!$B$8:$U$227,H639,I639))</f>
        <v>251</v>
      </c>
      <c r="E639" t="str">
        <f>INDEX(Technologies!$B$8:$B$227,H639)</f>
        <v>Refg-All_Mini-Tier1</v>
      </c>
      <c r="G639" t="str">
        <f t="shared" si="28"/>
        <v>Scale_Basis_Value</v>
      </c>
      <c r="H639">
        <f t="shared" si="30"/>
        <v>62</v>
      </c>
      <c r="I639">
        <f>MATCH(G639,Technologies!$B$7:$U$7,0)</f>
        <v>14</v>
      </c>
      <c r="J639">
        <v>119</v>
      </c>
    </row>
    <row r="640" spans="2:10" x14ac:dyDescent="0.25">
      <c r="B640">
        <f>INDEX(exante.Technology!$A$5:$A$300,MATCH(E640,exante.Technology!$C$5:$C$300,0))</f>
        <v>1263</v>
      </c>
      <c r="C640" s="1">
        <f t="shared" si="29"/>
        <v>83</v>
      </c>
      <c r="D640" s="30" t="str">
        <f>IF(INDEX(Technologies!$B$8:$U$227,H640,I640)=0,"",INDEX(Technologies!$B$8:$U$227,H640,I640))</f>
        <v>All</v>
      </c>
      <c r="E640" t="str">
        <f>INDEX(Technologies!$B$8:$B$227,H640)</f>
        <v>Refg-All_Small-Tier1</v>
      </c>
      <c r="G640" t="str">
        <f t="shared" si="28"/>
        <v>Freezer_Location</v>
      </c>
      <c r="H640">
        <f t="shared" si="30"/>
        <v>63</v>
      </c>
      <c r="I640">
        <f>MATCH(G640,Technologies!$B$7:$U$7,0)</f>
        <v>4</v>
      </c>
      <c r="J640">
        <v>119</v>
      </c>
    </row>
    <row r="641" spans="2:10" x14ac:dyDescent="0.25">
      <c r="B641">
        <f>INDEX(exante.Technology!$A$5:$A$300,MATCH(E641,exante.Technology!$C$5:$C$300,0))</f>
        <v>1263</v>
      </c>
      <c r="C641" s="1">
        <f t="shared" si="29"/>
        <v>95</v>
      </c>
      <c r="D641" s="30" t="b">
        <f>IF(INDEX(Technologies!$B$8:$U$227,H641,I641)=0,"",INDEX(Technologies!$B$8:$U$227,H641,I641))</f>
        <v>0</v>
      </c>
      <c r="E641" t="str">
        <f>INDEX(Technologies!$B$8:$B$227,H641)</f>
        <v>Refg-All_Small-Tier1</v>
      </c>
      <c r="G641" t="str">
        <f t="shared" si="28"/>
        <v>IceMaker</v>
      </c>
      <c r="H641">
        <f t="shared" si="30"/>
        <v>63</v>
      </c>
      <c r="I641">
        <f>MATCH(G641,Technologies!$B$7:$U$7,0)</f>
        <v>5</v>
      </c>
      <c r="J641">
        <v>119</v>
      </c>
    </row>
    <row r="642" spans="2:10" x14ac:dyDescent="0.25">
      <c r="B642">
        <f>INDEX(exante.Technology!$A$5:$A$300,MATCH(E642,exante.Technology!$C$5:$C$300,0))</f>
        <v>1263</v>
      </c>
      <c r="C642" s="1">
        <f t="shared" si="29"/>
        <v>1083</v>
      </c>
      <c r="D642" s="30" t="b">
        <f>IF(INDEX(Technologies!$B$8:$U$227,H642,I642)=0,"",INDEX(Technologies!$B$8:$U$227,H642,I642))</f>
        <v>0</v>
      </c>
      <c r="E642" t="str">
        <f>INDEX(Technologies!$B$8:$B$227,H642)</f>
        <v>Refg-All_Small-Tier1</v>
      </c>
      <c r="G642" t="str">
        <f t="shared" si="28"/>
        <v>ThruDoorIce</v>
      </c>
      <c r="H642">
        <f t="shared" si="30"/>
        <v>63</v>
      </c>
      <c r="I642">
        <f>MATCH(G642,Technologies!$B$7:$U$7,0)</f>
        <v>6</v>
      </c>
      <c r="J642">
        <v>119</v>
      </c>
    </row>
    <row r="643" spans="2:10" x14ac:dyDescent="0.25">
      <c r="B643">
        <f>INDEX(exante.Technology!$A$5:$A$300,MATCH(E643,exante.Technology!$C$5:$C$300,0))</f>
        <v>1263</v>
      </c>
      <c r="C643" s="1">
        <f t="shared" si="29"/>
        <v>38</v>
      </c>
      <c r="D643" s="30" t="str">
        <f>IF(INDEX(Technologies!$B$8:$U$227,H643,I643)=0,"",INDEX(Technologies!$B$8:$U$227,H643,I643))</f>
        <v>Automatic</v>
      </c>
      <c r="E643" t="str">
        <f>INDEX(Technologies!$B$8:$B$227,H643)</f>
        <v>Refg-All_Small-Tier1</v>
      </c>
      <c r="G643" t="str">
        <f t="shared" si="28"/>
        <v>Defrost</v>
      </c>
      <c r="H643">
        <f t="shared" si="30"/>
        <v>63</v>
      </c>
      <c r="I643">
        <f>MATCH(G643,Technologies!$B$7:$U$7,0)</f>
        <v>7</v>
      </c>
      <c r="J643">
        <v>119</v>
      </c>
    </row>
    <row r="644" spans="2:10" x14ac:dyDescent="0.25">
      <c r="B644">
        <f>INDEX(exante.Technology!$A$5:$A$300,MATCH(E644,exante.Technology!$C$5:$C$300,0))</f>
        <v>1263</v>
      </c>
      <c r="C644" s="1">
        <f t="shared" si="29"/>
        <v>205</v>
      </c>
      <c r="D644" s="30">
        <f>IF(INDEX(Technologies!$B$8:$U$227,H644,I644)=0,"",INDEX(Technologies!$B$8:$U$227,H644,I644))</f>
        <v>15</v>
      </c>
      <c r="E644" t="str">
        <f>INDEX(Technologies!$B$8:$B$227,H644)</f>
        <v>Refg-All_Small-Tier1</v>
      </c>
      <c r="G644" t="str">
        <f t="shared" si="28"/>
        <v>TotVolume</v>
      </c>
      <c r="H644">
        <f t="shared" si="30"/>
        <v>63</v>
      </c>
      <c r="I644">
        <f>MATCH(G644,Technologies!$B$7:$U$7,0)</f>
        <v>8</v>
      </c>
      <c r="J644">
        <v>119</v>
      </c>
    </row>
    <row r="645" spans="2:10" x14ac:dyDescent="0.25">
      <c r="B645">
        <f>INDEX(exante.Technology!$A$5:$A$300,MATCH(E645,exante.Technology!$C$5:$C$300,0))</f>
        <v>1263</v>
      </c>
      <c r="C645" s="1">
        <f t="shared" si="29"/>
        <v>1084</v>
      </c>
      <c r="D645" s="30" t="str">
        <f>IF(INDEX(Technologies!$B$8:$U$227,H645,I645)=0,"",INDEX(Technologies!$B$8:$U$227,H645,I645))</f>
        <v>Small (13 – 16 cu. ft.)</v>
      </c>
      <c r="E645" t="str">
        <f>INDEX(Technologies!$B$8:$B$227,H645)</f>
        <v>Refg-All_Small-Tier1</v>
      </c>
      <c r="G645" t="str">
        <f t="shared" si="28"/>
        <v>SizeRange</v>
      </c>
      <c r="H645">
        <f t="shared" si="30"/>
        <v>63</v>
      </c>
      <c r="I645">
        <f>MATCH(G645,Technologies!$B$7:$U$7,0)</f>
        <v>10</v>
      </c>
      <c r="J645">
        <v>119</v>
      </c>
    </row>
    <row r="646" spans="2:10" x14ac:dyDescent="0.25">
      <c r="B646">
        <f>INDEX(exante.Technology!$A$5:$A$300,MATCH(E646,exante.Technology!$C$5:$C$300,0))</f>
        <v>1263</v>
      </c>
      <c r="C646" s="1">
        <f t="shared" si="29"/>
        <v>1085</v>
      </c>
      <c r="D646" s="30" t="str">
        <f>IF(INDEX(Technologies!$B$8:$U$227,H646,I646)=0,"",INDEX(Technologies!$B$8:$U$227,H646,I646))</f>
        <v>Tier1</v>
      </c>
      <c r="E646" t="str">
        <f>INDEX(Technologies!$B$8:$B$227,H646)</f>
        <v>Refg-All_Small-Tier1</v>
      </c>
      <c r="G646" t="str">
        <f t="shared" si="28"/>
        <v>EffLevel</v>
      </c>
      <c r="H646">
        <f t="shared" si="30"/>
        <v>63</v>
      </c>
      <c r="I646">
        <f>MATCH(G646,Technologies!$B$7:$U$7,0)</f>
        <v>11</v>
      </c>
      <c r="J646">
        <v>119</v>
      </c>
    </row>
    <row r="647" spans="2:10" x14ac:dyDescent="0.25">
      <c r="B647">
        <f>INDEX(exante.Technology!$A$5:$A$300,MATCH(E647,exante.Technology!$C$5:$C$300,0))</f>
        <v>1263</v>
      </c>
      <c r="C647" s="1">
        <f t="shared" si="29"/>
        <v>167</v>
      </c>
      <c r="D647" s="30">
        <f>IF(INDEX(Technologies!$B$8:$U$227,H647,I647)=0,"",INDEX(Technologies!$B$8:$U$227,H647,I647))</f>
        <v>277</v>
      </c>
      <c r="E647" t="str">
        <f>INDEX(Technologies!$B$8:$B$227,H647)</f>
        <v>Refg-All_Small-Tier1</v>
      </c>
      <c r="G647" t="str">
        <f t="shared" si="28"/>
        <v>Rated_kWhyr</v>
      </c>
      <c r="H647">
        <f t="shared" si="30"/>
        <v>63</v>
      </c>
      <c r="I647">
        <f>MATCH(G647,Technologies!$B$7:$U$7,0)</f>
        <v>12</v>
      </c>
      <c r="J647">
        <v>119</v>
      </c>
    </row>
    <row r="648" spans="2:10" x14ac:dyDescent="0.25">
      <c r="B648">
        <f>INDEX(exante.Technology!$A$5:$A$300,MATCH(E648,exante.Technology!$C$5:$C$300,0))</f>
        <v>1263</v>
      </c>
      <c r="C648" s="1">
        <f t="shared" si="29"/>
        <v>9</v>
      </c>
      <c r="D648" s="30" t="str">
        <f>IF(INDEX(Technologies!$B$8:$U$227,H648,I648)=0,"",INDEX(Technologies!$B$8:$U$227,H648,I648))</f>
        <v>RatedkWh</v>
      </c>
      <c r="E648" t="str">
        <f>INDEX(Technologies!$B$8:$B$227,H648)</f>
        <v>Refg-All_Small-Tier1</v>
      </c>
      <c r="G648" t="str">
        <f t="shared" si="28"/>
        <v>Scale_Basis_Type</v>
      </c>
      <c r="H648">
        <f t="shared" si="30"/>
        <v>63</v>
      </c>
      <c r="I648">
        <f>MATCH(G648,Technologies!$B$7:$U$7,0)</f>
        <v>13</v>
      </c>
      <c r="J648">
        <v>119</v>
      </c>
    </row>
    <row r="649" spans="2:10" x14ac:dyDescent="0.25">
      <c r="B649">
        <f>INDEX(exante.Technology!$A$5:$A$300,MATCH(E649,exante.Technology!$C$5:$C$300,0))</f>
        <v>1263</v>
      </c>
      <c r="C649" s="1">
        <f t="shared" si="29"/>
        <v>10</v>
      </c>
      <c r="D649" s="30">
        <f>IF(INDEX(Technologies!$B$8:$U$227,H649,I649)=0,"",INDEX(Technologies!$B$8:$U$227,H649,I649))</f>
        <v>277</v>
      </c>
      <c r="E649" t="str">
        <f>INDEX(Technologies!$B$8:$B$227,H649)</f>
        <v>Refg-All_Small-Tier1</v>
      </c>
      <c r="G649" t="str">
        <f t="shared" si="28"/>
        <v>Scale_Basis_Value</v>
      </c>
      <c r="H649">
        <f t="shared" si="30"/>
        <v>63</v>
      </c>
      <c r="I649">
        <f>MATCH(G649,Technologies!$B$7:$U$7,0)</f>
        <v>14</v>
      </c>
      <c r="J649">
        <v>119</v>
      </c>
    </row>
    <row r="650" spans="2:10" x14ac:dyDescent="0.25">
      <c r="B650">
        <f>INDEX(exante.Technology!$A$5:$A$300,MATCH(E650,exante.Technology!$C$5:$C$300,0))</f>
        <v>1264</v>
      </c>
      <c r="C650" s="1">
        <f t="shared" si="29"/>
        <v>83</v>
      </c>
      <c r="D650" s="30" t="str">
        <f>IF(INDEX(Technologies!$B$8:$U$227,H650,I650)=0,"",INDEX(Technologies!$B$8:$U$227,H650,I650))</f>
        <v>All</v>
      </c>
      <c r="E650" t="str">
        <f>INDEX(Technologies!$B$8:$B$227,H650)</f>
        <v>Refg-All_Med-Tier1</v>
      </c>
      <c r="G650" t="str">
        <f t="shared" si="28"/>
        <v>Freezer_Location</v>
      </c>
      <c r="H650">
        <f t="shared" si="30"/>
        <v>64</v>
      </c>
      <c r="I650">
        <f>MATCH(G650,Technologies!$B$7:$U$7,0)</f>
        <v>4</v>
      </c>
      <c r="J650">
        <v>119</v>
      </c>
    </row>
    <row r="651" spans="2:10" x14ac:dyDescent="0.25">
      <c r="B651">
        <f>INDEX(exante.Technology!$A$5:$A$300,MATCH(E651,exante.Technology!$C$5:$C$300,0))</f>
        <v>1264</v>
      </c>
      <c r="C651" s="1">
        <f t="shared" si="29"/>
        <v>95</v>
      </c>
      <c r="D651" s="30" t="b">
        <f>IF(INDEX(Technologies!$B$8:$U$227,H651,I651)=0,"",INDEX(Technologies!$B$8:$U$227,H651,I651))</f>
        <v>0</v>
      </c>
      <c r="E651" t="str">
        <f>INDEX(Technologies!$B$8:$B$227,H651)</f>
        <v>Refg-All_Med-Tier1</v>
      </c>
      <c r="G651" t="str">
        <f t="shared" si="28"/>
        <v>IceMaker</v>
      </c>
      <c r="H651">
        <f t="shared" si="30"/>
        <v>64</v>
      </c>
      <c r="I651">
        <f>MATCH(G651,Technologies!$B$7:$U$7,0)</f>
        <v>5</v>
      </c>
      <c r="J651">
        <v>119</v>
      </c>
    </row>
    <row r="652" spans="2:10" x14ac:dyDescent="0.25">
      <c r="B652">
        <f>INDEX(exante.Technology!$A$5:$A$300,MATCH(E652,exante.Technology!$C$5:$C$300,0))</f>
        <v>1264</v>
      </c>
      <c r="C652" s="1">
        <f t="shared" si="29"/>
        <v>1083</v>
      </c>
      <c r="D652" s="30" t="b">
        <f>IF(INDEX(Technologies!$B$8:$U$227,H652,I652)=0,"",INDEX(Technologies!$B$8:$U$227,H652,I652))</f>
        <v>0</v>
      </c>
      <c r="E652" t="str">
        <f>INDEX(Technologies!$B$8:$B$227,H652)</f>
        <v>Refg-All_Med-Tier1</v>
      </c>
      <c r="G652" t="str">
        <f t="shared" si="28"/>
        <v>ThruDoorIce</v>
      </c>
      <c r="H652">
        <f t="shared" si="30"/>
        <v>64</v>
      </c>
      <c r="I652">
        <f>MATCH(G652,Technologies!$B$7:$U$7,0)</f>
        <v>6</v>
      </c>
      <c r="J652">
        <v>119</v>
      </c>
    </row>
    <row r="653" spans="2:10" x14ac:dyDescent="0.25">
      <c r="B653">
        <f>INDEX(exante.Technology!$A$5:$A$300,MATCH(E653,exante.Technology!$C$5:$C$300,0))</f>
        <v>1264</v>
      </c>
      <c r="C653" s="1">
        <f t="shared" si="29"/>
        <v>38</v>
      </c>
      <c r="D653" s="30" t="str">
        <f>IF(INDEX(Technologies!$B$8:$U$227,H653,I653)=0,"",INDEX(Technologies!$B$8:$U$227,H653,I653))</f>
        <v>Automatic</v>
      </c>
      <c r="E653" t="str">
        <f>INDEX(Technologies!$B$8:$B$227,H653)</f>
        <v>Refg-All_Med-Tier1</v>
      </c>
      <c r="G653" t="str">
        <f t="shared" si="28"/>
        <v>Defrost</v>
      </c>
      <c r="H653">
        <f t="shared" si="30"/>
        <v>64</v>
      </c>
      <c r="I653">
        <f>MATCH(G653,Technologies!$B$7:$U$7,0)</f>
        <v>7</v>
      </c>
      <c r="J653">
        <v>119</v>
      </c>
    </row>
    <row r="654" spans="2:10" x14ac:dyDescent="0.25">
      <c r="B654">
        <f>INDEX(exante.Technology!$A$5:$A$300,MATCH(E654,exante.Technology!$C$5:$C$300,0))</f>
        <v>1264</v>
      </c>
      <c r="C654" s="1">
        <f t="shared" si="29"/>
        <v>205</v>
      </c>
      <c r="D654" s="30">
        <f>IF(INDEX(Technologies!$B$8:$U$227,H654,I654)=0,"",INDEX(Technologies!$B$8:$U$227,H654,I654))</f>
        <v>19</v>
      </c>
      <c r="E654" t="str">
        <f>INDEX(Technologies!$B$8:$B$227,H654)</f>
        <v>Refg-All_Med-Tier1</v>
      </c>
      <c r="G654" t="str">
        <f t="shared" si="28"/>
        <v>TotVolume</v>
      </c>
      <c r="H654">
        <f t="shared" si="30"/>
        <v>64</v>
      </c>
      <c r="I654">
        <f>MATCH(G654,Technologies!$B$7:$U$7,0)</f>
        <v>8</v>
      </c>
      <c r="J654">
        <v>119</v>
      </c>
    </row>
    <row r="655" spans="2:10" x14ac:dyDescent="0.25">
      <c r="B655">
        <f>INDEX(exante.Technology!$A$5:$A$300,MATCH(E655,exante.Technology!$C$5:$C$300,0))</f>
        <v>1264</v>
      </c>
      <c r="C655" s="1">
        <f t="shared" si="29"/>
        <v>1084</v>
      </c>
      <c r="D655" s="30" t="str">
        <f>IF(INDEX(Technologies!$B$8:$U$227,H655,I655)=0,"",INDEX(Technologies!$B$8:$U$227,H655,I655))</f>
        <v>Medium (17 – 20 cu. ft.)</v>
      </c>
      <c r="E655" t="str">
        <f>INDEX(Technologies!$B$8:$B$227,H655)</f>
        <v>Refg-All_Med-Tier1</v>
      </c>
      <c r="G655" t="str">
        <f t="shared" si="28"/>
        <v>SizeRange</v>
      </c>
      <c r="H655">
        <f t="shared" si="30"/>
        <v>64</v>
      </c>
      <c r="I655">
        <f>MATCH(G655,Technologies!$B$7:$U$7,0)</f>
        <v>10</v>
      </c>
      <c r="J655">
        <v>119</v>
      </c>
    </row>
    <row r="656" spans="2:10" x14ac:dyDescent="0.25">
      <c r="B656">
        <f>INDEX(exante.Technology!$A$5:$A$300,MATCH(E656,exante.Technology!$C$5:$C$300,0))</f>
        <v>1264</v>
      </c>
      <c r="C656" s="1">
        <f t="shared" si="29"/>
        <v>1085</v>
      </c>
      <c r="D656" s="30" t="str">
        <f>IF(INDEX(Technologies!$B$8:$U$227,H656,I656)=0,"",INDEX(Technologies!$B$8:$U$227,H656,I656))</f>
        <v>Tier1</v>
      </c>
      <c r="E656" t="str">
        <f>INDEX(Technologies!$B$8:$B$227,H656)</f>
        <v>Refg-All_Med-Tier1</v>
      </c>
      <c r="G656" t="str">
        <f t="shared" si="28"/>
        <v>EffLevel</v>
      </c>
      <c r="H656">
        <f t="shared" si="30"/>
        <v>64</v>
      </c>
      <c r="I656">
        <f>MATCH(G656,Technologies!$B$7:$U$7,0)</f>
        <v>11</v>
      </c>
      <c r="J656">
        <v>119</v>
      </c>
    </row>
    <row r="657" spans="2:10" x14ac:dyDescent="0.25">
      <c r="B657">
        <f>INDEX(exante.Technology!$A$5:$A$300,MATCH(E657,exante.Technology!$C$5:$C$300,0))</f>
        <v>1264</v>
      </c>
      <c r="C657" s="1">
        <f t="shared" si="29"/>
        <v>167</v>
      </c>
      <c r="D657" s="30">
        <f>IF(INDEX(Technologies!$B$8:$U$227,H657,I657)=0,"",INDEX(Technologies!$B$8:$U$227,H657,I657))</f>
        <v>302</v>
      </c>
      <c r="E657" t="str">
        <f>INDEX(Technologies!$B$8:$B$227,H657)</f>
        <v>Refg-All_Med-Tier1</v>
      </c>
      <c r="G657" t="str">
        <f t="shared" si="28"/>
        <v>Rated_kWhyr</v>
      </c>
      <c r="H657">
        <f t="shared" si="30"/>
        <v>64</v>
      </c>
      <c r="I657">
        <f>MATCH(G657,Technologies!$B$7:$U$7,0)</f>
        <v>12</v>
      </c>
      <c r="J657">
        <v>119</v>
      </c>
    </row>
    <row r="658" spans="2:10" x14ac:dyDescent="0.25">
      <c r="B658">
        <f>INDEX(exante.Technology!$A$5:$A$300,MATCH(E658,exante.Technology!$C$5:$C$300,0))</f>
        <v>1264</v>
      </c>
      <c r="C658" s="1">
        <f t="shared" si="29"/>
        <v>9</v>
      </c>
      <c r="D658" s="30" t="str">
        <f>IF(INDEX(Technologies!$B$8:$U$227,H658,I658)=0,"",INDEX(Technologies!$B$8:$U$227,H658,I658))</f>
        <v>RatedkWh</v>
      </c>
      <c r="E658" t="str">
        <f>INDEX(Technologies!$B$8:$B$227,H658)</f>
        <v>Refg-All_Med-Tier1</v>
      </c>
      <c r="G658" t="str">
        <f t="shared" si="28"/>
        <v>Scale_Basis_Type</v>
      </c>
      <c r="H658">
        <f t="shared" si="30"/>
        <v>64</v>
      </c>
      <c r="I658">
        <f>MATCH(G658,Technologies!$B$7:$U$7,0)</f>
        <v>13</v>
      </c>
      <c r="J658">
        <v>119</v>
      </c>
    </row>
    <row r="659" spans="2:10" x14ac:dyDescent="0.25">
      <c r="B659">
        <f>INDEX(exante.Technology!$A$5:$A$300,MATCH(E659,exante.Technology!$C$5:$C$300,0))</f>
        <v>1264</v>
      </c>
      <c r="C659" s="1">
        <f t="shared" si="29"/>
        <v>10</v>
      </c>
      <c r="D659" s="30">
        <f>IF(INDEX(Technologies!$B$8:$U$227,H659,I659)=0,"",INDEX(Technologies!$B$8:$U$227,H659,I659))</f>
        <v>302</v>
      </c>
      <c r="E659" t="str">
        <f>INDEX(Technologies!$B$8:$B$227,H659)</f>
        <v>Refg-All_Med-Tier1</v>
      </c>
      <c r="G659" t="str">
        <f t="shared" si="28"/>
        <v>Scale_Basis_Value</v>
      </c>
      <c r="H659">
        <f t="shared" si="30"/>
        <v>64</v>
      </c>
      <c r="I659">
        <f>MATCH(G659,Technologies!$B$7:$U$7,0)</f>
        <v>14</v>
      </c>
      <c r="J659">
        <v>119</v>
      </c>
    </row>
    <row r="660" spans="2:10" x14ac:dyDescent="0.25">
      <c r="B660">
        <f>INDEX(exante.Technology!$A$5:$A$300,MATCH(E660,exante.Technology!$C$5:$C$300,0))</f>
        <v>1265</v>
      </c>
      <c r="C660" s="1">
        <f t="shared" si="29"/>
        <v>83</v>
      </c>
      <c r="D660" s="30" t="str">
        <f>IF(INDEX(Technologies!$B$8:$U$227,H660,I660)=0,"",INDEX(Technologies!$B$8:$U$227,H660,I660))</f>
        <v>All</v>
      </c>
      <c r="E660" t="str">
        <f>INDEX(Technologies!$B$8:$B$227,H660)</f>
        <v>Refg-All_Large-Tier1</v>
      </c>
      <c r="G660" t="str">
        <f t="shared" ref="G660:G723" si="31">VLOOKUP(C660,$B$6:$C$17,2,FALSE)</f>
        <v>Freezer_Location</v>
      </c>
      <c r="H660">
        <f t="shared" si="30"/>
        <v>65</v>
      </c>
      <c r="I660">
        <f>MATCH(G660,Technologies!$B$7:$U$7,0)</f>
        <v>4</v>
      </c>
      <c r="J660">
        <v>119</v>
      </c>
    </row>
    <row r="661" spans="2:10" x14ac:dyDescent="0.25">
      <c r="B661">
        <f>INDEX(exante.Technology!$A$5:$A$300,MATCH(E661,exante.Technology!$C$5:$C$300,0))</f>
        <v>1265</v>
      </c>
      <c r="C661" s="1">
        <f t="shared" si="29"/>
        <v>95</v>
      </c>
      <c r="D661" s="30" t="b">
        <f>IF(INDEX(Technologies!$B$8:$U$227,H661,I661)=0,"",INDEX(Technologies!$B$8:$U$227,H661,I661))</f>
        <v>0</v>
      </c>
      <c r="E661" t="str">
        <f>INDEX(Technologies!$B$8:$B$227,H661)</f>
        <v>Refg-All_Large-Tier1</v>
      </c>
      <c r="G661" t="str">
        <f t="shared" si="31"/>
        <v>IceMaker</v>
      </c>
      <c r="H661">
        <f t="shared" si="30"/>
        <v>65</v>
      </c>
      <c r="I661">
        <f>MATCH(G661,Technologies!$B$7:$U$7,0)</f>
        <v>5</v>
      </c>
      <c r="J661">
        <v>119</v>
      </c>
    </row>
    <row r="662" spans="2:10" x14ac:dyDescent="0.25">
      <c r="B662">
        <f>INDEX(exante.Technology!$A$5:$A$300,MATCH(E662,exante.Technology!$C$5:$C$300,0))</f>
        <v>1265</v>
      </c>
      <c r="C662" s="1">
        <f t="shared" si="29"/>
        <v>1083</v>
      </c>
      <c r="D662" s="30" t="b">
        <f>IF(INDEX(Technologies!$B$8:$U$227,H662,I662)=0,"",INDEX(Technologies!$B$8:$U$227,H662,I662))</f>
        <v>0</v>
      </c>
      <c r="E662" t="str">
        <f>INDEX(Technologies!$B$8:$B$227,H662)</f>
        <v>Refg-All_Large-Tier1</v>
      </c>
      <c r="G662" t="str">
        <f t="shared" si="31"/>
        <v>ThruDoorIce</v>
      </c>
      <c r="H662">
        <f t="shared" si="30"/>
        <v>65</v>
      </c>
      <c r="I662">
        <f>MATCH(G662,Technologies!$B$7:$U$7,0)</f>
        <v>6</v>
      </c>
      <c r="J662">
        <v>119</v>
      </c>
    </row>
    <row r="663" spans="2:10" x14ac:dyDescent="0.25">
      <c r="B663">
        <f>INDEX(exante.Technology!$A$5:$A$300,MATCH(E663,exante.Technology!$C$5:$C$300,0))</f>
        <v>1265</v>
      </c>
      <c r="C663" s="1">
        <f t="shared" si="29"/>
        <v>38</v>
      </c>
      <c r="D663" s="30" t="str">
        <f>IF(INDEX(Technologies!$B$8:$U$227,H663,I663)=0,"",INDEX(Technologies!$B$8:$U$227,H663,I663))</f>
        <v>Automatic</v>
      </c>
      <c r="E663" t="str">
        <f>INDEX(Technologies!$B$8:$B$227,H663)</f>
        <v>Refg-All_Large-Tier1</v>
      </c>
      <c r="G663" t="str">
        <f t="shared" si="31"/>
        <v>Defrost</v>
      </c>
      <c r="H663">
        <f t="shared" si="30"/>
        <v>65</v>
      </c>
      <c r="I663">
        <f>MATCH(G663,Technologies!$B$7:$U$7,0)</f>
        <v>7</v>
      </c>
      <c r="J663">
        <v>119</v>
      </c>
    </row>
    <row r="664" spans="2:10" x14ac:dyDescent="0.25">
      <c r="B664">
        <f>INDEX(exante.Technology!$A$5:$A$300,MATCH(E664,exante.Technology!$C$5:$C$300,0))</f>
        <v>1265</v>
      </c>
      <c r="C664" s="1">
        <f t="shared" si="29"/>
        <v>205</v>
      </c>
      <c r="D664" s="30">
        <f>IF(INDEX(Technologies!$B$8:$U$227,H664,I664)=0,"",INDEX(Technologies!$B$8:$U$227,H664,I664))</f>
        <v>22</v>
      </c>
      <c r="E664" t="str">
        <f>INDEX(Technologies!$B$8:$B$227,H664)</f>
        <v>Refg-All_Large-Tier1</v>
      </c>
      <c r="G664" t="str">
        <f t="shared" si="31"/>
        <v>TotVolume</v>
      </c>
      <c r="H664">
        <f t="shared" si="30"/>
        <v>65</v>
      </c>
      <c r="I664">
        <f>MATCH(G664,Technologies!$B$7:$U$7,0)</f>
        <v>8</v>
      </c>
      <c r="J664">
        <v>119</v>
      </c>
    </row>
    <row r="665" spans="2:10" x14ac:dyDescent="0.25">
      <c r="B665">
        <f>INDEX(exante.Technology!$A$5:$A$300,MATCH(E665,exante.Technology!$C$5:$C$300,0))</f>
        <v>1265</v>
      </c>
      <c r="C665" s="1">
        <f t="shared" si="29"/>
        <v>1084</v>
      </c>
      <c r="D665" s="30" t="str">
        <f>IF(INDEX(Technologies!$B$8:$U$227,H665,I665)=0,"",INDEX(Technologies!$B$8:$U$227,H665,I665))</f>
        <v>Large (21 – 23 cu. ft.)</v>
      </c>
      <c r="E665" t="str">
        <f>INDEX(Technologies!$B$8:$B$227,H665)</f>
        <v>Refg-All_Large-Tier1</v>
      </c>
      <c r="G665" t="str">
        <f t="shared" si="31"/>
        <v>SizeRange</v>
      </c>
      <c r="H665">
        <f t="shared" si="30"/>
        <v>65</v>
      </c>
      <c r="I665">
        <f>MATCH(G665,Technologies!$B$7:$U$7,0)</f>
        <v>10</v>
      </c>
      <c r="J665">
        <v>119</v>
      </c>
    </row>
    <row r="666" spans="2:10" x14ac:dyDescent="0.25">
      <c r="B666">
        <f>INDEX(exante.Technology!$A$5:$A$300,MATCH(E666,exante.Technology!$C$5:$C$300,0))</f>
        <v>1265</v>
      </c>
      <c r="C666" s="1">
        <f t="shared" si="29"/>
        <v>1085</v>
      </c>
      <c r="D666" s="30" t="str">
        <f>IF(INDEX(Technologies!$B$8:$U$227,H666,I666)=0,"",INDEX(Technologies!$B$8:$U$227,H666,I666))</f>
        <v>Tier1</v>
      </c>
      <c r="E666" t="str">
        <f>INDEX(Technologies!$B$8:$B$227,H666)</f>
        <v>Refg-All_Large-Tier1</v>
      </c>
      <c r="G666" t="str">
        <f t="shared" si="31"/>
        <v>EffLevel</v>
      </c>
      <c r="H666">
        <f t="shared" si="30"/>
        <v>65</v>
      </c>
      <c r="I666">
        <f>MATCH(G666,Technologies!$B$7:$U$7,0)</f>
        <v>11</v>
      </c>
      <c r="J666">
        <v>119</v>
      </c>
    </row>
    <row r="667" spans="2:10" x14ac:dyDescent="0.25">
      <c r="B667">
        <f>INDEX(exante.Technology!$A$5:$A$300,MATCH(E667,exante.Technology!$C$5:$C$300,0))</f>
        <v>1265</v>
      </c>
      <c r="C667" s="1">
        <f t="shared" si="29"/>
        <v>167</v>
      </c>
      <c r="D667" s="30">
        <f>IF(INDEX(Technologies!$B$8:$U$227,H667,I667)=0,"",INDEX(Technologies!$B$8:$U$227,H667,I667))</f>
        <v>321</v>
      </c>
      <c r="E667" t="str">
        <f>INDEX(Technologies!$B$8:$B$227,H667)</f>
        <v>Refg-All_Large-Tier1</v>
      </c>
      <c r="G667" t="str">
        <f t="shared" si="31"/>
        <v>Rated_kWhyr</v>
      </c>
      <c r="H667">
        <f t="shared" si="30"/>
        <v>65</v>
      </c>
      <c r="I667">
        <f>MATCH(G667,Technologies!$B$7:$U$7,0)</f>
        <v>12</v>
      </c>
      <c r="J667">
        <v>119</v>
      </c>
    </row>
    <row r="668" spans="2:10" x14ac:dyDescent="0.25">
      <c r="B668">
        <f>INDEX(exante.Technology!$A$5:$A$300,MATCH(E668,exante.Technology!$C$5:$C$300,0))</f>
        <v>1265</v>
      </c>
      <c r="C668" s="1">
        <f t="shared" si="29"/>
        <v>9</v>
      </c>
      <c r="D668" s="30" t="str">
        <f>IF(INDEX(Technologies!$B$8:$U$227,H668,I668)=0,"",INDEX(Technologies!$B$8:$U$227,H668,I668))</f>
        <v>RatedkWh</v>
      </c>
      <c r="E668" t="str">
        <f>INDEX(Technologies!$B$8:$B$227,H668)</f>
        <v>Refg-All_Large-Tier1</v>
      </c>
      <c r="G668" t="str">
        <f t="shared" si="31"/>
        <v>Scale_Basis_Type</v>
      </c>
      <c r="H668">
        <f t="shared" si="30"/>
        <v>65</v>
      </c>
      <c r="I668">
        <f>MATCH(G668,Technologies!$B$7:$U$7,0)</f>
        <v>13</v>
      </c>
      <c r="J668">
        <v>119</v>
      </c>
    </row>
    <row r="669" spans="2:10" x14ac:dyDescent="0.25">
      <c r="B669">
        <f>INDEX(exante.Technology!$A$5:$A$300,MATCH(E669,exante.Technology!$C$5:$C$300,0))</f>
        <v>1265</v>
      </c>
      <c r="C669" s="1">
        <f t="shared" si="29"/>
        <v>10</v>
      </c>
      <c r="D669" s="30">
        <f>IF(INDEX(Technologies!$B$8:$U$227,H669,I669)=0,"",INDEX(Technologies!$B$8:$U$227,H669,I669))</f>
        <v>321</v>
      </c>
      <c r="E669" t="str">
        <f>INDEX(Technologies!$B$8:$B$227,H669)</f>
        <v>Refg-All_Large-Tier1</v>
      </c>
      <c r="G669" t="str">
        <f t="shared" si="31"/>
        <v>Scale_Basis_Value</v>
      </c>
      <c r="H669">
        <f t="shared" si="30"/>
        <v>65</v>
      </c>
      <c r="I669">
        <f>MATCH(G669,Technologies!$B$7:$U$7,0)</f>
        <v>14</v>
      </c>
      <c r="J669">
        <v>119</v>
      </c>
    </row>
    <row r="670" spans="2:10" x14ac:dyDescent="0.25">
      <c r="B670">
        <f>INDEX(exante.Technology!$A$5:$A$300,MATCH(E670,exante.Technology!$C$5:$C$300,0))</f>
        <v>1266</v>
      </c>
      <c r="C670" s="1">
        <f t="shared" si="29"/>
        <v>83</v>
      </c>
      <c r="D670" s="30" t="str">
        <f>IF(INDEX(Technologies!$B$8:$U$227,H670,I670)=0,"",INDEX(Technologies!$B$8:$U$227,H670,I670))</f>
        <v>All</v>
      </c>
      <c r="E670" t="str">
        <f>INDEX(Technologies!$B$8:$B$227,H670)</f>
        <v>Refg-All_VLarge-Tier1</v>
      </c>
      <c r="G670" t="str">
        <f t="shared" si="31"/>
        <v>Freezer_Location</v>
      </c>
      <c r="H670">
        <f t="shared" si="30"/>
        <v>66</v>
      </c>
      <c r="I670">
        <f>MATCH(G670,Technologies!$B$7:$U$7,0)</f>
        <v>4</v>
      </c>
      <c r="J670">
        <v>119</v>
      </c>
    </row>
    <row r="671" spans="2:10" x14ac:dyDescent="0.25">
      <c r="B671">
        <f>INDEX(exante.Technology!$A$5:$A$300,MATCH(E671,exante.Technology!$C$5:$C$300,0))</f>
        <v>1266</v>
      </c>
      <c r="C671" s="1">
        <f t="shared" ref="C671:C734" si="32">+C661</f>
        <v>95</v>
      </c>
      <c r="D671" s="30" t="b">
        <f>IF(INDEX(Technologies!$B$8:$U$227,H671,I671)=0,"",INDEX(Technologies!$B$8:$U$227,H671,I671))</f>
        <v>0</v>
      </c>
      <c r="E671" t="str">
        <f>INDEX(Technologies!$B$8:$B$227,H671)</f>
        <v>Refg-All_VLarge-Tier1</v>
      </c>
      <c r="G671" t="str">
        <f t="shared" si="31"/>
        <v>IceMaker</v>
      </c>
      <c r="H671">
        <f t="shared" ref="H671:H734" si="33">+H661+1</f>
        <v>66</v>
      </c>
      <c r="I671">
        <f>MATCH(G671,Technologies!$B$7:$U$7,0)</f>
        <v>5</v>
      </c>
      <c r="J671">
        <v>119</v>
      </c>
    </row>
    <row r="672" spans="2:10" x14ac:dyDescent="0.25">
      <c r="B672">
        <f>INDEX(exante.Technology!$A$5:$A$300,MATCH(E672,exante.Technology!$C$5:$C$300,0))</f>
        <v>1266</v>
      </c>
      <c r="C672" s="1">
        <f t="shared" si="32"/>
        <v>1083</v>
      </c>
      <c r="D672" s="30" t="b">
        <f>IF(INDEX(Technologies!$B$8:$U$227,H672,I672)=0,"",INDEX(Technologies!$B$8:$U$227,H672,I672))</f>
        <v>0</v>
      </c>
      <c r="E672" t="str">
        <f>INDEX(Technologies!$B$8:$B$227,H672)</f>
        <v>Refg-All_VLarge-Tier1</v>
      </c>
      <c r="G672" t="str">
        <f t="shared" si="31"/>
        <v>ThruDoorIce</v>
      </c>
      <c r="H672">
        <f t="shared" si="33"/>
        <v>66</v>
      </c>
      <c r="I672">
        <f>MATCH(G672,Technologies!$B$7:$U$7,0)</f>
        <v>6</v>
      </c>
      <c r="J672">
        <v>119</v>
      </c>
    </row>
    <row r="673" spans="2:10" x14ac:dyDescent="0.25">
      <c r="B673">
        <f>INDEX(exante.Technology!$A$5:$A$300,MATCH(E673,exante.Technology!$C$5:$C$300,0))</f>
        <v>1266</v>
      </c>
      <c r="C673" s="1">
        <f t="shared" si="32"/>
        <v>38</v>
      </c>
      <c r="D673" s="30" t="str">
        <f>IF(INDEX(Technologies!$B$8:$U$227,H673,I673)=0,"",INDEX(Technologies!$B$8:$U$227,H673,I673))</f>
        <v>Automatic</v>
      </c>
      <c r="E673" t="str">
        <f>INDEX(Technologies!$B$8:$B$227,H673)</f>
        <v>Refg-All_VLarge-Tier1</v>
      </c>
      <c r="G673" t="str">
        <f t="shared" si="31"/>
        <v>Defrost</v>
      </c>
      <c r="H673">
        <f t="shared" si="33"/>
        <v>66</v>
      </c>
      <c r="I673">
        <f>MATCH(G673,Technologies!$B$7:$U$7,0)</f>
        <v>7</v>
      </c>
      <c r="J673">
        <v>119</v>
      </c>
    </row>
    <row r="674" spans="2:10" x14ac:dyDescent="0.25">
      <c r="B674">
        <f>INDEX(exante.Technology!$A$5:$A$300,MATCH(E674,exante.Technology!$C$5:$C$300,0))</f>
        <v>1266</v>
      </c>
      <c r="C674" s="1">
        <f t="shared" si="32"/>
        <v>205</v>
      </c>
      <c r="D674" s="30">
        <f>IF(INDEX(Technologies!$B$8:$U$227,H674,I674)=0,"",INDEX(Technologies!$B$8:$U$227,H674,I674))</f>
        <v>26</v>
      </c>
      <c r="E674" t="str">
        <f>INDEX(Technologies!$B$8:$B$227,H674)</f>
        <v>Refg-All_VLarge-Tier1</v>
      </c>
      <c r="G674" t="str">
        <f t="shared" si="31"/>
        <v>TotVolume</v>
      </c>
      <c r="H674">
        <f t="shared" si="33"/>
        <v>66</v>
      </c>
      <c r="I674">
        <f>MATCH(G674,Technologies!$B$7:$U$7,0)</f>
        <v>8</v>
      </c>
      <c r="J674">
        <v>119</v>
      </c>
    </row>
    <row r="675" spans="2:10" x14ac:dyDescent="0.25">
      <c r="B675">
        <f>INDEX(exante.Technology!$A$5:$A$300,MATCH(E675,exante.Technology!$C$5:$C$300,0))</f>
        <v>1266</v>
      </c>
      <c r="C675" s="1">
        <f t="shared" si="32"/>
        <v>1084</v>
      </c>
      <c r="D675" s="30" t="str">
        <f>IF(INDEX(Technologies!$B$8:$U$227,H675,I675)=0,"",INDEX(Technologies!$B$8:$U$227,H675,I675))</f>
        <v>Very large (over 23 cu. ft.)</v>
      </c>
      <c r="E675" t="str">
        <f>INDEX(Technologies!$B$8:$B$227,H675)</f>
        <v>Refg-All_VLarge-Tier1</v>
      </c>
      <c r="G675" t="str">
        <f t="shared" si="31"/>
        <v>SizeRange</v>
      </c>
      <c r="H675">
        <f t="shared" si="33"/>
        <v>66</v>
      </c>
      <c r="I675">
        <f>MATCH(G675,Technologies!$B$7:$U$7,0)</f>
        <v>10</v>
      </c>
      <c r="J675">
        <v>119</v>
      </c>
    </row>
    <row r="676" spans="2:10" x14ac:dyDescent="0.25">
      <c r="B676">
        <f>INDEX(exante.Technology!$A$5:$A$300,MATCH(E676,exante.Technology!$C$5:$C$300,0))</f>
        <v>1266</v>
      </c>
      <c r="C676" s="1">
        <f t="shared" si="32"/>
        <v>1085</v>
      </c>
      <c r="D676" s="30" t="str">
        <f>IF(INDEX(Technologies!$B$8:$U$227,H676,I676)=0,"",INDEX(Technologies!$B$8:$U$227,H676,I676))</f>
        <v>Tier1</v>
      </c>
      <c r="E676" t="str">
        <f>INDEX(Technologies!$B$8:$B$227,H676)</f>
        <v>Refg-All_VLarge-Tier1</v>
      </c>
      <c r="G676" t="str">
        <f t="shared" si="31"/>
        <v>EffLevel</v>
      </c>
      <c r="H676">
        <f t="shared" si="33"/>
        <v>66</v>
      </c>
      <c r="I676">
        <f>MATCH(G676,Technologies!$B$7:$U$7,0)</f>
        <v>11</v>
      </c>
      <c r="J676">
        <v>119</v>
      </c>
    </row>
    <row r="677" spans="2:10" x14ac:dyDescent="0.25">
      <c r="B677">
        <f>INDEX(exante.Technology!$A$5:$A$300,MATCH(E677,exante.Technology!$C$5:$C$300,0))</f>
        <v>1266</v>
      </c>
      <c r="C677" s="1">
        <f t="shared" si="32"/>
        <v>167</v>
      </c>
      <c r="D677" s="30">
        <f>IF(INDEX(Technologies!$B$8:$U$227,H677,I677)=0,"",INDEX(Technologies!$B$8:$U$227,H677,I677))</f>
        <v>347</v>
      </c>
      <c r="E677" t="str">
        <f>INDEX(Technologies!$B$8:$B$227,H677)</f>
        <v>Refg-All_VLarge-Tier1</v>
      </c>
      <c r="G677" t="str">
        <f t="shared" si="31"/>
        <v>Rated_kWhyr</v>
      </c>
      <c r="H677">
        <f t="shared" si="33"/>
        <v>66</v>
      </c>
      <c r="I677">
        <f>MATCH(G677,Technologies!$B$7:$U$7,0)</f>
        <v>12</v>
      </c>
      <c r="J677">
        <v>119</v>
      </c>
    </row>
    <row r="678" spans="2:10" x14ac:dyDescent="0.25">
      <c r="B678">
        <f>INDEX(exante.Technology!$A$5:$A$300,MATCH(E678,exante.Technology!$C$5:$C$300,0))</f>
        <v>1266</v>
      </c>
      <c r="C678" s="1">
        <f t="shared" si="32"/>
        <v>9</v>
      </c>
      <c r="D678" s="30" t="str">
        <f>IF(INDEX(Technologies!$B$8:$U$227,H678,I678)=0,"",INDEX(Technologies!$B$8:$U$227,H678,I678))</f>
        <v>RatedkWh</v>
      </c>
      <c r="E678" t="str">
        <f>INDEX(Technologies!$B$8:$B$227,H678)</f>
        <v>Refg-All_VLarge-Tier1</v>
      </c>
      <c r="G678" t="str">
        <f t="shared" si="31"/>
        <v>Scale_Basis_Type</v>
      </c>
      <c r="H678">
        <f t="shared" si="33"/>
        <v>66</v>
      </c>
      <c r="I678">
        <f>MATCH(G678,Technologies!$B$7:$U$7,0)</f>
        <v>13</v>
      </c>
      <c r="J678">
        <v>119</v>
      </c>
    </row>
    <row r="679" spans="2:10" x14ac:dyDescent="0.25">
      <c r="B679">
        <f>INDEX(exante.Technology!$A$5:$A$300,MATCH(E679,exante.Technology!$C$5:$C$300,0))</f>
        <v>1266</v>
      </c>
      <c r="C679" s="1">
        <f t="shared" si="32"/>
        <v>10</v>
      </c>
      <c r="D679" s="30">
        <f>IF(INDEX(Technologies!$B$8:$U$227,H679,I679)=0,"",INDEX(Technologies!$B$8:$U$227,H679,I679))</f>
        <v>347</v>
      </c>
      <c r="E679" t="str">
        <f>INDEX(Technologies!$B$8:$B$227,H679)</f>
        <v>Refg-All_VLarge-Tier1</v>
      </c>
      <c r="G679" t="str">
        <f t="shared" si="31"/>
        <v>Scale_Basis_Value</v>
      </c>
      <c r="H679">
        <f t="shared" si="33"/>
        <v>66</v>
      </c>
      <c r="I679">
        <f>MATCH(G679,Technologies!$B$7:$U$7,0)</f>
        <v>14</v>
      </c>
      <c r="J679">
        <v>119</v>
      </c>
    </row>
    <row r="680" spans="2:10" x14ac:dyDescent="0.25">
      <c r="B680">
        <f>INDEX(exante.Technology!$A$5:$A$300,MATCH(E680,exante.Technology!$C$5:$C$300,0))</f>
        <v>1267</v>
      </c>
      <c r="C680" s="1">
        <f t="shared" si="32"/>
        <v>83</v>
      </c>
      <c r="D680" s="30" t="str">
        <f>IF(INDEX(Technologies!$B$8:$U$227,H680,I680)=0,"",INDEX(Technologies!$B$8:$U$227,H680,I680))</f>
        <v>All</v>
      </c>
      <c r="E680" t="str">
        <f>INDEX(Technologies!$B$8:$B$227,H680)</f>
        <v>Refg-All_WtdSize-Tier1</v>
      </c>
      <c r="G680" t="str">
        <f t="shared" si="31"/>
        <v>Freezer_Location</v>
      </c>
      <c r="H680">
        <f t="shared" si="33"/>
        <v>67</v>
      </c>
      <c r="I680">
        <f>MATCH(G680,Technologies!$B$7:$U$7,0)</f>
        <v>4</v>
      </c>
      <c r="J680">
        <v>119</v>
      </c>
    </row>
    <row r="681" spans="2:10" x14ac:dyDescent="0.25">
      <c r="B681">
        <f>INDEX(exante.Technology!$A$5:$A$300,MATCH(E681,exante.Technology!$C$5:$C$300,0))</f>
        <v>1267</v>
      </c>
      <c r="C681" s="1">
        <f t="shared" si="32"/>
        <v>95</v>
      </c>
      <c r="D681" s="30" t="b">
        <f>IF(INDEX(Technologies!$B$8:$U$227,H681,I681)=0,"",INDEX(Technologies!$B$8:$U$227,H681,I681))</f>
        <v>0</v>
      </c>
      <c r="E681" t="str">
        <f>INDEX(Technologies!$B$8:$B$227,H681)</f>
        <v>Refg-All_WtdSize-Tier1</v>
      </c>
      <c r="G681" t="str">
        <f t="shared" si="31"/>
        <v>IceMaker</v>
      </c>
      <c r="H681">
        <f t="shared" si="33"/>
        <v>67</v>
      </c>
      <c r="I681">
        <f>MATCH(G681,Technologies!$B$7:$U$7,0)</f>
        <v>5</v>
      </c>
      <c r="J681">
        <v>119</v>
      </c>
    </row>
    <row r="682" spans="2:10" x14ac:dyDescent="0.25">
      <c r="B682">
        <f>INDEX(exante.Technology!$A$5:$A$300,MATCH(E682,exante.Technology!$C$5:$C$300,0))</f>
        <v>1267</v>
      </c>
      <c r="C682" s="1">
        <f t="shared" si="32"/>
        <v>1083</v>
      </c>
      <c r="D682" s="30" t="b">
        <f>IF(INDEX(Technologies!$B$8:$U$227,H682,I682)=0,"",INDEX(Technologies!$B$8:$U$227,H682,I682))</f>
        <v>0</v>
      </c>
      <c r="E682" t="str">
        <f>INDEX(Technologies!$B$8:$B$227,H682)</f>
        <v>Refg-All_WtdSize-Tier1</v>
      </c>
      <c r="G682" t="str">
        <f t="shared" si="31"/>
        <v>ThruDoorIce</v>
      </c>
      <c r="H682">
        <f t="shared" si="33"/>
        <v>67</v>
      </c>
      <c r="I682">
        <f>MATCH(G682,Technologies!$B$7:$U$7,0)</f>
        <v>6</v>
      </c>
      <c r="J682">
        <v>119</v>
      </c>
    </row>
    <row r="683" spans="2:10" x14ac:dyDescent="0.25">
      <c r="B683">
        <f>INDEX(exante.Technology!$A$5:$A$300,MATCH(E683,exante.Technology!$C$5:$C$300,0))</f>
        <v>1267</v>
      </c>
      <c r="C683" s="1">
        <f t="shared" si="32"/>
        <v>38</v>
      </c>
      <c r="D683" s="30" t="str">
        <f>IF(INDEX(Technologies!$B$8:$U$227,H683,I683)=0,"",INDEX(Technologies!$B$8:$U$227,H683,I683))</f>
        <v>Automatic</v>
      </c>
      <c r="E683" t="str">
        <f>INDEX(Technologies!$B$8:$B$227,H683)</f>
        <v>Refg-All_WtdSize-Tier1</v>
      </c>
      <c r="G683" t="str">
        <f t="shared" si="31"/>
        <v>Defrost</v>
      </c>
      <c r="H683">
        <f t="shared" si="33"/>
        <v>67</v>
      </c>
      <c r="I683">
        <f>MATCH(G683,Technologies!$B$7:$U$7,0)</f>
        <v>7</v>
      </c>
      <c r="J683">
        <v>119</v>
      </c>
    </row>
    <row r="684" spans="2:10" x14ac:dyDescent="0.25">
      <c r="B684">
        <f>INDEX(exante.Technology!$A$5:$A$300,MATCH(E684,exante.Technology!$C$5:$C$300,0))</f>
        <v>1267</v>
      </c>
      <c r="C684" s="1">
        <f t="shared" si="32"/>
        <v>205</v>
      </c>
      <c r="D684" s="30">
        <f>IF(INDEX(Technologies!$B$8:$U$227,H684,I684)=0,"",INDEX(Technologies!$B$8:$U$227,H684,I684))</f>
        <v>14.2</v>
      </c>
      <c r="E684" t="str">
        <f>INDEX(Technologies!$B$8:$B$227,H684)</f>
        <v>Refg-All_WtdSize-Tier1</v>
      </c>
      <c r="G684" t="str">
        <f t="shared" si="31"/>
        <v>TotVolume</v>
      </c>
      <c r="H684">
        <f t="shared" si="33"/>
        <v>67</v>
      </c>
      <c r="I684">
        <f>MATCH(G684,Technologies!$B$7:$U$7,0)</f>
        <v>8</v>
      </c>
      <c r="J684">
        <v>119</v>
      </c>
    </row>
    <row r="685" spans="2:10" x14ac:dyDescent="0.25">
      <c r="B685">
        <f>INDEX(exante.Technology!$A$5:$A$300,MATCH(E685,exante.Technology!$C$5:$C$300,0))</f>
        <v>1267</v>
      </c>
      <c r="C685" s="1">
        <f t="shared" si="32"/>
        <v>1084</v>
      </c>
      <c r="D685" s="30" t="str">
        <f>IF(INDEX(Technologies!$B$8:$U$227,H685,I685)=0,"",INDEX(Technologies!$B$8:$U$227,H685,I685))</f>
        <v>Weighted Size</v>
      </c>
      <c r="E685" t="str">
        <f>INDEX(Technologies!$B$8:$B$227,H685)</f>
        <v>Refg-All_WtdSize-Tier1</v>
      </c>
      <c r="G685" t="str">
        <f t="shared" si="31"/>
        <v>SizeRange</v>
      </c>
      <c r="H685">
        <f t="shared" si="33"/>
        <v>67</v>
      </c>
      <c r="I685">
        <f>MATCH(G685,Technologies!$B$7:$U$7,0)</f>
        <v>10</v>
      </c>
      <c r="J685">
        <v>119</v>
      </c>
    </row>
    <row r="686" spans="2:10" x14ac:dyDescent="0.25">
      <c r="B686">
        <f>INDEX(exante.Technology!$A$5:$A$300,MATCH(E686,exante.Technology!$C$5:$C$300,0))</f>
        <v>1267</v>
      </c>
      <c r="C686" s="1">
        <f t="shared" si="32"/>
        <v>1085</v>
      </c>
      <c r="D686" s="30" t="str">
        <f>IF(INDEX(Technologies!$B$8:$U$227,H686,I686)=0,"",INDEX(Technologies!$B$8:$U$227,H686,I686))</f>
        <v>Tier1</v>
      </c>
      <c r="E686" t="str">
        <f>INDEX(Technologies!$B$8:$B$227,H686)</f>
        <v>Refg-All_WtdSize-Tier1</v>
      </c>
      <c r="G686" t="str">
        <f t="shared" si="31"/>
        <v>EffLevel</v>
      </c>
      <c r="H686">
        <f t="shared" si="33"/>
        <v>67</v>
      </c>
      <c r="I686">
        <f>MATCH(G686,Technologies!$B$7:$U$7,0)</f>
        <v>11</v>
      </c>
      <c r="J686">
        <v>119</v>
      </c>
    </row>
    <row r="687" spans="2:10" x14ac:dyDescent="0.25">
      <c r="B687">
        <f>INDEX(exante.Technology!$A$5:$A$300,MATCH(E687,exante.Technology!$C$5:$C$300,0))</f>
        <v>1267</v>
      </c>
      <c r="C687" s="1">
        <f t="shared" si="32"/>
        <v>167</v>
      </c>
      <c r="D687" s="30">
        <f>IF(INDEX(Technologies!$B$8:$U$227,H687,I687)=0,"",INDEX(Technologies!$B$8:$U$227,H687,I687))</f>
        <v>272</v>
      </c>
      <c r="E687" t="str">
        <f>INDEX(Technologies!$B$8:$B$227,H687)</f>
        <v>Refg-All_WtdSize-Tier1</v>
      </c>
      <c r="G687" t="str">
        <f t="shared" si="31"/>
        <v>Rated_kWhyr</v>
      </c>
      <c r="H687">
        <f t="shared" si="33"/>
        <v>67</v>
      </c>
      <c r="I687">
        <f>MATCH(G687,Technologies!$B$7:$U$7,0)</f>
        <v>12</v>
      </c>
      <c r="J687">
        <v>119</v>
      </c>
    </row>
    <row r="688" spans="2:10" x14ac:dyDescent="0.25">
      <c r="B688">
        <f>INDEX(exante.Technology!$A$5:$A$300,MATCH(E688,exante.Technology!$C$5:$C$300,0))</f>
        <v>1267</v>
      </c>
      <c r="C688" s="1">
        <f t="shared" si="32"/>
        <v>9</v>
      </c>
      <c r="D688" s="30" t="str">
        <f>IF(INDEX(Technologies!$B$8:$U$227,H688,I688)=0,"",INDEX(Technologies!$B$8:$U$227,H688,I688))</f>
        <v>RatedkWh</v>
      </c>
      <c r="E688" t="str">
        <f>INDEX(Technologies!$B$8:$B$227,H688)</f>
        <v>Refg-All_WtdSize-Tier1</v>
      </c>
      <c r="G688" t="str">
        <f t="shared" si="31"/>
        <v>Scale_Basis_Type</v>
      </c>
      <c r="H688">
        <f t="shared" si="33"/>
        <v>67</v>
      </c>
      <c r="I688">
        <f>MATCH(G688,Technologies!$B$7:$U$7,0)</f>
        <v>13</v>
      </c>
      <c r="J688">
        <v>119</v>
      </c>
    </row>
    <row r="689" spans="2:10" x14ac:dyDescent="0.25">
      <c r="B689">
        <f>INDEX(exante.Technology!$A$5:$A$300,MATCH(E689,exante.Technology!$C$5:$C$300,0))</f>
        <v>1267</v>
      </c>
      <c r="C689" s="1">
        <f t="shared" si="32"/>
        <v>10</v>
      </c>
      <c r="D689" s="30">
        <f>IF(INDEX(Technologies!$B$8:$U$227,H689,I689)=0,"",INDEX(Technologies!$B$8:$U$227,H689,I689))</f>
        <v>272</v>
      </c>
      <c r="E689" t="str">
        <f>INDEX(Technologies!$B$8:$B$227,H689)</f>
        <v>Refg-All_WtdSize-Tier1</v>
      </c>
      <c r="G689" t="str">
        <f t="shared" si="31"/>
        <v>Scale_Basis_Value</v>
      </c>
      <c r="H689">
        <f t="shared" si="33"/>
        <v>67</v>
      </c>
      <c r="I689">
        <f>MATCH(G689,Technologies!$B$7:$U$7,0)</f>
        <v>14</v>
      </c>
      <c r="J689">
        <v>119</v>
      </c>
    </row>
    <row r="690" spans="2:10" x14ac:dyDescent="0.25">
      <c r="B690">
        <f>INDEX(exante.Technology!$A$5:$A$300,MATCH(E690,exante.Technology!$C$5:$C$300,0))</f>
        <v>1268</v>
      </c>
      <c r="C690" s="1">
        <f t="shared" si="32"/>
        <v>83</v>
      </c>
      <c r="D690" s="30" t="str">
        <f>IF(INDEX(Technologies!$B$8:$U$227,H690,I690)=0,"",INDEX(Technologies!$B$8:$U$227,H690,I690))</f>
        <v>Top</v>
      </c>
      <c r="E690" t="str">
        <f>INDEX(Technologies!$B$8:$B$227,H690)</f>
        <v>RefgFrz-TM-Ice_Mini-Tier1</v>
      </c>
      <c r="G690" t="str">
        <f t="shared" si="31"/>
        <v>Freezer_Location</v>
      </c>
      <c r="H690">
        <f t="shared" si="33"/>
        <v>68</v>
      </c>
      <c r="I690">
        <f>MATCH(G690,Technologies!$B$7:$U$7,0)</f>
        <v>4</v>
      </c>
      <c r="J690">
        <v>119</v>
      </c>
    </row>
    <row r="691" spans="2:10" x14ac:dyDescent="0.25">
      <c r="B691">
        <f>INDEX(exante.Technology!$A$5:$A$300,MATCH(E691,exante.Technology!$C$5:$C$300,0))</f>
        <v>1268</v>
      </c>
      <c r="C691" s="1">
        <f t="shared" si="32"/>
        <v>95</v>
      </c>
      <c r="D691" s="30" t="b">
        <f>IF(INDEX(Technologies!$B$8:$U$227,H691,I691)=0,"",INDEX(Technologies!$B$8:$U$227,H691,I691))</f>
        <v>1</v>
      </c>
      <c r="E691" t="str">
        <f>INDEX(Technologies!$B$8:$B$227,H691)</f>
        <v>RefgFrz-TM-Ice_Mini-Tier1</v>
      </c>
      <c r="G691" t="str">
        <f t="shared" si="31"/>
        <v>IceMaker</v>
      </c>
      <c r="H691">
        <f t="shared" si="33"/>
        <v>68</v>
      </c>
      <c r="I691">
        <f>MATCH(G691,Technologies!$B$7:$U$7,0)</f>
        <v>5</v>
      </c>
      <c r="J691">
        <v>119</v>
      </c>
    </row>
    <row r="692" spans="2:10" x14ac:dyDescent="0.25">
      <c r="B692">
        <f>INDEX(exante.Technology!$A$5:$A$300,MATCH(E692,exante.Technology!$C$5:$C$300,0))</f>
        <v>1268</v>
      </c>
      <c r="C692" s="1">
        <f t="shared" si="32"/>
        <v>1083</v>
      </c>
      <c r="D692" s="30" t="b">
        <f>IF(INDEX(Technologies!$B$8:$U$227,H692,I692)=0,"",INDEX(Technologies!$B$8:$U$227,H692,I692))</f>
        <v>0</v>
      </c>
      <c r="E692" t="str">
        <f>INDEX(Technologies!$B$8:$B$227,H692)</f>
        <v>RefgFrz-TM-Ice_Mini-Tier1</v>
      </c>
      <c r="G692" t="str">
        <f t="shared" si="31"/>
        <v>ThruDoorIce</v>
      </c>
      <c r="H692">
        <f t="shared" si="33"/>
        <v>68</v>
      </c>
      <c r="I692">
        <f>MATCH(G692,Technologies!$B$7:$U$7,0)</f>
        <v>6</v>
      </c>
      <c r="J692">
        <v>119</v>
      </c>
    </row>
    <row r="693" spans="2:10" x14ac:dyDescent="0.25">
      <c r="B693">
        <f>INDEX(exante.Technology!$A$5:$A$300,MATCH(E693,exante.Technology!$C$5:$C$300,0))</f>
        <v>1268</v>
      </c>
      <c r="C693" s="1">
        <f t="shared" si="32"/>
        <v>38</v>
      </c>
      <c r="D693" s="30" t="str">
        <f>IF(INDEX(Technologies!$B$8:$U$227,H693,I693)=0,"",INDEX(Technologies!$B$8:$U$227,H693,I693))</f>
        <v>Automatic</v>
      </c>
      <c r="E693" t="str">
        <f>INDEX(Technologies!$B$8:$B$227,H693)</f>
        <v>RefgFrz-TM-Ice_Mini-Tier1</v>
      </c>
      <c r="G693" t="str">
        <f t="shared" si="31"/>
        <v>Defrost</v>
      </c>
      <c r="H693">
        <f t="shared" si="33"/>
        <v>68</v>
      </c>
      <c r="I693">
        <f>MATCH(G693,Technologies!$B$7:$U$7,0)</f>
        <v>7</v>
      </c>
      <c r="J693">
        <v>119</v>
      </c>
    </row>
    <row r="694" spans="2:10" x14ac:dyDescent="0.25">
      <c r="B694">
        <f>INDEX(exante.Technology!$A$5:$A$300,MATCH(E694,exante.Technology!$C$5:$C$300,0))</f>
        <v>1268</v>
      </c>
      <c r="C694" s="1">
        <f t="shared" si="32"/>
        <v>205</v>
      </c>
      <c r="D694" s="30">
        <f>IF(INDEX(Technologies!$B$8:$U$227,H694,I694)=0,"",INDEX(Technologies!$B$8:$U$227,H694,I694))</f>
        <v>11</v>
      </c>
      <c r="E694" t="str">
        <f>INDEX(Technologies!$B$8:$B$227,H694)</f>
        <v>RefgFrz-TM-Ice_Mini-Tier1</v>
      </c>
      <c r="G694" t="str">
        <f t="shared" si="31"/>
        <v>TotVolume</v>
      </c>
      <c r="H694">
        <f t="shared" si="33"/>
        <v>68</v>
      </c>
      <c r="I694">
        <f>MATCH(G694,Technologies!$B$7:$U$7,0)</f>
        <v>8</v>
      </c>
      <c r="J694">
        <v>119</v>
      </c>
    </row>
    <row r="695" spans="2:10" x14ac:dyDescent="0.25">
      <c r="B695">
        <f>INDEX(exante.Technology!$A$5:$A$300,MATCH(E695,exante.Technology!$C$5:$C$300,0))</f>
        <v>1268</v>
      </c>
      <c r="C695" s="1">
        <f t="shared" si="32"/>
        <v>1084</v>
      </c>
      <c r="D695" s="30" t="str">
        <f>IF(INDEX(Technologies!$B$8:$U$227,H695,I695)=0,"",INDEX(Technologies!$B$8:$U$227,H695,I695))</f>
        <v>Very Small (&lt;13 cu. ft.)</v>
      </c>
      <c r="E695" t="str">
        <f>INDEX(Technologies!$B$8:$B$227,H695)</f>
        <v>RefgFrz-TM-Ice_Mini-Tier1</v>
      </c>
      <c r="G695" t="str">
        <f t="shared" si="31"/>
        <v>SizeRange</v>
      </c>
      <c r="H695">
        <f t="shared" si="33"/>
        <v>68</v>
      </c>
      <c r="I695">
        <f>MATCH(G695,Technologies!$B$7:$U$7,0)</f>
        <v>10</v>
      </c>
      <c r="J695">
        <v>119</v>
      </c>
    </row>
    <row r="696" spans="2:10" x14ac:dyDescent="0.25">
      <c r="B696">
        <f>INDEX(exante.Technology!$A$5:$A$300,MATCH(E696,exante.Technology!$C$5:$C$300,0))</f>
        <v>1268</v>
      </c>
      <c r="C696" s="1">
        <f t="shared" si="32"/>
        <v>1085</v>
      </c>
      <c r="D696" s="30" t="str">
        <f>IF(INDEX(Technologies!$B$8:$U$227,H696,I696)=0,"",INDEX(Technologies!$B$8:$U$227,H696,I696))</f>
        <v>Tier1</v>
      </c>
      <c r="E696" t="str">
        <f>INDEX(Technologies!$B$8:$B$227,H696)</f>
        <v>RefgFrz-TM-Ice_Mini-Tier1</v>
      </c>
      <c r="G696" t="str">
        <f t="shared" si="31"/>
        <v>EffLevel</v>
      </c>
      <c r="H696">
        <f t="shared" si="33"/>
        <v>68</v>
      </c>
      <c r="I696">
        <f>MATCH(G696,Technologies!$B$7:$U$7,0)</f>
        <v>11</v>
      </c>
      <c r="J696">
        <v>119</v>
      </c>
    </row>
    <row r="697" spans="2:10" x14ac:dyDescent="0.25">
      <c r="B697">
        <f>INDEX(exante.Technology!$A$5:$A$300,MATCH(E697,exante.Technology!$C$5:$C$300,0))</f>
        <v>1268</v>
      </c>
      <c r="C697" s="1">
        <f t="shared" si="32"/>
        <v>167</v>
      </c>
      <c r="D697" s="30">
        <f>IF(INDEX(Technologies!$B$8:$U$227,H697,I697)=0,"",INDEX(Technologies!$B$8:$U$227,H697,I697))</f>
        <v>381</v>
      </c>
      <c r="E697" t="str">
        <f>INDEX(Technologies!$B$8:$B$227,H697)</f>
        <v>RefgFrz-TM-Ice_Mini-Tier1</v>
      </c>
      <c r="G697" t="str">
        <f t="shared" si="31"/>
        <v>Rated_kWhyr</v>
      </c>
      <c r="H697">
        <f t="shared" si="33"/>
        <v>68</v>
      </c>
      <c r="I697">
        <f>MATCH(G697,Technologies!$B$7:$U$7,0)</f>
        <v>12</v>
      </c>
      <c r="J697">
        <v>119</v>
      </c>
    </row>
    <row r="698" spans="2:10" x14ac:dyDescent="0.25">
      <c r="B698">
        <f>INDEX(exante.Technology!$A$5:$A$300,MATCH(E698,exante.Technology!$C$5:$C$300,0))</f>
        <v>1268</v>
      </c>
      <c r="C698" s="1">
        <f t="shared" si="32"/>
        <v>9</v>
      </c>
      <c r="D698" s="30" t="str">
        <f>IF(INDEX(Technologies!$B$8:$U$227,H698,I698)=0,"",INDEX(Technologies!$B$8:$U$227,H698,I698))</f>
        <v>RatedkWh</v>
      </c>
      <c r="E698" t="str">
        <f>INDEX(Technologies!$B$8:$B$227,H698)</f>
        <v>RefgFrz-TM-Ice_Mini-Tier1</v>
      </c>
      <c r="G698" t="str">
        <f t="shared" si="31"/>
        <v>Scale_Basis_Type</v>
      </c>
      <c r="H698">
        <f t="shared" si="33"/>
        <v>68</v>
      </c>
      <c r="I698">
        <f>MATCH(G698,Technologies!$B$7:$U$7,0)</f>
        <v>13</v>
      </c>
      <c r="J698">
        <v>119</v>
      </c>
    </row>
    <row r="699" spans="2:10" x14ac:dyDescent="0.25">
      <c r="B699">
        <f>INDEX(exante.Technology!$A$5:$A$300,MATCH(E699,exante.Technology!$C$5:$C$300,0))</f>
        <v>1268</v>
      </c>
      <c r="C699" s="1">
        <f t="shared" si="32"/>
        <v>10</v>
      </c>
      <c r="D699" s="30">
        <f>IF(INDEX(Technologies!$B$8:$U$227,H699,I699)=0,"",INDEX(Technologies!$B$8:$U$227,H699,I699))</f>
        <v>381</v>
      </c>
      <c r="E699" t="str">
        <f>INDEX(Technologies!$B$8:$B$227,H699)</f>
        <v>RefgFrz-TM-Ice_Mini-Tier1</v>
      </c>
      <c r="G699" t="str">
        <f t="shared" si="31"/>
        <v>Scale_Basis_Value</v>
      </c>
      <c r="H699">
        <f t="shared" si="33"/>
        <v>68</v>
      </c>
      <c r="I699">
        <f>MATCH(G699,Technologies!$B$7:$U$7,0)</f>
        <v>14</v>
      </c>
      <c r="J699">
        <v>119</v>
      </c>
    </row>
    <row r="700" spans="2:10" x14ac:dyDescent="0.25">
      <c r="B700">
        <f>INDEX(exante.Technology!$A$5:$A$300,MATCH(E700,exante.Technology!$C$5:$C$300,0))</f>
        <v>1269</v>
      </c>
      <c r="C700" s="1">
        <f t="shared" si="32"/>
        <v>83</v>
      </c>
      <c r="D700" s="30" t="str">
        <f>IF(INDEX(Technologies!$B$8:$U$227,H700,I700)=0,"",INDEX(Technologies!$B$8:$U$227,H700,I700))</f>
        <v>Top</v>
      </c>
      <c r="E700" t="str">
        <f>INDEX(Technologies!$B$8:$B$227,H700)</f>
        <v>RefgFrz-TM-Ice_Small-Tier1</v>
      </c>
      <c r="G700" t="str">
        <f t="shared" si="31"/>
        <v>Freezer_Location</v>
      </c>
      <c r="H700">
        <f t="shared" si="33"/>
        <v>69</v>
      </c>
      <c r="I700">
        <f>MATCH(G700,Technologies!$B$7:$U$7,0)</f>
        <v>4</v>
      </c>
      <c r="J700">
        <v>119</v>
      </c>
    </row>
    <row r="701" spans="2:10" x14ac:dyDescent="0.25">
      <c r="B701">
        <f>INDEX(exante.Technology!$A$5:$A$300,MATCH(E701,exante.Technology!$C$5:$C$300,0))</f>
        <v>1269</v>
      </c>
      <c r="C701" s="1">
        <f t="shared" si="32"/>
        <v>95</v>
      </c>
      <c r="D701" s="30" t="b">
        <f>IF(INDEX(Technologies!$B$8:$U$227,H701,I701)=0,"",INDEX(Technologies!$B$8:$U$227,H701,I701))</f>
        <v>1</v>
      </c>
      <c r="E701" t="str">
        <f>INDEX(Technologies!$B$8:$B$227,H701)</f>
        <v>RefgFrz-TM-Ice_Small-Tier1</v>
      </c>
      <c r="G701" t="str">
        <f t="shared" si="31"/>
        <v>IceMaker</v>
      </c>
      <c r="H701">
        <f t="shared" si="33"/>
        <v>69</v>
      </c>
      <c r="I701">
        <f>MATCH(G701,Technologies!$B$7:$U$7,0)</f>
        <v>5</v>
      </c>
      <c r="J701">
        <v>119</v>
      </c>
    </row>
    <row r="702" spans="2:10" x14ac:dyDescent="0.25">
      <c r="B702">
        <f>INDEX(exante.Technology!$A$5:$A$300,MATCH(E702,exante.Technology!$C$5:$C$300,0))</f>
        <v>1269</v>
      </c>
      <c r="C702" s="1">
        <f t="shared" si="32"/>
        <v>1083</v>
      </c>
      <c r="D702" s="30" t="b">
        <f>IF(INDEX(Technologies!$B$8:$U$227,H702,I702)=0,"",INDEX(Technologies!$B$8:$U$227,H702,I702))</f>
        <v>0</v>
      </c>
      <c r="E702" t="str">
        <f>INDEX(Technologies!$B$8:$B$227,H702)</f>
        <v>RefgFrz-TM-Ice_Small-Tier1</v>
      </c>
      <c r="G702" t="str">
        <f t="shared" si="31"/>
        <v>ThruDoorIce</v>
      </c>
      <c r="H702">
        <f t="shared" si="33"/>
        <v>69</v>
      </c>
      <c r="I702">
        <f>MATCH(G702,Technologies!$B$7:$U$7,0)</f>
        <v>6</v>
      </c>
      <c r="J702">
        <v>119</v>
      </c>
    </row>
    <row r="703" spans="2:10" x14ac:dyDescent="0.25">
      <c r="B703">
        <f>INDEX(exante.Technology!$A$5:$A$300,MATCH(E703,exante.Technology!$C$5:$C$300,0))</f>
        <v>1269</v>
      </c>
      <c r="C703" s="1">
        <f t="shared" si="32"/>
        <v>38</v>
      </c>
      <c r="D703" s="30" t="str">
        <f>IF(INDEX(Technologies!$B$8:$U$227,H703,I703)=0,"",INDEX(Technologies!$B$8:$U$227,H703,I703))</f>
        <v>Automatic</v>
      </c>
      <c r="E703" t="str">
        <f>INDEX(Technologies!$B$8:$B$227,H703)</f>
        <v>RefgFrz-TM-Ice_Small-Tier1</v>
      </c>
      <c r="G703" t="str">
        <f t="shared" si="31"/>
        <v>Defrost</v>
      </c>
      <c r="H703">
        <f t="shared" si="33"/>
        <v>69</v>
      </c>
      <c r="I703">
        <f>MATCH(G703,Technologies!$B$7:$U$7,0)</f>
        <v>7</v>
      </c>
      <c r="J703">
        <v>119</v>
      </c>
    </row>
    <row r="704" spans="2:10" x14ac:dyDescent="0.25">
      <c r="B704">
        <f>INDEX(exante.Technology!$A$5:$A$300,MATCH(E704,exante.Technology!$C$5:$C$300,0))</f>
        <v>1269</v>
      </c>
      <c r="C704" s="1">
        <f t="shared" si="32"/>
        <v>205</v>
      </c>
      <c r="D704" s="30">
        <f>IF(INDEX(Technologies!$B$8:$U$227,H704,I704)=0,"",INDEX(Technologies!$B$8:$U$227,H704,I704))</f>
        <v>15</v>
      </c>
      <c r="E704" t="str">
        <f>INDEX(Technologies!$B$8:$B$227,H704)</f>
        <v>RefgFrz-TM-Ice_Small-Tier1</v>
      </c>
      <c r="G704" t="str">
        <f t="shared" si="31"/>
        <v>TotVolume</v>
      </c>
      <c r="H704">
        <f t="shared" si="33"/>
        <v>69</v>
      </c>
      <c r="I704">
        <f>MATCH(G704,Technologies!$B$7:$U$7,0)</f>
        <v>8</v>
      </c>
      <c r="J704">
        <v>119</v>
      </c>
    </row>
    <row r="705" spans="2:10" x14ac:dyDescent="0.25">
      <c r="B705">
        <f>INDEX(exante.Technology!$A$5:$A$300,MATCH(E705,exante.Technology!$C$5:$C$300,0))</f>
        <v>1269</v>
      </c>
      <c r="C705" s="1">
        <f t="shared" si="32"/>
        <v>1084</v>
      </c>
      <c r="D705" s="30" t="str">
        <f>IF(INDEX(Technologies!$B$8:$U$227,H705,I705)=0,"",INDEX(Technologies!$B$8:$U$227,H705,I705))</f>
        <v>Small (13 – 16 cu. ft.)</v>
      </c>
      <c r="E705" t="str">
        <f>INDEX(Technologies!$B$8:$B$227,H705)</f>
        <v>RefgFrz-TM-Ice_Small-Tier1</v>
      </c>
      <c r="G705" t="str">
        <f t="shared" si="31"/>
        <v>SizeRange</v>
      </c>
      <c r="H705">
        <f t="shared" si="33"/>
        <v>69</v>
      </c>
      <c r="I705">
        <f>MATCH(G705,Technologies!$B$7:$U$7,0)</f>
        <v>10</v>
      </c>
      <c r="J705">
        <v>119</v>
      </c>
    </row>
    <row r="706" spans="2:10" x14ac:dyDescent="0.25">
      <c r="B706">
        <f>INDEX(exante.Technology!$A$5:$A$300,MATCH(E706,exante.Technology!$C$5:$C$300,0))</f>
        <v>1269</v>
      </c>
      <c r="C706" s="1">
        <f t="shared" si="32"/>
        <v>1085</v>
      </c>
      <c r="D706" s="30" t="str">
        <f>IF(INDEX(Technologies!$B$8:$U$227,H706,I706)=0,"",INDEX(Technologies!$B$8:$U$227,H706,I706))</f>
        <v>Tier1</v>
      </c>
      <c r="E706" t="str">
        <f>INDEX(Technologies!$B$8:$B$227,H706)</f>
        <v>RefgFrz-TM-Ice_Small-Tier1</v>
      </c>
      <c r="G706" t="str">
        <f t="shared" si="31"/>
        <v>EffLevel</v>
      </c>
      <c r="H706">
        <f t="shared" si="33"/>
        <v>69</v>
      </c>
      <c r="I706">
        <f>MATCH(G706,Technologies!$B$7:$U$7,0)</f>
        <v>11</v>
      </c>
      <c r="J706">
        <v>119</v>
      </c>
    </row>
    <row r="707" spans="2:10" x14ac:dyDescent="0.25">
      <c r="B707">
        <f>INDEX(exante.Technology!$A$5:$A$300,MATCH(E707,exante.Technology!$C$5:$C$300,0))</f>
        <v>1269</v>
      </c>
      <c r="C707" s="1">
        <f t="shared" si="32"/>
        <v>167</v>
      </c>
      <c r="D707" s="30">
        <f>IF(INDEX(Technologies!$B$8:$U$227,H707,I707)=0,"",INDEX(Technologies!$B$8:$U$227,H707,I707))</f>
        <v>416</v>
      </c>
      <c r="E707" t="str">
        <f>INDEX(Technologies!$B$8:$B$227,H707)</f>
        <v>RefgFrz-TM-Ice_Small-Tier1</v>
      </c>
      <c r="G707" t="str">
        <f t="shared" si="31"/>
        <v>Rated_kWhyr</v>
      </c>
      <c r="H707">
        <f t="shared" si="33"/>
        <v>69</v>
      </c>
      <c r="I707">
        <f>MATCH(G707,Technologies!$B$7:$U$7,0)</f>
        <v>12</v>
      </c>
      <c r="J707">
        <v>119</v>
      </c>
    </row>
    <row r="708" spans="2:10" x14ac:dyDescent="0.25">
      <c r="B708">
        <f>INDEX(exante.Technology!$A$5:$A$300,MATCH(E708,exante.Technology!$C$5:$C$300,0))</f>
        <v>1269</v>
      </c>
      <c r="C708" s="1">
        <f t="shared" si="32"/>
        <v>9</v>
      </c>
      <c r="D708" s="30" t="str">
        <f>IF(INDEX(Technologies!$B$8:$U$227,H708,I708)=0,"",INDEX(Technologies!$B$8:$U$227,H708,I708))</f>
        <v>RatedkWh</v>
      </c>
      <c r="E708" t="str">
        <f>INDEX(Technologies!$B$8:$B$227,H708)</f>
        <v>RefgFrz-TM-Ice_Small-Tier1</v>
      </c>
      <c r="G708" t="str">
        <f t="shared" si="31"/>
        <v>Scale_Basis_Type</v>
      </c>
      <c r="H708">
        <f t="shared" si="33"/>
        <v>69</v>
      </c>
      <c r="I708">
        <f>MATCH(G708,Technologies!$B$7:$U$7,0)</f>
        <v>13</v>
      </c>
      <c r="J708">
        <v>119</v>
      </c>
    </row>
    <row r="709" spans="2:10" x14ac:dyDescent="0.25">
      <c r="B709">
        <f>INDEX(exante.Technology!$A$5:$A$300,MATCH(E709,exante.Technology!$C$5:$C$300,0))</f>
        <v>1269</v>
      </c>
      <c r="C709" s="1">
        <f t="shared" si="32"/>
        <v>10</v>
      </c>
      <c r="D709" s="30">
        <f>IF(INDEX(Technologies!$B$8:$U$227,H709,I709)=0,"",INDEX(Technologies!$B$8:$U$227,H709,I709))</f>
        <v>416</v>
      </c>
      <c r="E709" t="str">
        <f>INDEX(Technologies!$B$8:$B$227,H709)</f>
        <v>RefgFrz-TM-Ice_Small-Tier1</v>
      </c>
      <c r="G709" t="str">
        <f t="shared" si="31"/>
        <v>Scale_Basis_Value</v>
      </c>
      <c r="H709">
        <f t="shared" si="33"/>
        <v>69</v>
      </c>
      <c r="I709">
        <f>MATCH(G709,Technologies!$B$7:$U$7,0)</f>
        <v>14</v>
      </c>
      <c r="J709">
        <v>119</v>
      </c>
    </row>
    <row r="710" spans="2:10" x14ac:dyDescent="0.25">
      <c r="B710">
        <f>INDEX(exante.Technology!$A$5:$A$300,MATCH(E710,exante.Technology!$C$5:$C$300,0))</f>
        <v>1270</v>
      </c>
      <c r="C710" s="1">
        <f t="shared" si="32"/>
        <v>83</v>
      </c>
      <c r="D710" s="30" t="str">
        <f>IF(INDEX(Technologies!$B$8:$U$227,H710,I710)=0,"",INDEX(Technologies!$B$8:$U$227,H710,I710))</f>
        <v>Top</v>
      </c>
      <c r="E710" t="str">
        <f>INDEX(Technologies!$B$8:$B$227,H710)</f>
        <v>RefgFrz-TM-Ice_Med-Tier1</v>
      </c>
      <c r="G710" t="str">
        <f t="shared" si="31"/>
        <v>Freezer_Location</v>
      </c>
      <c r="H710">
        <f t="shared" si="33"/>
        <v>70</v>
      </c>
      <c r="I710">
        <f>MATCH(G710,Technologies!$B$7:$U$7,0)</f>
        <v>4</v>
      </c>
      <c r="J710">
        <v>119</v>
      </c>
    </row>
    <row r="711" spans="2:10" x14ac:dyDescent="0.25">
      <c r="B711">
        <f>INDEX(exante.Technology!$A$5:$A$300,MATCH(E711,exante.Technology!$C$5:$C$300,0))</f>
        <v>1270</v>
      </c>
      <c r="C711" s="1">
        <f t="shared" si="32"/>
        <v>95</v>
      </c>
      <c r="D711" s="30" t="b">
        <f>IF(INDEX(Technologies!$B$8:$U$227,H711,I711)=0,"",INDEX(Technologies!$B$8:$U$227,H711,I711))</f>
        <v>1</v>
      </c>
      <c r="E711" t="str">
        <f>INDEX(Technologies!$B$8:$B$227,H711)</f>
        <v>RefgFrz-TM-Ice_Med-Tier1</v>
      </c>
      <c r="G711" t="str">
        <f t="shared" si="31"/>
        <v>IceMaker</v>
      </c>
      <c r="H711">
        <f t="shared" si="33"/>
        <v>70</v>
      </c>
      <c r="I711">
        <f>MATCH(G711,Technologies!$B$7:$U$7,0)</f>
        <v>5</v>
      </c>
      <c r="J711">
        <v>119</v>
      </c>
    </row>
    <row r="712" spans="2:10" x14ac:dyDescent="0.25">
      <c r="B712">
        <f>INDEX(exante.Technology!$A$5:$A$300,MATCH(E712,exante.Technology!$C$5:$C$300,0))</f>
        <v>1270</v>
      </c>
      <c r="C712" s="1">
        <f t="shared" si="32"/>
        <v>1083</v>
      </c>
      <c r="D712" s="30" t="b">
        <f>IF(INDEX(Technologies!$B$8:$U$227,H712,I712)=0,"",INDEX(Technologies!$B$8:$U$227,H712,I712))</f>
        <v>0</v>
      </c>
      <c r="E712" t="str">
        <f>INDEX(Technologies!$B$8:$B$227,H712)</f>
        <v>RefgFrz-TM-Ice_Med-Tier1</v>
      </c>
      <c r="G712" t="str">
        <f t="shared" si="31"/>
        <v>ThruDoorIce</v>
      </c>
      <c r="H712">
        <f t="shared" si="33"/>
        <v>70</v>
      </c>
      <c r="I712">
        <f>MATCH(G712,Technologies!$B$7:$U$7,0)</f>
        <v>6</v>
      </c>
      <c r="J712">
        <v>119</v>
      </c>
    </row>
    <row r="713" spans="2:10" x14ac:dyDescent="0.25">
      <c r="B713">
        <f>INDEX(exante.Technology!$A$5:$A$300,MATCH(E713,exante.Technology!$C$5:$C$300,0))</f>
        <v>1270</v>
      </c>
      <c r="C713" s="1">
        <f t="shared" si="32"/>
        <v>38</v>
      </c>
      <c r="D713" s="30" t="str">
        <f>IF(INDEX(Technologies!$B$8:$U$227,H713,I713)=0,"",INDEX(Technologies!$B$8:$U$227,H713,I713))</f>
        <v>Automatic</v>
      </c>
      <c r="E713" t="str">
        <f>INDEX(Technologies!$B$8:$B$227,H713)</f>
        <v>RefgFrz-TM-Ice_Med-Tier1</v>
      </c>
      <c r="G713" t="str">
        <f t="shared" si="31"/>
        <v>Defrost</v>
      </c>
      <c r="H713">
        <f t="shared" si="33"/>
        <v>70</v>
      </c>
      <c r="I713">
        <f>MATCH(G713,Technologies!$B$7:$U$7,0)</f>
        <v>7</v>
      </c>
      <c r="J713">
        <v>119</v>
      </c>
    </row>
    <row r="714" spans="2:10" x14ac:dyDescent="0.25">
      <c r="B714">
        <f>INDEX(exante.Technology!$A$5:$A$300,MATCH(E714,exante.Technology!$C$5:$C$300,0))</f>
        <v>1270</v>
      </c>
      <c r="C714" s="1">
        <f t="shared" si="32"/>
        <v>205</v>
      </c>
      <c r="D714" s="30">
        <f>IF(INDEX(Technologies!$B$8:$U$227,H714,I714)=0,"",INDEX(Technologies!$B$8:$U$227,H714,I714))</f>
        <v>19</v>
      </c>
      <c r="E714" t="str">
        <f>INDEX(Technologies!$B$8:$B$227,H714)</f>
        <v>RefgFrz-TM-Ice_Med-Tier1</v>
      </c>
      <c r="G714" t="str">
        <f t="shared" si="31"/>
        <v>TotVolume</v>
      </c>
      <c r="H714">
        <f t="shared" si="33"/>
        <v>70</v>
      </c>
      <c r="I714">
        <f>MATCH(G714,Technologies!$B$7:$U$7,0)</f>
        <v>8</v>
      </c>
      <c r="J714">
        <v>119</v>
      </c>
    </row>
    <row r="715" spans="2:10" x14ac:dyDescent="0.25">
      <c r="B715">
        <f>INDEX(exante.Technology!$A$5:$A$300,MATCH(E715,exante.Technology!$C$5:$C$300,0))</f>
        <v>1270</v>
      </c>
      <c r="C715" s="1">
        <f t="shared" si="32"/>
        <v>1084</v>
      </c>
      <c r="D715" s="30" t="str">
        <f>IF(INDEX(Technologies!$B$8:$U$227,H715,I715)=0,"",INDEX(Technologies!$B$8:$U$227,H715,I715))</f>
        <v>Medium (17 – 20 cu. ft.)</v>
      </c>
      <c r="E715" t="str">
        <f>INDEX(Technologies!$B$8:$B$227,H715)</f>
        <v>RefgFrz-TM-Ice_Med-Tier1</v>
      </c>
      <c r="G715" t="str">
        <f t="shared" si="31"/>
        <v>SizeRange</v>
      </c>
      <c r="H715">
        <f t="shared" si="33"/>
        <v>70</v>
      </c>
      <c r="I715">
        <f>MATCH(G715,Technologies!$B$7:$U$7,0)</f>
        <v>10</v>
      </c>
      <c r="J715">
        <v>119</v>
      </c>
    </row>
    <row r="716" spans="2:10" x14ac:dyDescent="0.25">
      <c r="B716">
        <f>INDEX(exante.Technology!$A$5:$A$300,MATCH(E716,exante.Technology!$C$5:$C$300,0))</f>
        <v>1270</v>
      </c>
      <c r="C716" s="1">
        <f t="shared" si="32"/>
        <v>1085</v>
      </c>
      <c r="D716" s="30" t="str">
        <f>IF(INDEX(Technologies!$B$8:$U$227,H716,I716)=0,"",INDEX(Technologies!$B$8:$U$227,H716,I716))</f>
        <v>Tier1</v>
      </c>
      <c r="E716" t="str">
        <f>INDEX(Technologies!$B$8:$B$227,H716)</f>
        <v>RefgFrz-TM-Ice_Med-Tier1</v>
      </c>
      <c r="G716" t="str">
        <f t="shared" si="31"/>
        <v>EffLevel</v>
      </c>
      <c r="H716">
        <f t="shared" si="33"/>
        <v>70</v>
      </c>
      <c r="I716">
        <f>MATCH(G716,Technologies!$B$7:$U$7,0)</f>
        <v>11</v>
      </c>
      <c r="J716">
        <v>119</v>
      </c>
    </row>
    <row r="717" spans="2:10" x14ac:dyDescent="0.25">
      <c r="B717">
        <f>INDEX(exante.Technology!$A$5:$A$300,MATCH(E717,exante.Technology!$C$5:$C$300,0))</f>
        <v>1270</v>
      </c>
      <c r="C717" s="1">
        <f t="shared" si="32"/>
        <v>167</v>
      </c>
      <c r="D717" s="30">
        <f>IF(INDEX(Technologies!$B$8:$U$227,H717,I717)=0,"",INDEX(Technologies!$B$8:$U$227,H717,I717))</f>
        <v>450</v>
      </c>
      <c r="E717" t="str">
        <f>INDEX(Technologies!$B$8:$B$227,H717)</f>
        <v>RefgFrz-TM-Ice_Med-Tier1</v>
      </c>
      <c r="G717" t="str">
        <f t="shared" si="31"/>
        <v>Rated_kWhyr</v>
      </c>
      <c r="H717">
        <f t="shared" si="33"/>
        <v>70</v>
      </c>
      <c r="I717">
        <f>MATCH(G717,Technologies!$B$7:$U$7,0)</f>
        <v>12</v>
      </c>
      <c r="J717">
        <v>119</v>
      </c>
    </row>
    <row r="718" spans="2:10" x14ac:dyDescent="0.25">
      <c r="B718">
        <f>INDEX(exante.Technology!$A$5:$A$300,MATCH(E718,exante.Technology!$C$5:$C$300,0))</f>
        <v>1270</v>
      </c>
      <c r="C718" s="1">
        <f t="shared" si="32"/>
        <v>9</v>
      </c>
      <c r="D718" s="30" t="str">
        <f>IF(INDEX(Technologies!$B$8:$U$227,H718,I718)=0,"",INDEX(Technologies!$B$8:$U$227,H718,I718))</f>
        <v>RatedkWh</v>
      </c>
      <c r="E718" t="str">
        <f>INDEX(Technologies!$B$8:$B$227,H718)</f>
        <v>RefgFrz-TM-Ice_Med-Tier1</v>
      </c>
      <c r="G718" t="str">
        <f t="shared" si="31"/>
        <v>Scale_Basis_Type</v>
      </c>
      <c r="H718">
        <f t="shared" si="33"/>
        <v>70</v>
      </c>
      <c r="I718">
        <f>MATCH(G718,Technologies!$B$7:$U$7,0)</f>
        <v>13</v>
      </c>
      <c r="J718">
        <v>119</v>
      </c>
    </row>
    <row r="719" spans="2:10" x14ac:dyDescent="0.25">
      <c r="B719">
        <f>INDEX(exante.Technology!$A$5:$A$300,MATCH(E719,exante.Technology!$C$5:$C$300,0))</f>
        <v>1270</v>
      </c>
      <c r="C719" s="1">
        <f t="shared" si="32"/>
        <v>10</v>
      </c>
      <c r="D719" s="30">
        <f>IF(INDEX(Technologies!$B$8:$U$227,H719,I719)=0,"",INDEX(Technologies!$B$8:$U$227,H719,I719))</f>
        <v>450</v>
      </c>
      <c r="E719" t="str">
        <f>INDEX(Technologies!$B$8:$B$227,H719)</f>
        <v>RefgFrz-TM-Ice_Med-Tier1</v>
      </c>
      <c r="G719" t="str">
        <f t="shared" si="31"/>
        <v>Scale_Basis_Value</v>
      </c>
      <c r="H719">
        <f t="shared" si="33"/>
        <v>70</v>
      </c>
      <c r="I719">
        <f>MATCH(G719,Technologies!$B$7:$U$7,0)</f>
        <v>14</v>
      </c>
      <c r="J719">
        <v>119</v>
      </c>
    </row>
    <row r="720" spans="2:10" x14ac:dyDescent="0.25">
      <c r="B720">
        <f>INDEX(exante.Technology!$A$5:$A$300,MATCH(E720,exante.Technology!$C$5:$C$300,0))</f>
        <v>1271</v>
      </c>
      <c r="C720" s="1">
        <f t="shared" si="32"/>
        <v>83</v>
      </c>
      <c r="D720" s="30" t="str">
        <f>IF(INDEX(Technologies!$B$8:$U$227,H720,I720)=0,"",INDEX(Technologies!$B$8:$U$227,H720,I720))</f>
        <v>Top</v>
      </c>
      <c r="E720" t="str">
        <f>INDEX(Technologies!$B$8:$B$227,H720)</f>
        <v>RefgFrz-TM-Ice_Large-Tier1</v>
      </c>
      <c r="G720" t="str">
        <f t="shared" si="31"/>
        <v>Freezer_Location</v>
      </c>
      <c r="H720">
        <f t="shared" si="33"/>
        <v>71</v>
      </c>
      <c r="I720">
        <f>MATCH(G720,Technologies!$B$7:$U$7,0)</f>
        <v>4</v>
      </c>
      <c r="J720">
        <v>119</v>
      </c>
    </row>
    <row r="721" spans="2:10" x14ac:dyDescent="0.25">
      <c r="B721">
        <f>INDEX(exante.Technology!$A$5:$A$300,MATCH(E721,exante.Technology!$C$5:$C$300,0))</f>
        <v>1271</v>
      </c>
      <c r="C721" s="1">
        <f t="shared" si="32"/>
        <v>95</v>
      </c>
      <c r="D721" s="30" t="b">
        <f>IF(INDEX(Technologies!$B$8:$U$227,H721,I721)=0,"",INDEX(Technologies!$B$8:$U$227,H721,I721))</f>
        <v>1</v>
      </c>
      <c r="E721" t="str">
        <f>INDEX(Technologies!$B$8:$B$227,H721)</f>
        <v>RefgFrz-TM-Ice_Large-Tier1</v>
      </c>
      <c r="G721" t="str">
        <f t="shared" si="31"/>
        <v>IceMaker</v>
      </c>
      <c r="H721">
        <f t="shared" si="33"/>
        <v>71</v>
      </c>
      <c r="I721">
        <f>MATCH(G721,Technologies!$B$7:$U$7,0)</f>
        <v>5</v>
      </c>
      <c r="J721">
        <v>119</v>
      </c>
    </row>
    <row r="722" spans="2:10" x14ac:dyDescent="0.25">
      <c r="B722">
        <f>INDEX(exante.Technology!$A$5:$A$300,MATCH(E722,exante.Technology!$C$5:$C$300,0))</f>
        <v>1271</v>
      </c>
      <c r="C722" s="1">
        <f t="shared" si="32"/>
        <v>1083</v>
      </c>
      <c r="D722" s="30" t="b">
        <f>IF(INDEX(Technologies!$B$8:$U$227,H722,I722)=0,"",INDEX(Technologies!$B$8:$U$227,H722,I722))</f>
        <v>0</v>
      </c>
      <c r="E722" t="str">
        <f>INDEX(Technologies!$B$8:$B$227,H722)</f>
        <v>RefgFrz-TM-Ice_Large-Tier1</v>
      </c>
      <c r="G722" t="str">
        <f t="shared" si="31"/>
        <v>ThruDoorIce</v>
      </c>
      <c r="H722">
        <f t="shared" si="33"/>
        <v>71</v>
      </c>
      <c r="I722">
        <f>MATCH(G722,Technologies!$B$7:$U$7,0)</f>
        <v>6</v>
      </c>
      <c r="J722">
        <v>119</v>
      </c>
    </row>
    <row r="723" spans="2:10" x14ac:dyDescent="0.25">
      <c r="B723">
        <f>INDEX(exante.Technology!$A$5:$A$300,MATCH(E723,exante.Technology!$C$5:$C$300,0))</f>
        <v>1271</v>
      </c>
      <c r="C723" s="1">
        <f t="shared" si="32"/>
        <v>38</v>
      </c>
      <c r="D723" s="30" t="str">
        <f>IF(INDEX(Technologies!$B$8:$U$227,H723,I723)=0,"",INDEX(Technologies!$B$8:$U$227,H723,I723))</f>
        <v>Automatic</v>
      </c>
      <c r="E723" t="str">
        <f>INDEX(Technologies!$B$8:$B$227,H723)</f>
        <v>RefgFrz-TM-Ice_Large-Tier1</v>
      </c>
      <c r="G723" t="str">
        <f t="shared" si="31"/>
        <v>Defrost</v>
      </c>
      <c r="H723">
        <f t="shared" si="33"/>
        <v>71</v>
      </c>
      <c r="I723">
        <f>MATCH(G723,Technologies!$B$7:$U$7,0)</f>
        <v>7</v>
      </c>
      <c r="J723">
        <v>119</v>
      </c>
    </row>
    <row r="724" spans="2:10" x14ac:dyDescent="0.25">
      <c r="B724">
        <f>INDEX(exante.Technology!$A$5:$A$300,MATCH(E724,exante.Technology!$C$5:$C$300,0))</f>
        <v>1271</v>
      </c>
      <c r="C724" s="1">
        <f t="shared" si="32"/>
        <v>205</v>
      </c>
      <c r="D724" s="30">
        <f>IF(INDEX(Technologies!$B$8:$U$227,H724,I724)=0,"",INDEX(Technologies!$B$8:$U$227,H724,I724))</f>
        <v>22</v>
      </c>
      <c r="E724" t="str">
        <f>INDEX(Technologies!$B$8:$B$227,H724)</f>
        <v>RefgFrz-TM-Ice_Large-Tier1</v>
      </c>
      <c r="G724" t="str">
        <f t="shared" ref="G724:G787" si="34">VLOOKUP(C724,$B$6:$C$17,2,FALSE)</f>
        <v>TotVolume</v>
      </c>
      <c r="H724">
        <f t="shared" si="33"/>
        <v>71</v>
      </c>
      <c r="I724">
        <f>MATCH(G724,Technologies!$B$7:$U$7,0)</f>
        <v>8</v>
      </c>
      <c r="J724">
        <v>119</v>
      </c>
    </row>
    <row r="725" spans="2:10" x14ac:dyDescent="0.25">
      <c r="B725">
        <f>INDEX(exante.Technology!$A$5:$A$300,MATCH(E725,exante.Technology!$C$5:$C$300,0))</f>
        <v>1271</v>
      </c>
      <c r="C725" s="1">
        <f t="shared" si="32"/>
        <v>1084</v>
      </c>
      <c r="D725" s="30" t="str">
        <f>IF(INDEX(Technologies!$B$8:$U$227,H725,I725)=0,"",INDEX(Technologies!$B$8:$U$227,H725,I725))</f>
        <v>Large (21 – 23 cu. ft.)</v>
      </c>
      <c r="E725" t="str">
        <f>INDEX(Technologies!$B$8:$B$227,H725)</f>
        <v>RefgFrz-TM-Ice_Large-Tier1</v>
      </c>
      <c r="G725" t="str">
        <f t="shared" si="34"/>
        <v>SizeRange</v>
      </c>
      <c r="H725">
        <f t="shared" si="33"/>
        <v>71</v>
      </c>
      <c r="I725">
        <f>MATCH(G725,Technologies!$B$7:$U$7,0)</f>
        <v>10</v>
      </c>
      <c r="J725">
        <v>119</v>
      </c>
    </row>
    <row r="726" spans="2:10" x14ac:dyDescent="0.25">
      <c r="B726">
        <f>INDEX(exante.Technology!$A$5:$A$300,MATCH(E726,exante.Technology!$C$5:$C$300,0))</f>
        <v>1271</v>
      </c>
      <c r="C726" s="1">
        <f t="shared" si="32"/>
        <v>1085</v>
      </c>
      <c r="D726" s="30" t="str">
        <f>IF(INDEX(Technologies!$B$8:$U$227,H726,I726)=0,"",INDEX(Technologies!$B$8:$U$227,H726,I726))</f>
        <v>Tier1</v>
      </c>
      <c r="E726" t="str">
        <f>INDEX(Technologies!$B$8:$B$227,H726)</f>
        <v>RefgFrz-TM-Ice_Large-Tier1</v>
      </c>
      <c r="G726" t="str">
        <f t="shared" si="34"/>
        <v>EffLevel</v>
      </c>
      <c r="H726">
        <f t="shared" si="33"/>
        <v>71</v>
      </c>
      <c r="I726">
        <f>MATCH(G726,Technologies!$B$7:$U$7,0)</f>
        <v>11</v>
      </c>
      <c r="J726">
        <v>119</v>
      </c>
    </row>
    <row r="727" spans="2:10" x14ac:dyDescent="0.25">
      <c r="B727">
        <f>INDEX(exante.Technology!$A$5:$A$300,MATCH(E727,exante.Technology!$C$5:$C$300,0))</f>
        <v>1271</v>
      </c>
      <c r="C727" s="1">
        <f t="shared" si="32"/>
        <v>167</v>
      </c>
      <c r="D727" s="30">
        <f>IF(INDEX(Technologies!$B$8:$U$227,H727,I727)=0,"",INDEX(Technologies!$B$8:$U$227,H727,I727))</f>
        <v>476</v>
      </c>
      <c r="E727" t="str">
        <f>INDEX(Technologies!$B$8:$B$227,H727)</f>
        <v>RefgFrz-TM-Ice_Large-Tier1</v>
      </c>
      <c r="G727" t="str">
        <f t="shared" si="34"/>
        <v>Rated_kWhyr</v>
      </c>
      <c r="H727">
        <f t="shared" si="33"/>
        <v>71</v>
      </c>
      <c r="I727">
        <f>MATCH(G727,Technologies!$B$7:$U$7,0)</f>
        <v>12</v>
      </c>
      <c r="J727">
        <v>119</v>
      </c>
    </row>
    <row r="728" spans="2:10" x14ac:dyDescent="0.25">
      <c r="B728">
        <f>INDEX(exante.Technology!$A$5:$A$300,MATCH(E728,exante.Technology!$C$5:$C$300,0))</f>
        <v>1271</v>
      </c>
      <c r="C728" s="1">
        <f t="shared" si="32"/>
        <v>9</v>
      </c>
      <c r="D728" s="30" t="str">
        <f>IF(INDEX(Technologies!$B$8:$U$227,H728,I728)=0,"",INDEX(Technologies!$B$8:$U$227,H728,I728))</f>
        <v>RatedkWh</v>
      </c>
      <c r="E728" t="str">
        <f>INDEX(Technologies!$B$8:$B$227,H728)</f>
        <v>RefgFrz-TM-Ice_Large-Tier1</v>
      </c>
      <c r="G728" t="str">
        <f t="shared" si="34"/>
        <v>Scale_Basis_Type</v>
      </c>
      <c r="H728">
        <f t="shared" si="33"/>
        <v>71</v>
      </c>
      <c r="I728">
        <f>MATCH(G728,Technologies!$B$7:$U$7,0)</f>
        <v>13</v>
      </c>
      <c r="J728">
        <v>119</v>
      </c>
    </row>
    <row r="729" spans="2:10" x14ac:dyDescent="0.25">
      <c r="B729">
        <f>INDEX(exante.Technology!$A$5:$A$300,MATCH(E729,exante.Technology!$C$5:$C$300,0))</f>
        <v>1271</v>
      </c>
      <c r="C729" s="1">
        <f t="shared" si="32"/>
        <v>10</v>
      </c>
      <c r="D729" s="30">
        <f>IF(INDEX(Technologies!$B$8:$U$227,H729,I729)=0,"",INDEX(Technologies!$B$8:$U$227,H729,I729))</f>
        <v>476</v>
      </c>
      <c r="E729" t="str">
        <f>INDEX(Technologies!$B$8:$B$227,H729)</f>
        <v>RefgFrz-TM-Ice_Large-Tier1</v>
      </c>
      <c r="G729" t="str">
        <f t="shared" si="34"/>
        <v>Scale_Basis_Value</v>
      </c>
      <c r="H729">
        <f t="shared" si="33"/>
        <v>71</v>
      </c>
      <c r="I729">
        <f>MATCH(G729,Technologies!$B$7:$U$7,0)</f>
        <v>14</v>
      </c>
      <c r="J729">
        <v>119</v>
      </c>
    </row>
    <row r="730" spans="2:10" x14ac:dyDescent="0.25">
      <c r="B730">
        <f>INDEX(exante.Technology!$A$5:$A$300,MATCH(E730,exante.Technology!$C$5:$C$300,0))</f>
        <v>1272</v>
      </c>
      <c r="C730" s="1">
        <f t="shared" si="32"/>
        <v>83</v>
      </c>
      <c r="D730" s="30" t="str">
        <f>IF(INDEX(Technologies!$B$8:$U$227,H730,I730)=0,"",INDEX(Technologies!$B$8:$U$227,H730,I730))</f>
        <v>Top</v>
      </c>
      <c r="E730" t="str">
        <f>INDEX(Technologies!$B$8:$B$227,H730)</f>
        <v>RefgFrz-TM-Ice_VLarge-Tier1</v>
      </c>
      <c r="G730" t="str">
        <f t="shared" si="34"/>
        <v>Freezer_Location</v>
      </c>
      <c r="H730">
        <f t="shared" si="33"/>
        <v>72</v>
      </c>
      <c r="I730">
        <f>MATCH(G730,Technologies!$B$7:$U$7,0)</f>
        <v>4</v>
      </c>
      <c r="J730">
        <v>119</v>
      </c>
    </row>
    <row r="731" spans="2:10" x14ac:dyDescent="0.25">
      <c r="B731">
        <f>INDEX(exante.Technology!$A$5:$A$300,MATCH(E731,exante.Technology!$C$5:$C$300,0))</f>
        <v>1272</v>
      </c>
      <c r="C731" s="1">
        <f t="shared" si="32"/>
        <v>95</v>
      </c>
      <c r="D731" s="30" t="b">
        <f>IF(INDEX(Technologies!$B$8:$U$227,H731,I731)=0,"",INDEX(Technologies!$B$8:$U$227,H731,I731))</f>
        <v>1</v>
      </c>
      <c r="E731" t="str">
        <f>INDEX(Technologies!$B$8:$B$227,H731)</f>
        <v>RefgFrz-TM-Ice_VLarge-Tier1</v>
      </c>
      <c r="G731" t="str">
        <f t="shared" si="34"/>
        <v>IceMaker</v>
      </c>
      <c r="H731">
        <f t="shared" si="33"/>
        <v>72</v>
      </c>
      <c r="I731">
        <f>MATCH(G731,Technologies!$B$7:$U$7,0)</f>
        <v>5</v>
      </c>
      <c r="J731">
        <v>119</v>
      </c>
    </row>
    <row r="732" spans="2:10" x14ac:dyDescent="0.25">
      <c r="B732">
        <f>INDEX(exante.Technology!$A$5:$A$300,MATCH(E732,exante.Technology!$C$5:$C$300,0))</f>
        <v>1272</v>
      </c>
      <c r="C732" s="1">
        <f t="shared" si="32"/>
        <v>1083</v>
      </c>
      <c r="D732" s="30" t="b">
        <f>IF(INDEX(Technologies!$B$8:$U$227,H732,I732)=0,"",INDEX(Technologies!$B$8:$U$227,H732,I732))</f>
        <v>0</v>
      </c>
      <c r="E732" t="str">
        <f>INDEX(Technologies!$B$8:$B$227,H732)</f>
        <v>RefgFrz-TM-Ice_VLarge-Tier1</v>
      </c>
      <c r="G732" t="str">
        <f t="shared" si="34"/>
        <v>ThruDoorIce</v>
      </c>
      <c r="H732">
        <f t="shared" si="33"/>
        <v>72</v>
      </c>
      <c r="I732">
        <f>MATCH(G732,Technologies!$B$7:$U$7,0)</f>
        <v>6</v>
      </c>
      <c r="J732">
        <v>119</v>
      </c>
    </row>
    <row r="733" spans="2:10" x14ac:dyDescent="0.25">
      <c r="B733">
        <f>INDEX(exante.Technology!$A$5:$A$300,MATCH(E733,exante.Technology!$C$5:$C$300,0))</f>
        <v>1272</v>
      </c>
      <c r="C733" s="1">
        <f t="shared" si="32"/>
        <v>38</v>
      </c>
      <c r="D733" s="30" t="str">
        <f>IF(INDEX(Technologies!$B$8:$U$227,H733,I733)=0,"",INDEX(Technologies!$B$8:$U$227,H733,I733))</f>
        <v>Automatic</v>
      </c>
      <c r="E733" t="str">
        <f>INDEX(Technologies!$B$8:$B$227,H733)</f>
        <v>RefgFrz-TM-Ice_VLarge-Tier1</v>
      </c>
      <c r="G733" t="str">
        <f t="shared" si="34"/>
        <v>Defrost</v>
      </c>
      <c r="H733">
        <f t="shared" si="33"/>
        <v>72</v>
      </c>
      <c r="I733">
        <f>MATCH(G733,Technologies!$B$7:$U$7,0)</f>
        <v>7</v>
      </c>
      <c r="J733">
        <v>119</v>
      </c>
    </row>
    <row r="734" spans="2:10" x14ac:dyDescent="0.25">
      <c r="B734">
        <f>INDEX(exante.Technology!$A$5:$A$300,MATCH(E734,exante.Technology!$C$5:$C$300,0))</f>
        <v>1272</v>
      </c>
      <c r="C734" s="1">
        <f t="shared" si="32"/>
        <v>205</v>
      </c>
      <c r="D734" s="30">
        <f>IF(INDEX(Technologies!$B$8:$U$227,H734,I734)=0,"",INDEX(Technologies!$B$8:$U$227,H734,I734))</f>
        <v>26</v>
      </c>
      <c r="E734" t="str">
        <f>INDEX(Technologies!$B$8:$B$227,H734)</f>
        <v>RefgFrz-TM-Ice_VLarge-Tier1</v>
      </c>
      <c r="G734" t="str">
        <f t="shared" si="34"/>
        <v>TotVolume</v>
      </c>
      <c r="H734">
        <f t="shared" si="33"/>
        <v>72</v>
      </c>
      <c r="I734">
        <f>MATCH(G734,Technologies!$B$7:$U$7,0)</f>
        <v>8</v>
      </c>
      <c r="J734">
        <v>119</v>
      </c>
    </row>
    <row r="735" spans="2:10" x14ac:dyDescent="0.25">
      <c r="B735">
        <f>INDEX(exante.Technology!$A$5:$A$300,MATCH(E735,exante.Technology!$C$5:$C$300,0))</f>
        <v>1272</v>
      </c>
      <c r="C735" s="1">
        <f t="shared" ref="C735:C798" si="35">+C725</f>
        <v>1084</v>
      </c>
      <c r="D735" s="30" t="str">
        <f>IF(INDEX(Technologies!$B$8:$U$227,H735,I735)=0,"",INDEX(Technologies!$B$8:$U$227,H735,I735))</f>
        <v>Very large (over 23 cu. ft.)</v>
      </c>
      <c r="E735" t="str">
        <f>INDEX(Technologies!$B$8:$B$227,H735)</f>
        <v>RefgFrz-TM-Ice_VLarge-Tier1</v>
      </c>
      <c r="G735" t="str">
        <f t="shared" si="34"/>
        <v>SizeRange</v>
      </c>
      <c r="H735">
        <f t="shared" ref="H735:H798" si="36">+H725+1</f>
        <v>72</v>
      </c>
      <c r="I735">
        <f>MATCH(G735,Technologies!$B$7:$U$7,0)</f>
        <v>10</v>
      </c>
      <c r="J735">
        <v>119</v>
      </c>
    </row>
    <row r="736" spans="2:10" x14ac:dyDescent="0.25">
      <c r="B736">
        <f>INDEX(exante.Technology!$A$5:$A$300,MATCH(E736,exante.Technology!$C$5:$C$300,0))</f>
        <v>1272</v>
      </c>
      <c r="C736" s="1">
        <f t="shared" si="35"/>
        <v>1085</v>
      </c>
      <c r="D736" s="30" t="str">
        <f>IF(INDEX(Technologies!$B$8:$U$227,H736,I736)=0,"",INDEX(Technologies!$B$8:$U$227,H736,I736))</f>
        <v>Tier1</v>
      </c>
      <c r="E736" t="str">
        <f>INDEX(Technologies!$B$8:$B$227,H736)</f>
        <v>RefgFrz-TM-Ice_VLarge-Tier1</v>
      </c>
      <c r="G736" t="str">
        <f t="shared" si="34"/>
        <v>EffLevel</v>
      </c>
      <c r="H736">
        <f t="shared" si="36"/>
        <v>72</v>
      </c>
      <c r="I736">
        <f>MATCH(G736,Technologies!$B$7:$U$7,0)</f>
        <v>11</v>
      </c>
      <c r="J736">
        <v>119</v>
      </c>
    </row>
    <row r="737" spans="2:10" x14ac:dyDescent="0.25">
      <c r="B737">
        <f>INDEX(exante.Technology!$A$5:$A$300,MATCH(E737,exante.Technology!$C$5:$C$300,0))</f>
        <v>1272</v>
      </c>
      <c r="C737" s="1">
        <f t="shared" si="35"/>
        <v>167</v>
      </c>
      <c r="D737" s="30">
        <f>IF(INDEX(Technologies!$B$8:$U$227,H737,I737)=0,"",INDEX(Technologies!$B$8:$U$227,H737,I737))</f>
        <v>510</v>
      </c>
      <c r="E737" t="str">
        <f>INDEX(Technologies!$B$8:$B$227,H737)</f>
        <v>RefgFrz-TM-Ice_VLarge-Tier1</v>
      </c>
      <c r="G737" t="str">
        <f t="shared" si="34"/>
        <v>Rated_kWhyr</v>
      </c>
      <c r="H737">
        <f t="shared" si="36"/>
        <v>72</v>
      </c>
      <c r="I737">
        <f>MATCH(G737,Technologies!$B$7:$U$7,0)</f>
        <v>12</v>
      </c>
      <c r="J737">
        <v>119</v>
      </c>
    </row>
    <row r="738" spans="2:10" x14ac:dyDescent="0.25">
      <c r="B738">
        <f>INDEX(exante.Technology!$A$5:$A$300,MATCH(E738,exante.Technology!$C$5:$C$300,0))</f>
        <v>1272</v>
      </c>
      <c r="C738" s="1">
        <f t="shared" si="35"/>
        <v>9</v>
      </c>
      <c r="D738" s="30" t="str">
        <f>IF(INDEX(Technologies!$B$8:$U$227,H738,I738)=0,"",INDEX(Technologies!$B$8:$U$227,H738,I738))</f>
        <v>RatedkWh</v>
      </c>
      <c r="E738" t="str">
        <f>INDEX(Technologies!$B$8:$B$227,H738)</f>
        <v>RefgFrz-TM-Ice_VLarge-Tier1</v>
      </c>
      <c r="G738" t="str">
        <f t="shared" si="34"/>
        <v>Scale_Basis_Type</v>
      </c>
      <c r="H738">
        <f t="shared" si="36"/>
        <v>72</v>
      </c>
      <c r="I738">
        <f>MATCH(G738,Technologies!$B$7:$U$7,0)</f>
        <v>13</v>
      </c>
      <c r="J738">
        <v>119</v>
      </c>
    </row>
    <row r="739" spans="2:10" x14ac:dyDescent="0.25">
      <c r="B739">
        <f>INDEX(exante.Technology!$A$5:$A$300,MATCH(E739,exante.Technology!$C$5:$C$300,0))</f>
        <v>1272</v>
      </c>
      <c r="C739" s="1">
        <f t="shared" si="35"/>
        <v>10</v>
      </c>
      <c r="D739" s="30">
        <f>IF(INDEX(Technologies!$B$8:$U$227,H739,I739)=0,"",INDEX(Technologies!$B$8:$U$227,H739,I739))</f>
        <v>510</v>
      </c>
      <c r="E739" t="str">
        <f>INDEX(Technologies!$B$8:$B$227,H739)</f>
        <v>RefgFrz-TM-Ice_VLarge-Tier1</v>
      </c>
      <c r="G739" t="str">
        <f t="shared" si="34"/>
        <v>Scale_Basis_Value</v>
      </c>
      <c r="H739">
        <f t="shared" si="36"/>
        <v>72</v>
      </c>
      <c r="I739">
        <f>MATCH(G739,Technologies!$B$7:$U$7,0)</f>
        <v>14</v>
      </c>
      <c r="J739">
        <v>119</v>
      </c>
    </row>
    <row r="740" spans="2:10" x14ac:dyDescent="0.25">
      <c r="B740">
        <f>INDEX(exante.Technology!$A$5:$A$300,MATCH(E740,exante.Technology!$C$5:$C$300,0))</f>
        <v>1273</v>
      </c>
      <c r="C740" s="1">
        <f t="shared" si="35"/>
        <v>83</v>
      </c>
      <c r="D740" s="30" t="str">
        <f>IF(INDEX(Technologies!$B$8:$U$227,H740,I740)=0,"",INDEX(Technologies!$B$8:$U$227,H740,I740))</f>
        <v>Top</v>
      </c>
      <c r="E740" t="str">
        <f>INDEX(Technologies!$B$8:$B$227,H740)</f>
        <v>RefgFrz-TM-Ice_WtdSize-Tier1</v>
      </c>
      <c r="G740" t="str">
        <f t="shared" si="34"/>
        <v>Freezer_Location</v>
      </c>
      <c r="H740">
        <f t="shared" si="36"/>
        <v>73</v>
      </c>
      <c r="I740">
        <f>MATCH(G740,Technologies!$B$7:$U$7,0)</f>
        <v>4</v>
      </c>
      <c r="J740">
        <v>119</v>
      </c>
    </row>
    <row r="741" spans="2:10" x14ac:dyDescent="0.25">
      <c r="B741">
        <f>INDEX(exante.Technology!$A$5:$A$300,MATCH(E741,exante.Technology!$C$5:$C$300,0))</f>
        <v>1273</v>
      </c>
      <c r="C741" s="1">
        <f t="shared" si="35"/>
        <v>95</v>
      </c>
      <c r="D741" s="30" t="b">
        <f>IF(INDEX(Technologies!$B$8:$U$227,H741,I741)=0,"",INDEX(Technologies!$B$8:$U$227,H741,I741))</f>
        <v>1</v>
      </c>
      <c r="E741" t="str">
        <f>INDEX(Technologies!$B$8:$B$227,H741)</f>
        <v>RefgFrz-TM-Ice_WtdSize-Tier1</v>
      </c>
      <c r="G741" t="str">
        <f t="shared" si="34"/>
        <v>IceMaker</v>
      </c>
      <c r="H741">
        <f t="shared" si="36"/>
        <v>73</v>
      </c>
      <c r="I741">
        <f>MATCH(G741,Technologies!$B$7:$U$7,0)</f>
        <v>5</v>
      </c>
      <c r="J741">
        <v>119</v>
      </c>
    </row>
    <row r="742" spans="2:10" x14ac:dyDescent="0.25">
      <c r="B742">
        <f>INDEX(exante.Technology!$A$5:$A$300,MATCH(E742,exante.Technology!$C$5:$C$300,0))</f>
        <v>1273</v>
      </c>
      <c r="C742" s="1">
        <f t="shared" si="35"/>
        <v>1083</v>
      </c>
      <c r="D742" s="30" t="b">
        <f>IF(INDEX(Technologies!$B$8:$U$227,H742,I742)=0,"",INDEX(Technologies!$B$8:$U$227,H742,I742))</f>
        <v>0</v>
      </c>
      <c r="E742" t="str">
        <f>INDEX(Technologies!$B$8:$B$227,H742)</f>
        <v>RefgFrz-TM-Ice_WtdSize-Tier1</v>
      </c>
      <c r="G742" t="str">
        <f t="shared" si="34"/>
        <v>ThruDoorIce</v>
      </c>
      <c r="H742">
        <f t="shared" si="36"/>
        <v>73</v>
      </c>
      <c r="I742">
        <f>MATCH(G742,Technologies!$B$7:$U$7,0)</f>
        <v>6</v>
      </c>
      <c r="J742">
        <v>119</v>
      </c>
    </row>
    <row r="743" spans="2:10" x14ac:dyDescent="0.25">
      <c r="B743">
        <f>INDEX(exante.Technology!$A$5:$A$300,MATCH(E743,exante.Technology!$C$5:$C$300,0))</f>
        <v>1273</v>
      </c>
      <c r="C743" s="1">
        <f t="shared" si="35"/>
        <v>38</v>
      </c>
      <c r="D743" s="30" t="str">
        <f>IF(INDEX(Technologies!$B$8:$U$227,H743,I743)=0,"",INDEX(Technologies!$B$8:$U$227,H743,I743))</f>
        <v>Automatic</v>
      </c>
      <c r="E743" t="str">
        <f>INDEX(Technologies!$B$8:$B$227,H743)</f>
        <v>RefgFrz-TM-Ice_WtdSize-Tier1</v>
      </c>
      <c r="G743" t="str">
        <f t="shared" si="34"/>
        <v>Defrost</v>
      </c>
      <c r="H743">
        <f t="shared" si="36"/>
        <v>73</v>
      </c>
      <c r="I743">
        <f>MATCH(G743,Technologies!$B$7:$U$7,0)</f>
        <v>7</v>
      </c>
      <c r="J743">
        <v>119</v>
      </c>
    </row>
    <row r="744" spans="2:10" x14ac:dyDescent="0.25">
      <c r="B744">
        <f>INDEX(exante.Technology!$A$5:$A$300,MATCH(E744,exante.Technology!$C$5:$C$300,0))</f>
        <v>1273</v>
      </c>
      <c r="C744" s="1">
        <f t="shared" si="35"/>
        <v>205</v>
      </c>
      <c r="D744" s="30">
        <f>IF(INDEX(Technologies!$B$8:$U$227,H744,I744)=0,"",INDEX(Technologies!$B$8:$U$227,H744,I744))</f>
        <v>20.8</v>
      </c>
      <c r="E744" t="str">
        <f>INDEX(Technologies!$B$8:$B$227,H744)</f>
        <v>RefgFrz-TM-Ice_WtdSize-Tier1</v>
      </c>
      <c r="G744" t="str">
        <f t="shared" si="34"/>
        <v>TotVolume</v>
      </c>
      <c r="H744">
        <f t="shared" si="36"/>
        <v>73</v>
      </c>
      <c r="I744">
        <f>MATCH(G744,Technologies!$B$7:$U$7,0)</f>
        <v>8</v>
      </c>
      <c r="J744">
        <v>119</v>
      </c>
    </row>
    <row r="745" spans="2:10" x14ac:dyDescent="0.25">
      <c r="B745">
        <f>INDEX(exante.Technology!$A$5:$A$300,MATCH(E745,exante.Technology!$C$5:$C$300,0))</f>
        <v>1273</v>
      </c>
      <c r="C745" s="1">
        <f t="shared" si="35"/>
        <v>1084</v>
      </c>
      <c r="D745" s="30" t="str">
        <f>IF(INDEX(Technologies!$B$8:$U$227,H745,I745)=0,"",INDEX(Technologies!$B$8:$U$227,H745,I745))</f>
        <v>Weighted Size</v>
      </c>
      <c r="E745" t="str">
        <f>INDEX(Technologies!$B$8:$B$227,H745)</f>
        <v>RefgFrz-TM-Ice_WtdSize-Tier1</v>
      </c>
      <c r="G745" t="str">
        <f t="shared" si="34"/>
        <v>SizeRange</v>
      </c>
      <c r="H745">
        <f t="shared" si="36"/>
        <v>73</v>
      </c>
      <c r="I745">
        <f>MATCH(G745,Technologies!$B$7:$U$7,0)</f>
        <v>10</v>
      </c>
      <c r="J745">
        <v>119</v>
      </c>
    </row>
    <row r="746" spans="2:10" x14ac:dyDescent="0.25">
      <c r="B746">
        <f>INDEX(exante.Technology!$A$5:$A$300,MATCH(E746,exante.Technology!$C$5:$C$300,0))</f>
        <v>1273</v>
      </c>
      <c r="C746" s="1">
        <f t="shared" si="35"/>
        <v>1085</v>
      </c>
      <c r="D746" s="30" t="str">
        <f>IF(INDEX(Technologies!$B$8:$U$227,H746,I746)=0,"",INDEX(Technologies!$B$8:$U$227,H746,I746))</f>
        <v>Tier1</v>
      </c>
      <c r="E746" t="str">
        <f>INDEX(Technologies!$B$8:$B$227,H746)</f>
        <v>RefgFrz-TM-Ice_WtdSize-Tier1</v>
      </c>
      <c r="G746" t="str">
        <f t="shared" si="34"/>
        <v>EffLevel</v>
      </c>
      <c r="H746">
        <f t="shared" si="36"/>
        <v>73</v>
      </c>
      <c r="I746">
        <f>MATCH(G746,Technologies!$B$7:$U$7,0)</f>
        <v>11</v>
      </c>
      <c r="J746">
        <v>119</v>
      </c>
    </row>
    <row r="747" spans="2:10" x14ac:dyDescent="0.25">
      <c r="B747">
        <f>INDEX(exante.Technology!$A$5:$A$300,MATCH(E747,exante.Technology!$C$5:$C$300,0))</f>
        <v>1273</v>
      </c>
      <c r="C747" s="1">
        <f t="shared" si="35"/>
        <v>167</v>
      </c>
      <c r="D747" s="30">
        <f>IF(INDEX(Technologies!$B$8:$U$227,H747,I747)=0,"",INDEX(Technologies!$B$8:$U$227,H747,I747))</f>
        <v>466</v>
      </c>
      <c r="E747" t="str">
        <f>INDEX(Technologies!$B$8:$B$227,H747)</f>
        <v>RefgFrz-TM-Ice_WtdSize-Tier1</v>
      </c>
      <c r="G747" t="str">
        <f t="shared" si="34"/>
        <v>Rated_kWhyr</v>
      </c>
      <c r="H747">
        <f t="shared" si="36"/>
        <v>73</v>
      </c>
      <c r="I747">
        <f>MATCH(G747,Technologies!$B$7:$U$7,0)</f>
        <v>12</v>
      </c>
      <c r="J747">
        <v>119</v>
      </c>
    </row>
    <row r="748" spans="2:10" x14ac:dyDescent="0.25">
      <c r="B748">
        <f>INDEX(exante.Technology!$A$5:$A$300,MATCH(E748,exante.Technology!$C$5:$C$300,0))</f>
        <v>1273</v>
      </c>
      <c r="C748" s="1">
        <f t="shared" si="35"/>
        <v>9</v>
      </c>
      <c r="D748" s="30" t="str">
        <f>IF(INDEX(Technologies!$B$8:$U$227,H748,I748)=0,"",INDEX(Technologies!$B$8:$U$227,H748,I748))</f>
        <v>RatedkWh</v>
      </c>
      <c r="E748" t="str">
        <f>INDEX(Technologies!$B$8:$B$227,H748)</f>
        <v>RefgFrz-TM-Ice_WtdSize-Tier1</v>
      </c>
      <c r="G748" t="str">
        <f t="shared" si="34"/>
        <v>Scale_Basis_Type</v>
      </c>
      <c r="H748">
        <f t="shared" si="36"/>
        <v>73</v>
      </c>
      <c r="I748">
        <f>MATCH(G748,Technologies!$B$7:$U$7,0)</f>
        <v>13</v>
      </c>
      <c r="J748">
        <v>119</v>
      </c>
    </row>
    <row r="749" spans="2:10" x14ac:dyDescent="0.25">
      <c r="B749">
        <f>INDEX(exante.Technology!$A$5:$A$300,MATCH(E749,exante.Technology!$C$5:$C$300,0))</f>
        <v>1273</v>
      </c>
      <c r="C749" s="1">
        <f t="shared" si="35"/>
        <v>10</v>
      </c>
      <c r="D749" s="30">
        <f>IF(INDEX(Technologies!$B$8:$U$227,H749,I749)=0,"",INDEX(Technologies!$B$8:$U$227,H749,I749))</f>
        <v>466</v>
      </c>
      <c r="E749" t="str">
        <f>INDEX(Technologies!$B$8:$B$227,H749)</f>
        <v>RefgFrz-TM-Ice_WtdSize-Tier1</v>
      </c>
      <c r="G749" t="str">
        <f t="shared" si="34"/>
        <v>Scale_Basis_Value</v>
      </c>
      <c r="H749">
        <f t="shared" si="36"/>
        <v>73</v>
      </c>
      <c r="I749">
        <f>MATCH(G749,Technologies!$B$7:$U$7,0)</f>
        <v>14</v>
      </c>
      <c r="J749">
        <v>119</v>
      </c>
    </row>
    <row r="750" spans="2:10" x14ac:dyDescent="0.25">
      <c r="B750">
        <f>INDEX(exante.Technology!$A$5:$A$300,MATCH(E750,exante.Technology!$C$5:$C$300,0))</f>
        <v>1274</v>
      </c>
      <c r="C750" s="1">
        <f t="shared" si="35"/>
        <v>83</v>
      </c>
      <c r="D750" s="30" t="str">
        <f>IF(INDEX(Technologies!$B$8:$U$227,H750,I750)=0,"",INDEX(Technologies!$B$8:$U$227,H750,I750))</f>
        <v>Side</v>
      </c>
      <c r="E750" t="str">
        <f>INDEX(Technologies!$B$8:$B$227,H750)</f>
        <v>RefgFrz-SM_Mini-Tier1</v>
      </c>
      <c r="G750" t="str">
        <f t="shared" si="34"/>
        <v>Freezer_Location</v>
      </c>
      <c r="H750">
        <f t="shared" si="36"/>
        <v>74</v>
      </c>
      <c r="I750">
        <f>MATCH(G750,Technologies!$B$7:$U$7,0)</f>
        <v>4</v>
      </c>
      <c r="J750">
        <v>119</v>
      </c>
    </row>
    <row r="751" spans="2:10" x14ac:dyDescent="0.25">
      <c r="B751">
        <f>INDEX(exante.Technology!$A$5:$A$300,MATCH(E751,exante.Technology!$C$5:$C$300,0))</f>
        <v>1274</v>
      </c>
      <c r="C751" s="1">
        <f t="shared" si="35"/>
        <v>95</v>
      </c>
      <c r="D751" s="30" t="b">
        <f>IF(INDEX(Technologies!$B$8:$U$227,H751,I751)=0,"",INDEX(Technologies!$B$8:$U$227,H751,I751))</f>
        <v>0</v>
      </c>
      <c r="E751" t="str">
        <f>INDEX(Technologies!$B$8:$B$227,H751)</f>
        <v>RefgFrz-SM_Mini-Tier1</v>
      </c>
      <c r="G751" t="str">
        <f t="shared" si="34"/>
        <v>IceMaker</v>
      </c>
      <c r="H751">
        <f t="shared" si="36"/>
        <v>74</v>
      </c>
      <c r="I751">
        <f>MATCH(G751,Technologies!$B$7:$U$7,0)</f>
        <v>5</v>
      </c>
      <c r="J751">
        <v>119</v>
      </c>
    </row>
    <row r="752" spans="2:10" x14ac:dyDescent="0.25">
      <c r="B752">
        <f>INDEX(exante.Technology!$A$5:$A$300,MATCH(E752,exante.Technology!$C$5:$C$300,0))</f>
        <v>1274</v>
      </c>
      <c r="C752" s="1">
        <f t="shared" si="35"/>
        <v>1083</v>
      </c>
      <c r="D752" s="30" t="b">
        <f>IF(INDEX(Technologies!$B$8:$U$227,H752,I752)=0,"",INDEX(Technologies!$B$8:$U$227,H752,I752))</f>
        <v>0</v>
      </c>
      <c r="E752" t="str">
        <f>INDEX(Technologies!$B$8:$B$227,H752)</f>
        <v>RefgFrz-SM_Mini-Tier1</v>
      </c>
      <c r="G752" t="str">
        <f t="shared" si="34"/>
        <v>ThruDoorIce</v>
      </c>
      <c r="H752">
        <f t="shared" si="36"/>
        <v>74</v>
      </c>
      <c r="I752">
        <f>MATCH(G752,Technologies!$B$7:$U$7,0)</f>
        <v>6</v>
      </c>
      <c r="J752">
        <v>119</v>
      </c>
    </row>
    <row r="753" spans="2:10" x14ac:dyDescent="0.25">
      <c r="B753">
        <f>INDEX(exante.Technology!$A$5:$A$300,MATCH(E753,exante.Technology!$C$5:$C$300,0))</f>
        <v>1274</v>
      </c>
      <c r="C753" s="1">
        <f t="shared" si="35"/>
        <v>38</v>
      </c>
      <c r="D753" s="30" t="str">
        <f>IF(INDEX(Technologies!$B$8:$U$227,H753,I753)=0,"",INDEX(Technologies!$B$8:$U$227,H753,I753))</f>
        <v>Automatic</v>
      </c>
      <c r="E753" t="str">
        <f>INDEX(Technologies!$B$8:$B$227,H753)</f>
        <v>RefgFrz-SM_Mini-Tier1</v>
      </c>
      <c r="G753" t="str">
        <f t="shared" si="34"/>
        <v>Defrost</v>
      </c>
      <c r="H753">
        <f t="shared" si="36"/>
        <v>74</v>
      </c>
      <c r="I753">
        <f>MATCH(G753,Technologies!$B$7:$U$7,0)</f>
        <v>7</v>
      </c>
      <c r="J753">
        <v>119</v>
      </c>
    </row>
    <row r="754" spans="2:10" x14ac:dyDescent="0.25">
      <c r="B754">
        <f>INDEX(exante.Technology!$A$5:$A$300,MATCH(E754,exante.Technology!$C$5:$C$300,0))</f>
        <v>1274</v>
      </c>
      <c r="C754" s="1">
        <f t="shared" si="35"/>
        <v>205</v>
      </c>
      <c r="D754" s="30">
        <f>IF(INDEX(Technologies!$B$8:$U$227,H754,I754)=0,"",INDEX(Technologies!$B$8:$U$227,H754,I754))</f>
        <v>11</v>
      </c>
      <c r="E754" t="str">
        <f>INDEX(Technologies!$B$8:$B$227,H754)</f>
        <v>RefgFrz-SM_Mini-Tier1</v>
      </c>
      <c r="G754" t="str">
        <f t="shared" si="34"/>
        <v>TotVolume</v>
      </c>
      <c r="H754">
        <f t="shared" si="36"/>
        <v>74</v>
      </c>
      <c r="I754">
        <f>MATCH(G754,Technologies!$B$7:$U$7,0)</f>
        <v>8</v>
      </c>
      <c r="J754">
        <v>119</v>
      </c>
    </row>
    <row r="755" spans="2:10" x14ac:dyDescent="0.25">
      <c r="B755">
        <f>INDEX(exante.Technology!$A$5:$A$300,MATCH(E755,exante.Technology!$C$5:$C$300,0))</f>
        <v>1274</v>
      </c>
      <c r="C755" s="1">
        <f t="shared" si="35"/>
        <v>1084</v>
      </c>
      <c r="D755" s="30" t="str">
        <f>IF(INDEX(Technologies!$B$8:$U$227,H755,I755)=0,"",INDEX(Technologies!$B$8:$U$227,H755,I755))</f>
        <v>Very Small (&lt;13 cu. ft.)</v>
      </c>
      <c r="E755" t="str">
        <f>INDEX(Technologies!$B$8:$B$227,H755)</f>
        <v>RefgFrz-SM_Mini-Tier1</v>
      </c>
      <c r="G755" t="str">
        <f t="shared" si="34"/>
        <v>SizeRange</v>
      </c>
      <c r="H755">
        <f t="shared" si="36"/>
        <v>74</v>
      </c>
      <c r="I755">
        <f>MATCH(G755,Technologies!$B$7:$U$7,0)</f>
        <v>10</v>
      </c>
      <c r="J755">
        <v>119</v>
      </c>
    </row>
    <row r="756" spans="2:10" x14ac:dyDescent="0.25">
      <c r="B756">
        <f>INDEX(exante.Technology!$A$5:$A$300,MATCH(E756,exante.Technology!$C$5:$C$300,0))</f>
        <v>1274</v>
      </c>
      <c r="C756" s="1">
        <f t="shared" si="35"/>
        <v>1085</v>
      </c>
      <c r="D756" s="30" t="str">
        <f>IF(INDEX(Technologies!$B$8:$U$227,H756,I756)=0,"",INDEX(Technologies!$B$8:$U$227,H756,I756))</f>
        <v>Tier1</v>
      </c>
      <c r="E756" t="str">
        <f>INDEX(Technologies!$B$8:$B$227,H756)</f>
        <v>RefgFrz-SM_Mini-Tier1</v>
      </c>
      <c r="G756" t="str">
        <f t="shared" si="34"/>
        <v>EffLevel</v>
      </c>
      <c r="H756">
        <f t="shared" si="36"/>
        <v>74</v>
      </c>
      <c r="I756">
        <f>MATCH(G756,Technologies!$B$7:$U$7,0)</f>
        <v>11</v>
      </c>
      <c r="J756">
        <v>119</v>
      </c>
    </row>
    <row r="757" spans="2:10" x14ac:dyDescent="0.25">
      <c r="B757">
        <f>INDEX(exante.Technology!$A$5:$A$300,MATCH(E757,exante.Technology!$C$5:$C$300,0))</f>
        <v>1274</v>
      </c>
      <c r="C757" s="1">
        <f t="shared" si="35"/>
        <v>167</v>
      </c>
      <c r="D757" s="30">
        <f>IF(INDEX(Technologies!$B$8:$U$227,H757,I757)=0,"",INDEX(Technologies!$B$8:$U$227,H757,I757))</f>
        <v>376</v>
      </c>
      <c r="E757" t="str">
        <f>INDEX(Technologies!$B$8:$B$227,H757)</f>
        <v>RefgFrz-SM_Mini-Tier1</v>
      </c>
      <c r="G757" t="str">
        <f t="shared" si="34"/>
        <v>Rated_kWhyr</v>
      </c>
      <c r="H757">
        <f t="shared" si="36"/>
        <v>74</v>
      </c>
      <c r="I757">
        <f>MATCH(G757,Technologies!$B$7:$U$7,0)</f>
        <v>12</v>
      </c>
      <c r="J757">
        <v>119</v>
      </c>
    </row>
    <row r="758" spans="2:10" x14ac:dyDescent="0.25">
      <c r="B758">
        <f>INDEX(exante.Technology!$A$5:$A$300,MATCH(E758,exante.Technology!$C$5:$C$300,0))</f>
        <v>1274</v>
      </c>
      <c r="C758" s="1">
        <f t="shared" si="35"/>
        <v>9</v>
      </c>
      <c r="D758" s="30" t="str">
        <f>IF(INDEX(Technologies!$B$8:$U$227,H758,I758)=0,"",INDEX(Technologies!$B$8:$U$227,H758,I758))</f>
        <v>RatedkWh</v>
      </c>
      <c r="E758" t="str">
        <f>INDEX(Technologies!$B$8:$B$227,H758)</f>
        <v>RefgFrz-SM_Mini-Tier1</v>
      </c>
      <c r="G758" t="str">
        <f t="shared" si="34"/>
        <v>Scale_Basis_Type</v>
      </c>
      <c r="H758">
        <f t="shared" si="36"/>
        <v>74</v>
      </c>
      <c r="I758">
        <f>MATCH(G758,Technologies!$B$7:$U$7,0)</f>
        <v>13</v>
      </c>
      <c r="J758">
        <v>119</v>
      </c>
    </row>
    <row r="759" spans="2:10" x14ac:dyDescent="0.25">
      <c r="B759">
        <f>INDEX(exante.Technology!$A$5:$A$300,MATCH(E759,exante.Technology!$C$5:$C$300,0))</f>
        <v>1274</v>
      </c>
      <c r="C759" s="1">
        <f t="shared" si="35"/>
        <v>10</v>
      </c>
      <c r="D759" s="30">
        <f>IF(INDEX(Technologies!$B$8:$U$227,H759,I759)=0,"",INDEX(Technologies!$B$8:$U$227,H759,I759))</f>
        <v>376</v>
      </c>
      <c r="E759" t="str">
        <f>INDEX(Technologies!$B$8:$B$227,H759)</f>
        <v>RefgFrz-SM_Mini-Tier1</v>
      </c>
      <c r="G759" t="str">
        <f t="shared" si="34"/>
        <v>Scale_Basis_Value</v>
      </c>
      <c r="H759">
        <f t="shared" si="36"/>
        <v>74</v>
      </c>
      <c r="I759">
        <f>MATCH(G759,Technologies!$B$7:$U$7,0)</f>
        <v>14</v>
      </c>
      <c r="J759">
        <v>119</v>
      </c>
    </row>
    <row r="760" spans="2:10" x14ac:dyDescent="0.25">
      <c r="B760">
        <f>INDEX(exante.Technology!$A$5:$A$300,MATCH(E760,exante.Technology!$C$5:$C$300,0))</f>
        <v>1275</v>
      </c>
      <c r="C760" s="1">
        <f t="shared" si="35"/>
        <v>83</v>
      </c>
      <c r="D760" s="30" t="str">
        <f>IF(INDEX(Technologies!$B$8:$U$227,H760,I760)=0,"",INDEX(Technologies!$B$8:$U$227,H760,I760))</f>
        <v>Side</v>
      </c>
      <c r="E760" t="str">
        <f>INDEX(Technologies!$B$8:$B$227,H760)</f>
        <v>RefgFrz-SM_Small-Tier1</v>
      </c>
      <c r="G760" t="str">
        <f t="shared" si="34"/>
        <v>Freezer_Location</v>
      </c>
      <c r="H760">
        <f t="shared" si="36"/>
        <v>75</v>
      </c>
      <c r="I760">
        <f>MATCH(G760,Technologies!$B$7:$U$7,0)</f>
        <v>4</v>
      </c>
      <c r="J760">
        <v>119</v>
      </c>
    </row>
    <row r="761" spans="2:10" x14ac:dyDescent="0.25">
      <c r="B761">
        <f>INDEX(exante.Technology!$A$5:$A$300,MATCH(E761,exante.Technology!$C$5:$C$300,0))</f>
        <v>1275</v>
      </c>
      <c r="C761" s="1">
        <f t="shared" si="35"/>
        <v>95</v>
      </c>
      <c r="D761" s="30" t="b">
        <f>IF(INDEX(Technologies!$B$8:$U$227,H761,I761)=0,"",INDEX(Technologies!$B$8:$U$227,H761,I761))</f>
        <v>0</v>
      </c>
      <c r="E761" t="str">
        <f>INDEX(Technologies!$B$8:$B$227,H761)</f>
        <v>RefgFrz-SM_Small-Tier1</v>
      </c>
      <c r="G761" t="str">
        <f t="shared" si="34"/>
        <v>IceMaker</v>
      </c>
      <c r="H761">
        <f t="shared" si="36"/>
        <v>75</v>
      </c>
      <c r="I761">
        <f>MATCH(G761,Technologies!$B$7:$U$7,0)</f>
        <v>5</v>
      </c>
      <c r="J761">
        <v>119</v>
      </c>
    </row>
    <row r="762" spans="2:10" x14ac:dyDescent="0.25">
      <c r="B762">
        <f>INDEX(exante.Technology!$A$5:$A$300,MATCH(E762,exante.Technology!$C$5:$C$300,0))</f>
        <v>1275</v>
      </c>
      <c r="C762" s="1">
        <f t="shared" si="35"/>
        <v>1083</v>
      </c>
      <c r="D762" s="30" t="b">
        <f>IF(INDEX(Technologies!$B$8:$U$227,H762,I762)=0,"",INDEX(Technologies!$B$8:$U$227,H762,I762))</f>
        <v>0</v>
      </c>
      <c r="E762" t="str">
        <f>INDEX(Technologies!$B$8:$B$227,H762)</f>
        <v>RefgFrz-SM_Small-Tier1</v>
      </c>
      <c r="G762" t="str">
        <f t="shared" si="34"/>
        <v>ThruDoorIce</v>
      </c>
      <c r="H762">
        <f t="shared" si="36"/>
        <v>75</v>
      </c>
      <c r="I762">
        <f>MATCH(G762,Technologies!$B$7:$U$7,0)</f>
        <v>6</v>
      </c>
      <c r="J762">
        <v>119</v>
      </c>
    </row>
    <row r="763" spans="2:10" x14ac:dyDescent="0.25">
      <c r="B763">
        <f>INDEX(exante.Technology!$A$5:$A$300,MATCH(E763,exante.Technology!$C$5:$C$300,0))</f>
        <v>1275</v>
      </c>
      <c r="C763" s="1">
        <f t="shared" si="35"/>
        <v>38</v>
      </c>
      <c r="D763" s="30" t="str">
        <f>IF(INDEX(Technologies!$B$8:$U$227,H763,I763)=0,"",INDEX(Technologies!$B$8:$U$227,H763,I763))</f>
        <v>Automatic</v>
      </c>
      <c r="E763" t="str">
        <f>INDEX(Technologies!$B$8:$B$227,H763)</f>
        <v>RefgFrz-SM_Small-Tier1</v>
      </c>
      <c r="G763" t="str">
        <f t="shared" si="34"/>
        <v>Defrost</v>
      </c>
      <c r="H763">
        <f t="shared" si="36"/>
        <v>75</v>
      </c>
      <c r="I763">
        <f>MATCH(G763,Technologies!$B$7:$U$7,0)</f>
        <v>7</v>
      </c>
      <c r="J763">
        <v>119</v>
      </c>
    </row>
    <row r="764" spans="2:10" x14ac:dyDescent="0.25">
      <c r="B764">
        <f>INDEX(exante.Technology!$A$5:$A$300,MATCH(E764,exante.Technology!$C$5:$C$300,0))</f>
        <v>1275</v>
      </c>
      <c r="C764" s="1">
        <f t="shared" si="35"/>
        <v>205</v>
      </c>
      <c r="D764" s="30">
        <f>IF(INDEX(Technologies!$B$8:$U$227,H764,I764)=0,"",INDEX(Technologies!$B$8:$U$227,H764,I764))</f>
        <v>15</v>
      </c>
      <c r="E764" t="str">
        <f>INDEX(Technologies!$B$8:$B$227,H764)</f>
        <v>RefgFrz-SM_Small-Tier1</v>
      </c>
      <c r="G764" t="str">
        <f t="shared" si="34"/>
        <v>TotVolume</v>
      </c>
      <c r="H764">
        <f t="shared" si="36"/>
        <v>75</v>
      </c>
      <c r="I764">
        <f>MATCH(G764,Technologies!$B$7:$U$7,0)</f>
        <v>8</v>
      </c>
      <c r="J764">
        <v>119</v>
      </c>
    </row>
    <row r="765" spans="2:10" x14ac:dyDescent="0.25">
      <c r="B765">
        <f>INDEX(exante.Technology!$A$5:$A$300,MATCH(E765,exante.Technology!$C$5:$C$300,0))</f>
        <v>1275</v>
      </c>
      <c r="C765" s="1">
        <f t="shared" si="35"/>
        <v>1084</v>
      </c>
      <c r="D765" s="30" t="str">
        <f>IF(INDEX(Technologies!$B$8:$U$227,H765,I765)=0,"",INDEX(Technologies!$B$8:$U$227,H765,I765))</f>
        <v>Small (13 – 16 cu. ft.)</v>
      </c>
      <c r="E765" t="str">
        <f>INDEX(Technologies!$B$8:$B$227,H765)</f>
        <v>RefgFrz-SM_Small-Tier1</v>
      </c>
      <c r="G765" t="str">
        <f t="shared" si="34"/>
        <v>SizeRange</v>
      </c>
      <c r="H765">
        <f t="shared" si="36"/>
        <v>75</v>
      </c>
      <c r="I765">
        <f>MATCH(G765,Technologies!$B$7:$U$7,0)</f>
        <v>10</v>
      </c>
      <c r="J765">
        <v>119</v>
      </c>
    </row>
    <row r="766" spans="2:10" x14ac:dyDescent="0.25">
      <c r="B766">
        <f>INDEX(exante.Technology!$A$5:$A$300,MATCH(E766,exante.Technology!$C$5:$C$300,0))</f>
        <v>1275</v>
      </c>
      <c r="C766" s="1">
        <f t="shared" si="35"/>
        <v>1085</v>
      </c>
      <c r="D766" s="30" t="str">
        <f>IF(INDEX(Technologies!$B$8:$U$227,H766,I766)=0,"",INDEX(Technologies!$B$8:$U$227,H766,I766))</f>
        <v>Tier1</v>
      </c>
      <c r="E766" t="str">
        <f>INDEX(Technologies!$B$8:$B$227,H766)</f>
        <v>RefgFrz-SM_Small-Tier1</v>
      </c>
      <c r="G766" t="str">
        <f t="shared" si="34"/>
        <v>EffLevel</v>
      </c>
      <c r="H766">
        <f t="shared" si="36"/>
        <v>75</v>
      </c>
      <c r="I766">
        <f>MATCH(G766,Technologies!$B$7:$U$7,0)</f>
        <v>11</v>
      </c>
      <c r="J766">
        <v>119</v>
      </c>
    </row>
    <row r="767" spans="2:10" x14ac:dyDescent="0.25">
      <c r="B767">
        <f>INDEX(exante.Technology!$A$5:$A$300,MATCH(E767,exante.Technology!$C$5:$C$300,0))</f>
        <v>1275</v>
      </c>
      <c r="C767" s="1">
        <f t="shared" si="35"/>
        <v>167</v>
      </c>
      <c r="D767" s="30">
        <f>IF(INDEX(Technologies!$B$8:$U$227,H767,I767)=0,"",INDEX(Technologies!$B$8:$U$227,H767,I767))</f>
        <v>415</v>
      </c>
      <c r="E767" t="str">
        <f>INDEX(Technologies!$B$8:$B$227,H767)</f>
        <v>RefgFrz-SM_Small-Tier1</v>
      </c>
      <c r="G767" t="str">
        <f t="shared" si="34"/>
        <v>Rated_kWhyr</v>
      </c>
      <c r="H767">
        <f t="shared" si="36"/>
        <v>75</v>
      </c>
      <c r="I767">
        <f>MATCH(G767,Technologies!$B$7:$U$7,0)</f>
        <v>12</v>
      </c>
      <c r="J767">
        <v>119</v>
      </c>
    </row>
    <row r="768" spans="2:10" x14ac:dyDescent="0.25">
      <c r="B768">
        <f>INDEX(exante.Technology!$A$5:$A$300,MATCH(E768,exante.Technology!$C$5:$C$300,0))</f>
        <v>1275</v>
      </c>
      <c r="C768" s="1">
        <f t="shared" si="35"/>
        <v>9</v>
      </c>
      <c r="D768" s="30" t="str">
        <f>IF(INDEX(Technologies!$B$8:$U$227,H768,I768)=0,"",INDEX(Technologies!$B$8:$U$227,H768,I768))</f>
        <v>RatedkWh</v>
      </c>
      <c r="E768" t="str">
        <f>INDEX(Technologies!$B$8:$B$227,H768)</f>
        <v>RefgFrz-SM_Small-Tier1</v>
      </c>
      <c r="G768" t="str">
        <f t="shared" si="34"/>
        <v>Scale_Basis_Type</v>
      </c>
      <c r="H768">
        <f t="shared" si="36"/>
        <v>75</v>
      </c>
      <c r="I768">
        <f>MATCH(G768,Technologies!$B$7:$U$7,0)</f>
        <v>13</v>
      </c>
      <c r="J768">
        <v>119</v>
      </c>
    </row>
    <row r="769" spans="2:10" x14ac:dyDescent="0.25">
      <c r="B769">
        <f>INDEX(exante.Technology!$A$5:$A$300,MATCH(E769,exante.Technology!$C$5:$C$300,0))</f>
        <v>1275</v>
      </c>
      <c r="C769" s="1">
        <f t="shared" si="35"/>
        <v>10</v>
      </c>
      <c r="D769" s="30">
        <f>IF(INDEX(Technologies!$B$8:$U$227,H769,I769)=0,"",INDEX(Technologies!$B$8:$U$227,H769,I769))</f>
        <v>415</v>
      </c>
      <c r="E769" t="str">
        <f>INDEX(Technologies!$B$8:$B$227,H769)</f>
        <v>RefgFrz-SM_Small-Tier1</v>
      </c>
      <c r="G769" t="str">
        <f t="shared" si="34"/>
        <v>Scale_Basis_Value</v>
      </c>
      <c r="H769">
        <f t="shared" si="36"/>
        <v>75</v>
      </c>
      <c r="I769">
        <f>MATCH(G769,Technologies!$B$7:$U$7,0)</f>
        <v>14</v>
      </c>
      <c r="J769">
        <v>119</v>
      </c>
    </row>
    <row r="770" spans="2:10" x14ac:dyDescent="0.25">
      <c r="B770">
        <f>INDEX(exante.Technology!$A$5:$A$300,MATCH(E770,exante.Technology!$C$5:$C$300,0))</f>
        <v>1276</v>
      </c>
      <c r="C770" s="1">
        <f t="shared" si="35"/>
        <v>83</v>
      </c>
      <c r="D770" s="30" t="str">
        <f>IF(INDEX(Technologies!$B$8:$U$227,H770,I770)=0,"",INDEX(Technologies!$B$8:$U$227,H770,I770))</f>
        <v>Side</v>
      </c>
      <c r="E770" t="str">
        <f>INDEX(Technologies!$B$8:$B$227,H770)</f>
        <v>RefgFrz-SM_Med-Tier1</v>
      </c>
      <c r="G770" t="str">
        <f t="shared" si="34"/>
        <v>Freezer_Location</v>
      </c>
      <c r="H770">
        <f t="shared" si="36"/>
        <v>76</v>
      </c>
      <c r="I770">
        <f>MATCH(G770,Technologies!$B$7:$U$7,0)</f>
        <v>4</v>
      </c>
      <c r="J770">
        <v>119</v>
      </c>
    </row>
    <row r="771" spans="2:10" x14ac:dyDescent="0.25">
      <c r="B771">
        <f>INDEX(exante.Technology!$A$5:$A$300,MATCH(E771,exante.Technology!$C$5:$C$300,0))</f>
        <v>1276</v>
      </c>
      <c r="C771" s="1">
        <f t="shared" si="35"/>
        <v>95</v>
      </c>
      <c r="D771" s="30" t="b">
        <f>IF(INDEX(Technologies!$B$8:$U$227,H771,I771)=0,"",INDEX(Technologies!$B$8:$U$227,H771,I771))</f>
        <v>0</v>
      </c>
      <c r="E771" t="str">
        <f>INDEX(Technologies!$B$8:$B$227,H771)</f>
        <v>RefgFrz-SM_Med-Tier1</v>
      </c>
      <c r="G771" t="str">
        <f t="shared" si="34"/>
        <v>IceMaker</v>
      </c>
      <c r="H771">
        <f t="shared" si="36"/>
        <v>76</v>
      </c>
      <c r="I771">
        <f>MATCH(G771,Technologies!$B$7:$U$7,0)</f>
        <v>5</v>
      </c>
      <c r="J771">
        <v>119</v>
      </c>
    </row>
    <row r="772" spans="2:10" x14ac:dyDescent="0.25">
      <c r="B772">
        <f>INDEX(exante.Technology!$A$5:$A$300,MATCH(E772,exante.Technology!$C$5:$C$300,0))</f>
        <v>1276</v>
      </c>
      <c r="C772" s="1">
        <f t="shared" si="35"/>
        <v>1083</v>
      </c>
      <c r="D772" s="30" t="b">
        <f>IF(INDEX(Technologies!$B$8:$U$227,H772,I772)=0,"",INDEX(Technologies!$B$8:$U$227,H772,I772))</f>
        <v>0</v>
      </c>
      <c r="E772" t="str">
        <f>INDEX(Technologies!$B$8:$B$227,H772)</f>
        <v>RefgFrz-SM_Med-Tier1</v>
      </c>
      <c r="G772" t="str">
        <f t="shared" si="34"/>
        <v>ThruDoorIce</v>
      </c>
      <c r="H772">
        <f t="shared" si="36"/>
        <v>76</v>
      </c>
      <c r="I772">
        <f>MATCH(G772,Technologies!$B$7:$U$7,0)</f>
        <v>6</v>
      </c>
      <c r="J772">
        <v>119</v>
      </c>
    </row>
    <row r="773" spans="2:10" x14ac:dyDescent="0.25">
      <c r="B773">
        <f>INDEX(exante.Technology!$A$5:$A$300,MATCH(E773,exante.Technology!$C$5:$C$300,0))</f>
        <v>1276</v>
      </c>
      <c r="C773" s="1">
        <f t="shared" si="35"/>
        <v>38</v>
      </c>
      <c r="D773" s="30" t="str">
        <f>IF(INDEX(Technologies!$B$8:$U$227,H773,I773)=0,"",INDEX(Technologies!$B$8:$U$227,H773,I773))</f>
        <v>Automatic</v>
      </c>
      <c r="E773" t="str">
        <f>INDEX(Technologies!$B$8:$B$227,H773)</f>
        <v>RefgFrz-SM_Med-Tier1</v>
      </c>
      <c r="G773" t="str">
        <f t="shared" si="34"/>
        <v>Defrost</v>
      </c>
      <c r="H773">
        <f t="shared" si="36"/>
        <v>76</v>
      </c>
      <c r="I773">
        <f>MATCH(G773,Technologies!$B$7:$U$7,0)</f>
        <v>7</v>
      </c>
      <c r="J773">
        <v>119</v>
      </c>
    </row>
    <row r="774" spans="2:10" x14ac:dyDescent="0.25">
      <c r="B774">
        <f>INDEX(exante.Technology!$A$5:$A$300,MATCH(E774,exante.Technology!$C$5:$C$300,0))</f>
        <v>1276</v>
      </c>
      <c r="C774" s="1">
        <f t="shared" si="35"/>
        <v>205</v>
      </c>
      <c r="D774" s="30">
        <f>IF(INDEX(Technologies!$B$8:$U$227,H774,I774)=0,"",INDEX(Technologies!$B$8:$U$227,H774,I774))</f>
        <v>19</v>
      </c>
      <c r="E774" t="str">
        <f>INDEX(Technologies!$B$8:$B$227,H774)</f>
        <v>RefgFrz-SM_Med-Tier1</v>
      </c>
      <c r="G774" t="str">
        <f t="shared" si="34"/>
        <v>TotVolume</v>
      </c>
      <c r="H774">
        <f t="shared" si="36"/>
        <v>76</v>
      </c>
      <c r="I774">
        <f>MATCH(G774,Technologies!$B$7:$U$7,0)</f>
        <v>8</v>
      </c>
      <c r="J774">
        <v>119</v>
      </c>
    </row>
    <row r="775" spans="2:10" x14ac:dyDescent="0.25">
      <c r="B775">
        <f>INDEX(exante.Technology!$A$5:$A$300,MATCH(E775,exante.Technology!$C$5:$C$300,0))</f>
        <v>1276</v>
      </c>
      <c r="C775" s="1">
        <f t="shared" si="35"/>
        <v>1084</v>
      </c>
      <c r="D775" s="30" t="str">
        <f>IF(INDEX(Technologies!$B$8:$U$227,H775,I775)=0,"",INDEX(Technologies!$B$8:$U$227,H775,I775))</f>
        <v>Medium (17 – 20 cu. ft.)</v>
      </c>
      <c r="E775" t="str">
        <f>INDEX(Technologies!$B$8:$B$227,H775)</f>
        <v>RefgFrz-SM_Med-Tier1</v>
      </c>
      <c r="G775" t="str">
        <f t="shared" si="34"/>
        <v>SizeRange</v>
      </c>
      <c r="H775">
        <f t="shared" si="36"/>
        <v>76</v>
      </c>
      <c r="I775">
        <f>MATCH(G775,Technologies!$B$7:$U$7,0)</f>
        <v>10</v>
      </c>
      <c r="J775">
        <v>119</v>
      </c>
    </row>
    <row r="776" spans="2:10" x14ac:dyDescent="0.25">
      <c r="B776">
        <f>INDEX(exante.Technology!$A$5:$A$300,MATCH(E776,exante.Technology!$C$5:$C$300,0))</f>
        <v>1276</v>
      </c>
      <c r="C776" s="1">
        <f t="shared" si="35"/>
        <v>1085</v>
      </c>
      <c r="D776" s="30" t="str">
        <f>IF(INDEX(Technologies!$B$8:$U$227,H776,I776)=0,"",INDEX(Technologies!$B$8:$U$227,H776,I776))</f>
        <v>Tier1</v>
      </c>
      <c r="E776" t="str">
        <f>INDEX(Technologies!$B$8:$B$227,H776)</f>
        <v>RefgFrz-SM_Med-Tier1</v>
      </c>
      <c r="G776" t="str">
        <f t="shared" si="34"/>
        <v>EffLevel</v>
      </c>
      <c r="H776">
        <f t="shared" si="36"/>
        <v>76</v>
      </c>
      <c r="I776">
        <f>MATCH(G776,Technologies!$B$7:$U$7,0)</f>
        <v>11</v>
      </c>
      <c r="J776">
        <v>119</v>
      </c>
    </row>
    <row r="777" spans="2:10" x14ac:dyDescent="0.25">
      <c r="B777">
        <f>INDEX(exante.Technology!$A$5:$A$300,MATCH(E777,exante.Technology!$C$5:$C$300,0))</f>
        <v>1276</v>
      </c>
      <c r="C777" s="1">
        <f t="shared" si="35"/>
        <v>167</v>
      </c>
      <c r="D777" s="30">
        <f>IF(INDEX(Technologies!$B$8:$U$227,H777,I777)=0,"",INDEX(Technologies!$B$8:$U$227,H777,I777))</f>
        <v>455</v>
      </c>
      <c r="E777" t="str">
        <f>INDEX(Technologies!$B$8:$B$227,H777)</f>
        <v>RefgFrz-SM_Med-Tier1</v>
      </c>
      <c r="G777" t="str">
        <f t="shared" si="34"/>
        <v>Rated_kWhyr</v>
      </c>
      <c r="H777">
        <f t="shared" si="36"/>
        <v>76</v>
      </c>
      <c r="I777">
        <f>MATCH(G777,Technologies!$B$7:$U$7,0)</f>
        <v>12</v>
      </c>
      <c r="J777">
        <v>119</v>
      </c>
    </row>
    <row r="778" spans="2:10" x14ac:dyDescent="0.25">
      <c r="B778">
        <f>INDEX(exante.Technology!$A$5:$A$300,MATCH(E778,exante.Technology!$C$5:$C$300,0))</f>
        <v>1276</v>
      </c>
      <c r="C778" s="1">
        <f t="shared" si="35"/>
        <v>9</v>
      </c>
      <c r="D778" s="30" t="str">
        <f>IF(INDEX(Technologies!$B$8:$U$227,H778,I778)=0,"",INDEX(Technologies!$B$8:$U$227,H778,I778))</f>
        <v>RatedkWh</v>
      </c>
      <c r="E778" t="str">
        <f>INDEX(Technologies!$B$8:$B$227,H778)</f>
        <v>RefgFrz-SM_Med-Tier1</v>
      </c>
      <c r="G778" t="str">
        <f t="shared" si="34"/>
        <v>Scale_Basis_Type</v>
      </c>
      <c r="H778">
        <f t="shared" si="36"/>
        <v>76</v>
      </c>
      <c r="I778">
        <f>MATCH(G778,Technologies!$B$7:$U$7,0)</f>
        <v>13</v>
      </c>
      <c r="J778">
        <v>119</v>
      </c>
    </row>
    <row r="779" spans="2:10" x14ac:dyDescent="0.25">
      <c r="B779">
        <f>INDEX(exante.Technology!$A$5:$A$300,MATCH(E779,exante.Technology!$C$5:$C$300,0))</f>
        <v>1276</v>
      </c>
      <c r="C779" s="1">
        <f t="shared" si="35"/>
        <v>10</v>
      </c>
      <c r="D779" s="30">
        <f>IF(INDEX(Technologies!$B$8:$U$227,H779,I779)=0,"",INDEX(Technologies!$B$8:$U$227,H779,I779))</f>
        <v>455</v>
      </c>
      <c r="E779" t="str">
        <f>INDEX(Technologies!$B$8:$B$227,H779)</f>
        <v>RefgFrz-SM_Med-Tier1</v>
      </c>
      <c r="G779" t="str">
        <f t="shared" si="34"/>
        <v>Scale_Basis_Value</v>
      </c>
      <c r="H779">
        <f t="shared" si="36"/>
        <v>76</v>
      </c>
      <c r="I779">
        <f>MATCH(G779,Technologies!$B$7:$U$7,0)</f>
        <v>14</v>
      </c>
      <c r="J779">
        <v>119</v>
      </c>
    </row>
    <row r="780" spans="2:10" x14ac:dyDescent="0.25">
      <c r="B780">
        <f>INDEX(exante.Technology!$A$5:$A$300,MATCH(E780,exante.Technology!$C$5:$C$300,0))</f>
        <v>1277</v>
      </c>
      <c r="C780" s="1">
        <f t="shared" si="35"/>
        <v>83</v>
      </c>
      <c r="D780" s="30" t="str">
        <f>IF(INDEX(Technologies!$B$8:$U$227,H780,I780)=0,"",INDEX(Technologies!$B$8:$U$227,H780,I780))</f>
        <v>Side</v>
      </c>
      <c r="E780" t="str">
        <f>INDEX(Technologies!$B$8:$B$227,H780)</f>
        <v>RefgFrz-SM_Large-Tier1</v>
      </c>
      <c r="G780" t="str">
        <f t="shared" si="34"/>
        <v>Freezer_Location</v>
      </c>
      <c r="H780">
        <f t="shared" si="36"/>
        <v>77</v>
      </c>
      <c r="I780">
        <f>MATCH(G780,Technologies!$B$7:$U$7,0)</f>
        <v>4</v>
      </c>
      <c r="J780">
        <v>119</v>
      </c>
    </row>
    <row r="781" spans="2:10" x14ac:dyDescent="0.25">
      <c r="B781">
        <f>INDEX(exante.Technology!$A$5:$A$300,MATCH(E781,exante.Technology!$C$5:$C$300,0))</f>
        <v>1277</v>
      </c>
      <c r="C781" s="1">
        <f t="shared" si="35"/>
        <v>95</v>
      </c>
      <c r="D781" s="30" t="b">
        <f>IF(INDEX(Technologies!$B$8:$U$227,H781,I781)=0,"",INDEX(Technologies!$B$8:$U$227,H781,I781))</f>
        <v>0</v>
      </c>
      <c r="E781" t="str">
        <f>INDEX(Technologies!$B$8:$B$227,H781)</f>
        <v>RefgFrz-SM_Large-Tier1</v>
      </c>
      <c r="G781" t="str">
        <f t="shared" si="34"/>
        <v>IceMaker</v>
      </c>
      <c r="H781">
        <f t="shared" si="36"/>
        <v>77</v>
      </c>
      <c r="I781">
        <f>MATCH(G781,Technologies!$B$7:$U$7,0)</f>
        <v>5</v>
      </c>
      <c r="J781">
        <v>119</v>
      </c>
    </row>
    <row r="782" spans="2:10" x14ac:dyDescent="0.25">
      <c r="B782">
        <f>INDEX(exante.Technology!$A$5:$A$300,MATCH(E782,exante.Technology!$C$5:$C$300,0))</f>
        <v>1277</v>
      </c>
      <c r="C782" s="1">
        <f t="shared" si="35"/>
        <v>1083</v>
      </c>
      <c r="D782" s="30" t="b">
        <f>IF(INDEX(Technologies!$B$8:$U$227,H782,I782)=0,"",INDEX(Technologies!$B$8:$U$227,H782,I782))</f>
        <v>0</v>
      </c>
      <c r="E782" t="str">
        <f>INDEX(Technologies!$B$8:$B$227,H782)</f>
        <v>RefgFrz-SM_Large-Tier1</v>
      </c>
      <c r="G782" t="str">
        <f t="shared" si="34"/>
        <v>ThruDoorIce</v>
      </c>
      <c r="H782">
        <f t="shared" si="36"/>
        <v>77</v>
      </c>
      <c r="I782">
        <f>MATCH(G782,Technologies!$B$7:$U$7,0)</f>
        <v>6</v>
      </c>
      <c r="J782">
        <v>119</v>
      </c>
    </row>
    <row r="783" spans="2:10" x14ac:dyDescent="0.25">
      <c r="B783">
        <f>INDEX(exante.Technology!$A$5:$A$300,MATCH(E783,exante.Technology!$C$5:$C$300,0))</f>
        <v>1277</v>
      </c>
      <c r="C783" s="1">
        <f t="shared" si="35"/>
        <v>38</v>
      </c>
      <c r="D783" s="30" t="str">
        <f>IF(INDEX(Technologies!$B$8:$U$227,H783,I783)=0,"",INDEX(Technologies!$B$8:$U$227,H783,I783))</f>
        <v>Automatic</v>
      </c>
      <c r="E783" t="str">
        <f>INDEX(Technologies!$B$8:$B$227,H783)</f>
        <v>RefgFrz-SM_Large-Tier1</v>
      </c>
      <c r="G783" t="str">
        <f t="shared" si="34"/>
        <v>Defrost</v>
      </c>
      <c r="H783">
        <f t="shared" si="36"/>
        <v>77</v>
      </c>
      <c r="I783">
        <f>MATCH(G783,Technologies!$B$7:$U$7,0)</f>
        <v>7</v>
      </c>
      <c r="J783">
        <v>119</v>
      </c>
    </row>
    <row r="784" spans="2:10" x14ac:dyDescent="0.25">
      <c r="B784">
        <f>INDEX(exante.Technology!$A$5:$A$300,MATCH(E784,exante.Technology!$C$5:$C$300,0))</f>
        <v>1277</v>
      </c>
      <c r="C784" s="1">
        <f t="shared" si="35"/>
        <v>205</v>
      </c>
      <c r="D784" s="30">
        <f>IF(INDEX(Technologies!$B$8:$U$227,H784,I784)=0,"",INDEX(Technologies!$B$8:$U$227,H784,I784))</f>
        <v>22</v>
      </c>
      <c r="E784" t="str">
        <f>INDEX(Technologies!$B$8:$B$227,H784)</f>
        <v>RefgFrz-SM_Large-Tier1</v>
      </c>
      <c r="G784" t="str">
        <f t="shared" si="34"/>
        <v>TotVolume</v>
      </c>
      <c r="H784">
        <f t="shared" si="36"/>
        <v>77</v>
      </c>
      <c r="I784">
        <f>MATCH(G784,Technologies!$B$7:$U$7,0)</f>
        <v>8</v>
      </c>
      <c r="J784">
        <v>119</v>
      </c>
    </row>
    <row r="785" spans="2:10" x14ac:dyDescent="0.25">
      <c r="B785">
        <f>INDEX(exante.Technology!$A$5:$A$300,MATCH(E785,exante.Technology!$C$5:$C$300,0))</f>
        <v>1277</v>
      </c>
      <c r="C785" s="1">
        <f t="shared" si="35"/>
        <v>1084</v>
      </c>
      <c r="D785" s="30" t="str">
        <f>IF(INDEX(Technologies!$B$8:$U$227,H785,I785)=0,"",INDEX(Technologies!$B$8:$U$227,H785,I785))</f>
        <v>Large (21 – 23 cu. ft.)</v>
      </c>
      <c r="E785" t="str">
        <f>INDEX(Technologies!$B$8:$B$227,H785)</f>
        <v>RefgFrz-SM_Large-Tier1</v>
      </c>
      <c r="G785" t="str">
        <f t="shared" si="34"/>
        <v>SizeRange</v>
      </c>
      <c r="H785">
        <f t="shared" si="36"/>
        <v>77</v>
      </c>
      <c r="I785">
        <f>MATCH(G785,Technologies!$B$7:$U$7,0)</f>
        <v>10</v>
      </c>
      <c r="J785">
        <v>119</v>
      </c>
    </row>
    <row r="786" spans="2:10" x14ac:dyDescent="0.25">
      <c r="B786">
        <f>INDEX(exante.Technology!$A$5:$A$300,MATCH(E786,exante.Technology!$C$5:$C$300,0))</f>
        <v>1277</v>
      </c>
      <c r="C786" s="1">
        <f t="shared" si="35"/>
        <v>1085</v>
      </c>
      <c r="D786" s="30" t="str">
        <f>IF(INDEX(Technologies!$B$8:$U$227,H786,I786)=0,"",INDEX(Technologies!$B$8:$U$227,H786,I786))</f>
        <v>Tier1</v>
      </c>
      <c r="E786" t="str">
        <f>INDEX(Technologies!$B$8:$B$227,H786)</f>
        <v>RefgFrz-SM_Large-Tier1</v>
      </c>
      <c r="G786" t="str">
        <f t="shared" si="34"/>
        <v>EffLevel</v>
      </c>
      <c r="H786">
        <f t="shared" si="36"/>
        <v>77</v>
      </c>
      <c r="I786">
        <f>MATCH(G786,Technologies!$B$7:$U$7,0)</f>
        <v>11</v>
      </c>
      <c r="J786">
        <v>119</v>
      </c>
    </row>
    <row r="787" spans="2:10" x14ac:dyDescent="0.25">
      <c r="B787">
        <f>INDEX(exante.Technology!$A$5:$A$300,MATCH(E787,exante.Technology!$C$5:$C$300,0))</f>
        <v>1277</v>
      </c>
      <c r="C787" s="1">
        <f t="shared" si="35"/>
        <v>167</v>
      </c>
      <c r="D787" s="30">
        <f>IF(INDEX(Technologies!$B$8:$U$227,H787,I787)=0,"",INDEX(Technologies!$B$8:$U$227,H787,I787))</f>
        <v>484</v>
      </c>
      <c r="E787" t="str">
        <f>INDEX(Technologies!$B$8:$B$227,H787)</f>
        <v>RefgFrz-SM_Large-Tier1</v>
      </c>
      <c r="G787" t="str">
        <f t="shared" si="34"/>
        <v>Rated_kWhyr</v>
      </c>
      <c r="H787">
        <f t="shared" si="36"/>
        <v>77</v>
      </c>
      <c r="I787">
        <f>MATCH(G787,Technologies!$B$7:$U$7,0)</f>
        <v>12</v>
      </c>
      <c r="J787">
        <v>119</v>
      </c>
    </row>
    <row r="788" spans="2:10" x14ac:dyDescent="0.25">
      <c r="B788">
        <f>INDEX(exante.Technology!$A$5:$A$300,MATCH(E788,exante.Technology!$C$5:$C$300,0))</f>
        <v>1277</v>
      </c>
      <c r="C788" s="1">
        <f t="shared" si="35"/>
        <v>9</v>
      </c>
      <c r="D788" s="30" t="str">
        <f>IF(INDEX(Technologies!$B$8:$U$227,H788,I788)=0,"",INDEX(Technologies!$B$8:$U$227,H788,I788))</f>
        <v>RatedkWh</v>
      </c>
      <c r="E788" t="str">
        <f>INDEX(Technologies!$B$8:$B$227,H788)</f>
        <v>RefgFrz-SM_Large-Tier1</v>
      </c>
      <c r="G788" t="str">
        <f t="shared" ref="G788:G851" si="37">VLOOKUP(C788,$B$6:$C$17,2,FALSE)</f>
        <v>Scale_Basis_Type</v>
      </c>
      <c r="H788">
        <f t="shared" si="36"/>
        <v>77</v>
      </c>
      <c r="I788">
        <f>MATCH(G788,Technologies!$B$7:$U$7,0)</f>
        <v>13</v>
      </c>
      <c r="J788">
        <v>119</v>
      </c>
    </row>
    <row r="789" spans="2:10" x14ac:dyDescent="0.25">
      <c r="B789">
        <f>INDEX(exante.Technology!$A$5:$A$300,MATCH(E789,exante.Technology!$C$5:$C$300,0))</f>
        <v>1277</v>
      </c>
      <c r="C789" s="1">
        <f t="shared" si="35"/>
        <v>10</v>
      </c>
      <c r="D789" s="30">
        <f>IF(INDEX(Technologies!$B$8:$U$227,H789,I789)=0,"",INDEX(Technologies!$B$8:$U$227,H789,I789))</f>
        <v>484</v>
      </c>
      <c r="E789" t="str">
        <f>INDEX(Technologies!$B$8:$B$227,H789)</f>
        <v>RefgFrz-SM_Large-Tier1</v>
      </c>
      <c r="G789" t="str">
        <f t="shared" si="37"/>
        <v>Scale_Basis_Value</v>
      </c>
      <c r="H789">
        <f t="shared" si="36"/>
        <v>77</v>
      </c>
      <c r="I789">
        <f>MATCH(G789,Technologies!$B$7:$U$7,0)</f>
        <v>14</v>
      </c>
      <c r="J789">
        <v>119</v>
      </c>
    </row>
    <row r="790" spans="2:10" x14ac:dyDescent="0.25">
      <c r="B790">
        <f>INDEX(exante.Technology!$A$5:$A$300,MATCH(E790,exante.Technology!$C$5:$C$300,0))</f>
        <v>1278</v>
      </c>
      <c r="C790" s="1">
        <f t="shared" si="35"/>
        <v>83</v>
      </c>
      <c r="D790" s="30" t="str">
        <f>IF(INDEX(Technologies!$B$8:$U$227,H790,I790)=0,"",INDEX(Technologies!$B$8:$U$227,H790,I790))</f>
        <v>Side</v>
      </c>
      <c r="E790" t="str">
        <f>INDEX(Technologies!$B$8:$B$227,H790)</f>
        <v>RefgFrz-SM_VLarge-Tier1</v>
      </c>
      <c r="G790" t="str">
        <f t="shared" si="37"/>
        <v>Freezer_Location</v>
      </c>
      <c r="H790">
        <f t="shared" si="36"/>
        <v>78</v>
      </c>
      <c r="I790">
        <f>MATCH(G790,Technologies!$B$7:$U$7,0)</f>
        <v>4</v>
      </c>
      <c r="J790">
        <v>119</v>
      </c>
    </row>
    <row r="791" spans="2:10" x14ac:dyDescent="0.25">
      <c r="B791">
        <f>INDEX(exante.Technology!$A$5:$A$300,MATCH(E791,exante.Technology!$C$5:$C$300,0))</f>
        <v>1278</v>
      </c>
      <c r="C791" s="1">
        <f t="shared" si="35"/>
        <v>95</v>
      </c>
      <c r="D791" s="30" t="b">
        <f>IF(INDEX(Technologies!$B$8:$U$227,H791,I791)=0,"",INDEX(Technologies!$B$8:$U$227,H791,I791))</f>
        <v>0</v>
      </c>
      <c r="E791" t="str">
        <f>INDEX(Technologies!$B$8:$B$227,H791)</f>
        <v>RefgFrz-SM_VLarge-Tier1</v>
      </c>
      <c r="G791" t="str">
        <f t="shared" si="37"/>
        <v>IceMaker</v>
      </c>
      <c r="H791">
        <f t="shared" si="36"/>
        <v>78</v>
      </c>
      <c r="I791">
        <f>MATCH(G791,Technologies!$B$7:$U$7,0)</f>
        <v>5</v>
      </c>
      <c r="J791">
        <v>119</v>
      </c>
    </row>
    <row r="792" spans="2:10" x14ac:dyDescent="0.25">
      <c r="B792">
        <f>INDEX(exante.Technology!$A$5:$A$300,MATCH(E792,exante.Technology!$C$5:$C$300,0))</f>
        <v>1278</v>
      </c>
      <c r="C792" s="1">
        <f t="shared" si="35"/>
        <v>1083</v>
      </c>
      <c r="D792" s="30" t="b">
        <f>IF(INDEX(Technologies!$B$8:$U$227,H792,I792)=0,"",INDEX(Technologies!$B$8:$U$227,H792,I792))</f>
        <v>0</v>
      </c>
      <c r="E792" t="str">
        <f>INDEX(Technologies!$B$8:$B$227,H792)</f>
        <v>RefgFrz-SM_VLarge-Tier1</v>
      </c>
      <c r="G792" t="str">
        <f t="shared" si="37"/>
        <v>ThruDoorIce</v>
      </c>
      <c r="H792">
        <f t="shared" si="36"/>
        <v>78</v>
      </c>
      <c r="I792">
        <f>MATCH(G792,Technologies!$B$7:$U$7,0)</f>
        <v>6</v>
      </c>
      <c r="J792">
        <v>119</v>
      </c>
    </row>
    <row r="793" spans="2:10" x14ac:dyDescent="0.25">
      <c r="B793">
        <f>INDEX(exante.Technology!$A$5:$A$300,MATCH(E793,exante.Technology!$C$5:$C$300,0))</f>
        <v>1278</v>
      </c>
      <c r="C793" s="1">
        <f t="shared" si="35"/>
        <v>38</v>
      </c>
      <c r="D793" s="30" t="str">
        <f>IF(INDEX(Technologies!$B$8:$U$227,H793,I793)=0,"",INDEX(Technologies!$B$8:$U$227,H793,I793))</f>
        <v>Automatic</v>
      </c>
      <c r="E793" t="str">
        <f>INDEX(Technologies!$B$8:$B$227,H793)</f>
        <v>RefgFrz-SM_VLarge-Tier1</v>
      </c>
      <c r="G793" t="str">
        <f t="shared" si="37"/>
        <v>Defrost</v>
      </c>
      <c r="H793">
        <f t="shared" si="36"/>
        <v>78</v>
      </c>
      <c r="I793">
        <f>MATCH(G793,Technologies!$B$7:$U$7,0)</f>
        <v>7</v>
      </c>
      <c r="J793">
        <v>119</v>
      </c>
    </row>
    <row r="794" spans="2:10" x14ac:dyDescent="0.25">
      <c r="B794">
        <f>INDEX(exante.Technology!$A$5:$A$300,MATCH(E794,exante.Technology!$C$5:$C$300,0))</f>
        <v>1278</v>
      </c>
      <c r="C794" s="1">
        <f t="shared" si="35"/>
        <v>205</v>
      </c>
      <c r="D794" s="30">
        <f>IF(INDEX(Technologies!$B$8:$U$227,H794,I794)=0,"",INDEX(Technologies!$B$8:$U$227,H794,I794))</f>
        <v>26</v>
      </c>
      <c r="E794" t="str">
        <f>INDEX(Technologies!$B$8:$B$227,H794)</f>
        <v>RefgFrz-SM_VLarge-Tier1</v>
      </c>
      <c r="G794" t="str">
        <f t="shared" si="37"/>
        <v>TotVolume</v>
      </c>
      <c r="H794">
        <f t="shared" si="36"/>
        <v>78</v>
      </c>
      <c r="I794">
        <f>MATCH(G794,Technologies!$B$7:$U$7,0)</f>
        <v>8</v>
      </c>
      <c r="J794">
        <v>119</v>
      </c>
    </row>
    <row r="795" spans="2:10" x14ac:dyDescent="0.25">
      <c r="B795">
        <f>INDEX(exante.Technology!$A$5:$A$300,MATCH(E795,exante.Technology!$C$5:$C$300,0))</f>
        <v>1278</v>
      </c>
      <c r="C795" s="1">
        <f t="shared" si="35"/>
        <v>1084</v>
      </c>
      <c r="D795" s="30" t="str">
        <f>IF(INDEX(Technologies!$B$8:$U$227,H795,I795)=0,"",INDEX(Technologies!$B$8:$U$227,H795,I795))</f>
        <v>Very large (over 23 cu. Ft.)</v>
      </c>
      <c r="E795" t="str">
        <f>INDEX(Technologies!$B$8:$B$227,H795)</f>
        <v>RefgFrz-SM_VLarge-Tier1</v>
      </c>
      <c r="G795" t="str">
        <f t="shared" si="37"/>
        <v>SizeRange</v>
      </c>
      <c r="H795">
        <f t="shared" si="36"/>
        <v>78</v>
      </c>
      <c r="I795">
        <f>MATCH(G795,Technologies!$B$7:$U$7,0)</f>
        <v>10</v>
      </c>
      <c r="J795">
        <v>119</v>
      </c>
    </row>
    <row r="796" spans="2:10" x14ac:dyDescent="0.25">
      <c r="B796">
        <f>INDEX(exante.Technology!$A$5:$A$300,MATCH(E796,exante.Technology!$C$5:$C$300,0))</f>
        <v>1278</v>
      </c>
      <c r="C796" s="1">
        <f t="shared" si="35"/>
        <v>1085</v>
      </c>
      <c r="D796" s="30" t="str">
        <f>IF(INDEX(Technologies!$B$8:$U$227,H796,I796)=0,"",INDEX(Technologies!$B$8:$U$227,H796,I796))</f>
        <v>Tier1</v>
      </c>
      <c r="E796" t="str">
        <f>INDEX(Technologies!$B$8:$B$227,H796)</f>
        <v>RefgFrz-SM_VLarge-Tier1</v>
      </c>
      <c r="G796" t="str">
        <f t="shared" si="37"/>
        <v>EffLevel</v>
      </c>
      <c r="H796">
        <f t="shared" si="36"/>
        <v>78</v>
      </c>
      <c r="I796">
        <f>MATCH(G796,Technologies!$B$7:$U$7,0)</f>
        <v>11</v>
      </c>
      <c r="J796">
        <v>119</v>
      </c>
    </row>
    <row r="797" spans="2:10" x14ac:dyDescent="0.25">
      <c r="B797">
        <f>INDEX(exante.Technology!$A$5:$A$300,MATCH(E797,exante.Technology!$C$5:$C$300,0))</f>
        <v>1278</v>
      </c>
      <c r="C797" s="1">
        <f t="shared" si="35"/>
        <v>167</v>
      </c>
      <c r="D797" s="30">
        <f>IF(INDEX(Technologies!$B$8:$U$227,H797,I797)=0,"",INDEX(Technologies!$B$8:$U$227,H797,I797))</f>
        <v>523</v>
      </c>
      <c r="E797" t="str">
        <f>INDEX(Technologies!$B$8:$B$227,H797)</f>
        <v>RefgFrz-SM_VLarge-Tier1</v>
      </c>
      <c r="G797" t="str">
        <f t="shared" si="37"/>
        <v>Rated_kWhyr</v>
      </c>
      <c r="H797">
        <f t="shared" si="36"/>
        <v>78</v>
      </c>
      <c r="I797">
        <f>MATCH(G797,Technologies!$B$7:$U$7,0)</f>
        <v>12</v>
      </c>
      <c r="J797">
        <v>119</v>
      </c>
    </row>
    <row r="798" spans="2:10" x14ac:dyDescent="0.25">
      <c r="B798">
        <f>INDEX(exante.Technology!$A$5:$A$300,MATCH(E798,exante.Technology!$C$5:$C$300,0))</f>
        <v>1278</v>
      </c>
      <c r="C798" s="1">
        <f t="shared" si="35"/>
        <v>9</v>
      </c>
      <c r="D798" s="30" t="str">
        <f>IF(INDEX(Technologies!$B$8:$U$227,H798,I798)=0,"",INDEX(Technologies!$B$8:$U$227,H798,I798))</f>
        <v>RatedkWh</v>
      </c>
      <c r="E798" t="str">
        <f>INDEX(Technologies!$B$8:$B$227,H798)</f>
        <v>RefgFrz-SM_VLarge-Tier1</v>
      </c>
      <c r="G798" t="str">
        <f t="shared" si="37"/>
        <v>Scale_Basis_Type</v>
      </c>
      <c r="H798">
        <f t="shared" si="36"/>
        <v>78</v>
      </c>
      <c r="I798">
        <f>MATCH(G798,Technologies!$B$7:$U$7,0)</f>
        <v>13</v>
      </c>
      <c r="J798">
        <v>119</v>
      </c>
    </row>
    <row r="799" spans="2:10" x14ac:dyDescent="0.25">
      <c r="B799">
        <f>INDEX(exante.Technology!$A$5:$A$300,MATCH(E799,exante.Technology!$C$5:$C$300,0))</f>
        <v>1278</v>
      </c>
      <c r="C799" s="1">
        <f t="shared" ref="C799:C862" si="38">+C789</f>
        <v>10</v>
      </c>
      <c r="D799" s="30">
        <f>IF(INDEX(Technologies!$B$8:$U$227,H799,I799)=0,"",INDEX(Technologies!$B$8:$U$227,H799,I799))</f>
        <v>523</v>
      </c>
      <c r="E799" t="str">
        <f>INDEX(Technologies!$B$8:$B$227,H799)</f>
        <v>RefgFrz-SM_VLarge-Tier1</v>
      </c>
      <c r="G799" t="str">
        <f t="shared" si="37"/>
        <v>Scale_Basis_Value</v>
      </c>
      <c r="H799">
        <f t="shared" ref="H799:H862" si="39">+H789+1</f>
        <v>78</v>
      </c>
      <c r="I799">
        <f>MATCH(G799,Technologies!$B$7:$U$7,0)</f>
        <v>14</v>
      </c>
      <c r="J799">
        <v>119</v>
      </c>
    </row>
    <row r="800" spans="2:10" x14ac:dyDescent="0.25">
      <c r="B800">
        <f>INDEX(exante.Technology!$A$5:$A$300,MATCH(E800,exante.Technology!$C$5:$C$300,0))</f>
        <v>1279</v>
      </c>
      <c r="C800" s="1">
        <f t="shared" si="38"/>
        <v>83</v>
      </c>
      <c r="D800" s="30" t="str">
        <f>IF(INDEX(Technologies!$B$8:$U$227,H800,I800)=0,"",INDEX(Technologies!$B$8:$U$227,H800,I800))</f>
        <v>Side</v>
      </c>
      <c r="E800" t="str">
        <f>INDEX(Technologies!$B$8:$B$227,H800)</f>
        <v>RefgFrz-SM_WtdSize-Tier1</v>
      </c>
      <c r="G800" t="str">
        <f t="shared" si="37"/>
        <v>Freezer_Location</v>
      </c>
      <c r="H800">
        <f t="shared" si="39"/>
        <v>79</v>
      </c>
      <c r="I800">
        <f>MATCH(G800,Technologies!$B$7:$U$7,0)</f>
        <v>4</v>
      </c>
      <c r="J800">
        <v>119</v>
      </c>
    </row>
    <row r="801" spans="2:10" x14ac:dyDescent="0.25">
      <c r="B801">
        <f>INDEX(exante.Technology!$A$5:$A$300,MATCH(E801,exante.Technology!$C$5:$C$300,0))</f>
        <v>1279</v>
      </c>
      <c r="C801" s="1">
        <f t="shared" si="38"/>
        <v>95</v>
      </c>
      <c r="D801" s="30" t="b">
        <f>IF(INDEX(Technologies!$B$8:$U$227,H801,I801)=0,"",INDEX(Technologies!$B$8:$U$227,H801,I801))</f>
        <v>0</v>
      </c>
      <c r="E801" t="str">
        <f>INDEX(Technologies!$B$8:$B$227,H801)</f>
        <v>RefgFrz-SM_WtdSize-Tier1</v>
      </c>
      <c r="G801" t="str">
        <f t="shared" si="37"/>
        <v>IceMaker</v>
      </c>
      <c r="H801">
        <f t="shared" si="39"/>
        <v>79</v>
      </c>
      <c r="I801">
        <f>MATCH(G801,Technologies!$B$7:$U$7,0)</f>
        <v>5</v>
      </c>
      <c r="J801">
        <v>119</v>
      </c>
    </row>
    <row r="802" spans="2:10" x14ac:dyDescent="0.25">
      <c r="B802">
        <f>INDEX(exante.Technology!$A$5:$A$300,MATCH(E802,exante.Technology!$C$5:$C$300,0))</f>
        <v>1279</v>
      </c>
      <c r="C802" s="1">
        <f t="shared" si="38"/>
        <v>1083</v>
      </c>
      <c r="D802" s="30" t="b">
        <f>IF(INDEX(Technologies!$B$8:$U$227,H802,I802)=0,"",INDEX(Technologies!$B$8:$U$227,H802,I802))</f>
        <v>0</v>
      </c>
      <c r="E802" t="str">
        <f>INDEX(Technologies!$B$8:$B$227,H802)</f>
        <v>RefgFrz-SM_WtdSize-Tier1</v>
      </c>
      <c r="G802" t="str">
        <f t="shared" si="37"/>
        <v>ThruDoorIce</v>
      </c>
      <c r="H802">
        <f t="shared" si="39"/>
        <v>79</v>
      </c>
      <c r="I802">
        <f>MATCH(G802,Technologies!$B$7:$U$7,0)</f>
        <v>6</v>
      </c>
      <c r="J802">
        <v>119</v>
      </c>
    </row>
    <row r="803" spans="2:10" x14ac:dyDescent="0.25">
      <c r="B803">
        <f>INDEX(exante.Technology!$A$5:$A$300,MATCH(E803,exante.Technology!$C$5:$C$300,0))</f>
        <v>1279</v>
      </c>
      <c r="C803" s="1">
        <f t="shared" si="38"/>
        <v>38</v>
      </c>
      <c r="D803" s="30" t="str">
        <f>IF(INDEX(Technologies!$B$8:$U$227,H803,I803)=0,"",INDEX(Technologies!$B$8:$U$227,H803,I803))</f>
        <v>Automatic</v>
      </c>
      <c r="E803" t="str">
        <f>INDEX(Technologies!$B$8:$B$227,H803)</f>
        <v>RefgFrz-SM_WtdSize-Tier1</v>
      </c>
      <c r="G803" t="str">
        <f t="shared" si="37"/>
        <v>Defrost</v>
      </c>
      <c r="H803">
        <f t="shared" si="39"/>
        <v>79</v>
      </c>
      <c r="I803">
        <f>MATCH(G803,Technologies!$B$7:$U$7,0)</f>
        <v>7</v>
      </c>
      <c r="J803">
        <v>119</v>
      </c>
    </row>
    <row r="804" spans="2:10" x14ac:dyDescent="0.25">
      <c r="B804">
        <f>INDEX(exante.Technology!$A$5:$A$300,MATCH(E804,exante.Technology!$C$5:$C$300,0))</f>
        <v>1279</v>
      </c>
      <c r="C804" s="1">
        <f t="shared" si="38"/>
        <v>205</v>
      </c>
      <c r="D804" s="30">
        <f>IF(INDEX(Technologies!$B$8:$U$227,H804,I804)=0,"",INDEX(Technologies!$B$8:$U$227,H804,I804))</f>
        <v>21</v>
      </c>
      <c r="E804" t="str">
        <f>INDEX(Technologies!$B$8:$B$227,H804)</f>
        <v>RefgFrz-SM_WtdSize-Tier1</v>
      </c>
      <c r="G804" t="str">
        <f t="shared" si="37"/>
        <v>TotVolume</v>
      </c>
      <c r="H804">
        <f t="shared" si="39"/>
        <v>79</v>
      </c>
      <c r="I804">
        <f>MATCH(G804,Technologies!$B$7:$U$7,0)</f>
        <v>8</v>
      </c>
      <c r="J804">
        <v>119</v>
      </c>
    </row>
    <row r="805" spans="2:10" x14ac:dyDescent="0.25">
      <c r="B805">
        <f>INDEX(exante.Technology!$A$5:$A$300,MATCH(E805,exante.Technology!$C$5:$C$300,0))</f>
        <v>1279</v>
      </c>
      <c r="C805" s="1">
        <f t="shared" si="38"/>
        <v>1084</v>
      </c>
      <c r="D805" s="30" t="str">
        <f>IF(INDEX(Technologies!$B$8:$U$227,H805,I805)=0,"",INDEX(Technologies!$B$8:$U$227,H805,I805))</f>
        <v>Weighted Size</v>
      </c>
      <c r="E805" t="str">
        <f>INDEX(Technologies!$B$8:$B$227,H805)</f>
        <v>RefgFrz-SM_WtdSize-Tier1</v>
      </c>
      <c r="G805" t="str">
        <f t="shared" si="37"/>
        <v>SizeRange</v>
      </c>
      <c r="H805">
        <f t="shared" si="39"/>
        <v>79</v>
      </c>
      <c r="I805">
        <f>MATCH(G805,Technologies!$B$7:$U$7,0)</f>
        <v>10</v>
      </c>
      <c r="J805">
        <v>119</v>
      </c>
    </row>
    <row r="806" spans="2:10" x14ac:dyDescent="0.25">
      <c r="B806">
        <f>INDEX(exante.Technology!$A$5:$A$300,MATCH(E806,exante.Technology!$C$5:$C$300,0))</f>
        <v>1279</v>
      </c>
      <c r="C806" s="1">
        <f t="shared" si="38"/>
        <v>1085</v>
      </c>
      <c r="D806" s="30" t="str">
        <f>IF(INDEX(Technologies!$B$8:$U$227,H806,I806)=0,"",INDEX(Technologies!$B$8:$U$227,H806,I806))</f>
        <v>Tier1</v>
      </c>
      <c r="E806" t="str">
        <f>INDEX(Technologies!$B$8:$B$227,H806)</f>
        <v>RefgFrz-SM_WtdSize-Tier1</v>
      </c>
      <c r="G806" t="str">
        <f t="shared" si="37"/>
        <v>EffLevel</v>
      </c>
      <c r="H806">
        <f t="shared" si="39"/>
        <v>79</v>
      </c>
      <c r="I806">
        <f>MATCH(G806,Technologies!$B$7:$U$7,0)</f>
        <v>11</v>
      </c>
      <c r="J806">
        <v>119</v>
      </c>
    </row>
    <row r="807" spans="2:10" x14ac:dyDescent="0.25">
      <c r="B807">
        <f>INDEX(exante.Technology!$A$5:$A$300,MATCH(E807,exante.Technology!$C$5:$C$300,0))</f>
        <v>1279</v>
      </c>
      <c r="C807" s="1">
        <f t="shared" si="38"/>
        <v>167</v>
      </c>
      <c r="D807" s="30">
        <f>IF(INDEX(Technologies!$B$8:$U$227,H807,I807)=0,"",INDEX(Technologies!$B$8:$U$227,H807,I807))</f>
        <v>482</v>
      </c>
      <c r="E807" t="str">
        <f>INDEX(Technologies!$B$8:$B$227,H807)</f>
        <v>RefgFrz-SM_WtdSize-Tier1</v>
      </c>
      <c r="G807" t="str">
        <f t="shared" si="37"/>
        <v>Rated_kWhyr</v>
      </c>
      <c r="H807">
        <f t="shared" si="39"/>
        <v>79</v>
      </c>
      <c r="I807">
        <f>MATCH(G807,Technologies!$B$7:$U$7,0)</f>
        <v>12</v>
      </c>
      <c r="J807">
        <v>119</v>
      </c>
    </row>
    <row r="808" spans="2:10" x14ac:dyDescent="0.25">
      <c r="B808">
        <f>INDEX(exante.Technology!$A$5:$A$300,MATCH(E808,exante.Technology!$C$5:$C$300,0))</f>
        <v>1279</v>
      </c>
      <c r="C808" s="1">
        <f t="shared" si="38"/>
        <v>9</v>
      </c>
      <c r="D808" s="30" t="str">
        <f>IF(INDEX(Technologies!$B$8:$U$227,H808,I808)=0,"",INDEX(Technologies!$B$8:$U$227,H808,I808))</f>
        <v>RatedkWh</v>
      </c>
      <c r="E808" t="str">
        <f>INDEX(Technologies!$B$8:$B$227,H808)</f>
        <v>RefgFrz-SM_WtdSize-Tier1</v>
      </c>
      <c r="G808" t="str">
        <f t="shared" si="37"/>
        <v>Scale_Basis_Type</v>
      </c>
      <c r="H808">
        <f t="shared" si="39"/>
        <v>79</v>
      </c>
      <c r="I808">
        <f>MATCH(G808,Technologies!$B$7:$U$7,0)</f>
        <v>13</v>
      </c>
      <c r="J808">
        <v>119</v>
      </c>
    </row>
    <row r="809" spans="2:10" x14ac:dyDescent="0.25">
      <c r="B809">
        <f>INDEX(exante.Technology!$A$5:$A$300,MATCH(E809,exante.Technology!$C$5:$C$300,0))</f>
        <v>1279</v>
      </c>
      <c r="C809" s="1">
        <f t="shared" si="38"/>
        <v>10</v>
      </c>
      <c r="D809" s="30">
        <f>IF(INDEX(Technologies!$B$8:$U$227,H809,I809)=0,"",INDEX(Technologies!$B$8:$U$227,H809,I809))</f>
        <v>482</v>
      </c>
      <c r="E809" t="str">
        <f>INDEX(Technologies!$B$8:$B$227,H809)</f>
        <v>RefgFrz-SM_WtdSize-Tier1</v>
      </c>
      <c r="G809" t="str">
        <f t="shared" si="37"/>
        <v>Scale_Basis_Value</v>
      </c>
      <c r="H809">
        <f t="shared" si="39"/>
        <v>79</v>
      </c>
      <c r="I809">
        <f>MATCH(G809,Technologies!$B$7:$U$7,0)</f>
        <v>14</v>
      </c>
      <c r="J809">
        <v>119</v>
      </c>
    </row>
    <row r="810" spans="2:10" x14ac:dyDescent="0.25">
      <c r="B810">
        <f>INDEX(exante.Technology!$A$5:$A$300,MATCH(E810,exante.Technology!$C$5:$C$300,0))</f>
        <v>1280</v>
      </c>
      <c r="C810" s="1">
        <f t="shared" si="38"/>
        <v>83</v>
      </c>
      <c r="D810" s="30" t="str">
        <f>IF(INDEX(Technologies!$B$8:$U$227,H810,I810)=0,"",INDEX(Technologies!$B$8:$U$227,H810,I810))</f>
        <v>Side</v>
      </c>
      <c r="E810" t="str">
        <f>INDEX(Technologies!$B$8:$B$227,H810)</f>
        <v>RefgFrz-SM-Ice_Mini-Tier1</v>
      </c>
      <c r="G810" t="str">
        <f t="shared" si="37"/>
        <v>Freezer_Location</v>
      </c>
      <c r="H810">
        <f t="shared" si="39"/>
        <v>80</v>
      </c>
      <c r="I810">
        <f>MATCH(G810,Technologies!$B$7:$U$7,0)</f>
        <v>4</v>
      </c>
      <c r="J810">
        <v>119</v>
      </c>
    </row>
    <row r="811" spans="2:10" x14ac:dyDescent="0.25">
      <c r="B811">
        <f>INDEX(exante.Technology!$A$5:$A$300,MATCH(E811,exante.Technology!$C$5:$C$300,0))</f>
        <v>1280</v>
      </c>
      <c r="C811" s="1">
        <f t="shared" si="38"/>
        <v>95</v>
      </c>
      <c r="D811" s="30" t="b">
        <f>IF(INDEX(Technologies!$B$8:$U$227,H811,I811)=0,"",INDEX(Technologies!$B$8:$U$227,H811,I811))</f>
        <v>1</v>
      </c>
      <c r="E811" t="str">
        <f>INDEX(Technologies!$B$8:$B$227,H811)</f>
        <v>RefgFrz-SM-Ice_Mini-Tier1</v>
      </c>
      <c r="G811" t="str">
        <f t="shared" si="37"/>
        <v>IceMaker</v>
      </c>
      <c r="H811">
        <f t="shared" si="39"/>
        <v>80</v>
      </c>
      <c r="I811">
        <f>MATCH(G811,Technologies!$B$7:$U$7,0)</f>
        <v>5</v>
      </c>
      <c r="J811">
        <v>119</v>
      </c>
    </row>
    <row r="812" spans="2:10" x14ac:dyDescent="0.25">
      <c r="B812">
        <f>INDEX(exante.Technology!$A$5:$A$300,MATCH(E812,exante.Technology!$C$5:$C$300,0))</f>
        <v>1280</v>
      </c>
      <c r="C812" s="1">
        <f t="shared" si="38"/>
        <v>1083</v>
      </c>
      <c r="D812" s="30" t="b">
        <f>IF(INDEX(Technologies!$B$8:$U$227,H812,I812)=0,"",INDEX(Technologies!$B$8:$U$227,H812,I812))</f>
        <v>0</v>
      </c>
      <c r="E812" t="str">
        <f>INDEX(Technologies!$B$8:$B$227,H812)</f>
        <v>RefgFrz-SM-Ice_Mini-Tier1</v>
      </c>
      <c r="G812" t="str">
        <f t="shared" si="37"/>
        <v>ThruDoorIce</v>
      </c>
      <c r="H812">
        <f t="shared" si="39"/>
        <v>80</v>
      </c>
      <c r="I812">
        <f>MATCH(G812,Technologies!$B$7:$U$7,0)</f>
        <v>6</v>
      </c>
      <c r="J812">
        <v>119</v>
      </c>
    </row>
    <row r="813" spans="2:10" x14ac:dyDescent="0.25">
      <c r="B813">
        <f>INDEX(exante.Technology!$A$5:$A$300,MATCH(E813,exante.Technology!$C$5:$C$300,0))</f>
        <v>1280</v>
      </c>
      <c r="C813" s="1">
        <f t="shared" si="38"/>
        <v>38</v>
      </c>
      <c r="D813" s="30" t="str">
        <f>IF(INDEX(Technologies!$B$8:$U$227,H813,I813)=0,"",INDEX(Technologies!$B$8:$U$227,H813,I813))</f>
        <v>Automatic</v>
      </c>
      <c r="E813" t="str">
        <f>INDEX(Technologies!$B$8:$B$227,H813)</f>
        <v>RefgFrz-SM-Ice_Mini-Tier1</v>
      </c>
      <c r="G813" t="str">
        <f t="shared" si="37"/>
        <v>Defrost</v>
      </c>
      <c r="H813">
        <f t="shared" si="39"/>
        <v>80</v>
      </c>
      <c r="I813">
        <f>MATCH(G813,Technologies!$B$7:$U$7,0)</f>
        <v>7</v>
      </c>
      <c r="J813">
        <v>119</v>
      </c>
    </row>
    <row r="814" spans="2:10" x14ac:dyDescent="0.25">
      <c r="B814">
        <f>INDEX(exante.Technology!$A$5:$A$300,MATCH(E814,exante.Technology!$C$5:$C$300,0))</f>
        <v>1280</v>
      </c>
      <c r="C814" s="1">
        <f t="shared" si="38"/>
        <v>205</v>
      </c>
      <c r="D814" s="30">
        <f>IF(INDEX(Technologies!$B$8:$U$227,H814,I814)=0,"",INDEX(Technologies!$B$8:$U$227,H814,I814))</f>
        <v>11</v>
      </c>
      <c r="E814" t="str">
        <f>INDEX(Technologies!$B$8:$B$227,H814)</f>
        <v>RefgFrz-SM-Ice_Mini-Tier1</v>
      </c>
      <c r="G814" t="str">
        <f t="shared" si="37"/>
        <v>TotVolume</v>
      </c>
      <c r="H814">
        <f t="shared" si="39"/>
        <v>80</v>
      </c>
      <c r="I814">
        <f>MATCH(G814,Technologies!$B$7:$U$7,0)</f>
        <v>8</v>
      </c>
      <c r="J814">
        <v>119</v>
      </c>
    </row>
    <row r="815" spans="2:10" x14ac:dyDescent="0.25">
      <c r="B815">
        <f>INDEX(exante.Technology!$A$5:$A$300,MATCH(E815,exante.Technology!$C$5:$C$300,0))</f>
        <v>1280</v>
      </c>
      <c r="C815" s="1">
        <f t="shared" si="38"/>
        <v>1084</v>
      </c>
      <c r="D815" s="30" t="str">
        <f>IF(INDEX(Technologies!$B$8:$U$227,H815,I815)=0,"",INDEX(Technologies!$B$8:$U$227,H815,I815))</f>
        <v>Very Small (&lt;13 cu. ft.)</v>
      </c>
      <c r="E815" t="str">
        <f>INDEX(Technologies!$B$8:$B$227,H815)</f>
        <v>RefgFrz-SM-Ice_Mini-Tier1</v>
      </c>
      <c r="G815" t="str">
        <f t="shared" si="37"/>
        <v>SizeRange</v>
      </c>
      <c r="H815">
        <f t="shared" si="39"/>
        <v>80</v>
      </c>
      <c r="I815">
        <f>MATCH(G815,Technologies!$B$7:$U$7,0)</f>
        <v>10</v>
      </c>
      <c r="J815">
        <v>119</v>
      </c>
    </row>
    <row r="816" spans="2:10" x14ac:dyDescent="0.25">
      <c r="B816">
        <f>INDEX(exante.Technology!$A$5:$A$300,MATCH(E816,exante.Technology!$C$5:$C$300,0))</f>
        <v>1280</v>
      </c>
      <c r="C816" s="1">
        <f t="shared" si="38"/>
        <v>1085</v>
      </c>
      <c r="D816" s="30" t="str">
        <f>IF(INDEX(Technologies!$B$8:$U$227,H816,I816)=0,"",INDEX(Technologies!$B$8:$U$227,H816,I816))</f>
        <v>Tier1</v>
      </c>
      <c r="E816" t="str">
        <f>INDEX(Technologies!$B$8:$B$227,H816)</f>
        <v>RefgFrz-SM-Ice_Mini-Tier1</v>
      </c>
      <c r="G816" t="str">
        <f t="shared" si="37"/>
        <v>EffLevel</v>
      </c>
      <c r="H816">
        <f t="shared" si="39"/>
        <v>80</v>
      </c>
      <c r="I816">
        <f>MATCH(G816,Technologies!$B$7:$U$7,0)</f>
        <v>11</v>
      </c>
      <c r="J816">
        <v>119</v>
      </c>
    </row>
    <row r="817" spans="2:10" x14ac:dyDescent="0.25">
      <c r="B817">
        <f>INDEX(exante.Technology!$A$5:$A$300,MATCH(E817,exante.Technology!$C$5:$C$300,0))</f>
        <v>1280</v>
      </c>
      <c r="C817" s="1">
        <f t="shared" si="38"/>
        <v>167</v>
      </c>
      <c r="D817" s="30">
        <f>IF(INDEX(Technologies!$B$8:$U$227,H817,I817)=0,"",INDEX(Technologies!$B$8:$U$227,H817,I817))</f>
        <v>452</v>
      </c>
      <c r="E817" t="str">
        <f>INDEX(Technologies!$B$8:$B$227,H817)</f>
        <v>RefgFrz-SM-Ice_Mini-Tier1</v>
      </c>
      <c r="G817" t="str">
        <f t="shared" si="37"/>
        <v>Rated_kWhyr</v>
      </c>
      <c r="H817">
        <f t="shared" si="39"/>
        <v>80</v>
      </c>
      <c r="I817">
        <f>MATCH(G817,Technologies!$B$7:$U$7,0)</f>
        <v>12</v>
      </c>
      <c r="J817">
        <v>119</v>
      </c>
    </row>
    <row r="818" spans="2:10" x14ac:dyDescent="0.25">
      <c r="B818">
        <f>INDEX(exante.Technology!$A$5:$A$300,MATCH(E818,exante.Technology!$C$5:$C$300,0))</f>
        <v>1280</v>
      </c>
      <c r="C818" s="1">
        <f t="shared" si="38"/>
        <v>9</v>
      </c>
      <c r="D818" s="30" t="str">
        <f>IF(INDEX(Technologies!$B$8:$U$227,H818,I818)=0,"",INDEX(Technologies!$B$8:$U$227,H818,I818))</f>
        <v>RatedkWh</v>
      </c>
      <c r="E818" t="str">
        <f>INDEX(Technologies!$B$8:$B$227,H818)</f>
        <v>RefgFrz-SM-Ice_Mini-Tier1</v>
      </c>
      <c r="G818" t="str">
        <f t="shared" si="37"/>
        <v>Scale_Basis_Type</v>
      </c>
      <c r="H818">
        <f t="shared" si="39"/>
        <v>80</v>
      </c>
      <c r="I818">
        <f>MATCH(G818,Technologies!$B$7:$U$7,0)</f>
        <v>13</v>
      </c>
      <c r="J818">
        <v>119</v>
      </c>
    </row>
    <row r="819" spans="2:10" x14ac:dyDescent="0.25">
      <c r="B819">
        <f>INDEX(exante.Technology!$A$5:$A$300,MATCH(E819,exante.Technology!$C$5:$C$300,0))</f>
        <v>1280</v>
      </c>
      <c r="C819" s="1">
        <f t="shared" si="38"/>
        <v>10</v>
      </c>
      <c r="D819" s="30">
        <f>IF(INDEX(Technologies!$B$8:$U$227,H819,I819)=0,"",INDEX(Technologies!$B$8:$U$227,H819,I819))</f>
        <v>452</v>
      </c>
      <c r="E819" t="str">
        <f>INDEX(Technologies!$B$8:$B$227,H819)</f>
        <v>RefgFrz-SM-Ice_Mini-Tier1</v>
      </c>
      <c r="G819" t="str">
        <f t="shared" si="37"/>
        <v>Scale_Basis_Value</v>
      </c>
      <c r="H819">
        <f t="shared" si="39"/>
        <v>80</v>
      </c>
      <c r="I819">
        <f>MATCH(G819,Technologies!$B$7:$U$7,0)</f>
        <v>14</v>
      </c>
      <c r="J819">
        <v>119</v>
      </c>
    </row>
    <row r="820" spans="2:10" x14ac:dyDescent="0.25">
      <c r="B820">
        <f>INDEX(exante.Technology!$A$5:$A$300,MATCH(E820,exante.Technology!$C$5:$C$300,0))</f>
        <v>1281</v>
      </c>
      <c r="C820" s="1">
        <f t="shared" si="38"/>
        <v>83</v>
      </c>
      <c r="D820" s="30" t="str">
        <f>IF(INDEX(Technologies!$B$8:$U$227,H820,I820)=0,"",INDEX(Technologies!$B$8:$U$227,H820,I820))</f>
        <v>Side</v>
      </c>
      <c r="E820" t="str">
        <f>INDEX(Technologies!$B$8:$B$227,H820)</f>
        <v>RefgFrz-SM-Ice_Small-Tier1</v>
      </c>
      <c r="G820" t="str">
        <f t="shared" si="37"/>
        <v>Freezer_Location</v>
      </c>
      <c r="H820">
        <f t="shared" si="39"/>
        <v>81</v>
      </c>
      <c r="I820">
        <f>MATCH(G820,Technologies!$B$7:$U$7,0)</f>
        <v>4</v>
      </c>
      <c r="J820">
        <v>119</v>
      </c>
    </row>
    <row r="821" spans="2:10" x14ac:dyDescent="0.25">
      <c r="B821">
        <f>INDEX(exante.Technology!$A$5:$A$300,MATCH(E821,exante.Technology!$C$5:$C$300,0))</f>
        <v>1281</v>
      </c>
      <c r="C821" s="1">
        <f t="shared" si="38"/>
        <v>95</v>
      </c>
      <c r="D821" s="30" t="b">
        <f>IF(INDEX(Technologies!$B$8:$U$227,H821,I821)=0,"",INDEX(Technologies!$B$8:$U$227,H821,I821))</f>
        <v>1</v>
      </c>
      <c r="E821" t="str">
        <f>INDEX(Technologies!$B$8:$B$227,H821)</f>
        <v>RefgFrz-SM-Ice_Small-Tier1</v>
      </c>
      <c r="G821" t="str">
        <f t="shared" si="37"/>
        <v>IceMaker</v>
      </c>
      <c r="H821">
        <f t="shared" si="39"/>
        <v>81</v>
      </c>
      <c r="I821">
        <f>MATCH(G821,Technologies!$B$7:$U$7,0)</f>
        <v>5</v>
      </c>
      <c r="J821">
        <v>119</v>
      </c>
    </row>
    <row r="822" spans="2:10" x14ac:dyDescent="0.25">
      <c r="B822">
        <f>INDEX(exante.Technology!$A$5:$A$300,MATCH(E822,exante.Technology!$C$5:$C$300,0))</f>
        <v>1281</v>
      </c>
      <c r="C822" s="1">
        <f t="shared" si="38"/>
        <v>1083</v>
      </c>
      <c r="D822" s="30" t="b">
        <f>IF(INDEX(Technologies!$B$8:$U$227,H822,I822)=0,"",INDEX(Technologies!$B$8:$U$227,H822,I822))</f>
        <v>0</v>
      </c>
      <c r="E822" t="str">
        <f>INDEX(Technologies!$B$8:$B$227,H822)</f>
        <v>RefgFrz-SM-Ice_Small-Tier1</v>
      </c>
      <c r="G822" t="str">
        <f t="shared" si="37"/>
        <v>ThruDoorIce</v>
      </c>
      <c r="H822">
        <f t="shared" si="39"/>
        <v>81</v>
      </c>
      <c r="I822">
        <f>MATCH(G822,Technologies!$B$7:$U$7,0)</f>
        <v>6</v>
      </c>
      <c r="J822">
        <v>119</v>
      </c>
    </row>
    <row r="823" spans="2:10" x14ac:dyDescent="0.25">
      <c r="B823">
        <f>INDEX(exante.Technology!$A$5:$A$300,MATCH(E823,exante.Technology!$C$5:$C$300,0))</f>
        <v>1281</v>
      </c>
      <c r="C823" s="1">
        <f t="shared" si="38"/>
        <v>38</v>
      </c>
      <c r="D823" s="30" t="str">
        <f>IF(INDEX(Technologies!$B$8:$U$227,H823,I823)=0,"",INDEX(Technologies!$B$8:$U$227,H823,I823))</f>
        <v>Automatic</v>
      </c>
      <c r="E823" t="str">
        <f>INDEX(Technologies!$B$8:$B$227,H823)</f>
        <v>RefgFrz-SM-Ice_Small-Tier1</v>
      </c>
      <c r="G823" t="str">
        <f t="shared" si="37"/>
        <v>Defrost</v>
      </c>
      <c r="H823">
        <f t="shared" si="39"/>
        <v>81</v>
      </c>
      <c r="I823">
        <f>MATCH(G823,Technologies!$B$7:$U$7,0)</f>
        <v>7</v>
      </c>
      <c r="J823">
        <v>119</v>
      </c>
    </row>
    <row r="824" spans="2:10" x14ac:dyDescent="0.25">
      <c r="B824">
        <f>INDEX(exante.Technology!$A$5:$A$300,MATCH(E824,exante.Technology!$C$5:$C$300,0))</f>
        <v>1281</v>
      </c>
      <c r="C824" s="1">
        <f t="shared" si="38"/>
        <v>205</v>
      </c>
      <c r="D824" s="30">
        <f>IF(INDEX(Technologies!$B$8:$U$227,H824,I824)=0,"",INDEX(Technologies!$B$8:$U$227,H824,I824))</f>
        <v>15</v>
      </c>
      <c r="E824" t="str">
        <f>INDEX(Technologies!$B$8:$B$227,H824)</f>
        <v>RefgFrz-SM-Ice_Small-Tier1</v>
      </c>
      <c r="G824" t="str">
        <f t="shared" si="37"/>
        <v>TotVolume</v>
      </c>
      <c r="H824">
        <f t="shared" si="39"/>
        <v>81</v>
      </c>
      <c r="I824">
        <f>MATCH(G824,Technologies!$B$7:$U$7,0)</f>
        <v>8</v>
      </c>
      <c r="J824">
        <v>119</v>
      </c>
    </row>
    <row r="825" spans="2:10" x14ac:dyDescent="0.25">
      <c r="B825">
        <f>INDEX(exante.Technology!$A$5:$A$300,MATCH(E825,exante.Technology!$C$5:$C$300,0))</f>
        <v>1281</v>
      </c>
      <c r="C825" s="1">
        <f t="shared" si="38"/>
        <v>1084</v>
      </c>
      <c r="D825" s="30" t="str">
        <f>IF(INDEX(Technologies!$B$8:$U$227,H825,I825)=0,"",INDEX(Technologies!$B$8:$U$227,H825,I825))</f>
        <v>Small (13 – 16 cu. ft.)</v>
      </c>
      <c r="E825" t="str">
        <f>INDEX(Technologies!$B$8:$B$227,H825)</f>
        <v>RefgFrz-SM-Ice_Small-Tier1</v>
      </c>
      <c r="G825" t="str">
        <f t="shared" si="37"/>
        <v>SizeRange</v>
      </c>
      <c r="H825">
        <f t="shared" si="39"/>
        <v>81</v>
      </c>
      <c r="I825">
        <f>MATCH(G825,Technologies!$B$7:$U$7,0)</f>
        <v>10</v>
      </c>
      <c r="J825">
        <v>119</v>
      </c>
    </row>
    <row r="826" spans="2:10" x14ac:dyDescent="0.25">
      <c r="B826">
        <f>INDEX(exante.Technology!$A$5:$A$300,MATCH(E826,exante.Technology!$C$5:$C$300,0))</f>
        <v>1281</v>
      </c>
      <c r="C826" s="1">
        <f t="shared" si="38"/>
        <v>1085</v>
      </c>
      <c r="D826" s="30" t="str">
        <f>IF(INDEX(Technologies!$B$8:$U$227,H826,I826)=0,"",INDEX(Technologies!$B$8:$U$227,H826,I826))</f>
        <v>Tier1</v>
      </c>
      <c r="E826" t="str">
        <f>INDEX(Technologies!$B$8:$B$227,H826)</f>
        <v>RefgFrz-SM-Ice_Small-Tier1</v>
      </c>
      <c r="G826" t="str">
        <f t="shared" si="37"/>
        <v>EffLevel</v>
      </c>
      <c r="H826">
        <f t="shared" si="39"/>
        <v>81</v>
      </c>
      <c r="I826">
        <f>MATCH(G826,Technologies!$B$7:$U$7,0)</f>
        <v>11</v>
      </c>
      <c r="J826">
        <v>119</v>
      </c>
    </row>
    <row r="827" spans="2:10" x14ac:dyDescent="0.25">
      <c r="B827">
        <f>INDEX(exante.Technology!$A$5:$A$300,MATCH(E827,exante.Technology!$C$5:$C$300,0))</f>
        <v>1281</v>
      </c>
      <c r="C827" s="1">
        <f t="shared" si="38"/>
        <v>167</v>
      </c>
      <c r="D827" s="30">
        <f>IF(INDEX(Technologies!$B$8:$U$227,H827,I827)=0,"",INDEX(Technologies!$B$8:$U$227,H827,I827))</f>
        <v>491</v>
      </c>
      <c r="E827" t="str">
        <f>INDEX(Technologies!$B$8:$B$227,H827)</f>
        <v>RefgFrz-SM-Ice_Small-Tier1</v>
      </c>
      <c r="G827" t="str">
        <f t="shared" si="37"/>
        <v>Rated_kWhyr</v>
      </c>
      <c r="H827">
        <f t="shared" si="39"/>
        <v>81</v>
      </c>
      <c r="I827">
        <f>MATCH(G827,Technologies!$B$7:$U$7,0)</f>
        <v>12</v>
      </c>
      <c r="J827">
        <v>119</v>
      </c>
    </row>
    <row r="828" spans="2:10" x14ac:dyDescent="0.25">
      <c r="B828">
        <f>INDEX(exante.Technology!$A$5:$A$300,MATCH(E828,exante.Technology!$C$5:$C$300,0))</f>
        <v>1281</v>
      </c>
      <c r="C828" s="1">
        <f t="shared" si="38"/>
        <v>9</v>
      </c>
      <c r="D828" s="30" t="str">
        <f>IF(INDEX(Technologies!$B$8:$U$227,H828,I828)=0,"",INDEX(Technologies!$B$8:$U$227,H828,I828))</f>
        <v>RatedkWh</v>
      </c>
      <c r="E828" t="str">
        <f>INDEX(Technologies!$B$8:$B$227,H828)</f>
        <v>RefgFrz-SM-Ice_Small-Tier1</v>
      </c>
      <c r="G828" t="str">
        <f t="shared" si="37"/>
        <v>Scale_Basis_Type</v>
      </c>
      <c r="H828">
        <f t="shared" si="39"/>
        <v>81</v>
      </c>
      <c r="I828">
        <f>MATCH(G828,Technologies!$B$7:$U$7,0)</f>
        <v>13</v>
      </c>
      <c r="J828">
        <v>119</v>
      </c>
    </row>
    <row r="829" spans="2:10" x14ac:dyDescent="0.25">
      <c r="B829">
        <f>INDEX(exante.Technology!$A$5:$A$300,MATCH(E829,exante.Technology!$C$5:$C$300,0))</f>
        <v>1281</v>
      </c>
      <c r="C829" s="1">
        <f t="shared" si="38"/>
        <v>10</v>
      </c>
      <c r="D829" s="30">
        <f>IF(INDEX(Technologies!$B$8:$U$227,H829,I829)=0,"",INDEX(Technologies!$B$8:$U$227,H829,I829))</f>
        <v>491</v>
      </c>
      <c r="E829" t="str">
        <f>INDEX(Technologies!$B$8:$B$227,H829)</f>
        <v>RefgFrz-SM-Ice_Small-Tier1</v>
      </c>
      <c r="G829" t="str">
        <f t="shared" si="37"/>
        <v>Scale_Basis_Value</v>
      </c>
      <c r="H829">
        <f t="shared" si="39"/>
        <v>81</v>
      </c>
      <c r="I829">
        <f>MATCH(G829,Technologies!$B$7:$U$7,0)</f>
        <v>14</v>
      </c>
      <c r="J829">
        <v>119</v>
      </c>
    </row>
    <row r="830" spans="2:10" x14ac:dyDescent="0.25">
      <c r="B830">
        <f>INDEX(exante.Technology!$A$5:$A$300,MATCH(E830,exante.Technology!$C$5:$C$300,0))</f>
        <v>1282</v>
      </c>
      <c r="C830" s="1">
        <f t="shared" si="38"/>
        <v>83</v>
      </c>
      <c r="D830" s="30" t="str">
        <f>IF(INDEX(Technologies!$B$8:$U$227,H830,I830)=0,"",INDEX(Technologies!$B$8:$U$227,H830,I830))</f>
        <v>Side</v>
      </c>
      <c r="E830" t="str">
        <f>INDEX(Technologies!$B$8:$B$227,H830)</f>
        <v>RefgFrz-SM-Ice_Med-Tier1</v>
      </c>
      <c r="G830" t="str">
        <f t="shared" si="37"/>
        <v>Freezer_Location</v>
      </c>
      <c r="H830">
        <f t="shared" si="39"/>
        <v>82</v>
      </c>
      <c r="I830">
        <f>MATCH(G830,Technologies!$B$7:$U$7,0)</f>
        <v>4</v>
      </c>
      <c r="J830">
        <v>119</v>
      </c>
    </row>
    <row r="831" spans="2:10" x14ac:dyDescent="0.25">
      <c r="B831">
        <f>INDEX(exante.Technology!$A$5:$A$300,MATCH(E831,exante.Technology!$C$5:$C$300,0))</f>
        <v>1282</v>
      </c>
      <c r="C831" s="1">
        <f t="shared" si="38"/>
        <v>95</v>
      </c>
      <c r="D831" s="30" t="b">
        <f>IF(INDEX(Technologies!$B$8:$U$227,H831,I831)=0,"",INDEX(Technologies!$B$8:$U$227,H831,I831))</f>
        <v>1</v>
      </c>
      <c r="E831" t="str">
        <f>INDEX(Technologies!$B$8:$B$227,H831)</f>
        <v>RefgFrz-SM-Ice_Med-Tier1</v>
      </c>
      <c r="G831" t="str">
        <f t="shared" si="37"/>
        <v>IceMaker</v>
      </c>
      <c r="H831">
        <f t="shared" si="39"/>
        <v>82</v>
      </c>
      <c r="I831">
        <f>MATCH(G831,Technologies!$B$7:$U$7,0)</f>
        <v>5</v>
      </c>
      <c r="J831">
        <v>119</v>
      </c>
    </row>
    <row r="832" spans="2:10" x14ac:dyDescent="0.25">
      <c r="B832">
        <f>INDEX(exante.Technology!$A$5:$A$300,MATCH(E832,exante.Technology!$C$5:$C$300,0))</f>
        <v>1282</v>
      </c>
      <c r="C832" s="1">
        <f t="shared" si="38"/>
        <v>1083</v>
      </c>
      <c r="D832" s="30" t="b">
        <f>IF(INDEX(Technologies!$B$8:$U$227,H832,I832)=0,"",INDEX(Technologies!$B$8:$U$227,H832,I832))</f>
        <v>0</v>
      </c>
      <c r="E832" t="str">
        <f>INDEX(Technologies!$B$8:$B$227,H832)</f>
        <v>RefgFrz-SM-Ice_Med-Tier1</v>
      </c>
      <c r="G832" t="str">
        <f t="shared" si="37"/>
        <v>ThruDoorIce</v>
      </c>
      <c r="H832">
        <f t="shared" si="39"/>
        <v>82</v>
      </c>
      <c r="I832">
        <f>MATCH(G832,Technologies!$B$7:$U$7,0)</f>
        <v>6</v>
      </c>
      <c r="J832">
        <v>119</v>
      </c>
    </row>
    <row r="833" spans="2:10" x14ac:dyDescent="0.25">
      <c r="B833">
        <f>INDEX(exante.Technology!$A$5:$A$300,MATCH(E833,exante.Technology!$C$5:$C$300,0))</f>
        <v>1282</v>
      </c>
      <c r="C833" s="1">
        <f t="shared" si="38"/>
        <v>38</v>
      </c>
      <c r="D833" s="30" t="str">
        <f>IF(INDEX(Technologies!$B$8:$U$227,H833,I833)=0,"",INDEX(Technologies!$B$8:$U$227,H833,I833))</f>
        <v>Automatic</v>
      </c>
      <c r="E833" t="str">
        <f>INDEX(Technologies!$B$8:$B$227,H833)</f>
        <v>RefgFrz-SM-Ice_Med-Tier1</v>
      </c>
      <c r="G833" t="str">
        <f t="shared" si="37"/>
        <v>Defrost</v>
      </c>
      <c r="H833">
        <f t="shared" si="39"/>
        <v>82</v>
      </c>
      <c r="I833">
        <f>MATCH(G833,Technologies!$B$7:$U$7,0)</f>
        <v>7</v>
      </c>
      <c r="J833">
        <v>119</v>
      </c>
    </row>
    <row r="834" spans="2:10" x14ac:dyDescent="0.25">
      <c r="B834">
        <f>INDEX(exante.Technology!$A$5:$A$300,MATCH(E834,exante.Technology!$C$5:$C$300,0))</f>
        <v>1282</v>
      </c>
      <c r="C834" s="1">
        <f t="shared" si="38"/>
        <v>205</v>
      </c>
      <c r="D834" s="30">
        <f>IF(INDEX(Technologies!$B$8:$U$227,H834,I834)=0,"",INDEX(Technologies!$B$8:$U$227,H834,I834))</f>
        <v>19</v>
      </c>
      <c r="E834" t="str">
        <f>INDEX(Technologies!$B$8:$B$227,H834)</f>
        <v>RefgFrz-SM-Ice_Med-Tier1</v>
      </c>
      <c r="G834" t="str">
        <f t="shared" si="37"/>
        <v>TotVolume</v>
      </c>
      <c r="H834">
        <f t="shared" si="39"/>
        <v>82</v>
      </c>
      <c r="I834">
        <f>MATCH(G834,Technologies!$B$7:$U$7,0)</f>
        <v>8</v>
      </c>
      <c r="J834">
        <v>119</v>
      </c>
    </row>
    <row r="835" spans="2:10" x14ac:dyDescent="0.25">
      <c r="B835">
        <f>INDEX(exante.Technology!$A$5:$A$300,MATCH(E835,exante.Technology!$C$5:$C$300,0))</f>
        <v>1282</v>
      </c>
      <c r="C835" s="1">
        <f t="shared" si="38"/>
        <v>1084</v>
      </c>
      <c r="D835" s="30" t="str">
        <f>IF(INDEX(Technologies!$B$8:$U$227,H835,I835)=0,"",INDEX(Technologies!$B$8:$U$227,H835,I835))</f>
        <v>Medium (17 – 20 cu. ft.)</v>
      </c>
      <c r="E835" t="str">
        <f>INDEX(Technologies!$B$8:$B$227,H835)</f>
        <v>RefgFrz-SM-Ice_Med-Tier1</v>
      </c>
      <c r="G835" t="str">
        <f t="shared" si="37"/>
        <v>SizeRange</v>
      </c>
      <c r="H835">
        <f t="shared" si="39"/>
        <v>82</v>
      </c>
      <c r="I835">
        <f>MATCH(G835,Technologies!$B$7:$U$7,0)</f>
        <v>10</v>
      </c>
      <c r="J835">
        <v>119</v>
      </c>
    </row>
    <row r="836" spans="2:10" x14ac:dyDescent="0.25">
      <c r="B836">
        <f>INDEX(exante.Technology!$A$5:$A$300,MATCH(E836,exante.Technology!$C$5:$C$300,0))</f>
        <v>1282</v>
      </c>
      <c r="C836" s="1">
        <f t="shared" si="38"/>
        <v>1085</v>
      </c>
      <c r="D836" s="30" t="str">
        <f>IF(INDEX(Technologies!$B$8:$U$227,H836,I836)=0,"",INDEX(Technologies!$B$8:$U$227,H836,I836))</f>
        <v>Tier1</v>
      </c>
      <c r="E836" t="str">
        <f>INDEX(Technologies!$B$8:$B$227,H836)</f>
        <v>RefgFrz-SM-Ice_Med-Tier1</v>
      </c>
      <c r="G836" t="str">
        <f t="shared" si="37"/>
        <v>EffLevel</v>
      </c>
      <c r="H836">
        <f t="shared" si="39"/>
        <v>82</v>
      </c>
      <c r="I836">
        <f>MATCH(G836,Technologies!$B$7:$U$7,0)</f>
        <v>11</v>
      </c>
      <c r="J836">
        <v>119</v>
      </c>
    </row>
    <row r="837" spans="2:10" x14ac:dyDescent="0.25">
      <c r="B837">
        <f>INDEX(exante.Technology!$A$5:$A$300,MATCH(E837,exante.Technology!$C$5:$C$300,0))</f>
        <v>1282</v>
      </c>
      <c r="C837" s="1">
        <f t="shared" si="38"/>
        <v>167</v>
      </c>
      <c r="D837" s="30">
        <f>IF(INDEX(Technologies!$B$8:$U$227,H837,I837)=0,"",INDEX(Technologies!$B$8:$U$227,H837,I837))</f>
        <v>530</v>
      </c>
      <c r="E837" t="str">
        <f>INDEX(Technologies!$B$8:$B$227,H837)</f>
        <v>RefgFrz-SM-Ice_Med-Tier1</v>
      </c>
      <c r="G837" t="str">
        <f t="shared" si="37"/>
        <v>Rated_kWhyr</v>
      </c>
      <c r="H837">
        <f t="shared" si="39"/>
        <v>82</v>
      </c>
      <c r="I837">
        <f>MATCH(G837,Technologies!$B$7:$U$7,0)</f>
        <v>12</v>
      </c>
      <c r="J837">
        <v>119</v>
      </c>
    </row>
    <row r="838" spans="2:10" x14ac:dyDescent="0.25">
      <c r="B838">
        <f>INDEX(exante.Technology!$A$5:$A$300,MATCH(E838,exante.Technology!$C$5:$C$300,0))</f>
        <v>1282</v>
      </c>
      <c r="C838" s="1">
        <f t="shared" si="38"/>
        <v>9</v>
      </c>
      <c r="D838" s="30" t="str">
        <f>IF(INDEX(Technologies!$B$8:$U$227,H838,I838)=0,"",INDEX(Technologies!$B$8:$U$227,H838,I838))</f>
        <v>RatedkWh</v>
      </c>
      <c r="E838" t="str">
        <f>INDEX(Technologies!$B$8:$B$227,H838)</f>
        <v>RefgFrz-SM-Ice_Med-Tier1</v>
      </c>
      <c r="G838" t="str">
        <f t="shared" si="37"/>
        <v>Scale_Basis_Type</v>
      </c>
      <c r="H838">
        <f t="shared" si="39"/>
        <v>82</v>
      </c>
      <c r="I838">
        <f>MATCH(G838,Technologies!$B$7:$U$7,0)</f>
        <v>13</v>
      </c>
      <c r="J838">
        <v>119</v>
      </c>
    </row>
    <row r="839" spans="2:10" x14ac:dyDescent="0.25">
      <c r="B839">
        <f>INDEX(exante.Technology!$A$5:$A$300,MATCH(E839,exante.Technology!$C$5:$C$300,0))</f>
        <v>1282</v>
      </c>
      <c r="C839" s="1">
        <f t="shared" si="38"/>
        <v>10</v>
      </c>
      <c r="D839" s="30">
        <f>IF(INDEX(Technologies!$B$8:$U$227,H839,I839)=0,"",INDEX(Technologies!$B$8:$U$227,H839,I839))</f>
        <v>530</v>
      </c>
      <c r="E839" t="str">
        <f>INDEX(Technologies!$B$8:$B$227,H839)</f>
        <v>RefgFrz-SM-Ice_Med-Tier1</v>
      </c>
      <c r="G839" t="str">
        <f t="shared" si="37"/>
        <v>Scale_Basis_Value</v>
      </c>
      <c r="H839">
        <f t="shared" si="39"/>
        <v>82</v>
      </c>
      <c r="I839">
        <f>MATCH(G839,Technologies!$B$7:$U$7,0)</f>
        <v>14</v>
      </c>
      <c r="J839">
        <v>119</v>
      </c>
    </row>
    <row r="840" spans="2:10" x14ac:dyDescent="0.25">
      <c r="B840">
        <f>INDEX(exante.Technology!$A$5:$A$300,MATCH(E840,exante.Technology!$C$5:$C$300,0))</f>
        <v>1283</v>
      </c>
      <c r="C840" s="1">
        <f t="shared" si="38"/>
        <v>83</v>
      </c>
      <c r="D840" s="30" t="str">
        <f>IF(INDEX(Technologies!$B$8:$U$227,H840,I840)=0,"",INDEX(Technologies!$B$8:$U$227,H840,I840))</f>
        <v>Side</v>
      </c>
      <c r="E840" t="str">
        <f>INDEX(Technologies!$B$8:$B$227,H840)</f>
        <v>RefgFrz-SM-Ice_Large-Tier1</v>
      </c>
      <c r="G840" t="str">
        <f t="shared" si="37"/>
        <v>Freezer_Location</v>
      </c>
      <c r="H840">
        <f t="shared" si="39"/>
        <v>83</v>
      </c>
      <c r="I840">
        <f>MATCH(G840,Technologies!$B$7:$U$7,0)</f>
        <v>4</v>
      </c>
      <c r="J840">
        <v>119</v>
      </c>
    </row>
    <row r="841" spans="2:10" x14ac:dyDescent="0.25">
      <c r="B841">
        <f>INDEX(exante.Technology!$A$5:$A$300,MATCH(E841,exante.Technology!$C$5:$C$300,0))</f>
        <v>1283</v>
      </c>
      <c r="C841" s="1">
        <f t="shared" si="38"/>
        <v>95</v>
      </c>
      <c r="D841" s="30" t="b">
        <f>IF(INDEX(Technologies!$B$8:$U$227,H841,I841)=0,"",INDEX(Technologies!$B$8:$U$227,H841,I841))</f>
        <v>1</v>
      </c>
      <c r="E841" t="str">
        <f>INDEX(Technologies!$B$8:$B$227,H841)</f>
        <v>RefgFrz-SM-Ice_Large-Tier1</v>
      </c>
      <c r="G841" t="str">
        <f t="shared" si="37"/>
        <v>IceMaker</v>
      </c>
      <c r="H841">
        <f t="shared" si="39"/>
        <v>83</v>
      </c>
      <c r="I841">
        <f>MATCH(G841,Technologies!$B$7:$U$7,0)</f>
        <v>5</v>
      </c>
      <c r="J841">
        <v>119</v>
      </c>
    </row>
    <row r="842" spans="2:10" x14ac:dyDescent="0.25">
      <c r="B842">
        <f>INDEX(exante.Technology!$A$5:$A$300,MATCH(E842,exante.Technology!$C$5:$C$300,0))</f>
        <v>1283</v>
      </c>
      <c r="C842" s="1">
        <f t="shared" si="38"/>
        <v>1083</v>
      </c>
      <c r="D842" s="30" t="b">
        <f>IF(INDEX(Technologies!$B$8:$U$227,H842,I842)=0,"",INDEX(Technologies!$B$8:$U$227,H842,I842))</f>
        <v>0</v>
      </c>
      <c r="E842" t="str">
        <f>INDEX(Technologies!$B$8:$B$227,H842)</f>
        <v>RefgFrz-SM-Ice_Large-Tier1</v>
      </c>
      <c r="G842" t="str">
        <f t="shared" si="37"/>
        <v>ThruDoorIce</v>
      </c>
      <c r="H842">
        <f t="shared" si="39"/>
        <v>83</v>
      </c>
      <c r="I842">
        <f>MATCH(G842,Technologies!$B$7:$U$7,0)</f>
        <v>6</v>
      </c>
      <c r="J842">
        <v>119</v>
      </c>
    </row>
    <row r="843" spans="2:10" x14ac:dyDescent="0.25">
      <c r="B843">
        <f>INDEX(exante.Technology!$A$5:$A$300,MATCH(E843,exante.Technology!$C$5:$C$300,0))</f>
        <v>1283</v>
      </c>
      <c r="C843" s="1">
        <f t="shared" si="38"/>
        <v>38</v>
      </c>
      <c r="D843" s="30" t="str">
        <f>IF(INDEX(Technologies!$B$8:$U$227,H843,I843)=0,"",INDEX(Technologies!$B$8:$U$227,H843,I843))</f>
        <v>Automatic</v>
      </c>
      <c r="E843" t="str">
        <f>INDEX(Technologies!$B$8:$B$227,H843)</f>
        <v>RefgFrz-SM-Ice_Large-Tier1</v>
      </c>
      <c r="G843" t="str">
        <f t="shared" si="37"/>
        <v>Defrost</v>
      </c>
      <c r="H843">
        <f t="shared" si="39"/>
        <v>83</v>
      </c>
      <c r="I843">
        <f>MATCH(G843,Technologies!$B$7:$U$7,0)</f>
        <v>7</v>
      </c>
      <c r="J843">
        <v>119</v>
      </c>
    </row>
    <row r="844" spans="2:10" x14ac:dyDescent="0.25">
      <c r="B844">
        <f>INDEX(exante.Technology!$A$5:$A$300,MATCH(E844,exante.Technology!$C$5:$C$300,0))</f>
        <v>1283</v>
      </c>
      <c r="C844" s="1">
        <f t="shared" si="38"/>
        <v>205</v>
      </c>
      <c r="D844" s="30">
        <f>IF(INDEX(Technologies!$B$8:$U$227,H844,I844)=0,"",INDEX(Technologies!$B$8:$U$227,H844,I844))</f>
        <v>22</v>
      </c>
      <c r="E844" t="str">
        <f>INDEX(Technologies!$B$8:$B$227,H844)</f>
        <v>RefgFrz-SM-Ice_Large-Tier1</v>
      </c>
      <c r="G844" t="str">
        <f t="shared" si="37"/>
        <v>TotVolume</v>
      </c>
      <c r="H844">
        <f t="shared" si="39"/>
        <v>83</v>
      </c>
      <c r="I844">
        <f>MATCH(G844,Technologies!$B$7:$U$7,0)</f>
        <v>8</v>
      </c>
      <c r="J844">
        <v>119</v>
      </c>
    </row>
    <row r="845" spans="2:10" x14ac:dyDescent="0.25">
      <c r="B845">
        <f>INDEX(exante.Technology!$A$5:$A$300,MATCH(E845,exante.Technology!$C$5:$C$300,0))</f>
        <v>1283</v>
      </c>
      <c r="C845" s="1">
        <f t="shared" si="38"/>
        <v>1084</v>
      </c>
      <c r="D845" s="30" t="str">
        <f>IF(INDEX(Technologies!$B$8:$U$227,H845,I845)=0,"",INDEX(Technologies!$B$8:$U$227,H845,I845))</f>
        <v>Large (21 – 23 cu. ft.)</v>
      </c>
      <c r="E845" t="str">
        <f>INDEX(Technologies!$B$8:$B$227,H845)</f>
        <v>RefgFrz-SM-Ice_Large-Tier1</v>
      </c>
      <c r="G845" t="str">
        <f t="shared" si="37"/>
        <v>SizeRange</v>
      </c>
      <c r="H845">
        <f t="shared" si="39"/>
        <v>83</v>
      </c>
      <c r="I845">
        <f>MATCH(G845,Technologies!$B$7:$U$7,0)</f>
        <v>10</v>
      </c>
      <c r="J845">
        <v>119</v>
      </c>
    </row>
    <row r="846" spans="2:10" x14ac:dyDescent="0.25">
      <c r="B846">
        <f>INDEX(exante.Technology!$A$5:$A$300,MATCH(E846,exante.Technology!$C$5:$C$300,0))</f>
        <v>1283</v>
      </c>
      <c r="C846" s="1">
        <f t="shared" si="38"/>
        <v>1085</v>
      </c>
      <c r="D846" s="30" t="str">
        <f>IF(INDEX(Technologies!$B$8:$U$227,H846,I846)=0,"",INDEX(Technologies!$B$8:$U$227,H846,I846))</f>
        <v>Tier1</v>
      </c>
      <c r="E846" t="str">
        <f>INDEX(Technologies!$B$8:$B$227,H846)</f>
        <v>RefgFrz-SM-Ice_Large-Tier1</v>
      </c>
      <c r="G846" t="str">
        <f t="shared" si="37"/>
        <v>EffLevel</v>
      </c>
      <c r="H846">
        <f t="shared" si="39"/>
        <v>83</v>
      </c>
      <c r="I846">
        <f>MATCH(G846,Technologies!$B$7:$U$7,0)</f>
        <v>11</v>
      </c>
      <c r="J846">
        <v>119</v>
      </c>
    </row>
    <row r="847" spans="2:10" x14ac:dyDescent="0.25">
      <c r="B847">
        <f>INDEX(exante.Technology!$A$5:$A$300,MATCH(E847,exante.Technology!$C$5:$C$300,0))</f>
        <v>1283</v>
      </c>
      <c r="C847" s="1">
        <f t="shared" si="38"/>
        <v>167</v>
      </c>
      <c r="D847" s="30">
        <f>IF(INDEX(Technologies!$B$8:$U$227,H847,I847)=0,"",INDEX(Technologies!$B$8:$U$227,H847,I847))</f>
        <v>560</v>
      </c>
      <c r="E847" t="str">
        <f>INDEX(Technologies!$B$8:$B$227,H847)</f>
        <v>RefgFrz-SM-Ice_Large-Tier1</v>
      </c>
      <c r="G847" t="str">
        <f t="shared" si="37"/>
        <v>Rated_kWhyr</v>
      </c>
      <c r="H847">
        <f t="shared" si="39"/>
        <v>83</v>
      </c>
      <c r="I847">
        <f>MATCH(G847,Technologies!$B$7:$U$7,0)</f>
        <v>12</v>
      </c>
      <c r="J847">
        <v>119</v>
      </c>
    </row>
    <row r="848" spans="2:10" x14ac:dyDescent="0.25">
      <c r="B848">
        <f>INDEX(exante.Technology!$A$5:$A$300,MATCH(E848,exante.Technology!$C$5:$C$300,0))</f>
        <v>1283</v>
      </c>
      <c r="C848" s="1">
        <f t="shared" si="38"/>
        <v>9</v>
      </c>
      <c r="D848" s="30" t="str">
        <f>IF(INDEX(Technologies!$B$8:$U$227,H848,I848)=0,"",INDEX(Technologies!$B$8:$U$227,H848,I848))</f>
        <v>RatedkWh</v>
      </c>
      <c r="E848" t="str">
        <f>INDEX(Technologies!$B$8:$B$227,H848)</f>
        <v>RefgFrz-SM-Ice_Large-Tier1</v>
      </c>
      <c r="G848" t="str">
        <f t="shared" si="37"/>
        <v>Scale_Basis_Type</v>
      </c>
      <c r="H848">
        <f t="shared" si="39"/>
        <v>83</v>
      </c>
      <c r="I848">
        <f>MATCH(G848,Technologies!$B$7:$U$7,0)</f>
        <v>13</v>
      </c>
      <c r="J848">
        <v>119</v>
      </c>
    </row>
    <row r="849" spans="2:10" x14ac:dyDescent="0.25">
      <c r="B849">
        <f>INDEX(exante.Technology!$A$5:$A$300,MATCH(E849,exante.Technology!$C$5:$C$300,0))</f>
        <v>1283</v>
      </c>
      <c r="C849" s="1">
        <f t="shared" si="38"/>
        <v>10</v>
      </c>
      <c r="D849" s="30">
        <f>IF(INDEX(Technologies!$B$8:$U$227,H849,I849)=0,"",INDEX(Technologies!$B$8:$U$227,H849,I849))</f>
        <v>560</v>
      </c>
      <c r="E849" t="str">
        <f>INDEX(Technologies!$B$8:$B$227,H849)</f>
        <v>RefgFrz-SM-Ice_Large-Tier1</v>
      </c>
      <c r="G849" t="str">
        <f t="shared" si="37"/>
        <v>Scale_Basis_Value</v>
      </c>
      <c r="H849">
        <f t="shared" si="39"/>
        <v>83</v>
      </c>
      <c r="I849">
        <f>MATCH(G849,Technologies!$B$7:$U$7,0)</f>
        <v>14</v>
      </c>
      <c r="J849">
        <v>119</v>
      </c>
    </row>
    <row r="850" spans="2:10" x14ac:dyDescent="0.25">
      <c r="B850">
        <f>INDEX(exante.Technology!$A$5:$A$300,MATCH(E850,exante.Technology!$C$5:$C$300,0))</f>
        <v>1284</v>
      </c>
      <c r="C850" s="1">
        <f t="shared" si="38"/>
        <v>83</v>
      </c>
      <c r="D850" s="30" t="str">
        <f>IF(INDEX(Technologies!$B$8:$U$227,H850,I850)=0,"",INDEX(Technologies!$B$8:$U$227,H850,I850))</f>
        <v>Side</v>
      </c>
      <c r="E850" t="str">
        <f>INDEX(Technologies!$B$8:$B$227,H850)</f>
        <v>RefgFrz-SM-Ice_VLarge-Tier1</v>
      </c>
      <c r="G850" t="str">
        <f t="shared" si="37"/>
        <v>Freezer_Location</v>
      </c>
      <c r="H850">
        <f t="shared" si="39"/>
        <v>84</v>
      </c>
      <c r="I850">
        <f>MATCH(G850,Technologies!$B$7:$U$7,0)</f>
        <v>4</v>
      </c>
      <c r="J850">
        <v>119</v>
      </c>
    </row>
    <row r="851" spans="2:10" x14ac:dyDescent="0.25">
      <c r="B851">
        <f>INDEX(exante.Technology!$A$5:$A$300,MATCH(E851,exante.Technology!$C$5:$C$300,0))</f>
        <v>1284</v>
      </c>
      <c r="C851" s="1">
        <f t="shared" si="38"/>
        <v>95</v>
      </c>
      <c r="D851" s="30" t="b">
        <f>IF(INDEX(Technologies!$B$8:$U$227,H851,I851)=0,"",INDEX(Technologies!$B$8:$U$227,H851,I851))</f>
        <v>1</v>
      </c>
      <c r="E851" t="str">
        <f>INDEX(Technologies!$B$8:$B$227,H851)</f>
        <v>RefgFrz-SM-Ice_VLarge-Tier1</v>
      </c>
      <c r="G851" t="str">
        <f t="shared" si="37"/>
        <v>IceMaker</v>
      </c>
      <c r="H851">
        <f t="shared" si="39"/>
        <v>84</v>
      </c>
      <c r="I851">
        <f>MATCH(G851,Technologies!$B$7:$U$7,0)</f>
        <v>5</v>
      </c>
      <c r="J851">
        <v>119</v>
      </c>
    </row>
    <row r="852" spans="2:10" x14ac:dyDescent="0.25">
      <c r="B852">
        <f>INDEX(exante.Technology!$A$5:$A$300,MATCH(E852,exante.Technology!$C$5:$C$300,0))</f>
        <v>1284</v>
      </c>
      <c r="C852" s="1">
        <f t="shared" si="38"/>
        <v>1083</v>
      </c>
      <c r="D852" s="30" t="b">
        <f>IF(INDEX(Technologies!$B$8:$U$227,H852,I852)=0,"",INDEX(Technologies!$B$8:$U$227,H852,I852))</f>
        <v>0</v>
      </c>
      <c r="E852" t="str">
        <f>INDEX(Technologies!$B$8:$B$227,H852)</f>
        <v>RefgFrz-SM-Ice_VLarge-Tier1</v>
      </c>
      <c r="G852" t="str">
        <f t="shared" ref="G852:G915" si="40">VLOOKUP(C852,$B$6:$C$17,2,FALSE)</f>
        <v>ThruDoorIce</v>
      </c>
      <c r="H852">
        <f t="shared" si="39"/>
        <v>84</v>
      </c>
      <c r="I852">
        <f>MATCH(G852,Technologies!$B$7:$U$7,0)</f>
        <v>6</v>
      </c>
      <c r="J852">
        <v>119</v>
      </c>
    </row>
    <row r="853" spans="2:10" x14ac:dyDescent="0.25">
      <c r="B853">
        <f>INDEX(exante.Technology!$A$5:$A$300,MATCH(E853,exante.Technology!$C$5:$C$300,0))</f>
        <v>1284</v>
      </c>
      <c r="C853" s="1">
        <f t="shared" si="38"/>
        <v>38</v>
      </c>
      <c r="D853" s="30" t="str">
        <f>IF(INDEX(Technologies!$B$8:$U$227,H853,I853)=0,"",INDEX(Technologies!$B$8:$U$227,H853,I853))</f>
        <v>Automatic</v>
      </c>
      <c r="E853" t="str">
        <f>INDEX(Technologies!$B$8:$B$227,H853)</f>
        <v>RefgFrz-SM-Ice_VLarge-Tier1</v>
      </c>
      <c r="G853" t="str">
        <f t="shared" si="40"/>
        <v>Defrost</v>
      </c>
      <c r="H853">
        <f t="shared" si="39"/>
        <v>84</v>
      </c>
      <c r="I853">
        <f>MATCH(G853,Technologies!$B$7:$U$7,0)</f>
        <v>7</v>
      </c>
      <c r="J853">
        <v>119</v>
      </c>
    </row>
    <row r="854" spans="2:10" x14ac:dyDescent="0.25">
      <c r="B854">
        <f>INDEX(exante.Technology!$A$5:$A$300,MATCH(E854,exante.Technology!$C$5:$C$300,0))</f>
        <v>1284</v>
      </c>
      <c r="C854" s="1">
        <f t="shared" si="38"/>
        <v>205</v>
      </c>
      <c r="D854" s="30">
        <f>IF(INDEX(Technologies!$B$8:$U$227,H854,I854)=0,"",INDEX(Technologies!$B$8:$U$227,H854,I854))</f>
        <v>26</v>
      </c>
      <c r="E854" t="str">
        <f>INDEX(Technologies!$B$8:$B$227,H854)</f>
        <v>RefgFrz-SM-Ice_VLarge-Tier1</v>
      </c>
      <c r="G854" t="str">
        <f t="shared" si="40"/>
        <v>TotVolume</v>
      </c>
      <c r="H854">
        <f t="shared" si="39"/>
        <v>84</v>
      </c>
      <c r="I854">
        <f>MATCH(G854,Technologies!$B$7:$U$7,0)</f>
        <v>8</v>
      </c>
      <c r="J854">
        <v>119</v>
      </c>
    </row>
    <row r="855" spans="2:10" x14ac:dyDescent="0.25">
      <c r="B855">
        <f>INDEX(exante.Technology!$A$5:$A$300,MATCH(E855,exante.Technology!$C$5:$C$300,0))</f>
        <v>1284</v>
      </c>
      <c r="C855" s="1">
        <f t="shared" si="38"/>
        <v>1084</v>
      </c>
      <c r="D855" s="30" t="str">
        <f>IF(INDEX(Technologies!$B$8:$U$227,H855,I855)=0,"",INDEX(Technologies!$B$8:$U$227,H855,I855))</f>
        <v>Very large (over 23 cu. Ft.)</v>
      </c>
      <c r="E855" t="str">
        <f>INDEX(Technologies!$B$8:$B$227,H855)</f>
        <v>RefgFrz-SM-Ice_VLarge-Tier1</v>
      </c>
      <c r="G855" t="str">
        <f t="shared" si="40"/>
        <v>SizeRange</v>
      </c>
      <c r="H855">
        <f t="shared" si="39"/>
        <v>84</v>
      </c>
      <c r="I855">
        <f>MATCH(G855,Technologies!$B$7:$U$7,0)</f>
        <v>10</v>
      </c>
      <c r="J855">
        <v>119</v>
      </c>
    </row>
    <row r="856" spans="2:10" x14ac:dyDescent="0.25">
      <c r="B856">
        <f>INDEX(exante.Technology!$A$5:$A$300,MATCH(E856,exante.Technology!$C$5:$C$300,0))</f>
        <v>1284</v>
      </c>
      <c r="C856" s="1">
        <f t="shared" si="38"/>
        <v>1085</v>
      </c>
      <c r="D856" s="30" t="str">
        <f>IF(INDEX(Technologies!$B$8:$U$227,H856,I856)=0,"",INDEX(Technologies!$B$8:$U$227,H856,I856))</f>
        <v>Tier1</v>
      </c>
      <c r="E856" t="str">
        <f>INDEX(Technologies!$B$8:$B$227,H856)</f>
        <v>RefgFrz-SM-Ice_VLarge-Tier1</v>
      </c>
      <c r="G856" t="str">
        <f t="shared" si="40"/>
        <v>EffLevel</v>
      </c>
      <c r="H856">
        <f t="shared" si="39"/>
        <v>84</v>
      </c>
      <c r="I856">
        <f>MATCH(G856,Technologies!$B$7:$U$7,0)</f>
        <v>11</v>
      </c>
      <c r="J856">
        <v>119</v>
      </c>
    </row>
    <row r="857" spans="2:10" x14ac:dyDescent="0.25">
      <c r="B857">
        <f>INDEX(exante.Technology!$A$5:$A$300,MATCH(E857,exante.Technology!$C$5:$C$300,0))</f>
        <v>1284</v>
      </c>
      <c r="C857" s="1">
        <f t="shared" si="38"/>
        <v>167</v>
      </c>
      <c r="D857" s="30">
        <f>IF(INDEX(Technologies!$B$8:$U$227,H857,I857)=0,"",INDEX(Technologies!$B$8:$U$227,H857,I857))</f>
        <v>599</v>
      </c>
      <c r="E857" t="str">
        <f>INDEX(Technologies!$B$8:$B$227,H857)</f>
        <v>RefgFrz-SM-Ice_VLarge-Tier1</v>
      </c>
      <c r="G857" t="str">
        <f t="shared" si="40"/>
        <v>Rated_kWhyr</v>
      </c>
      <c r="H857">
        <f t="shared" si="39"/>
        <v>84</v>
      </c>
      <c r="I857">
        <f>MATCH(G857,Technologies!$B$7:$U$7,0)</f>
        <v>12</v>
      </c>
      <c r="J857">
        <v>119</v>
      </c>
    </row>
    <row r="858" spans="2:10" x14ac:dyDescent="0.25">
      <c r="B858">
        <f>INDEX(exante.Technology!$A$5:$A$300,MATCH(E858,exante.Technology!$C$5:$C$300,0))</f>
        <v>1284</v>
      </c>
      <c r="C858" s="1">
        <f t="shared" si="38"/>
        <v>9</v>
      </c>
      <c r="D858" s="30" t="str">
        <f>IF(INDEX(Technologies!$B$8:$U$227,H858,I858)=0,"",INDEX(Technologies!$B$8:$U$227,H858,I858))</f>
        <v>RatedkWh</v>
      </c>
      <c r="E858" t="str">
        <f>INDEX(Technologies!$B$8:$B$227,H858)</f>
        <v>RefgFrz-SM-Ice_VLarge-Tier1</v>
      </c>
      <c r="G858" t="str">
        <f t="shared" si="40"/>
        <v>Scale_Basis_Type</v>
      </c>
      <c r="H858">
        <f t="shared" si="39"/>
        <v>84</v>
      </c>
      <c r="I858">
        <f>MATCH(G858,Technologies!$B$7:$U$7,0)</f>
        <v>13</v>
      </c>
      <c r="J858">
        <v>119</v>
      </c>
    </row>
    <row r="859" spans="2:10" x14ac:dyDescent="0.25">
      <c r="B859">
        <f>INDEX(exante.Technology!$A$5:$A$300,MATCH(E859,exante.Technology!$C$5:$C$300,0))</f>
        <v>1284</v>
      </c>
      <c r="C859" s="1">
        <f t="shared" si="38"/>
        <v>10</v>
      </c>
      <c r="D859" s="30">
        <f>IF(INDEX(Technologies!$B$8:$U$227,H859,I859)=0,"",INDEX(Technologies!$B$8:$U$227,H859,I859))</f>
        <v>599</v>
      </c>
      <c r="E859" t="str">
        <f>INDEX(Technologies!$B$8:$B$227,H859)</f>
        <v>RefgFrz-SM-Ice_VLarge-Tier1</v>
      </c>
      <c r="G859" t="str">
        <f t="shared" si="40"/>
        <v>Scale_Basis_Value</v>
      </c>
      <c r="H859">
        <f t="shared" si="39"/>
        <v>84</v>
      </c>
      <c r="I859">
        <f>MATCH(G859,Technologies!$B$7:$U$7,0)</f>
        <v>14</v>
      </c>
      <c r="J859">
        <v>119</v>
      </c>
    </row>
    <row r="860" spans="2:10" x14ac:dyDescent="0.25">
      <c r="B860">
        <f>INDEX(exante.Technology!$A$5:$A$300,MATCH(E860,exante.Technology!$C$5:$C$300,0))</f>
        <v>1285</v>
      </c>
      <c r="C860" s="1">
        <f t="shared" si="38"/>
        <v>83</v>
      </c>
      <c r="D860" s="30" t="str">
        <f>IF(INDEX(Technologies!$B$8:$U$227,H860,I860)=0,"",INDEX(Technologies!$B$8:$U$227,H860,I860))</f>
        <v>Side</v>
      </c>
      <c r="E860" t="str">
        <f>INDEX(Technologies!$B$8:$B$227,H860)</f>
        <v>RefgFrz-SM-Ice_WtdSize-Tier1</v>
      </c>
      <c r="G860" t="str">
        <f t="shared" si="40"/>
        <v>Freezer_Location</v>
      </c>
      <c r="H860">
        <f t="shared" si="39"/>
        <v>85</v>
      </c>
      <c r="I860">
        <f>MATCH(G860,Technologies!$B$7:$U$7,0)</f>
        <v>4</v>
      </c>
      <c r="J860">
        <v>119</v>
      </c>
    </row>
    <row r="861" spans="2:10" x14ac:dyDescent="0.25">
      <c r="B861">
        <f>INDEX(exante.Technology!$A$5:$A$300,MATCH(E861,exante.Technology!$C$5:$C$300,0))</f>
        <v>1285</v>
      </c>
      <c r="C861" s="1">
        <f t="shared" si="38"/>
        <v>95</v>
      </c>
      <c r="D861" s="30" t="b">
        <f>IF(INDEX(Technologies!$B$8:$U$227,H861,I861)=0,"",INDEX(Technologies!$B$8:$U$227,H861,I861))</f>
        <v>1</v>
      </c>
      <c r="E861" t="str">
        <f>INDEX(Technologies!$B$8:$B$227,H861)</f>
        <v>RefgFrz-SM-Ice_WtdSize-Tier1</v>
      </c>
      <c r="G861" t="str">
        <f t="shared" si="40"/>
        <v>IceMaker</v>
      </c>
      <c r="H861">
        <f t="shared" si="39"/>
        <v>85</v>
      </c>
      <c r="I861">
        <f>MATCH(G861,Technologies!$B$7:$U$7,0)</f>
        <v>5</v>
      </c>
      <c r="J861">
        <v>119</v>
      </c>
    </row>
    <row r="862" spans="2:10" x14ac:dyDescent="0.25">
      <c r="B862">
        <f>INDEX(exante.Technology!$A$5:$A$300,MATCH(E862,exante.Technology!$C$5:$C$300,0))</f>
        <v>1285</v>
      </c>
      <c r="C862" s="1">
        <f t="shared" si="38"/>
        <v>1083</v>
      </c>
      <c r="D862" s="30" t="b">
        <f>IF(INDEX(Technologies!$B$8:$U$227,H862,I862)=0,"",INDEX(Technologies!$B$8:$U$227,H862,I862))</f>
        <v>0</v>
      </c>
      <c r="E862" t="str">
        <f>INDEX(Technologies!$B$8:$B$227,H862)</f>
        <v>RefgFrz-SM-Ice_WtdSize-Tier1</v>
      </c>
      <c r="G862" t="str">
        <f t="shared" si="40"/>
        <v>ThruDoorIce</v>
      </c>
      <c r="H862">
        <f t="shared" si="39"/>
        <v>85</v>
      </c>
      <c r="I862">
        <f>MATCH(G862,Technologies!$B$7:$U$7,0)</f>
        <v>6</v>
      </c>
      <c r="J862">
        <v>119</v>
      </c>
    </row>
    <row r="863" spans="2:10" x14ac:dyDescent="0.25">
      <c r="B863">
        <f>INDEX(exante.Technology!$A$5:$A$300,MATCH(E863,exante.Technology!$C$5:$C$300,0))</f>
        <v>1285</v>
      </c>
      <c r="C863" s="1">
        <f t="shared" ref="C863:C926" si="41">+C853</f>
        <v>38</v>
      </c>
      <c r="D863" s="30" t="str">
        <f>IF(INDEX(Technologies!$B$8:$U$227,H863,I863)=0,"",INDEX(Technologies!$B$8:$U$227,H863,I863))</f>
        <v>Automatic</v>
      </c>
      <c r="E863" t="str">
        <f>INDEX(Technologies!$B$8:$B$227,H863)</f>
        <v>RefgFrz-SM-Ice_WtdSize-Tier1</v>
      </c>
      <c r="G863" t="str">
        <f t="shared" si="40"/>
        <v>Defrost</v>
      </c>
      <c r="H863">
        <f t="shared" ref="H863:H926" si="42">+H853+1</f>
        <v>85</v>
      </c>
      <c r="I863">
        <f>MATCH(G863,Technologies!$B$7:$U$7,0)</f>
        <v>7</v>
      </c>
      <c r="J863">
        <v>119</v>
      </c>
    </row>
    <row r="864" spans="2:10" x14ac:dyDescent="0.25">
      <c r="B864">
        <f>INDEX(exante.Technology!$A$5:$A$300,MATCH(E864,exante.Technology!$C$5:$C$300,0))</f>
        <v>1285</v>
      </c>
      <c r="C864" s="1">
        <f t="shared" si="41"/>
        <v>205</v>
      </c>
      <c r="D864" s="30">
        <f>IF(INDEX(Technologies!$B$8:$U$227,H864,I864)=0,"",INDEX(Technologies!$B$8:$U$227,H864,I864))</f>
        <v>23.3</v>
      </c>
      <c r="E864" t="str">
        <f>INDEX(Technologies!$B$8:$B$227,H864)</f>
        <v>RefgFrz-SM-Ice_WtdSize-Tier1</v>
      </c>
      <c r="G864" t="str">
        <f t="shared" si="40"/>
        <v>TotVolume</v>
      </c>
      <c r="H864">
        <f t="shared" si="42"/>
        <v>85</v>
      </c>
      <c r="I864">
        <f>MATCH(G864,Technologies!$B$7:$U$7,0)</f>
        <v>8</v>
      </c>
      <c r="J864">
        <v>119</v>
      </c>
    </row>
    <row r="865" spans="2:10" x14ac:dyDescent="0.25">
      <c r="B865">
        <f>INDEX(exante.Technology!$A$5:$A$300,MATCH(E865,exante.Technology!$C$5:$C$300,0))</f>
        <v>1285</v>
      </c>
      <c r="C865" s="1">
        <f t="shared" si="41"/>
        <v>1084</v>
      </c>
      <c r="D865" s="30" t="str">
        <f>IF(INDEX(Technologies!$B$8:$U$227,H865,I865)=0,"",INDEX(Technologies!$B$8:$U$227,H865,I865))</f>
        <v>Weighted Size</v>
      </c>
      <c r="E865" t="str">
        <f>INDEX(Technologies!$B$8:$B$227,H865)</f>
        <v>RefgFrz-SM-Ice_WtdSize-Tier1</v>
      </c>
      <c r="G865" t="str">
        <f t="shared" si="40"/>
        <v>SizeRange</v>
      </c>
      <c r="H865">
        <f t="shared" si="42"/>
        <v>85</v>
      </c>
      <c r="I865">
        <f>MATCH(G865,Technologies!$B$7:$U$7,0)</f>
        <v>10</v>
      </c>
      <c r="J865">
        <v>119</v>
      </c>
    </row>
    <row r="866" spans="2:10" x14ac:dyDescent="0.25">
      <c r="B866">
        <f>INDEX(exante.Technology!$A$5:$A$300,MATCH(E866,exante.Technology!$C$5:$C$300,0))</f>
        <v>1285</v>
      </c>
      <c r="C866" s="1">
        <f t="shared" si="41"/>
        <v>1085</v>
      </c>
      <c r="D866" s="30" t="str">
        <f>IF(INDEX(Technologies!$B$8:$U$227,H866,I866)=0,"",INDEX(Technologies!$B$8:$U$227,H866,I866))</f>
        <v>Tier1</v>
      </c>
      <c r="E866" t="str">
        <f>INDEX(Technologies!$B$8:$B$227,H866)</f>
        <v>RefgFrz-SM-Ice_WtdSize-Tier1</v>
      </c>
      <c r="G866" t="str">
        <f t="shared" si="40"/>
        <v>EffLevel</v>
      </c>
      <c r="H866">
        <f t="shared" si="42"/>
        <v>85</v>
      </c>
      <c r="I866">
        <f>MATCH(G866,Technologies!$B$7:$U$7,0)</f>
        <v>11</v>
      </c>
      <c r="J866">
        <v>119</v>
      </c>
    </row>
    <row r="867" spans="2:10" x14ac:dyDescent="0.25">
      <c r="B867">
        <f>INDEX(exante.Technology!$A$5:$A$300,MATCH(E867,exante.Technology!$C$5:$C$300,0))</f>
        <v>1285</v>
      </c>
      <c r="C867" s="1">
        <f t="shared" si="41"/>
        <v>167</v>
      </c>
      <c r="D867" s="30">
        <f>IF(INDEX(Technologies!$B$8:$U$227,H867,I867)=0,"",INDEX(Technologies!$B$8:$U$227,H867,I867))</f>
        <v>572</v>
      </c>
      <c r="E867" t="str">
        <f>INDEX(Technologies!$B$8:$B$227,H867)</f>
        <v>RefgFrz-SM-Ice_WtdSize-Tier1</v>
      </c>
      <c r="G867" t="str">
        <f t="shared" si="40"/>
        <v>Rated_kWhyr</v>
      </c>
      <c r="H867">
        <f t="shared" si="42"/>
        <v>85</v>
      </c>
      <c r="I867">
        <f>MATCH(G867,Technologies!$B$7:$U$7,0)</f>
        <v>12</v>
      </c>
      <c r="J867">
        <v>119</v>
      </c>
    </row>
    <row r="868" spans="2:10" x14ac:dyDescent="0.25">
      <c r="B868">
        <f>INDEX(exante.Technology!$A$5:$A$300,MATCH(E868,exante.Technology!$C$5:$C$300,0))</f>
        <v>1285</v>
      </c>
      <c r="C868" s="1">
        <f t="shared" si="41"/>
        <v>9</v>
      </c>
      <c r="D868" s="30" t="str">
        <f>IF(INDEX(Technologies!$B$8:$U$227,H868,I868)=0,"",INDEX(Technologies!$B$8:$U$227,H868,I868))</f>
        <v>RatedkWh</v>
      </c>
      <c r="E868" t="str">
        <f>INDEX(Technologies!$B$8:$B$227,H868)</f>
        <v>RefgFrz-SM-Ice_WtdSize-Tier1</v>
      </c>
      <c r="G868" t="str">
        <f t="shared" si="40"/>
        <v>Scale_Basis_Type</v>
      </c>
      <c r="H868">
        <f t="shared" si="42"/>
        <v>85</v>
      </c>
      <c r="I868">
        <f>MATCH(G868,Technologies!$B$7:$U$7,0)</f>
        <v>13</v>
      </c>
      <c r="J868">
        <v>119</v>
      </c>
    </row>
    <row r="869" spans="2:10" x14ac:dyDescent="0.25">
      <c r="B869">
        <f>INDEX(exante.Technology!$A$5:$A$300,MATCH(E869,exante.Technology!$C$5:$C$300,0))</f>
        <v>1285</v>
      </c>
      <c r="C869" s="1">
        <f t="shared" si="41"/>
        <v>10</v>
      </c>
      <c r="D869" s="30">
        <f>IF(INDEX(Technologies!$B$8:$U$227,H869,I869)=0,"",INDEX(Technologies!$B$8:$U$227,H869,I869))</f>
        <v>572</v>
      </c>
      <c r="E869" t="str">
        <f>INDEX(Technologies!$B$8:$B$227,H869)</f>
        <v>RefgFrz-SM-Ice_WtdSize-Tier1</v>
      </c>
      <c r="G869" t="str">
        <f t="shared" si="40"/>
        <v>Scale_Basis_Value</v>
      </c>
      <c r="H869">
        <f t="shared" si="42"/>
        <v>85</v>
      </c>
      <c r="I869">
        <f>MATCH(G869,Technologies!$B$7:$U$7,0)</f>
        <v>14</v>
      </c>
      <c r="J869">
        <v>119</v>
      </c>
    </row>
    <row r="870" spans="2:10" x14ac:dyDescent="0.25">
      <c r="B870">
        <f>INDEX(exante.Technology!$A$5:$A$300,MATCH(E870,exante.Technology!$C$5:$C$300,0))</f>
        <v>1286</v>
      </c>
      <c r="C870" s="1">
        <f t="shared" si="41"/>
        <v>83</v>
      </c>
      <c r="D870" s="30" t="str">
        <f>IF(INDEX(Technologies!$B$8:$U$227,H870,I870)=0,"",INDEX(Technologies!$B$8:$U$227,H870,I870))</f>
        <v>Side</v>
      </c>
      <c r="E870" t="str">
        <f>INDEX(Technologies!$B$8:$B$227,H870)</f>
        <v>RefgFrz-SM-TTD_Mini-Tier1</v>
      </c>
      <c r="G870" t="str">
        <f t="shared" si="40"/>
        <v>Freezer_Location</v>
      </c>
      <c r="H870">
        <f t="shared" si="42"/>
        <v>86</v>
      </c>
      <c r="I870">
        <f>MATCH(G870,Technologies!$B$7:$U$7,0)</f>
        <v>4</v>
      </c>
      <c r="J870">
        <v>119</v>
      </c>
    </row>
    <row r="871" spans="2:10" x14ac:dyDescent="0.25">
      <c r="B871">
        <f>INDEX(exante.Technology!$A$5:$A$300,MATCH(E871,exante.Technology!$C$5:$C$300,0))</f>
        <v>1286</v>
      </c>
      <c r="C871" s="1">
        <f t="shared" si="41"/>
        <v>95</v>
      </c>
      <c r="D871" s="30" t="b">
        <f>IF(INDEX(Technologies!$B$8:$U$227,H871,I871)=0,"",INDEX(Technologies!$B$8:$U$227,H871,I871))</f>
        <v>1</v>
      </c>
      <c r="E871" t="str">
        <f>INDEX(Technologies!$B$8:$B$227,H871)</f>
        <v>RefgFrz-SM-TTD_Mini-Tier1</v>
      </c>
      <c r="G871" t="str">
        <f t="shared" si="40"/>
        <v>IceMaker</v>
      </c>
      <c r="H871">
        <f t="shared" si="42"/>
        <v>86</v>
      </c>
      <c r="I871">
        <f>MATCH(G871,Technologies!$B$7:$U$7,0)</f>
        <v>5</v>
      </c>
      <c r="J871">
        <v>119</v>
      </c>
    </row>
    <row r="872" spans="2:10" x14ac:dyDescent="0.25">
      <c r="B872">
        <f>INDEX(exante.Technology!$A$5:$A$300,MATCH(E872,exante.Technology!$C$5:$C$300,0))</f>
        <v>1286</v>
      </c>
      <c r="C872" s="1">
        <f t="shared" si="41"/>
        <v>1083</v>
      </c>
      <c r="D872" s="30" t="b">
        <f>IF(INDEX(Technologies!$B$8:$U$227,H872,I872)=0,"",INDEX(Technologies!$B$8:$U$227,H872,I872))</f>
        <v>1</v>
      </c>
      <c r="E872" t="str">
        <f>INDEX(Technologies!$B$8:$B$227,H872)</f>
        <v>RefgFrz-SM-TTD_Mini-Tier1</v>
      </c>
      <c r="G872" t="str">
        <f t="shared" si="40"/>
        <v>ThruDoorIce</v>
      </c>
      <c r="H872">
        <f t="shared" si="42"/>
        <v>86</v>
      </c>
      <c r="I872">
        <f>MATCH(G872,Technologies!$B$7:$U$7,0)</f>
        <v>6</v>
      </c>
      <c r="J872">
        <v>119</v>
      </c>
    </row>
    <row r="873" spans="2:10" x14ac:dyDescent="0.25">
      <c r="B873">
        <f>INDEX(exante.Technology!$A$5:$A$300,MATCH(E873,exante.Technology!$C$5:$C$300,0))</f>
        <v>1286</v>
      </c>
      <c r="C873" s="1">
        <f t="shared" si="41"/>
        <v>38</v>
      </c>
      <c r="D873" s="30" t="str">
        <f>IF(INDEX(Technologies!$B$8:$U$227,H873,I873)=0,"",INDEX(Technologies!$B$8:$U$227,H873,I873))</f>
        <v>Automatic</v>
      </c>
      <c r="E873" t="str">
        <f>INDEX(Technologies!$B$8:$B$227,H873)</f>
        <v>RefgFrz-SM-TTD_Mini-Tier1</v>
      </c>
      <c r="G873" t="str">
        <f t="shared" si="40"/>
        <v>Defrost</v>
      </c>
      <c r="H873">
        <f t="shared" si="42"/>
        <v>86</v>
      </c>
      <c r="I873">
        <f>MATCH(G873,Technologies!$B$7:$U$7,0)</f>
        <v>7</v>
      </c>
      <c r="J873">
        <v>119</v>
      </c>
    </row>
    <row r="874" spans="2:10" x14ac:dyDescent="0.25">
      <c r="B874">
        <f>INDEX(exante.Technology!$A$5:$A$300,MATCH(E874,exante.Technology!$C$5:$C$300,0))</f>
        <v>1286</v>
      </c>
      <c r="C874" s="1">
        <f t="shared" si="41"/>
        <v>205</v>
      </c>
      <c r="D874" s="30">
        <f>IF(INDEX(Technologies!$B$8:$U$227,H874,I874)=0,"",INDEX(Technologies!$B$8:$U$227,H874,I874))</f>
        <v>11</v>
      </c>
      <c r="E874" t="str">
        <f>INDEX(Technologies!$B$8:$B$227,H874)</f>
        <v>RefgFrz-SM-TTD_Mini-Tier1</v>
      </c>
      <c r="G874" t="str">
        <f t="shared" si="40"/>
        <v>TotVolume</v>
      </c>
      <c r="H874">
        <f t="shared" si="42"/>
        <v>86</v>
      </c>
      <c r="I874">
        <f>MATCH(G874,Technologies!$B$7:$U$7,0)</f>
        <v>8</v>
      </c>
      <c r="J874">
        <v>119</v>
      </c>
    </row>
    <row r="875" spans="2:10" x14ac:dyDescent="0.25">
      <c r="B875">
        <f>INDEX(exante.Technology!$A$5:$A$300,MATCH(E875,exante.Technology!$C$5:$C$300,0))</f>
        <v>1286</v>
      </c>
      <c r="C875" s="1">
        <f t="shared" si="41"/>
        <v>1084</v>
      </c>
      <c r="D875" s="30" t="str">
        <f>IF(INDEX(Technologies!$B$8:$U$227,H875,I875)=0,"",INDEX(Technologies!$B$8:$U$227,H875,I875))</f>
        <v>Very Small (&lt;13 cu. ft.)</v>
      </c>
      <c r="E875" t="str">
        <f>INDEX(Technologies!$B$8:$B$227,H875)</f>
        <v>RefgFrz-SM-TTD_Mini-Tier1</v>
      </c>
      <c r="G875" t="str">
        <f t="shared" si="40"/>
        <v>SizeRange</v>
      </c>
      <c r="H875">
        <f t="shared" si="42"/>
        <v>86</v>
      </c>
      <c r="I875">
        <f>MATCH(G875,Technologies!$B$7:$U$7,0)</f>
        <v>10</v>
      </c>
      <c r="J875">
        <v>119</v>
      </c>
    </row>
    <row r="876" spans="2:10" x14ac:dyDescent="0.25">
      <c r="B876">
        <f>INDEX(exante.Technology!$A$5:$A$300,MATCH(E876,exante.Technology!$C$5:$C$300,0))</f>
        <v>1286</v>
      </c>
      <c r="C876" s="1">
        <f t="shared" si="41"/>
        <v>1085</v>
      </c>
      <c r="D876" s="30" t="str">
        <f>IF(INDEX(Technologies!$B$8:$U$227,H876,I876)=0,"",INDEX(Technologies!$B$8:$U$227,H876,I876))</f>
        <v>Tier1</v>
      </c>
      <c r="E876" t="str">
        <f>INDEX(Technologies!$B$8:$B$227,H876)</f>
        <v>RefgFrz-SM-TTD_Mini-Tier1</v>
      </c>
      <c r="G876" t="str">
        <f t="shared" si="40"/>
        <v>EffLevel</v>
      </c>
      <c r="H876">
        <f t="shared" si="42"/>
        <v>86</v>
      </c>
      <c r="I876">
        <f>MATCH(G876,Technologies!$B$7:$U$7,0)</f>
        <v>11</v>
      </c>
      <c r="J876">
        <v>119</v>
      </c>
    </row>
    <row r="877" spans="2:10" x14ac:dyDescent="0.25">
      <c r="B877">
        <f>INDEX(exante.Technology!$A$5:$A$300,MATCH(E877,exante.Technology!$C$5:$C$300,0))</f>
        <v>1286</v>
      </c>
      <c r="C877" s="1">
        <f t="shared" si="41"/>
        <v>167</v>
      </c>
      <c r="D877" s="30">
        <f>IF(INDEX(Technologies!$B$8:$U$227,H877,I877)=0,"",INDEX(Technologies!$B$8:$U$227,H877,I877))</f>
        <v>498</v>
      </c>
      <c r="E877" t="str">
        <f>INDEX(Technologies!$B$8:$B$227,H877)</f>
        <v>RefgFrz-SM-TTD_Mini-Tier1</v>
      </c>
      <c r="G877" t="str">
        <f t="shared" si="40"/>
        <v>Rated_kWhyr</v>
      </c>
      <c r="H877">
        <f t="shared" si="42"/>
        <v>86</v>
      </c>
      <c r="I877">
        <f>MATCH(G877,Technologies!$B$7:$U$7,0)</f>
        <v>12</v>
      </c>
      <c r="J877">
        <v>119</v>
      </c>
    </row>
    <row r="878" spans="2:10" x14ac:dyDescent="0.25">
      <c r="B878">
        <f>INDEX(exante.Technology!$A$5:$A$300,MATCH(E878,exante.Technology!$C$5:$C$300,0))</f>
        <v>1286</v>
      </c>
      <c r="C878" s="1">
        <f t="shared" si="41"/>
        <v>9</v>
      </c>
      <c r="D878" s="30" t="str">
        <f>IF(INDEX(Technologies!$B$8:$U$227,H878,I878)=0,"",INDEX(Technologies!$B$8:$U$227,H878,I878))</f>
        <v>RatedkWh</v>
      </c>
      <c r="E878" t="str">
        <f>INDEX(Technologies!$B$8:$B$227,H878)</f>
        <v>RefgFrz-SM-TTD_Mini-Tier1</v>
      </c>
      <c r="G878" t="str">
        <f t="shared" si="40"/>
        <v>Scale_Basis_Type</v>
      </c>
      <c r="H878">
        <f t="shared" si="42"/>
        <v>86</v>
      </c>
      <c r="I878">
        <f>MATCH(G878,Technologies!$B$7:$U$7,0)</f>
        <v>13</v>
      </c>
      <c r="J878">
        <v>119</v>
      </c>
    </row>
    <row r="879" spans="2:10" x14ac:dyDescent="0.25">
      <c r="B879">
        <f>INDEX(exante.Technology!$A$5:$A$300,MATCH(E879,exante.Technology!$C$5:$C$300,0))</f>
        <v>1286</v>
      </c>
      <c r="C879" s="1">
        <f t="shared" si="41"/>
        <v>10</v>
      </c>
      <c r="D879" s="30">
        <f>IF(INDEX(Technologies!$B$8:$U$227,H879,I879)=0,"",INDEX(Technologies!$B$8:$U$227,H879,I879))</f>
        <v>498</v>
      </c>
      <c r="E879" t="str">
        <f>INDEX(Technologies!$B$8:$B$227,H879)</f>
        <v>RefgFrz-SM-TTD_Mini-Tier1</v>
      </c>
      <c r="G879" t="str">
        <f t="shared" si="40"/>
        <v>Scale_Basis_Value</v>
      </c>
      <c r="H879">
        <f t="shared" si="42"/>
        <v>86</v>
      </c>
      <c r="I879">
        <f>MATCH(G879,Technologies!$B$7:$U$7,0)</f>
        <v>14</v>
      </c>
      <c r="J879">
        <v>119</v>
      </c>
    </row>
    <row r="880" spans="2:10" x14ac:dyDescent="0.25">
      <c r="B880">
        <f>INDEX(exante.Technology!$A$5:$A$300,MATCH(E880,exante.Technology!$C$5:$C$300,0))</f>
        <v>1287</v>
      </c>
      <c r="C880" s="1">
        <f t="shared" si="41"/>
        <v>83</v>
      </c>
      <c r="D880" s="30" t="str">
        <f>IF(INDEX(Technologies!$B$8:$U$227,H880,I880)=0,"",INDEX(Technologies!$B$8:$U$227,H880,I880))</f>
        <v>Side</v>
      </c>
      <c r="E880" t="str">
        <f>INDEX(Technologies!$B$8:$B$227,H880)</f>
        <v>RefgFrz-SM-TTD_Small-Tier1</v>
      </c>
      <c r="G880" t="str">
        <f t="shared" si="40"/>
        <v>Freezer_Location</v>
      </c>
      <c r="H880">
        <f t="shared" si="42"/>
        <v>87</v>
      </c>
      <c r="I880">
        <f>MATCH(G880,Technologies!$B$7:$U$7,0)</f>
        <v>4</v>
      </c>
      <c r="J880">
        <v>119</v>
      </c>
    </row>
    <row r="881" spans="2:10" x14ac:dyDescent="0.25">
      <c r="B881">
        <f>INDEX(exante.Technology!$A$5:$A$300,MATCH(E881,exante.Technology!$C$5:$C$300,0))</f>
        <v>1287</v>
      </c>
      <c r="C881" s="1">
        <f t="shared" si="41"/>
        <v>95</v>
      </c>
      <c r="D881" s="30" t="b">
        <f>IF(INDEX(Technologies!$B$8:$U$227,H881,I881)=0,"",INDEX(Technologies!$B$8:$U$227,H881,I881))</f>
        <v>1</v>
      </c>
      <c r="E881" t="str">
        <f>INDEX(Technologies!$B$8:$B$227,H881)</f>
        <v>RefgFrz-SM-TTD_Small-Tier1</v>
      </c>
      <c r="G881" t="str">
        <f t="shared" si="40"/>
        <v>IceMaker</v>
      </c>
      <c r="H881">
        <f t="shared" si="42"/>
        <v>87</v>
      </c>
      <c r="I881">
        <f>MATCH(G881,Technologies!$B$7:$U$7,0)</f>
        <v>5</v>
      </c>
      <c r="J881">
        <v>119</v>
      </c>
    </row>
    <row r="882" spans="2:10" x14ac:dyDescent="0.25">
      <c r="B882">
        <f>INDEX(exante.Technology!$A$5:$A$300,MATCH(E882,exante.Technology!$C$5:$C$300,0))</f>
        <v>1287</v>
      </c>
      <c r="C882" s="1">
        <f t="shared" si="41"/>
        <v>1083</v>
      </c>
      <c r="D882" s="30" t="b">
        <f>IF(INDEX(Technologies!$B$8:$U$227,H882,I882)=0,"",INDEX(Technologies!$B$8:$U$227,H882,I882))</f>
        <v>1</v>
      </c>
      <c r="E882" t="str">
        <f>INDEX(Technologies!$B$8:$B$227,H882)</f>
        <v>RefgFrz-SM-TTD_Small-Tier1</v>
      </c>
      <c r="G882" t="str">
        <f t="shared" si="40"/>
        <v>ThruDoorIce</v>
      </c>
      <c r="H882">
        <f t="shared" si="42"/>
        <v>87</v>
      </c>
      <c r="I882">
        <f>MATCH(G882,Technologies!$B$7:$U$7,0)</f>
        <v>6</v>
      </c>
      <c r="J882">
        <v>119</v>
      </c>
    </row>
    <row r="883" spans="2:10" x14ac:dyDescent="0.25">
      <c r="B883">
        <f>INDEX(exante.Technology!$A$5:$A$300,MATCH(E883,exante.Technology!$C$5:$C$300,0))</f>
        <v>1287</v>
      </c>
      <c r="C883" s="1">
        <f t="shared" si="41"/>
        <v>38</v>
      </c>
      <c r="D883" s="30" t="str">
        <f>IF(INDEX(Technologies!$B$8:$U$227,H883,I883)=0,"",INDEX(Technologies!$B$8:$U$227,H883,I883))</f>
        <v>Automatic</v>
      </c>
      <c r="E883" t="str">
        <f>INDEX(Technologies!$B$8:$B$227,H883)</f>
        <v>RefgFrz-SM-TTD_Small-Tier1</v>
      </c>
      <c r="G883" t="str">
        <f t="shared" si="40"/>
        <v>Defrost</v>
      </c>
      <c r="H883">
        <f t="shared" si="42"/>
        <v>87</v>
      </c>
      <c r="I883">
        <f>MATCH(G883,Technologies!$B$7:$U$7,0)</f>
        <v>7</v>
      </c>
      <c r="J883">
        <v>119</v>
      </c>
    </row>
    <row r="884" spans="2:10" x14ac:dyDescent="0.25">
      <c r="B884">
        <f>INDEX(exante.Technology!$A$5:$A$300,MATCH(E884,exante.Technology!$C$5:$C$300,0))</f>
        <v>1287</v>
      </c>
      <c r="C884" s="1">
        <f t="shared" si="41"/>
        <v>205</v>
      </c>
      <c r="D884" s="30">
        <f>IF(INDEX(Technologies!$B$8:$U$227,H884,I884)=0,"",INDEX(Technologies!$B$8:$U$227,H884,I884))</f>
        <v>15</v>
      </c>
      <c r="E884" t="str">
        <f>INDEX(Technologies!$B$8:$B$227,H884)</f>
        <v>RefgFrz-SM-TTD_Small-Tier1</v>
      </c>
      <c r="G884" t="str">
        <f t="shared" si="40"/>
        <v>TotVolume</v>
      </c>
      <c r="H884">
        <f t="shared" si="42"/>
        <v>87</v>
      </c>
      <c r="I884">
        <f>MATCH(G884,Technologies!$B$7:$U$7,0)</f>
        <v>8</v>
      </c>
      <c r="J884">
        <v>119</v>
      </c>
    </row>
    <row r="885" spans="2:10" x14ac:dyDescent="0.25">
      <c r="B885">
        <f>INDEX(exante.Technology!$A$5:$A$300,MATCH(E885,exante.Technology!$C$5:$C$300,0))</f>
        <v>1287</v>
      </c>
      <c r="C885" s="1">
        <f t="shared" si="41"/>
        <v>1084</v>
      </c>
      <c r="D885" s="30" t="str">
        <f>IF(INDEX(Technologies!$B$8:$U$227,H885,I885)=0,"",INDEX(Technologies!$B$8:$U$227,H885,I885))</f>
        <v>Small (13 – 16 cu. ft.)</v>
      </c>
      <c r="E885" t="str">
        <f>INDEX(Technologies!$B$8:$B$227,H885)</f>
        <v>RefgFrz-SM-TTD_Small-Tier1</v>
      </c>
      <c r="G885" t="str">
        <f t="shared" si="40"/>
        <v>SizeRange</v>
      </c>
      <c r="H885">
        <f t="shared" si="42"/>
        <v>87</v>
      </c>
      <c r="I885">
        <f>MATCH(G885,Technologies!$B$7:$U$7,0)</f>
        <v>10</v>
      </c>
      <c r="J885">
        <v>119</v>
      </c>
    </row>
    <row r="886" spans="2:10" x14ac:dyDescent="0.25">
      <c r="B886">
        <f>INDEX(exante.Technology!$A$5:$A$300,MATCH(E886,exante.Technology!$C$5:$C$300,0))</f>
        <v>1287</v>
      </c>
      <c r="C886" s="1">
        <f t="shared" si="41"/>
        <v>1085</v>
      </c>
      <c r="D886" s="30" t="str">
        <f>IF(INDEX(Technologies!$B$8:$U$227,H886,I886)=0,"",INDEX(Technologies!$B$8:$U$227,H886,I886))</f>
        <v>Tier1</v>
      </c>
      <c r="E886" t="str">
        <f>INDEX(Technologies!$B$8:$B$227,H886)</f>
        <v>RefgFrz-SM-TTD_Small-Tier1</v>
      </c>
      <c r="G886" t="str">
        <f t="shared" si="40"/>
        <v>EffLevel</v>
      </c>
      <c r="H886">
        <f t="shared" si="42"/>
        <v>87</v>
      </c>
      <c r="I886">
        <f>MATCH(G886,Technologies!$B$7:$U$7,0)</f>
        <v>11</v>
      </c>
      <c r="J886">
        <v>119</v>
      </c>
    </row>
    <row r="887" spans="2:10" x14ac:dyDescent="0.25">
      <c r="B887">
        <f>INDEX(exante.Technology!$A$5:$A$300,MATCH(E887,exante.Technology!$C$5:$C$300,0))</f>
        <v>1287</v>
      </c>
      <c r="C887" s="1">
        <f t="shared" si="41"/>
        <v>167</v>
      </c>
      <c r="D887" s="30">
        <f>IF(INDEX(Technologies!$B$8:$U$227,H887,I887)=0,"",INDEX(Technologies!$B$8:$U$227,H887,I887))</f>
        <v>537</v>
      </c>
      <c r="E887" t="str">
        <f>INDEX(Technologies!$B$8:$B$227,H887)</f>
        <v>RefgFrz-SM-TTD_Small-Tier1</v>
      </c>
      <c r="G887" t="str">
        <f t="shared" si="40"/>
        <v>Rated_kWhyr</v>
      </c>
      <c r="H887">
        <f t="shared" si="42"/>
        <v>87</v>
      </c>
      <c r="I887">
        <f>MATCH(G887,Technologies!$B$7:$U$7,0)</f>
        <v>12</v>
      </c>
      <c r="J887">
        <v>119</v>
      </c>
    </row>
    <row r="888" spans="2:10" x14ac:dyDescent="0.25">
      <c r="B888">
        <f>INDEX(exante.Technology!$A$5:$A$300,MATCH(E888,exante.Technology!$C$5:$C$300,0))</f>
        <v>1287</v>
      </c>
      <c r="C888" s="1">
        <f t="shared" si="41"/>
        <v>9</v>
      </c>
      <c r="D888" s="30" t="str">
        <f>IF(INDEX(Technologies!$B$8:$U$227,H888,I888)=0,"",INDEX(Technologies!$B$8:$U$227,H888,I888))</f>
        <v>RatedkWh</v>
      </c>
      <c r="E888" t="str">
        <f>INDEX(Technologies!$B$8:$B$227,H888)</f>
        <v>RefgFrz-SM-TTD_Small-Tier1</v>
      </c>
      <c r="G888" t="str">
        <f t="shared" si="40"/>
        <v>Scale_Basis_Type</v>
      </c>
      <c r="H888">
        <f t="shared" si="42"/>
        <v>87</v>
      </c>
      <c r="I888">
        <f>MATCH(G888,Technologies!$B$7:$U$7,0)</f>
        <v>13</v>
      </c>
      <c r="J888">
        <v>119</v>
      </c>
    </row>
    <row r="889" spans="2:10" x14ac:dyDescent="0.25">
      <c r="B889">
        <f>INDEX(exante.Technology!$A$5:$A$300,MATCH(E889,exante.Technology!$C$5:$C$300,0))</f>
        <v>1287</v>
      </c>
      <c r="C889" s="1">
        <f t="shared" si="41"/>
        <v>10</v>
      </c>
      <c r="D889" s="30">
        <f>IF(INDEX(Technologies!$B$8:$U$227,H889,I889)=0,"",INDEX(Technologies!$B$8:$U$227,H889,I889))</f>
        <v>537</v>
      </c>
      <c r="E889" t="str">
        <f>INDEX(Technologies!$B$8:$B$227,H889)</f>
        <v>RefgFrz-SM-TTD_Small-Tier1</v>
      </c>
      <c r="G889" t="str">
        <f t="shared" si="40"/>
        <v>Scale_Basis_Value</v>
      </c>
      <c r="H889">
        <f t="shared" si="42"/>
        <v>87</v>
      </c>
      <c r="I889">
        <f>MATCH(G889,Technologies!$B$7:$U$7,0)</f>
        <v>14</v>
      </c>
      <c r="J889">
        <v>119</v>
      </c>
    </row>
    <row r="890" spans="2:10" x14ac:dyDescent="0.25">
      <c r="B890">
        <f>INDEX(exante.Technology!$A$5:$A$300,MATCH(E890,exante.Technology!$C$5:$C$300,0))</f>
        <v>1288</v>
      </c>
      <c r="C890" s="1">
        <f t="shared" si="41"/>
        <v>83</v>
      </c>
      <c r="D890" s="30" t="str">
        <f>IF(INDEX(Technologies!$B$8:$U$227,H890,I890)=0,"",INDEX(Technologies!$B$8:$U$227,H890,I890))</f>
        <v>Side</v>
      </c>
      <c r="E890" t="str">
        <f>INDEX(Technologies!$B$8:$B$227,H890)</f>
        <v>RefgFrz-SM-TTD_Med-Tier1</v>
      </c>
      <c r="G890" t="str">
        <f t="shared" si="40"/>
        <v>Freezer_Location</v>
      </c>
      <c r="H890">
        <f t="shared" si="42"/>
        <v>88</v>
      </c>
      <c r="I890">
        <f>MATCH(G890,Technologies!$B$7:$U$7,0)</f>
        <v>4</v>
      </c>
      <c r="J890">
        <v>119</v>
      </c>
    </row>
    <row r="891" spans="2:10" x14ac:dyDescent="0.25">
      <c r="B891">
        <f>INDEX(exante.Technology!$A$5:$A$300,MATCH(E891,exante.Technology!$C$5:$C$300,0))</f>
        <v>1288</v>
      </c>
      <c r="C891" s="1">
        <f t="shared" si="41"/>
        <v>95</v>
      </c>
      <c r="D891" s="30" t="b">
        <f>IF(INDEX(Technologies!$B$8:$U$227,H891,I891)=0,"",INDEX(Technologies!$B$8:$U$227,H891,I891))</f>
        <v>1</v>
      </c>
      <c r="E891" t="str">
        <f>INDEX(Technologies!$B$8:$B$227,H891)</f>
        <v>RefgFrz-SM-TTD_Med-Tier1</v>
      </c>
      <c r="G891" t="str">
        <f t="shared" si="40"/>
        <v>IceMaker</v>
      </c>
      <c r="H891">
        <f t="shared" si="42"/>
        <v>88</v>
      </c>
      <c r="I891">
        <f>MATCH(G891,Technologies!$B$7:$U$7,0)</f>
        <v>5</v>
      </c>
      <c r="J891">
        <v>119</v>
      </c>
    </row>
    <row r="892" spans="2:10" x14ac:dyDescent="0.25">
      <c r="B892">
        <f>INDEX(exante.Technology!$A$5:$A$300,MATCH(E892,exante.Technology!$C$5:$C$300,0))</f>
        <v>1288</v>
      </c>
      <c r="C892" s="1">
        <f t="shared" si="41"/>
        <v>1083</v>
      </c>
      <c r="D892" s="30" t="b">
        <f>IF(INDEX(Technologies!$B$8:$U$227,H892,I892)=0,"",INDEX(Technologies!$B$8:$U$227,H892,I892))</f>
        <v>1</v>
      </c>
      <c r="E892" t="str">
        <f>INDEX(Technologies!$B$8:$B$227,H892)</f>
        <v>RefgFrz-SM-TTD_Med-Tier1</v>
      </c>
      <c r="G892" t="str">
        <f t="shared" si="40"/>
        <v>ThruDoorIce</v>
      </c>
      <c r="H892">
        <f t="shared" si="42"/>
        <v>88</v>
      </c>
      <c r="I892">
        <f>MATCH(G892,Technologies!$B$7:$U$7,0)</f>
        <v>6</v>
      </c>
      <c r="J892">
        <v>119</v>
      </c>
    </row>
    <row r="893" spans="2:10" x14ac:dyDescent="0.25">
      <c r="B893">
        <f>INDEX(exante.Technology!$A$5:$A$300,MATCH(E893,exante.Technology!$C$5:$C$300,0))</f>
        <v>1288</v>
      </c>
      <c r="C893" s="1">
        <f t="shared" si="41"/>
        <v>38</v>
      </c>
      <c r="D893" s="30" t="str">
        <f>IF(INDEX(Technologies!$B$8:$U$227,H893,I893)=0,"",INDEX(Technologies!$B$8:$U$227,H893,I893))</f>
        <v>Automatic</v>
      </c>
      <c r="E893" t="str">
        <f>INDEX(Technologies!$B$8:$B$227,H893)</f>
        <v>RefgFrz-SM-TTD_Med-Tier1</v>
      </c>
      <c r="G893" t="str">
        <f t="shared" si="40"/>
        <v>Defrost</v>
      </c>
      <c r="H893">
        <f t="shared" si="42"/>
        <v>88</v>
      </c>
      <c r="I893">
        <f>MATCH(G893,Technologies!$B$7:$U$7,0)</f>
        <v>7</v>
      </c>
      <c r="J893">
        <v>119</v>
      </c>
    </row>
    <row r="894" spans="2:10" x14ac:dyDescent="0.25">
      <c r="B894">
        <f>INDEX(exante.Technology!$A$5:$A$300,MATCH(E894,exante.Technology!$C$5:$C$300,0))</f>
        <v>1288</v>
      </c>
      <c r="C894" s="1">
        <f t="shared" si="41"/>
        <v>205</v>
      </c>
      <c r="D894" s="30">
        <f>IF(INDEX(Technologies!$B$8:$U$227,H894,I894)=0,"",INDEX(Technologies!$B$8:$U$227,H894,I894))</f>
        <v>19</v>
      </c>
      <c r="E894" t="str">
        <f>INDEX(Technologies!$B$8:$B$227,H894)</f>
        <v>RefgFrz-SM-TTD_Med-Tier1</v>
      </c>
      <c r="G894" t="str">
        <f t="shared" si="40"/>
        <v>TotVolume</v>
      </c>
      <c r="H894">
        <f t="shared" si="42"/>
        <v>88</v>
      </c>
      <c r="I894">
        <f>MATCH(G894,Technologies!$B$7:$U$7,0)</f>
        <v>8</v>
      </c>
      <c r="J894">
        <v>119</v>
      </c>
    </row>
    <row r="895" spans="2:10" x14ac:dyDescent="0.25">
      <c r="B895">
        <f>INDEX(exante.Technology!$A$5:$A$300,MATCH(E895,exante.Technology!$C$5:$C$300,0))</f>
        <v>1288</v>
      </c>
      <c r="C895" s="1">
        <f t="shared" si="41"/>
        <v>1084</v>
      </c>
      <c r="D895" s="30" t="str">
        <f>IF(INDEX(Technologies!$B$8:$U$227,H895,I895)=0,"",INDEX(Technologies!$B$8:$U$227,H895,I895))</f>
        <v>Medium (17 – 20 cu. ft.)</v>
      </c>
      <c r="E895" t="str">
        <f>INDEX(Technologies!$B$8:$B$227,H895)</f>
        <v>RefgFrz-SM-TTD_Med-Tier1</v>
      </c>
      <c r="G895" t="str">
        <f t="shared" si="40"/>
        <v>SizeRange</v>
      </c>
      <c r="H895">
        <f t="shared" si="42"/>
        <v>88</v>
      </c>
      <c r="I895">
        <f>MATCH(G895,Technologies!$B$7:$U$7,0)</f>
        <v>10</v>
      </c>
      <c r="J895">
        <v>119</v>
      </c>
    </row>
    <row r="896" spans="2:10" x14ac:dyDescent="0.25">
      <c r="B896">
        <f>INDEX(exante.Technology!$A$5:$A$300,MATCH(E896,exante.Technology!$C$5:$C$300,0))</f>
        <v>1288</v>
      </c>
      <c r="C896" s="1">
        <f t="shared" si="41"/>
        <v>1085</v>
      </c>
      <c r="D896" s="30" t="str">
        <f>IF(INDEX(Technologies!$B$8:$U$227,H896,I896)=0,"",INDEX(Technologies!$B$8:$U$227,H896,I896))</f>
        <v>Tier1</v>
      </c>
      <c r="E896" t="str">
        <f>INDEX(Technologies!$B$8:$B$227,H896)</f>
        <v>RefgFrz-SM-TTD_Med-Tier1</v>
      </c>
      <c r="G896" t="str">
        <f t="shared" si="40"/>
        <v>EffLevel</v>
      </c>
      <c r="H896">
        <f t="shared" si="42"/>
        <v>88</v>
      </c>
      <c r="I896">
        <f>MATCH(G896,Technologies!$B$7:$U$7,0)</f>
        <v>11</v>
      </c>
      <c r="J896">
        <v>119</v>
      </c>
    </row>
    <row r="897" spans="2:10" x14ac:dyDescent="0.25">
      <c r="B897">
        <f>INDEX(exante.Technology!$A$5:$A$300,MATCH(E897,exante.Technology!$C$5:$C$300,0))</f>
        <v>1288</v>
      </c>
      <c r="C897" s="1">
        <f t="shared" si="41"/>
        <v>167</v>
      </c>
      <c r="D897" s="30">
        <f>IF(INDEX(Technologies!$B$8:$U$227,H897,I897)=0,"",INDEX(Technologies!$B$8:$U$227,H897,I897))</f>
        <v>576</v>
      </c>
      <c r="E897" t="str">
        <f>INDEX(Technologies!$B$8:$B$227,H897)</f>
        <v>RefgFrz-SM-TTD_Med-Tier1</v>
      </c>
      <c r="G897" t="str">
        <f t="shared" si="40"/>
        <v>Rated_kWhyr</v>
      </c>
      <c r="H897">
        <f t="shared" si="42"/>
        <v>88</v>
      </c>
      <c r="I897">
        <f>MATCH(G897,Technologies!$B$7:$U$7,0)</f>
        <v>12</v>
      </c>
      <c r="J897">
        <v>119</v>
      </c>
    </row>
    <row r="898" spans="2:10" x14ac:dyDescent="0.25">
      <c r="B898">
        <f>INDEX(exante.Technology!$A$5:$A$300,MATCH(E898,exante.Technology!$C$5:$C$300,0))</f>
        <v>1288</v>
      </c>
      <c r="C898" s="1">
        <f t="shared" si="41"/>
        <v>9</v>
      </c>
      <c r="D898" s="30" t="str">
        <f>IF(INDEX(Technologies!$B$8:$U$227,H898,I898)=0,"",INDEX(Technologies!$B$8:$U$227,H898,I898))</f>
        <v>RatedkWh</v>
      </c>
      <c r="E898" t="str">
        <f>INDEX(Technologies!$B$8:$B$227,H898)</f>
        <v>RefgFrz-SM-TTD_Med-Tier1</v>
      </c>
      <c r="G898" t="str">
        <f t="shared" si="40"/>
        <v>Scale_Basis_Type</v>
      </c>
      <c r="H898">
        <f t="shared" si="42"/>
        <v>88</v>
      </c>
      <c r="I898">
        <f>MATCH(G898,Technologies!$B$7:$U$7,0)</f>
        <v>13</v>
      </c>
      <c r="J898">
        <v>119</v>
      </c>
    </row>
    <row r="899" spans="2:10" x14ac:dyDescent="0.25">
      <c r="B899">
        <f>INDEX(exante.Technology!$A$5:$A$300,MATCH(E899,exante.Technology!$C$5:$C$300,0))</f>
        <v>1288</v>
      </c>
      <c r="C899" s="1">
        <f t="shared" si="41"/>
        <v>10</v>
      </c>
      <c r="D899" s="30">
        <f>IF(INDEX(Technologies!$B$8:$U$227,H899,I899)=0,"",INDEX(Technologies!$B$8:$U$227,H899,I899))</f>
        <v>576</v>
      </c>
      <c r="E899" t="str">
        <f>INDEX(Technologies!$B$8:$B$227,H899)</f>
        <v>RefgFrz-SM-TTD_Med-Tier1</v>
      </c>
      <c r="G899" t="str">
        <f t="shared" si="40"/>
        <v>Scale_Basis_Value</v>
      </c>
      <c r="H899">
        <f t="shared" si="42"/>
        <v>88</v>
      </c>
      <c r="I899">
        <f>MATCH(G899,Technologies!$B$7:$U$7,0)</f>
        <v>14</v>
      </c>
      <c r="J899">
        <v>119</v>
      </c>
    </row>
    <row r="900" spans="2:10" x14ac:dyDescent="0.25">
      <c r="B900">
        <f>INDEX(exante.Technology!$A$5:$A$300,MATCH(E900,exante.Technology!$C$5:$C$300,0))</f>
        <v>1289</v>
      </c>
      <c r="C900" s="1">
        <f t="shared" si="41"/>
        <v>83</v>
      </c>
      <c r="D900" s="30" t="str">
        <f>IF(INDEX(Technologies!$B$8:$U$227,H900,I900)=0,"",INDEX(Technologies!$B$8:$U$227,H900,I900))</f>
        <v>Side</v>
      </c>
      <c r="E900" t="str">
        <f>INDEX(Technologies!$B$8:$B$227,H900)</f>
        <v>RefgFrz-SM-TTD_Large-Tier1</v>
      </c>
      <c r="G900" t="str">
        <f t="shared" si="40"/>
        <v>Freezer_Location</v>
      </c>
      <c r="H900">
        <f t="shared" si="42"/>
        <v>89</v>
      </c>
      <c r="I900">
        <f>MATCH(G900,Technologies!$B$7:$U$7,0)</f>
        <v>4</v>
      </c>
      <c r="J900">
        <v>119</v>
      </c>
    </row>
    <row r="901" spans="2:10" x14ac:dyDescent="0.25">
      <c r="B901">
        <f>INDEX(exante.Technology!$A$5:$A$300,MATCH(E901,exante.Technology!$C$5:$C$300,0))</f>
        <v>1289</v>
      </c>
      <c r="C901" s="1">
        <f t="shared" si="41"/>
        <v>95</v>
      </c>
      <c r="D901" s="30" t="b">
        <f>IF(INDEX(Technologies!$B$8:$U$227,H901,I901)=0,"",INDEX(Technologies!$B$8:$U$227,H901,I901))</f>
        <v>1</v>
      </c>
      <c r="E901" t="str">
        <f>INDEX(Technologies!$B$8:$B$227,H901)</f>
        <v>RefgFrz-SM-TTD_Large-Tier1</v>
      </c>
      <c r="G901" t="str">
        <f t="shared" si="40"/>
        <v>IceMaker</v>
      </c>
      <c r="H901">
        <f t="shared" si="42"/>
        <v>89</v>
      </c>
      <c r="I901">
        <f>MATCH(G901,Technologies!$B$7:$U$7,0)</f>
        <v>5</v>
      </c>
      <c r="J901">
        <v>119</v>
      </c>
    </row>
    <row r="902" spans="2:10" x14ac:dyDescent="0.25">
      <c r="B902">
        <f>INDEX(exante.Technology!$A$5:$A$300,MATCH(E902,exante.Technology!$C$5:$C$300,0))</f>
        <v>1289</v>
      </c>
      <c r="C902" s="1">
        <f t="shared" si="41"/>
        <v>1083</v>
      </c>
      <c r="D902" s="30" t="b">
        <f>IF(INDEX(Technologies!$B$8:$U$227,H902,I902)=0,"",INDEX(Technologies!$B$8:$U$227,H902,I902))</f>
        <v>1</v>
      </c>
      <c r="E902" t="str">
        <f>INDEX(Technologies!$B$8:$B$227,H902)</f>
        <v>RefgFrz-SM-TTD_Large-Tier1</v>
      </c>
      <c r="G902" t="str">
        <f t="shared" si="40"/>
        <v>ThruDoorIce</v>
      </c>
      <c r="H902">
        <f t="shared" si="42"/>
        <v>89</v>
      </c>
      <c r="I902">
        <f>MATCH(G902,Technologies!$B$7:$U$7,0)</f>
        <v>6</v>
      </c>
      <c r="J902">
        <v>119</v>
      </c>
    </row>
    <row r="903" spans="2:10" x14ac:dyDescent="0.25">
      <c r="B903">
        <f>INDEX(exante.Technology!$A$5:$A$300,MATCH(E903,exante.Technology!$C$5:$C$300,0))</f>
        <v>1289</v>
      </c>
      <c r="C903" s="1">
        <f t="shared" si="41"/>
        <v>38</v>
      </c>
      <c r="D903" s="30" t="str">
        <f>IF(INDEX(Technologies!$B$8:$U$227,H903,I903)=0,"",INDEX(Technologies!$B$8:$U$227,H903,I903))</f>
        <v>Automatic</v>
      </c>
      <c r="E903" t="str">
        <f>INDEX(Technologies!$B$8:$B$227,H903)</f>
        <v>RefgFrz-SM-TTD_Large-Tier1</v>
      </c>
      <c r="G903" t="str">
        <f t="shared" si="40"/>
        <v>Defrost</v>
      </c>
      <c r="H903">
        <f t="shared" si="42"/>
        <v>89</v>
      </c>
      <c r="I903">
        <f>MATCH(G903,Technologies!$B$7:$U$7,0)</f>
        <v>7</v>
      </c>
      <c r="J903">
        <v>119</v>
      </c>
    </row>
    <row r="904" spans="2:10" x14ac:dyDescent="0.25">
      <c r="B904">
        <f>INDEX(exante.Technology!$A$5:$A$300,MATCH(E904,exante.Technology!$C$5:$C$300,0))</f>
        <v>1289</v>
      </c>
      <c r="C904" s="1">
        <f t="shared" si="41"/>
        <v>205</v>
      </c>
      <c r="D904" s="30">
        <f>IF(INDEX(Technologies!$B$8:$U$227,H904,I904)=0,"",INDEX(Technologies!$B$8:$U$227,H904,I904))</f>
        <v>22</v>
      </c>
      <c r="E904" t="str">
        <f>INDEX(Technologies!$B$8:$B$227,H904)</f>
        <v>RefgFrz-SM-TTD_Large-Tier1</v>
      </c>
      <c r="G904" t="str">
        <f t="shared" si="40"/>
        <v>TotVolume</v>
      </c>
      <c r="H904">
        <f t="shared" si="42"/>
        <v>89</v>
      </c>
      <c r="I904">
        <f>MATCH(G904,Technologies!$B$7:$U$7,0)</f>
        <v>8</v>
      </c>
      <c r="J904">
        <v>119</v>
      </c>
    </row>
    <row r="905" spans="2:10" x14ac:dyDescent="0.25">
      <c r="B905">
        <f>INDEX(exante.Technology!$A$5:$A$300,MATCH(E905,exante.Technology!$C$5:$C$300,0))</f>
        <v>1289</v>
      </c>
      <c r="C905" s="1">
        <f t="shared" si="41"/>
        <v>1084</v>
      </c>
      <c r="D905" s="30" t="str">
        <f>IF(INDEX(Technologies!$B$8:$U$227,H905,I905)=0,"",INDEX(Technologies!$B$8:$U$227,H905,I905))</f>
        <v>Large (21 – 23 cu. ft.)</v>
      </c>
      <c r="E905" t="str">
        <f>INDEX(Technologies!$B$8:$B$227,H905)</f>
        <v>RefgFrz-SM-TTD_Large-Tier1</v>
      </c>
      <c r="G905" t="str">
        <f t="shared" si="40"/>
        <v>SizeRange</v>
      </c>
      <c r="H905">
        <f t="shared" si="42"/>
        <v>89</v>
      </c>
      <c r="I905">
        <f>MATCH(G905,Technologies!$B$7:$U$7,0)</f>
        <v>10</v>
      </c>
      <c r="J905">
        <v>119</v>
      </c>
    </row>
    <row r="906" spans="2:10" x14ac:dyDescent="0.25">
      <c r="B906">
        <f>INDEX(exante.Technology!$A$5:$A$300,MATCH(E906,exante.Technology!$C$5:$C$300,0))</f>
        <v>1289</v>
      </c>
      <c r="C906" s="1">
        <f t="shared" si="41"/>
        <v>1085</v>
      </c>
      <c r="D906" s="30" t="str">
        <f>IF(INDEX(Technologies!$B$8:$U$227,H906,I906)=0,"",INDEX(Technologies!$B$8:$U$227,H906,I906))</f>
        <v>Tier1</v>
      </c>
      <c r="E906" t="str">
        <f>INDEX(Technologies!$B$8:$B$227,H906)</f>
        <v>RefgFrz-SM-TTD_Large-Tier1</v>
      </c>
      <c r="G906" t="str">
        <f t="shared" si="40"/>
        <v>EffLevel</v>
      </c>
      <c r="H906">
        <f t="shared" si="42"/>
        <v>89</v>
      </c>
      <c r="I906">
        <f>MATCH(G906,Technologies!$B$7:$U$7,0)</f>
        <v>11</v>
      </c>
      <c r="J906">
        <v>119</v>
      </c>
    </row>
    <row r="907" spans="2:10" x14ac:dyDescent="0.25">
      <c r="B907">
        <f>INDEX(exante.Technology!$A$5:$A$300,MATCH(E907,exante.Technology!$C$5:$C$300,0))</f>
        <v>1289</v>
      </c>
      <c r="C907" s="1">
        <f t="shared" si="41"/>
        <v>167</v>
      </c>
      <c r="D907" s="30">
        <f>IF(INDEX(Technologies!$B$8:$U$227,H907,I907)=0,"",INDEX(Technologies!$B$8:$U$227,H907,I907))</f>
        <v>607</v>
      </c>
      <c r="E907" t="str">
        <f>INDEX(Technologies!$B$8:$B$227,H907)</f>
        <v>RefgFrz-SM-TTD_Large-Tier1</v>
      </c>
      <c r="G907" t="str">
        <f t="shared" si="40"/>
        <v>Rated_kWhyr</v>
      </c>
      <c r="H907">
        <f t="shared" si="42"/>
        <v>89</v>
      </c>
      <c r="I907">
        <f>MATCH(G907,Technologies!$B$7:$U$7,0)</f>
        <v>12</v>
      </c>
      <c r="J907">
        <v>119</v>
      </c>
    </row>
    <row r="908" spans="2:10" x14ac:dyDescent="0.25">
      <c r="B908">
        <f>INDEX(exante.Technology!$A$5:$A$300,MATCH(E908,exante.Technology!$C$5:$C$300,0))</f>
        <v>1289</v>
      </c>
      <c r="C908" s="1">
        <f t="shared" si="41"/>
        <v>9</v>
      </c>
      <c r="D908" s="30" t="str">
        <f>IF(INDEX(Technologies!$B$8:$U$227,H908,I908)=0,"",INDEX(Technologies!$B$8:$U$227,H908,I908))</f>
        <v>RatedkWh</v>
      </c>
      <c r="E908" t="str">
        <f>INDEX(Technologies!$B$8:$B$227,H908)</f>
        <v>RefgFrz-SM-TTD_Large-Tier1</v>
      </c>
      <c r="G908" t="str">
        <f t="shared" si="40"/>
        <v>Scale_Basis_Type</v>
      </c>
      <c r="H908">
        <f t="shared" si="42"/>
        <v>89</v>
      </c>
      <c r="I908">
        <f>MATCH(G908,Technologies!$B$7:$U$7,0)</f>
        <v>13</v>
      </c>
      <c r="J908">
        <v>119</v>
      </c>
    </row>
    <row r="909" spans="2:10" x14ac:dyDescent="0.25">
      <c r="B909">
        <f>INDEX(exante.Technology!$A$5:$A$300,MATCH(E909,exante.Technology!$C$5:$C$300,0))</f>
        <v>1289</v>
      </c>
      <c r="C909" s="1">
        <f t="shared" si="41"/>
        <v>10</v>
      </c>
      <c r="D909" s="30">
        <f>IF(INDEX(Technologies!$B$8:$U$227,H909,I909)=0,"",INDEX(Technologies!$B$8:$U$227,H909,I909))</f>
        <v>607</v>
      </c>
      <c r="E909" t="str">
        <f>INDEX(Technologies!$B$8:$B$227,H909)</f>
        <v>RefgFrz-SM-TTD_Large-Tier1</v>
      </c>
      <c r="G909" t="str">
        <f t="shared" si="40"/>
        <v>Scale_Basis_Value</v>
      </c>
      <c r="H909">
        <f t="shared" si="42"/>
        <v>89</v>
      </c>
      <c r="I909">
        <f>MATCH(G909,Technologies!$B$7:$U$7,0)</f>
        <v>14</v>
      </c>
      <c r="J909">
        <v>119</v>
      </c>
    </row>
    <row r="910" spans="2:10" x14ac:dyDescent="0.25">
      <c r="B910">
        <f>INDEX(exante.Technology!$A$5:$A$300,MATCH(E910,exante.Technology!$C$5:$C$300,0))</f>
        <v>1290</v>
      </c>
      <c r="C910" s="1">
        <f t="shared" si="41"/>
        <v>83</v>
      </c>
      <c r="D910" s="30" t="str">
        <f>IF(INDEX(Technologies!$B$8:$U$227,H910,I910)=0,"",INDEX(Technologies!$B$8:$U$227,H910,I910))</f>
        <v>Side</v>
      </c>
      <c r="E910" t="str">
        <f>INDEX(Technologies!$B$8:$B$227,H910)</f>
        <v>RefgFrz-SM-TTD_VLarge-Tier1</v>
      </c>
      <c r="G910" t="str">
        <f t="shared" si="40"/>
        <v>Freezer_Location</v>
      </c>
      <c r="H910">
        <f t="shared" si="42"/>
        <v>90</v>
      </c>
      <c r="I910">
        <f>MATCH(G910,Technologies!$B$7:$U$7,0)</f>
        <v>4</v>
      </c>
      <c r="J910">
        <v>119</v>
      </c>
    </row>
    <row r="911" spans="2:10" x14ac:dyDescent="0.25">
      <c r="B911">
        <f>INDEX(exante.Technology!$A$5:$A$300,MATCH(E911,exante.Technology!$C$5:$C$300,0))</f>
        <v>1290</v>
      </c>
      <c r="C911" s="1">
        <f t="shared" si="41"/>
        <v>95</v>
      </c>
      <c r="D911" s="30" t="b">
        <f>IF(INDEX(Technologies!$B$8:$U$227,H911,I911)=0,"",INDEX(Technologies!$B$8:$U$227,H911,I911))</f>
        <v>1</v>
      </c>
      <c r="E911" t="str">
        <f>INDEX(Technologies!$B$8:$B$227,H911)</f>
        <v>RefgFrz-SM-TTD_VLarge-Tier1</v>
      </c>
      <c r="G911" t="str">
        <f t="shared" si="40"/>
        <v>IceMaker</v>
      </c>
      <c r="H911">
        <f t="shared" si="42"/>
        <v>90</v>
      </c>
      <c r="I911">
        <f>MATCH(G911,Technologies!$B$7:$U$7,0)</f>
        <v>5</v>
      </c>
      <c r="J911">
        <v>119</v>
      </c>
    </row>
    <row r="912" spans="2:10" x14ac:dyDescent="0.25">
      <c r="B912">
        <f>INDEX(exante.Technology!$A$5:$A$300,MATCH(E912,exante.Technology!$C$5:$C$300,0))</f>
        <v>1290</v>
      </c>
      <c r="C912" s="1">
        <f t="shared" si="41"/>
        <v>1083</v>
      </c>
      <c r="D912" s="30" t="b">
        <f>IF(INDEX(Technologies!$B$8:$U$227,H912,I912)=0,"",INDEX(Technologies!$B$8:$U$227,H912,I912))</f>
        <v>1</v>
      </c>
      <c r="E912" t="str">
        <f>INDEX(Technologies!$B$8:$B$227,H912)</f>
        <v>RefgFrz-SM-TTD_VLarge-Tier1</v>
      </c>
      <c r="G912" t="str">
        <f t="shared" si="40"/>
        <v>ThruDoorIce</v>
      </c>
      <c r="H912">
        <f t="shared" si="42"/>
        <v>90</v>
      </c>
      <c r="I912">
        <f>MATCH(G912,Technologies!$B$7:$U$7,0)</f>
        <v>6</v>
      </c>
      <c r="J912">
        <v>119</v>
      </c>
    </row>
    <row r="913" spans="2:10" x14ac:dyDescent="0.25">
      <c r="B913">
        <f>INDEX(exante.Technology!$A$5:$A$300,MATCH(E913,exante.Technology!$C$5:$C$300,0))</f>
        <v>1290</v>
      </c>
      <c r="C913" s="1">
        <f t="shared" si="41"/>
        <v>38</v>
      </c>
      <c r="D913" s="30" t="str">
        <f>IF(INDEX(Technologies!$B$8:$U$227,H913,I913)=0,"",INDEX(Technologies!$B$8:$U$227,H913,I913))</f>
        <v>Automatic</v>
      </c>
      <c r="E913" t="str">
        <f>INDEX(Technologies!$B$8:$B$227,H913)</f>
        <v>RefgFrz-SM-TTD_VLarge-Tier1</v>
      </c>
      <c r="G913" t="str">
        <f t="shared" si="40"/>
        <v>Defrost</v>
      </c>
      <c r="H913">
        <f t="shared" si="42"/>
        <v>90</v>
      </c>
      <c r="I913">
        <f>MATCH(G913,Technologies!$B$7:$U$7,0)</f>
        <v>7</v>
      </c>
      <c r="J913">
        <v>119</v>
      </c>
    </row>
    <row r="914" spans="2:10" x14ac:dyDescent="0.25">
      <c r="B914">
        <f>INDEX(exante.Technology!$A$5:$A$300,MATCH(E914,exante.Technology!$C$5:$C$300,0))</f>
        <v>1290</v>
      </c>
      <c r="C914" s="1">
        <f t="shared" si="41"/>
        <v>205</v>
      </c>
      <c r="D914" s="30">
        <f>IF(INDEX(Technologies!$B$8:$U$227,H914,I914)=0,"",INDEX(Technologies!$B$8:$U$227,H914,I914))</f>
        <v>26</v>
      </c>
      <c r="E914" t="str">
        <f>INDEX(Technologies!$B$8:$B$227,H914)</f>
        <v>RefgFrz-SM-TTD_VLarge-Tier1</v>
      </c>
      <c r="G914" t="str">
        <f t="shared" si="40"/>
        <v>TotVolume</v>
      </c>
      <c r="H914">
        <f t="shared" si="42"/>
        <v>90</v>
      </c>
      <c r="I914">
        <f>MATCH(G914,Technologies!$B$7:$U$7,0)</f>
        <v>8</v>
      </c>
      <c r="J914">
        <v>119</v>
      </c>
    </row>
    <row r="915" spans="2:10" x14ac:dyDescent="0.25">
      <c r="B915">
        <f>INDEX(exante.Technology!$A$5:$A$300,MATCH(E915,exante.Technology!$C$5:$C$300,0))</f>
        <v>1290</v>
      </c>
      <c r="C915" s="1">
        <f t="shared" si="41"/>
        <v>1084</v>
      </c>
      <c r="D915" s="30" t="str">
        <f>IF(INDEX(Technologies!$B$8:$U$227,H915,I915)=0,"",INDEX(Technologies!$B$8:$U$227,H915,I915))</f>
        <v>Very large (over 23 cu. Ft.)</v>
      </c>
      <c r="E915" t="str">
        <f>INDEX(Technologies!$B$8:$B$227,H915)</f>
        <v>RefgFrz-SM-TTD_VLarge-Tier1</v>
      </c>
      <c r="G915" t="str">
        <f t="shared" si="40"/>
        <v>SizeRange</v>
      </c>
      <c r="H915">
        <f t="shared" si="42"/>
        <v>90</v>
      </c>
      <c r="I915">
        <f>MATCH(G915,Technologies!$B$7:$U$7,0)</f>
        <v>10</v>
      </c>
      <c r="J915">
        <v>119</v>
      </c>
    </row>
    <row r="916" spans="2:10" x14ac:dyDescent="0.25">
      <c r="B916">
        <f>INDEX(exante.Technology!$A$5:$A$300,MATCH(E916,exante.Technology!$C$5:$C$300,0))</f>
        <v>1290</v>
      </c>
      <c r="C916" s="1">
        <f t="shared" si="41"/>
        <v>1085</v>
      </c>
      <c r="D916" s="30" t="str">
        <f>IF(INDEX(Technologies!$B$8:$U$227,H916,I916)=0,"",INDEX(Technologies!$B$8:$U$227,H916,I916))</f>
        <v>Tier1</v>
      </c>
      <c r="E916" t="str">
        <f>INDEX(Technologies!$B$8:$B$227,H916)</f>
        <v>RefgFrz-SM-TTD_VLarge-Tier1</v>
      </c>
      <c r="G916" t="str">
        <f t="shared" ref="G916:G979" si="43">VLOOKUP(C916,$B$6:$C$17,2,FALSE)</f>
        <v>EffLevel</v>
      </c>
      <c r="H916">
        <f t="shared" si="42"/>
        <v>90</v>
      </c>
      <c r="I916">
        <f>MATCH(G916,Technologies!$B$7:$U$7,0)</f>
        <v>11</v>
      </c>
      <c r="J916">
        <v>119</v>
      </c>
    </row>
    <row r="917" spans="2:10" x14ac:dyDescent="0.25">
      <c r="B917">
        <f>INDEX(exante.Technology!$A$5:$A$300,MATCH(E917,exante.Technology!$C$5:$C$300,0))</f>
        <v>1290</v>
      </c>
      <c r="C917" s="1">
        <f t="shared" si="41"/>
        <v>167</v>
      </c>
      <c r="D917" s="30">
        <f>IF(INDEX(Technologies!$B$8:$U$227,H917,I917)=0,"",INDEX(Technologies!$B$8:$U$227,H917,I917))</f>
        <v>645</v>
      </c>
      <c r="E917" t="str">
        <f>INDEX(Technologies!$B$8:$B$227,H917)</f>
        <v>RefgFrz-SM-TTD_VLarge-Tier1</v>
      </c>
      <c r="G917" t="str">
        <f t="shared" si="43"/>
        <v>Rated_kWhyr</v>
      </c>
      <c r="H917">
        <f t="shared" si="42"/>
        <v>90</v>
      </c>
      <c r="I917">
        <f>MATCH(G917,Technologies!$B$7:$U$7,0)</f>
        <v>12</v>
      </c>
      <c r="J917">
        <v>119</v>
      </c>
    </row>
    <row r="918" spans="2:10" x14ac:dyDescent="0.25">
      <c r="B918">
        <f>INDEX(exante.Technology!$A$5:$A$300,MATCH(E918,exante.Technology!$C$5:$C$300,0))</f>
        <v>1290</v>
      </c>
      <c r="C918" s="1">
        <f t="shared" si="41"/>
        <v>9</v>
      </c>
      <c r="D918" s="30" t="str">
        <f>IF(INDEX(Technologies!$B$8:$U$227,H918,I918)=0,"",INDEX(Technologies!$B$8:$U$227,H918,I918))</f>
        <v>RatedkWh</v>
      </c>
      <c r="E918" t="str">
        <f>INDEX(Technologies!$B$8:$B$227,H918)</f>
        <v>RefgFrz-SM-TTD_VLarge-Tier1</v>
      </c>
      <c r="G918" t="str">
        <f t="shared" si="43"/>
        <v>Scale_Basis_Type</v>
      </c>
      <c r="H918">
        <f t="shared" si="42"/>
        <v>90</v>
      </c>
      <c r="I918">
        <f>MATCH(G918,Technologies!$B$7:$U$7,0)</f>
        <v>13</v>
      </c>
      <c r="J918">
        <v>119</v>
      </c>
    </row>
    <row r="919" spans="2:10" x14ac:dyDescent="0.25">
      <c r="B919">
        <f>INDEX(exante.Technology!$A$5:$A$300,MATCH(E919,exante.Technology!$C$5:$C$300,0))</f>
        <v>1290</v>
      </c>
      <c r="C919" s="1">
        <f t="shared" si="41"/>
        <v>10</v>
      </c>
      <c r="D919" s="30">
        <f>IF(INDEX(Technologies!$B$8:$U$227,H919,I919)=0,"",INDEX(Technologies!$B$8:$U$227,H919,I919))</f>
        <v>645</v>
      </c>
      <c r="E919" t="str">
        <f>INDEX(Technologies!$B$8:$B$227,H919)</f>
        <v>RefgFrz-SM-TTD_VLarge-Tier1</v>
      </c>
      <c r="G919" t="str">
        <f t="shared" si="43"/>
        <v>Scale_Basis_Value</v>
      </c>
      <c r="H919">
        <f t="shared" si="42"/>
        <v>90</v>
      </c>
      <c r="I919">
        <f>MATCH(G919,Technologies!$B$7:$U$7,0)</f>
        <v>14</v>
      </c>
      <c r="J919">
        <v>119</v>
      </c>
    </row>
    <row r="920" spans="2:10" x14ac:dyDescent="0.25">
      <c r="B920">
        <f>INDEX(exante.Technology!$A$5:$A$300,MATCH(E920,exante.Technology!$C$5:$C$300,0))</f>
        <v>1291</v>
      </c>
      <c r="C920" s="1">
        <f t="shared" si="41"/>
        <v>83</v>
      </c>
      <c r="D920" s="30" t="str">
        <f>IF(INDEX(Technologies!$B$8:$U$227,H920,I920)=0,"",INDEX(Technologies!$B$8:$U$227,H920,I920))</f>
        <v>Side</v>
      </c>
      <c r="E920" t="str">
        <f>INDEX(Technologies!$B$8:$B$227,H920)</f>
        <v>RefgFrz-SM-TTD_WtdSize-Tier1</v>
      </c>
      <c r="G920" t="str">
        <f t="shared" si="43"/>
        <v>Freezer_Location</v>
      </c>
      <c r="H920">
        <f t="shared" si="42"/>
        <v>91</v>
      </c>
      <c r="I920">
        <f>MATCH(G920,Technologies!$B$7:$U$7,0)</f>
        <v>4</v>
      </c>
      <c r="J920">
        <v>119</v>
      </c>
    </row>
    <row r="921" spans="2:10" x14ac:dyDescent="0.25">
      <c r="B921">
        <f>INDEX(exante.Technology!$A$5:$A$300,MATCH(E921,exante.Technology!$C$5:$C$300,0))</f>
        <v>1291</v>
      </c>
      <c r="C921" s="1">
        <f t="shared" si="41"/>
        <v>95</v>
      </c>
      <c r="D921" s="30" t="b">
        <f>IF(INDEX(Technologies!$B$8:$U$227,H921,I921)=0,"",INDEX(Technologies!$B$8:$U$227,H921,I921))</f>
        <v>1</v>
      </c>
      <c r="E921" t="str">
        <f>INDEX(Technologies!$B$8:$B$227,H921)</f>
        <v>RefgFrz-SM-TTD_WtdSize-Tier1</v>
      </c>
      <c r="G921" t="str">
        <f t="shared" si="43"/>
        <v>IceMaker</v>
      </c>
      <c r="H921">
        <f t="shared" si="42"/>
        <v>91</v>
      </c>
      <c r="I921">
        <f>MATCH(G921,Technologies!$B$7:$U$7,0)</f>
        <v>5</v>
      </c>
      <c r="J921">
        <v>119</v>
      </c>
    </row>
    <row r="922" spans="2:10" x14ac:dyDescent="0.25">
      <c r="B922">
        <f>INDEX(exante.Technology!$A$5:$A$300,MATCH(E922,exante.Technology!$C$5:$C$300,0))</f>
        <v>1291</v>
      </c>
      <c r="C922" s="1">
        <f t="shared" si="41"/>
        <v>1083</v>
      </c>
      <c r="D922" s="30" t="b">
        <f>IF(INDEX(Technologies!$B$8:$U$227,H922,I922)=0,"",INDEX(Technologies!$B$8:$U$227,H922,I922))</f>
        <v>1</v>
      </c>
      <c r="E922" t="str">
        <f>INDEX(Technologies!$B$8:$B$227,H922)</f>
        <v>RefgFrz-SM-TTD_WtdSize-Tier1</v>
      </c>
      <c r="G922" t="str">
        <f t="shared" si="43"/>
        <v>ThruDoorIce</v>
      </c>
      <c r="H922">
        <f t="shared" si="42"/>
        <v>91</v>
      </c>
      <c r="I922">
        <f>MATCH(G922,Technologies!$B$7:$U$7,0)</f>
        <v>6</v>
      </c>
      <c r="J922">
        <v>119</v>
      </c>
    </row>
    <row r="923" spans="2:10" x14ac:dyDescent="0.25">
      <c r="B923">
        <f>INDEX(exante.Technology!$A$5:$A$300,MATCH(E923,exante.Technology!$C$5:$C$300,0))</f>
        <v>1291</v>
      </c>
      <c r="C923" s="1">
        <f t="shared" si="41"/>
        <v>38</v>
      </c>
      <c r="D923" s="30" t="str">
        <f>IF(INDEX(Technologies!$B$8:$U$227,H923,I923)=0,"",INDEX(Technologies!$B$8:$U$227,H923,I923))</f>
        <v>Automatic</v>
      </c>
      <c r="E923" t="str">
        <f>INDEX(Technologies!$B$8:$B$227,H923)</f>
        <v>RefgFrz-SM-TTD_WtdSize-Tier1</v>
      </c>
      <c r="G923" t="str">
        <f t="shared" si="43"/>
        <v>Defrost</v>
      </c>
      <c r="H923">
        <f t="shared" si="42"/>
        <v>91</v>
      </c>
      <c r="I923">
        <f>MATCH(G923,Technologies!$B$7:$U$7,0)</f>
        <v>7</v>
      </c>
      <c r="J923">
        <v>119</v>
      </c>
    </row>
    <row r="924" spans="2:10" x14ac:dyDescent="0.25">
      <c r="B924">
        <f>INDEX(exante.Technology!$A$5:$A$300,MATCH(E924,exante.Technology!$C$5:$C$300,0))</f>
        <v>1291</v>
      </c>
      <c r="C924" s="1">
        <f t="shared" si="41"/>
        <v>205</v>
      </c>
      <c r="D924" s="30">
        <f>IF(INDEX(Technologies!$B$8:$U$227,H924,I924)=0,"",INDEX(Technologies!$B$8:$U$227,H924,I924))</f>
        <v>24.3</v>
      </c>
      <c r="E924" t="str">
        <f>INDEX(Technologies!$B$8:$B$227,H924)</f>
        <v>RefgFrz-SM-TTD_WtdSize-Tier1</v>
      </c>
      <c r="G924" t="str">
        <f t="shared" si="43"/>
        <v>TotVolume</v>
      </c>
      <c r="H924">
        <f t="shared" si="42"/>
        <v>91</v>
      </c>
      <c r="I924">
        <f>MATCH(G924,Technologies!$B$7:$U$7,0)</f>
        <v>8</v>
      </c>
      <c r="J924">
        <v>119</v>
      </c>
    </row>
    <row r="925" spans="2:10" x14ac:dyDescent="0.25">
      <c r="B925">
        <f>INDEX(exante.Technology!$A$5:$A$300,MATCH(E925,exante.Technology!$C$5:$C$300,0))</f>
        <v>1291</v>
      </c>
      <c r="C925" s="1">
        <f t="shared" si="41"/>
        <v>1084</v>
      </c>
      <c r="D925" s="30" t="str">
        <f>IF(INDEX(Technologies!$B$8:$U$227,H925,I925)=0,"",INDEX(Technologies!$B$8:$U$227,H925,I925))</f>
        <v>Weighted Size</v>
      </c>
      <c r="E925" t="str">
        <f>INDEX(Technologies!$B$8:$B$227,H925)</f>
        <v>RefgFrz-SM-TTD_WtdSize-Tier1</v>
      </c>
      <c r="G925" t="str">
        <f t="shared" si="43"/>
        <v>SizeRange</v>
      </c>
      <c r="H925">
        <f t="shared" si="42"/>
        <v>91</v>
      </c>
      <c r="I925">
        <f>MATCH(G925,Technologies!$B$7:$U$7,0)</f>
        <v>10</v>
      </c>
      <c r="J925">
        <v>119</v>
      </c>
    </row>
    <row r="926" spans="2:10" x14ac:dyDescent="0.25">
      <c r="B926">
        <f>INDEX(exante.Technology!$A$5:$A$300,MATCH(E926,exante.Technology!$C$5:$C$300,0))</f>
        <v>1291</v>
      </c>
      <c r="C926" s="1">
        <f t="shared" si="41"/>
        <v>1085</v>
      </c>
      <c r="D926" s="30" t="str">
        <f>IF(INDEX(Technologies!$B$8:$U$227,H926,I926)=0,"",INDEX(Technologies!$B$8:$U$227,H926,I926))</f>
        <v>Tier1</v>
      </c>
      <c r="E926" t="str">
        <f>INDEX(Technologies!$B$8:$B$227,H926)</f>
        <v>RefgFrz-SM-TTD_WtdSize-Tier1</v>
      </c>
      <c r="G926" t="str">
        <f t="shared" si="43"/>
        <v>EffLevel</v>
      </c>
      <c r="H926">
        <f t="shared" si="42"/>
        <v>91</v>
      </c>
      <c r="I926">
        <f>MATCH(G926,Technologies!$B$7:$U$7,0)</f>
        <v>11</v>
      </c>
      <c r="J926">
        <v>119</v>
      </c>
    </row>
    <row r="927" spans="2:10" x14ac:dyDescent="0.25">
      <c r="B927">
        <f>INDEX(exante.Technology!$A$5:$A$300,MATCH(E927,exante.Technology!$C$5:$C$300,0))</f>
        <v>1291</v>
      </c>
      <c r="C927" s="1">
        <f t="shared" ref="C927:C990" si="44">+C917</f>
        <v>167</v>
      </c>
      <c r="D927" s="30">
        <f>IF(INDEX(Technologies!$B$8:$U$227,H927,I927)=0,"",INDEX(Technologies!$B$8:$U$227,H927,I927))</f>
        <v>629</v>
      </c>
      <c r="E927" t="str">
        <f>INDEX(Technologies!$B$8:$B$227,H927)</f>
        <v>RefgFrz-SM-TTD_WtdSize-Tier1</v>
      </c>
      <c r="G927" t="str">
        <f t="shared" si="43"/>
        <v>Rated_kWhyr</v>
      </c>
      <c r="H927">
        <f t="shared" ref="H927:H990" si="45">+H917+1</f>
        <v>91</v>
      </c>
      <c r="I927">
        <f>MATCH(G927,Technologies!$B$7:$U$7,0)</f>
        <v>12</v>
      </c>
      <c r="J927">
        <v>119</v>
      </c>
    </row>
    <row r="928" spans="2:10" x14ac:dyDescent="0.25">
      <c r="B928">
        <f>INDEX(exante.Technology!$A$5:$A$300,MATCH(E928,exante.Technology!$C$5:$C$300,0))</f>
        <v>1291</v>
      </c>
      <c r="C928" s="1">
        <f t="shared" si="44"/>
        <v>9</v>
      </c>
      <c r="D928" s="30" t="str">
        <f>IF(INDEX(Technologies!$B$8:$U$227,H928,I928)=0,"",INDEX(Technologies!$B$8:$U$227,H928,I928))</f>
        <v>RatedkWh</v>
      </c>
      <c r="E928" t="str">
        <f>INDEX(Technologies!$B$8:$B$227,H928)</f>
        <v>RefgFrz-SM-TTD_WtdSize-Tier1</v>
      </c>
      <c r="G928" t="str">
        <f t="shared" si="43"/>
        <v>Scale_Basis_Type</v>
      </c>
      <c r="H928">
        <f t="shared" si="45"/>
        <v>91</v>
      </c>
      <c r="I928">
        <f>MATCH(G928,Technologies!$B$7:$U$7,0)</f>
        <v>13</v>
      </c>
      <c r="J928">
        <v>119</v>
      </c>
    </row>
    <row r="929" spans="2:10" x14ac:dyDescent="0.25">
      <c r="B929">
        <f>INDEX(exante.Technology!$A$5:$A$300,MATCH(E929,exante.Technology!$C$5:$C$300,0))</f>
        <v>1291</v>
      </c>
      <c r="C929" s="1">
        <f t="shared" si="44"/>
        <v>10</v>
      </c>
      <c r="D929" s="30">
        <f>IF(INDEX(Technologies!$B$8:$U$227,H929,I929)=0,"",INDEX(Technologies!$B$8:$U$227,H929,I929))</f>
        <v>629</v>
      </c>
      <c r="E929" t="str">
        <f>INDEX(Technologies!$B$8:$B$227,H929)</f>
        <v>RefgFrz-SM-TTD_WtdSize-Tier1</v>
      </c>
      <c r="G929" t="str">
        <f t="shared" si="43"/>
        <v>Scale_Basis_Value</v>
      </c>
      <c r="H929">
        <f t="shared" si="45"/>
        <v>91</v>
      </c>
      <c r="I929">
        <f>MATCH(G929,Technologies!$B$7:$U$7,0)</f>
        <v>14</v>
      </c>
      <c r="J929">
        <v>119</v>
      </c>
    </row>
    <row r="930" spans="2:10" x14ac:dyDescent="0.25">
      <c r="B930">
        <f>INDEX(exante.Technology!$A$5:$A$300,MATCH(E930,exante.Technology!$C$5:$C$300,0))</f>
        <v>1292</v>
      </c>
      <c r="C930" s="1">
        <f t="shared" si="44"/>
        <v>83</v>
      </c>
      <c r="D930" s="30" t="str">
        <f>IF(INDEX(Technologies!$B$8:$U$227,H930,I930)=0,"",INDEX(Technologies!$B$8:$U$227,H930,I930))</f>
        <v>Bottom</v>
      </c>
      <c r="E930" t="str">
        <f>INDEX(Technologies!$B$8:$B$227,H930)</f>
        <v>RefgFrz-BM_Mini-Tier1</v>
      </c>
      <c r="G930" t="str">
        <f t="shared" si="43"/>
        <v>Freezer_Location</v>
      </c>
      <c r="H930">
        <f t="shared" si="45"/>
        <v>92</v>
      </c>
      <c r="I930">
        <f>MATCH(G930,Technologies!$B$7:$U$7,0)</f>
        <v>4</v>
      </c>
      <c r="J930">
        <v>119</v>
      </c>
    </row>
    <row r="931" spans="2:10" x14ac:dyDescent="0.25">
      <c r="B931">
        <f>INDEX(exante.Technology!$A$5:$A$300,MATCH(E931,exante.Technology!$C$5:$C$300,0))</f>
        <v>1292</v>
      </c>
      <c r="C931" s="1">
        <f t="shared" si="44"/>
        <v>95</v>
      </c>
      <c r="D931" s="30" t="b">
        <f>IF(INDEX(Technologies!$B$8:$U$227,H931,I931)=0,"",INDEX(Technologies!$B$8:$U$227,H931,I931))</f>
        <v>0</v>
      </c>
      <c r="E931" t="str">
        <f>INDEX(Technologies!$B$8:$B$227,H931)</f>
        <v>RefgFrz-BM_Mini-Tier1</v>
      </c>
      <c r="G931" t="str">
        <f t="shared" si="43"/>
        <v>IceMaker</v>
      </c>
      <c r="H931">
        <f t="shared" si="45"/>
        <v>92</v>
      </c>
      <c r="I931">
        <f>MATCH(G931,Technologies!$B$7:$U$7,0)</f>
        <v>5</v>
      </c>
      <c r="J931">
        <v>119</v>
      </c>
    </row>
    <row r="932" spans="2:10" x14ac:dyDescent="0.25">
      <c r="B932">
        <f>INDEX(exante.Technology!$A$5:$A$300,MATCH(E932,exante.Technology!$C$5:$C$300,0))</f>
        <v>1292</v>
      </c>
      <c r="C932" s="1">
        <f t="shared" si="44"/>
        <v>1083</v>
      </c>
      <c r="D932" s="30" t="b">
        <f>IF(INDEX(Technologies!$B$8:$U$227,H932,I932)=0,"",INDEX(Technologies!$B$8:$U$227,H932,I932))</f>
        <v>0</v>
      </c>
      <c r="E932" t="str">
        <f>INDEX(Technologies!$B$8:$B$227,H932)</f>
        <v>RefgFrz-BM_Mini-Tier1</v>
      </c>
      <c r="G932" t="str">
        <f t="shared" si="43"/>
        <v>ThruDoorIce</v>
      </c>
      <c r="H932">
        <f t="shared" si="45"/>
        <v>92</v>
      </c>
      <c r="I932">
        <f>MATCH(G932,Technologies!$B$7:$U$7,0)</f>
        <v>6</v>
      </c>
      <c r="J932">
        <v>119</v>
      </c>
    </row>
    <row r="933" spans="2:10" x14ac:dyDescent="0.25">
      <c r="B933">
        <f>INDEX(exante.Technology!$A$5:$A$300,MATCH(E933,exante.Technology!$C$5:$C$300,0))</f>
        <v>1292</v>
      </c>
      <c r="C933" s="1">
        <f t="shared" si="44"/>
        <v>38</v>
      </c>
      <c r="D933" s="30" t="str">
        <f>IF(INDEX(Technologies!$B$8:$U$227,H933,I933)=0,"",INDEX(Technologies!$B$8:$U$227,H933,I933))</f>
        <v>Automatic</v>
      </c>
      <c r="E933" t="str">
        <f>INDEX(Technologies!$B$8:$B$227,H933)</f>
        <v>RefgFrz-BM_Mini-Tier1</v>
      </c>
      <c r="G933" t="str">
        <f t="shared" si="43"/>
        <v>Defrost</v>
      </c>
      <c r="H933">
        <f t="shared" si="45"/>
        <v>92</v>
      </c>
      <c r="I933">
        <f>MATCH(G933,Technologies!$B$7:$U$7,0)</f>
        <v>7</v>
      </c>
      <c r="J933">
        <v>119</v>
      </c>
    </row>
    <row r="934" spans="2:10" x14ac:dyDescent="0.25">
      <c r="B934">
        <f>INDEX(exante.Technology!$A$5:$A$300,MATCH(E934,exante.Technology!$C$5:$C$300,0))</f>
        <v>1292</v>
      </c>
      <c r="C934" s="1">
        <f t="shared" si="44"/>
        <v>205</v>
      </c>
      <c r="D934" s="30">
        <f>IF(INDEX(Technologies!$B$8:$U$227,H934,I934)=0,"",INDEX(Technologies!$B$8:$U$227,H934,I934))</f>
        <v>11</v>
      </c>
      <c r="E934" t="str">
        <f>INDEX(Technologies!$B$8:$B$227,H934)</f>
        <v>RefgFrz-BM_Mini-Tier1</v>
      </c>
      <c r="G934" t="str">
        <f t="shared" si="43"/>
        <v>TotVolume</v>
      </c>
      <c r="H934">
        <f t="shared" si="45"/>
        <v>92</v>
      </c>
      <c r="I934">
        <f>MATCH(G934,Technologies!$B$7:$U$7,0)</f>
        <v>8</v>
      </c>
      <c r="J934">
        <v>119</v>
      </c>
    </row>
    <row r="935" spans="2:10" x14ac:dyDescent="0.25">
      <c r="B935">
        <f>INDEX(exante.Technology!$A$5:$A$300,MATCH(E935,exante.Technology!$C$5:$C$300,0))</f>
        <v>1292</v>
      </c>
      <c r="C935" s="1">
        <f t="shared" si="44"/>
        <v>1084</v>
      </c>
      <c r="D935" s="30" t="str">
        <f>IF(INDEX(Technologies!$B$8:$U$227,H935,I935)=0,"",INDEX(Technologies!$B$8:$U$227,H935,I935))</f>
        <v>Very Small (&lt;13 cu. ft.)</v>
      </c>
      <c r="E935" t="str">
        <f>INDEX(Technologies!$B$8:$B$227,H935)</f>
        <v>RefgFrz-BM_Mini-Tier1</v>
      </c>
      <c r="G935" t="str">
        <f t="shared" si="43"/>
        <v>SizeRange</v>
      </c>
      <c r="H935">
        <f t="shared" si="45"/>
        <v>92</v>
      </c>
      <c r="I935">
        <f>MATCH(G935,Technologies!$B$7:$U$7,0)</f>
        <v>10</v>
      </c>
      <c r="J935">
        <v>119</v>
      </c>
    </row>
    <row r="936" spans="2:10" x14ac:dyDescent="0.25">
      <c r="B936">
        <f>INDEX(exante.Technology!$A$5:$A$300,MATCH(E936,exante.Technology!$C$5:$C$300,0))</f>
        <v>1292</v>
      </c>
      <c r="C936" s="1">
        <f t="shared" si="44"/>
        <v>1085</v>
      </c>
      <c r="D936" s="30" t="str">
        <f>IF(INDEX(Technologies!$B$8:$U$227,H936,I936)=0,"",INDEX(Technologies!$B$8:$U$227,H936,I936))</f>
        <v>Tier1</v>
      </c>
      <c r="E936" t="str">
        <f>INDEX(Technologies!$B$8:$B$227,H936)</f>
        <v>RefgFrz-BM_Mini-Tier1</v>
      </c>
      <c r="G936" t="str">
        <f t="shared" si="43"/>
        <v>EffLevel</v>
      </c>
      <c r="H936">
        <f t="shared" si="45"/>
        <v>92</v>
      </c>
      <c r="I936">
        <f>MATCH(G936,Technologies!$B$7:$U$7,0)</f>
        <v>11</v>
      </c>
      <c r="J936">
        <v>119</v>
      </c>
    </row>
    <row r="937" spans="2:10" x14ac:dyDescent="0.25">
      <c r="B937">
        <f>INDEX(exante.Technology!$A$5:$A$300,MATCH(E937,exante.Technology!$C$5:$C$300,0))</f>
        <v>1292</v>
      </c>
      <c r="C937" s="1">
        <f t="shared" si="44"/>
        <v>167</v>
      </c>
      <c r="D937" s="30">
        <f>IF(INDEX(Technologies!$B$8:$U$227,H937,I937)=0,"",INDEX(Technologies!$B$8:$U$227,H937,I937))</f>
        <v>396</v>
      </c>
      <c r="E937" t="str">
        <f>INDEX(Technologies!$B$8:$B$227,H937)</f>
        <v>RefgFrz-BM_Mini-Tier1</v>
      </c>
      <c r="G937" t="str">
        <f t="shared" si="43"/>
        <v>Rated_kWhyr</v>
      </c>
      <c r="H937">
        <f t="shared" si="45"/>
        <v>92</v>
      </c>
      <c r="I937">
        <f>MATCH(G937,Technologies!$B$7:$U$7,0)</f>
        <v>12</v>
      </c>
      <c r="J937">
        <v>119</v>
      </c>
    </row>
    <row r="938" spans="2:10" x14ac:dyDescent="0.25">
      <c r="B938">
        <f>INDEX(exante.Technology!$A$5:$A$300,MATCH(E938,exante.Technology!$C$5:$C$300,0))</f>
        <v>1292</v>
      </c>
      <c r="C938" s="1">
        <f t="shared" si="44"/>
        <v>9</v>
      </c>
      <c r="D938" s="30" t="str">
        <f>IF(INDEX(Technologies!$B$8:$U$227,H938,I938)=0,"",INDEX(Technologies!$B$8:$U$227,H938,I938))</f>
        <v>RatedkWh</v>
      </c>
      <c r="E938" t="str">
        <f>INDEX(Technologies!$B$8:$B$227,H938)</f>
        <v>RefgFrz-BM_Mini-Tier1</v>
      </c>
      <c r="G938" t="str">
        <f t="shared" si="43"/>
        <v>Scale_Basis_Type</v>
      </c>
      <c r="H938">
        <f t="shared" si="45"/>
        <v>92</v>
      </c>
      <c r="I938">
        <f>MATCH(G938,Technologies!$B$7:$U$7,0)</f>
        <v>13</v>
      </c>
      <c r="J938">
        <v>119</v>
      </c>
    </row>
    <row r="939" spans="2:10" x14ac:dyDescent="0.25">
      <c r="B939">
        <f>INDEX(exante.Technology!$A$5:$A$300,MATCH(E939,exante.Technology!$C$5:$C$300,0))</f>
        <v>1292</v>
      </c>
      <c r="C939" s="1">
        <f t="shared" si="44"/>
        <v>10</v>
      </c>
      <c r="D939" s="30">
        <f>IF(INDEX(Technologies!$B$8:$U$227,H939,I939)=0,"",INDEX(Technologies!$B$8:$U$227,H939,I939))</f>
        <v>396</v>
      </c>
      <c r="E939" t="str">
        <f>INDEX(Technologies!$B$8:$B$227,H939)</f>
        <v>RefgFrz-BM_Mini-Tier1</v>
      </c>
      <c r="G939" t="str">
        <f t="shared" si="43"/>
        <v>Scale_Basis_Value</v>
      </c>
      <c r="H939">
        <f t="shared" si="45"/>
        <v>92</v>
      </c>
      <c r="I939">
        <f>MATCH(G939,Technologies!$B$7:$U$7,0)</f>
        <v>14</v>
      </c>
      <c r="J939">
        <v>119</v>
      </c>
    </row>
    <row r="940" spans="2:10" x14ac:dyDescent="0.25">
      <c r="B940">
        <f>INDEX(exante.Technology!$A$5:$A$300,MATCH(E940,exante.Technology!$C$5:$C$300,0))</f>
        <v>1293</v>
      </c>
      <c r="C940" s="1">
        <f t="shared" si="44"/>
        <v>83</v>
      </c>
      <c r="D940" s="30" t="str">
        <f>IF(INDEX(Technologies!$B$8:$U$227,H940,I940)=0,"",INDEX(Technologies!$B$8:$U$227,H940,I940))</f>
        <v>Bottom</v>
      </c>
      <c r="E940" t="str">
        <f>INDEX(Technologies!$B$8:$B$227,H940)</f>
        <v>RefgFrz-BM_Small-Tier1</v>
      </c>
      <c r="G940" t="str">
        <f t="shared" si="43"/>
        <v>Freezer_Location</v>
      </c>
      <c r="H940">
        <f t="shared" si="45"/>
        <v>93</v>
      </c>
      <c r="I940">
        <f>MATCH(G940,Technologies!$B$7:$U$7,0)</f>
        <v>4</v>
      </c>
      <c r="J940">
        <v>119</v>
      </c>
    </row>
    <row r="941" spans="2:10" x14ac:dyDescent="0.25">
      <c r="B941">
        <f>INDEX(exante.Technology!$A$5:$A$300,MATCH(E941,exante.Technology!$C$5:$C$300,0))</f>
        <v>1293</v>
      </c>
      <c r="C941" s="1">
        <f t="shared" si="44"/>
        <v>95</v>
      </c>
      <c r="D941" s="30" t="b">
        <f>IF(INDEX(Technologies!$B$8:$U$227,H941,I941)=0,"",INDEX(Technologies!$B$8:$U$227,H941,I941))</f>
        <v>0</v>
      </c>
      <c r="E941" t="str">
        <f>INDEX(Technologies!$B$8:$B$227,H941)</f>
        <v>RefgFrz-BM_Small-Tier1</v>
      </c>
      <c r="G941" t="str">
        <f t="shared" si="43"/>
        <v>IceMaker</v>
      </c>
      <c r="H941">
        <f t="shared" si="45"/>
        <v>93</v>
      </c>
      <c r="I941">
        <f>MATCH(G941,Technologies!$B$7:$U$7,0)</f>
        <v>5</v>
      </c>
      <c r="J941">
        <v>119</v>
      </c>
    </row>
    <row r="942" spans="2:10" x14ac:dyDescent="0.25">
      <c r="B942">
        <f>INDEX(exante.Technology!$A$5:$A$300,MATCH(E942,exante.Technology!$C$5:$C$300,0))</f>
        <v>1293</v>
      </c>
      <c r="C942" s="1">
        <f t="shared" si="44"/>
        <v>1083</v>
      </c>
      <c r="D942" s="30" t="b">
        <f>IF(INDEX(Technologies!$B$8:$U$227,H942,I942)=0,"",INDEX(Technologies!$B$8:$U$227,H942,I942))</f>
        <v>0</v>
      </c>
      <c r="E942" t="str">
        <f>INDEX(Technologies!$B$8:$B$227,H942)</f>
        <v>RefgFrz-BM_Small-Tier1</v>
      </c>
      <c r="G942" t="str">
        <f t="shared" si="43"/>
        <v>ThruDoorIce</v>
      </c>
      <c r="H942">
        <f t="shared" si="45"/>
        <v>93</v>
      </c>
      <c r="I942">
        <f>MATCH(G942,Technologies!$B$7:$U$7,0)</f>
        <v>6</v>
      </c>
      <c r="J942">
        <v>119</v>
      </c>
    </row>
    <row r="943" spans="2:10" x14ac:dyDescent="0.25">
      <c r="B943">
        <f>INDEX(exante.Technology!$A$5:$A$300,MATCH(E943,exante.Technology!$C$5:$C$300,0))</f>
        <v>1293</v>
      </c>
      <c r="C943" s="1">
        <f t="shared" si="44"/>
        <v>38</v>
      </c>
      <c r="D943" s="30" t="str">
        <f>IF(INDEX(Technologies!$B$8:$U$227,H943,I943)=0,"",INDEX(Technologies!$B$8:$U$227,H943,I943))</f>
        <v>Automatic</v>
      </c>
      <c r="E943" t="str">
        <f>INDEX(Technologies!$B$8:$B$227,H943)</f>
        <v>RefgFrz-BM_Small-Tier1</v>
      </c>
      <c r="G943" t="str">
        <f t="shared" si="43"/>
        <v>Defrost</v>
      </c>
      <c r="H943">
        <f t="shared" si="45"/>
        <v>93</v>
      </c>
      <c r="I943">
        <f>MATCH(G943,Technologies!$B$7:$U$7,0)</f>
        <v>7</v>
      </c>
      <c r="J943">
        <v>119</v>
      </c>
    </row>
    <row r="944" spans="2:10" x14ac:dyDescent="0.25">
      <c r="B944">
        <f>INDEX(exante.Technology!$A$5:$A$300,MATCH(E944,exante.Technology!$C$5:$C$300,0))</f>
        <v>1293</v>
      </c>
      <c r="C944" s="1">
        <f t="shared" si="44"/>
        <v>205</v>
      </c>
      <c r="D944" s="30">
        <f>IF(INDEX(Technologies!$B$8:$U$227,H944,I944)=0,"",INDEX(Technologies!$B$8:$U$227,H944,I944))</f>
        <v>15</v>
      </c>
      <c r="E944" t="str">
        <f>INDEX(Technologies!$B$8:$B$227,H944)</f>
        <v>RefgFrz-BM_Small-Tier1</v>
      </c>
      <c r="G944" t="str">
        <f t="shared" si="43"/>
        <v>TotVolume</v>
      </c>
      <c r="H944">
        <f t="shared" si="45"/>
        <v>93</v>
      </c>
      <c r="I944">
        <f>MATCH(G944,Technologies!$B$7:$U$7,0)</f>
        <v>8</v>
      </c>
      <c r="J944">
        <v>119</v>
      </c>
    </row>
    <row r="945" spans="2:10" x14ac:dyDescent="0.25">
      <c r="B945">
        <f>INDEX(exante.Technology!$A$5:$A$300,MATCH(E945,exante.Technology!$C$5:$C$300,0))</f>
        <v>1293</v>
      </c>
      <c r="C945" s="1">
        <f t="shared" si="44"/>
        <v>1084</v>
      </c>
      <c r="D945" s="30" t="str">
        <f>IF(INDEX(Technologies!$B$8:$U$227,H945,I945)=0,"",INDEX(Technologies!$B$8:$U$227,H945,I945))</f>
        <v>Small (13 – 16 cu. ft.)</v>
      </c>
      <c r="E945" t="str">
        <f>INDEX(Technologies!$B$8:$B$227,H945)</f>
        <v>RefgFrz-BM_Small-Tier1</v>
      </c>
      <c r="G945" t="str">
        <f t="shared" si="43"/>
        <v>SizeRange</v>
      </c>
      <c r="H945">
        <f t="shared" si="45"/>
        <v>93</v>
      </c>
      <c r="I945">
        <f>MATCH(G945,Technologies!$B$7:$U$7,0)</f>
        <v>10</v>
      </c>
      <c r="J945">
        <v>119</v>
      </c>
    </row>
    <row r="946" spans="2:10" x14ac:dyDescent="0.25">
      <c r="B946">
        <f>INDEX(exante.Technology!$A$5:$A$300,MATCH(E946,exante.Technology!$C$5:$C$300,0))</f>
        <v>1293</v>
      </c>
      <c r="C946" s="1">
        <f t="shared" si="44"/>
        <v>1085</v>
      </c>
      <c r="D946" s="30" t="str">
        <f>IF(INDEX(Technologies!$B$8:$U$227,H946,I946)=0,"",INDEX(Technologies!$B$8:$U$227,H946,I946))</f>
        <v>Tier1</v>
      </c>
      <c r="E946" t="str">
        <f>INDEX(Technologies!$B$8:$B$227,H946)</f>
        <v>RefgFrz-BM_Small-Tier1</v>
      </c>
      <c r="G946" t="str">
        <f t="shared" si="43"/>
        <v>EffLevel</v>
      </c>
      <c r="H946">
        <f t="shared" si="45"/>
        <v>93</v>
      </c>
      <c r="I946">
        <f>MATCH(G946,Technologies!$B$7:$U$7,0)</f>
        <v>11</v>
      </c>
      <c r="J946">
        <v>119</v>
      </c>
    </row>
    <row r="947" spans="2:10" x14ac:dyDescent="0.25">
      <c r="B947">
        <f>INDEX(exante.Technology!$A$5:$A$300,MATCH(E947,exante.Technology!$C$5:$C$300,0))</f>
        <v>1293</v>
      </c>
      <c r="C947" s="1">
        <f t="shared" si="44"/>
        <v>167</v>
      </c>
      <c r="D947" s="30">
        <f>IF(INDEX(Technologies!$B$8:$U$227,H947,I947)=0,"",INDEX(Technologies!$B$8:$U$227,H947,I947))</f>
        <v>437</v>
      </c>
      <c r="E947" t="str">
        <f>INDEX(Technologies!$B$8:$B$227,H947)</f>
        <v>RefgFrz-BM_Small-Tier1</v>
      </c>
      <c r="G947" t="str">
        <f t="shared" si="43"/>
        <v>Rated_kWhyr</v>
      </c>
      <c r="H947">
        <f t="shared" si="45"/>
        <v>93</v>
      </c>
      <c r="I947">
        <f>MATCH(G947,Technologies!$B$7:$U$7,0)</f>
        <v>12</v>
      </c>
      <c r="J947">
        <v>119</v>
      </c>
    </row>
    <row r="948" spans="2:10" x14ac:dyDescent="0.25">
      <c r="B948">
        <f>INDEX(exante.Technology!$A$5:$A$300,MATCH(E948,exante.Technology!$C$5:$C$300,0))</f>
        <v>1293</v>
      </c>
      <c r="C948" s="1">
        <f t="shared" si="44"/>
        <v>9</v>
      </c>
      <c r="D948" s="30" t="str">
        <f>IF(INDEX(Technologies!$B$8:$U$227,H948,I948)=0,"",INDEX(Technologies!$B$8:$U$227,H948,I948))</f>
        <v>RatedkWh</v>
      </c>
      <c r="E948" t="str">
        <f>INDEX(Technologies!$B$8:$B$227,H948)</f>
        <v>RefgFrz-BM_Small-Tier1</v>
      </c>
      <c r="G948" t="str">
        <f t="shared" si="43"/>
        <v>Scale_Basis_Type</v>
      </c>
      <c r="H948">
        <f t="shared" si="45"/>
        <v>93</v>
      </c>
      <c r="I948">
        <f>MATCH(G948,Technologies!$B$7:$U$7,0)</f>
        <v>13</v>
      </c>
      <c r="J948">
        <v>119</v>
      </c>
    </row>
    <row r="949" spans="2:10" x14ac:dyDescent="0.25">
      <c r="B949">
        <f>INDEX(exante.Technology!$A$5:$A$300,MATCH(E949,exante.Technology!$C$5:$C$300,0))</f>
        <v>1293</v>
      </c>
      <c r="C949" s="1">
        <f t="shared" si="44"/>
        <v>10</v>
      </c>
      <c r="D949" s="30">
        <f>IF(INDEX(Technologies!$B$8:$U$227,H949,I949)=0,"",INDEX(Technologies!$B$8:$U$227,H949,I949))</f>
        <v>437</v>
      </c>
      <c r="E949" t="str">
        <f>INDEX(Technologies!$B$8:$B$227,H949)</f>
        <v>RefgFrz-BM_Small-Tier1</v>
      </c>
      <c r="G949" t="str">
        <f t="shared" si="43"/>
        <v>Scale_Basis_Value</v>
      </c>
      <c r="H949">
        <f t="shared" si="45"/>
        <v>93</v>
      </c>
      <c r="I949">
        <f>MATCH(G949,Technologies!$B$7:$U$7,0)</f>
        <v>14</v>
      </c>
      <c r="J949">
        <v>119</v>
      </c>
    </row>
    <row r="950" spans="2:10" x14ac:dyDescent="0.25">
      <c r="B950">
        <f>INDEX(exante.Technology!$A$5:$A$300,MATCH(E950,exante.Technology!$C$5:$C$300,0))</f>
        <v>1294</v>
      </c>
      <c r="C950" s="1">
        <f t="shared" si="44"/>
        <v>83</v>
      </c>
      <c r="D950" s="30" t="str">
        <f>IF(INDEX(Technologies!$B$8:$U$227,H950,I950)=0,"",INDEX(Technologies!$B$8:$U$227,H950,I950))</f>
        <v>Bottom</v>
      </c>
      <c r="E950" t="str">
        <f>INDEX(Technologies!$B$8:$B$227,H950)</f>
        <v>RefgFrz-BM_Med-Tier1</v>
      </c>
      <c r="G950" t="str">
        <f t="shared" si="43"/>
        <v>Freezer_Location</v>
      </c>
      <c r="H950">
        <f t="shared" si="45"/>
        <v>94</v>
      </c>
      <c r="I950">
        <f>MATCH(G950,Technologies!$B$7:$U$7,0)</f>
        <v>4</v>
      </c>
      <c r="J950">
        <v>119</v>
      </c>
    </row>
    <row r="951" spans="2:10" x14ac:dyDescent="0.25">
      <c r="B951">
        <f>INDEX(exante.Technology!$A$5:$A$300,MATCH(E951,exante.Technology!$C$5:$C$300,0))</f>
        <v>1294</v>
      </c>
      <c r="C951" s="1">
        <f t="shared" si="44"/>
        <v>95</v>
      </c>
      <c r="D951" s="30" t="b">
        <f>IF(INDEX(Technologies!$B$8:$U$227,H951,I951)=0,"",INDEX(Technologies!$B$8:$U$227,H951,I951))</f>
        <v>0</v>
      </c>
      <c r="E951" t="str">
        <f>INDEX(Technologies!$B$8:$B$227,H951)</f>
        <v>RefgFrz-BM_Med-Tier1</v>
      </c>
      <c r="G951" t="str">
        <f t="shared" si="43"/>
        <v>IceMaker</v>
      </c>
      <c r="H951">
        <f t="shared" si="45"/>
        <v>94</v>
      </c>
      <c r="I951">
        <f>MATCH(G951,Technologies!$B$7:$U$7,0)</f>
        <v>5</v>
      </c>
      <c r="J951">
        <v>119</v>
      </c>
    </row>
    <row r="952" spans="2:10" x14ac:dyDescent="0.25">
      <c r="B952">
        <f>INDEX(exante.Technology!$A$5:$A$300,MATCH(E952,exante.Technology!$C$5:$C$300,0))</f>
        <v>1294</v>
      </c>
      <c r="C952" s="1">
        <f t="shared" si="44"/>
        <v>1083</v>
      </c>
      <c r="D952" s="30" t="b">
        <f>IF(INDEX(Technologies!$B$8:$U$227,H952,I952)=0,"",INDEX(Technologies!$B$8:$U$227,H952,I952))</f>
        <v>0</v>
      </c>
      <c r="E952" t="str">
        <f>INDEX(Technologies!$B$8:$B$227,H952)</f>
        <v>RefgFrz-BM_Med-Tier1</v>
      </c>
      <c r="G952" t="str">
        <f t="shared" si="43"/>
        <v>ThruDoorIce</v>
      </c>
      <c r="H952">
        <f t="shared" si="45"/>
        <v>94</v>
      </c>
      <c r="I952">
        <f>MATCH(G952,Technologies!$B$7:$U$7,0)</f>
        <v>6</v>
      </c>
      <c r="J952">
        <v>119</v>
      </c>
    </row>
    <row r="953" spans="2:10" x14ac:dyDescent="0.25">
      <c r="B953">
        <f>INDEX(exante.Technology!$A$5:$A$300,MATCH(E953,exante.Technology!$C$5:$C$300,0))</f>
        <v>1294</v>
      </c>
      <c r="C953" s="1">
        <f t="shared" si="44"/>
        <v>38</v>
      </c>
      <c r="D953" s="30" t="str">
        <f>IF(INDEX(Technologies!$B$8:$U$227,H953,I953)=0,"",INDEX(Technologies!$B$8:$U$227,H953,I953))</f>
        <v>Automatic</v>
      </c>
      <c r="E953" t="str">
        <f>INDEX(Technologies!$B$8:$B$227,H953)</f>
        <v>RefgFrz-BM_Med-Tier1</v>
      </c>
      <c r="G953" t="str">
        <f t="shared" si="43"/>
        <v>Defrost</v>
      </c>
      <c r="H953">
        <f t="shared" si="45"/>
        <v>94</v>
      </c>
      <c r="I953">
        <f>MATCH(G953,Technologies!$B$7:$U$7,0)</f>
        <v>7</v>
      </c>
      <c r="J953">
        <v>119</v>
      </c>
    </row>
    <row r="954" spans="2:10" x14ac:dyDescent="0.25">
      <c r="B954">
        <f>INDEX(exante.Technology!$A$5:$A$300,MATCH(E954,exante.Technology!$C$5:$C$300,0))</f>
        <v>1294</v>
      </c>
      <c r="C954" s="1">
        <f t="shared" si="44"/>
        <v>205</v>
      </c>
      <c r="D954" s="30">
        <f>IF(INDEX(Technologies!$B$8:$U$227,H954,I954)=0,"",INDEX(Technologies!$B$8:$U$227,H954,I954))</f>
        <v>19</v>
      </c>
      <c r="E954" t="str">
        <f>INDEX(Technologies!$B$8:$B$227,H954)</f>
        <v>RefgFrz-BM_Med-Tier1</v>
      </c>
      <c r="G954" t="str">
        <f t="shared" si="43"/>
        <v>TotVolume</v>
      </c>
      <c r="H954">
        <f t="shared" si="45"/>
        <v>94</v>
      </c>
      <c r="I954">
        <f>MATCH(G954,Technologies!$B$7:$U$7,0)</f>
        <v>8</v>
      </c>
      <c r="J954">
        <v>119</v>
      </c>
    </row>
    <row r="955" spans="2:10" x14ac:dyDescent="0.25">
      <c r="B955">
        <f>INDEX(exante.Technology!$A$5:$A$300,MATCH(E955,exante.Technology!$C$5:$C$300,0))</f>
        <v>1294</v>
      </c>
      <c r="C955" s="1">
        <f t="shared" si="44"/>
        <v>1084</v>
      </c>
      <c r="D955" s="30" t="str">
        <f>IF(INDEX(Technologies!$B$8:$U$227,H955,I955)=0,"",INDEX(Technologies!$B$8:$U$227,H955,I955))</f>
        <v>Medium (17 – 20 cu. ft.)</v>
      </c>
      <c r="E955" t="str">
        <f>INDEX(Technologies!$B$8:$B$227,H955)</f>
        <v>RefgFrz-BM_Med-Tier1</v>
      </c>
      <c r="G955" t="str">
        <f t="shared" si="43"/>
        <v>SizeRange</v>
      </c>
      <c r="H955">
        <f t="shared" si="45"/>
        <v>94</v>
      </c>
      <c r="I955">
        <f>MATCH(G955,Technologies!$B$7:$U$7,0)</f>
        <v>10</v>
      </c>
      <c r="J955">
        <v>119</v>
      </c>
    </row>
    <row r="956" spans="2:10" x14ac:dyDescent="0.25">
      <c r="B956">
        <f>INDEX(exante.Technology!$A$5:$A$300,MATCH(E956,exante.Technology!$C$5:$C$300,0))</f>
        <v>1294</v>
      </c>
      <c r="C956" s="1">
        <f t="shared" si="44"/>
        <v>1085</v>
      </c>
      <c r="D956" s="30" t="str">
        <f>IF(INDEX(Technologies!$B$8:$U$227,H956,I956)=0,"",INDEX(Technologies!$B$8:$U$227,H956,I956))</f>
        <v>Tier1</v>
      </c>
      <c r="E956" t="str">
        <f>INDEX(Technologies!$B$8:$B$227,H956)</f>
        <v>RefgFrz-BM_Med-Tier1</v>
      </c>
      <c r="G956" t="str">
        <f t="shared" si="43"/>
        <v>EffLevel</v>
      </c>
      <c r="H956">
        <f t="shared" si="45"/>
        <v>94</v>
      </c>
      <c r="I956">
        <f>MATCH(G956,Technologies!$B$7:$U$7,0)</f>
        <v>11</v>
      </c>
      <c r="J956">
        <v>119</v>
      </c>
    </row>
    <row r="957" spans="2:10" x14ac:dyDescent="0.25">
      <c r="B957">
        <f>INDEX(exante.Technology!$A$5:$A$300,MATCH(E957,exante.Technology!$C$5:$C$300,0))</f>
        <v>1294</v>
      </c>
      <c r="C957" s="1">
        <f t="shared" si="44"/>
        <v>167</v>
      </c>
      <c r="D957" s="30">
        <f>IF(INDEX(Technologies!$B$8:$U$227,H957,I957)=0,"",INDEX(Technologies!$B$8:$U$227,H957,I957))</f>
        <v>477</v>
      </c>
      <c r="E957" t="str">
        <f>INDEX(Technologies!$B$8:$B$227,H957)</f>
        <v>RefgFrz-BM_Med-Tier1</v>
      </c>
      <c r="G957" t="str">
        <f t="shared" si="43"/>
        <v>Rated_kWhyr</v>
      </c>
      <c r="H957">
        <f t="shared" si="45"/>
        <v>94</v>
      </c>
      <c r="I957">
        <f>MATCH(G957,Technologies!$B$7:$U$7,0)</f>
        <v>12</v>
      </c>
      <c r="J957">
        <v>119</v>
      </c>
    </row>
    <row r="958" spans="2:10" x14ac:dyDescent="0.25">
      <c r="B958">
        <f>INDEX(exante.Technology!$A$5:$A$300,MATCH(E958,exante.Technology!$C$5:$C$300,0))</f>
        <v>1294</v>
      </c>
      <c r="C958" s="1">
        <f t="shared" si="44"/>
        <v>9</v>
      </c>
      <c r="D958" s="30" t="str">
        <f>IF(INDEX(Technologies!$B$8:$U$227,H958,I958)=0,"",INDEX(Technologies!$B$8:$U$227,H958,I958))</f>
        <v>RatedkWh</v>
      </c>
      <c r="E958" t="str">
        <f>INDEX(Technologies!$B$8:$B$227,H958)</f>
        <v>RefgFrz-BM_Med-Tier1</v>
      </c>
      <c r="G958" t="str">
        <f t="shared" si="43"/>
        <v>Scale_Basis_Type</v>
      </c>
      <c r="H958">
        <f t="shared" si="45"/>
        <v>94</v>
      </c>
      <c r="I958">
        <f>MATCH(G958,Technologies!$B$7:$U$7,0)</f>
        <v>13</v>
      </c>
      <c r="J958">
        <v>119</v>
      </c>
    </row>
    <row r="959" spans="2:10" x14ac:dyDescent="0.25">
      <c r="B959">
        <f>INDEX(exante.Technology!$A$5:$A$300,MATCH(E959,exante.Technology!$C$5:$C$300,0))</f>
        <v>1294</v>
      </c>
      <c r="C959" s="1">
        <f t="shared" si="44"/>
        <v>10</v>
      </c>
      <c r="D959" s="30">
        <f>IF(INDEX(Technologies!$B$8:$U$227,H959,I959)=0,"",INDEX(Technologies!$B$8:$U$227,H959,I959))</f>
        <v>477</v>
      </c>
      <c r="E959" t="str">
        <f>INDEX(Technologies!$B$8:$B$227,H959)</f>
        <v>RefgFrz-BM_Med-Tier1</v>
      </c>
      <c r="G959" t="str">
        <f t="shared" si="43"/>
        <v>Scale_Basis_Value</v>
      </c>
      <c r="H959">
        <f t="shared" si="45"/>
        <v>94</v>
      </c>
      <c r="I959">
        <f>MATCH(G959,Technologies!$B$7:$U$7,0)</f>
        <v>14</v>
      </c>
      <c r="J959">
        <v>119</v>
      </c>
    </row>
    <row r="960" spans="2:10" x14ac:dyDescent="0.25">
      <c r="B960">
        <f>INDEX(exante.Technology!$A$5:$A$300,MATCH(E960,exante.Technology!$C$5:$C$300,0))</f>
        <v>1295</v>
      </c>
      <c r="C960" s="1">
        <f t="shared" si="44"/>
        <v>83</v>
      </c>
      <c r="D960" s="30" t="str">
        <f>IF(INDEX(Technologies!$B$8:$U$227,H960,I960)=0,"",INDEX(Technologies!$B$8:$U$227,H960,I960))</f>
        <v>Bottom</v>
      </c>
      <c r="E960" t="str">
        <f>INDEX(Technologies!$B$8:$B$227,H960)</f>
        <v>RefgFrz-BM_Large-Tier1</v>
      </c>
      <c r="G960" t="str">
        <f t="shared" si="43"/>
        <v>Freezer_Location</v>
      </c>
      <c r="H960">
        <f t="shared" si="45"/>
        <v>95</v>
      </c>
      <c r="I960">
        <f>MATCH(G960,Technologies!$B$7:$U$7,0)</f>
        <v>4</v>
      </c>
      <c r="J960">
        <v>119</v>
      </c>
    </row>
    <row r="961" spans="2:10" x14ac:dyDescent="0.25">
      <c r="B961">
        <f>INDEX(exante.Technology!$A$5:$A$300,MATCH(E961,exante.Technology!$C$5:$C$300,0))</f>
        <v>1295</v>
      </c>
      <c r="C961" s="1">
        <f t="shared" si="44"/>
        <v>95</v>
      </c>
      <c r="D961" s="30" t="b">
        <f>IF(INDEX(Technologies!$B$8:$U$227,H961,I961)=0,"",INDEX(Technologies!$B$8:$U$227,H961,I961))</f>
        <v>0</v>
      </c>
      <c r="E961" t="str">
        <f>INDEX(Technologies!$B$8:$B$227,H961)</f>
        <v>RefgFrz-BM_Large-Tier1</v>
      </c>
      <c r="G961" t="str">
        <f t="shared" si="43"/>
        <v>IceMaker</v>
      </c>
      <c r="H961">
        <f t="shared" si="45"/>
        <v>95</v>
      </c>
      <c r="I961">
        <f>MATCH(G961,Technologies!$B$7:$U$7,0)</f>
        <v>5</v>
      </c>
      <c r="J961">
        <v>119</v>
      </c>
    </row>
    <row r="962" spans="2:10" x14ac:dyDescent="0.25">
      <c r="B962">
        <f>INDEX(exante.Technology!$A$5:$A$300,MATCH(E962,exante.Technology!$C$5:$C$300,0))</f>
        <v>1295</v>
      </c>
      <c r="C962" s="1">
        <f t="shared" si="44"/>
        <v>1083</v>
      </c>
      <c r="D962" s="30" t="b">
        <f>IF(INDEX(Technologies!$B$8:$U$227,H962,I962)=0,"",INDEX(Technologies!$B$8:$U$227,H962,I962))</f>
        <v>0</v>
      </c>
      <c r="E962" t="str">
        <f>INDEX(Technologies!$B$8:$B$227,H962)</f>
        <v>RefgFrz-BM_Large-Tier1</v>
      </c>
      <c r="G962" t="str">
        <f t="shared" si="43"/>
        <v>ThruDoorIce</v>
      </c>
      <c r="H962">
        <f t="shared" si="45"/>
        <v>95</v>
      </c>
      <c r="I962">
        <f>MATCH(G962,Technologies!$B$7:$U$7,0)</f>
        <v>6</v>
      </c>
      <c r="J962">
        <v>119</v>
      </c>
    </row>
    <row r="963" spans="2:10" x14ac:dyDescent="0.25">
      <c r="B963">
        <f>INDEX(exante.Technology!$A$5:$A$300,MATCH(E963,exante.Technology!$C$5:$C$300,0))</f>
        <v>1295</v>
      </c>
      <c r="C963" s="1">
        <f t="shared" si="44"/>
        <v>38</v>
      </c>
      <c r="D963" s="30" t="str">
        <f>IF(INDEX(Technologies!$B$8:$U$227,H963,I963)=0,"",INDEX(Technologies!$B$8:$U$227,H963,I963))</f>
        <v>Automatic</v>
      </c>
      <c r="E963" t="str">
        <f>INDEX(Technologies!$B$8:$B$227,H963)</f>
        <v>RefgFrz-BM_Large-Tier1</v>
      </c>
      <c r="G963" t="str">
        <f t="shared" si="43"/>
        <v>Defrost</v>
      </c>
      <c r="H963">
        <f t="shared" si="45"/>
        <v>95</v>
      </c>
      <c r="I963">
        <f>MATCH(G963,Technologies!$B$7:$U$7,0)</f>
        <v>7</v>
      </c>
      <c r="J963">
        <v>119</v>
      </c>
    </row>
    <row r="964" spans="2:10" x14ac:dyDescent="0.25">
      <c r="B964">
        <f>INDEX(exante.Technology!$A$5:$A$300,MATCH(E964,exante.Technology!$C$5:$C$300,0))</f>
        <v>1295</v>
      </c>
      <c r="C964" s="1">
        <f t="shared" si="44"/>
        <v>205</v>
      </c>
      <c r="D964" s="30">
        <f>IF(INDEX(Technologies!$B$8:$U$227,H964,I964)=0,"",INDEX(Technologies!$B$8:$U$227,H964,I964))</f>
        <v>22</v>
      </c>
      <c r="E964" t="str">
        <f>INDEX(Technologies!$B$8:$B$227,H964)</f>
        <v>RefgFrz-BM_Large-Tier1</v>
      </c>
      <c r="G964" t="str">
        <f t="shared" si="43"/>
        <v>TotVolume</v>
      </c>
      <c r="H964">
        <f t="shared" si="45"/>
        <v>95</v>
      </c>
      <c r="I964">
        <f>MATCH(G964,Technologies!$B$7:$U$7,0)</f>
        <v>8</v>
      </c>
      <c r="J964">
        <v>119</v>
      </c>
    </row>
    <row r="965" spans="2:10" x14ac:dyDescent="0.25">
      <c r="B965">
        <f>INDEX(exante.Technology!$A$5:$A$300,MATCH(E965,exante.Technology!$C$5:$C$300,0))</f>
        <v>1295</v>
      </c>
      <c r="C965" s="1">
        <f t="shared" si="44"/>
        <v>1084</v>
      </c>
      <c r="D965" s="30" t="str">
        <f>IF(INDEX(Technologies!$B$8:$U$227,H965,I965)=0,"",INDEX(Technologies!$B$8:$U$227,H965,I965))</f>
        <v>Large (21 – 23 cu. ft.)</v>
      </c>
      <c r="E965" t="str">
        <f>INDEX(Technologies!$B$8:$B$227,H965)</f>
        <v>RefgFrz-BM_Large-Tier1</v>
      </c>
      <c r="G965" t="str">
        <f t="shared" si="43"/>
        <v>SizeRange</v>
      </c>
      <c r="H965">
        <f t="shared" si="45"/>
        <v>95</v>
      </c>
      <c r="I965">
        <f>MATCH(G965,Technologies!$B$7:$U$7,0)</f>
        <v>10</v>
      </c>
      <c r="J965">
        <v>119</v>
      </c>
    </row>
    <row r="966" spans="2:10" x14ac:dyDescent="0.25">
      <c r="B966">
        <f>INDEX(exante.Technology!$A$5:$A$300,MATCH(E966,exante.Technology!$C$5:$C$300,0))</f>
        <v>1295</v>
      </c>
      <c r="C966" s="1">
        <f t="shared" si="44"/>
        <v>1085</v>
      </c>
      <c r="D966" s="30" t="str">
        <f>IF(INDEX(Technologies!$B$8:$U$227,H966,I966)=0,"",INDEX(Technologies!$B$8:$U$227,H966,I966))</f>
        <v>Tier1</v>
      </c>
      <c r="E966" t="str">
        <f>INDEX(Technologies!$B$8:$B$227,H966)</f>
        <v>RefgFrz-BM_Large-Tier1</v>
      </c>
      <c r="G966" t="str">
        <f t="shared" si="43"/>
        <v>EffLevel</v>
      </c>
      <c r="H966">
        <f t="shared" si="45"/>
        <v>95</v>
      </c>
      <c r="I966">
        <f>MATCH(G966,Technologies!$B$7:$U$7,0)</f>
        <v>11</v>
      </c>
      <c r="J966">
        <v>119</v>
      </c>
    </row>
    <row r="967" spans="2:10" x14ac:dyDescent="0.25">
      <c r="B967">
        <f>INDEX(exante.Technology!$A$5:$A$300,MATCH(E967,exante.Technology!$C$5:$C$300,0))</f>
        <v>1295</v>
      </c>
      <c r="C967" s="1">
        <f t="shared" si="44"/>
        <v>167</v>
      </c>
      <c r="D967" s="30">
        <f>IF(INDEX(Technologies!$B$8:$U$227,H967,I967)=0,"",INDEX(Technologies!$B$8:$U$227,H967,I967))</f>
        <v>508</v>
      </c>
      <c r="E967" t="str">
        <f>INDEX(Technologies!$B$8:$B$227,H967)</f>
        <v>RefgFrz-BM_Large-Tier1</v>
      </c>
      <c r="G967" t="str">
        <f t="shared" si="43"/>
        <v>Rated_kWhyr</v>
      </c>
      <c r="H967">
        <f t="shared" si="45"/>
        <v>95</v>
      </c>
      <c r="I967">
        <f>MATCH(G967,Technologies!$B$7:$U$7,0)</f>
        <v>12</v>
      </c>
      <c r="J967">
        <v>119</v>
      </c>
    </row>
    <row r="968" spans="2:10" x14ac:dyDescent="0.25">
      <c r="B968">
        <f>INDEX(exante.Technology!$A$5:$A$300,MATCH(E968,exante.Technology!$C$5:$C$300,0))</f>
        <v>1295</v>
      </c>
      <c r="C968" s="1">
        <f t="shared" si="44"/>
        <v>9</v>
      </c>
      <c r="D968" s="30" t="str">
        <f>IF(INDEX(Technologies!$B$8:$U$227,H968,I968)=0,"",INDEX(Technologies!$B$8:$U$227,H968,I968))</f>
        <v>RatedkWh</v>
      </c>
      <c r="E968" t="str">
        <f>INDEX(Technologies!$B$8:$B$227,H968)</f>
        <v>RefgFrz-BM_Large-Tier1</v>
      </c>
      <c r="G968" t="str">
        <f t="shared" si="43"/>
        <v>Scale_Basis_Type</v>
      </c>
      <c r="H968">
        <f t="shared" si="45"/>
        <v>95</v>
      </c>
      <c r="I968">
        <f>MATCH(G968,Technologies!$B$7:$U$7,0)</f>
        <v>13</v>
      </c>
      <c r="J968">
        <v>119</v>
      </c>
    </row>
    <row r="969" spans="2:10" x14ac:dyDescent="0.25">
      <c r="B969">
        <f>INDEX(exante.Technology!$A$5:$A$300,MATCH(E969,exante.Technology!$C$5:$C$300,0))</f>
        <v>1295</v>
      </c>
      <c r="C969" s="1">
        <f t="shared" si="44"/>
        <v>10</v>
      </c>
      <c r="D969" s="30">
        <f>IF(INDEX(Technologies!$B$8:$U$227,H969,I969)=0,"",INDEX(Technologies!$B$8:$U$227,H969,I969))</f>
        <v>508</v>
      </c>
      <c r="E969" t="str">
        <f>INDEX(Technologies!$B$8:$B$227,H969)</f>
        <v>RefgFrz-BM_Large-Tier1</v>
      </c>
      <c r="G969" t="str">
        <f t="shared" si="43"/>
        <v>Scale_Basis_Value</v>
      </c>
      <c r="H969">
        <f t="shared" si="45"/>
        <v>95</v>
      </c>
      <c r="I969">
        <f>MATCH(G969,Technologies!$B$7:$U$7,0)</f>
        <v>14</v>
      </c>
      <c r="J969">
        <v>119</v>
      </c>
    </row>
    <row r="970" spans="2:10" x14ac:dyDescent="0.25">
      <c r="B970">
        <f>INDEX(exante.Technology!$A$5:$A$300,MATCH(E970,exante.Technology!$C$5:$C$300,0))</f>
        <v>1296</v>
      </c>
      <c r="C970" s="1">
        <f t="shared" si="44"/>
        <v>83</v>
      </c>
      <c r="D970" s="30" t="str">
        <f>IF(INDEX(Technologies!$B$8:$U$227,H970,I970)=0,"",INDEX(Technologies!$B$8:$U$227,H970,I970))</f>
        <v>Bottom</v>
      </c>
      <c r="E970" t="str">
        <f>INDEX(Technologies!$B$8:$B$227,H970)</f>
        <v>RefgFrz-BM_VLarge-Tier1</v>
      </c>
      <c r="G970" t="str">
        <f t="shared" si="43"/>
        <v>Freezer_Location</v>
      </c>
      <c r="H970">
        <f t="shared" si="45"/>
        <v>96</v>
      </c>
      <c r="I970">
        <f>MATCH(G970,Technologies!$B$7:$U$7,0)</f>
        <v>4</v>
      </c>
      <c r="J970">
        <v>119</v>
      </c>
    </row>
    <row r="971" spans="2:10" x14ac:dyDescent="0.25">
      <c r="B971">
        <f>INDEX(exante.Technology!$A$5:$A$300,MATCH(E971,exante.Technology!$C$5:$C$300,0))</f>
        <v>1296</v>
      </c>
      <c r="C971" s="1">
        <f t="shared" si="44"/>
        <v>95</v>
      </c>
      <c r="D971" s="30" t="b">
        <f>IF(INDEX(Technologies!$B$8:$U$227,H971,I971)=0,"",INDEX(Technologies!$B$8:$U$227,H971,I971))</f>
        <v>0</v>
      </c>
      <c r="E971" t="str">
        <f>INDEX(Technologies!$B$8:$B$227,H971)</f>
        <v>RefgFrz-BM_VLarge-Tier1</v>
      </c>
      <c r="G971" t="str">
        <f t="shared" si="43"/>
        <v>IceMaker</v>
      </c>
      <c r="H971">
        <f t="shared" si="45"/>
        <v>96</v>
      </c>
      <c r="I971">
        <f>MATCH(G971,Technologies!$B$7:$U$7,0)</f>
        <v>5</v>
      </c>
      <c r="J971">
        <v>119</v>
      </c>
    </row>
    <row r="972" spans="2:10" x14ac:dyDescent="0.25">
      <c r="B972">
        <f>INDEX(exante.Technology!$A$5:$A$300,MATCH(E972,exante.Technology!$C$5:$C$300,0))</f>
        <v>1296</v>
      </c>
      <c r="C972" s="1">
        <f t="shared" si="44"/>
        <v>1083</v>
      </c>
      <c r="D972" s="30" t="b">
        <f>IF(INDEX(Technologies!$B$8:$U$227,H972,I972)=0,"",INDEX(Technologies!$B$8:$U$227,H972,I972))</f>
        <v>0</v>
      </c>
      <c r="E972" t="str">
        <f>INDEX(Technologies!$B$8:$B$227,H972)</f>
        <v>RefgFrz-BM_VLarge-Tier1</v>
      </c>
      <c r="G972" t="str">
        <f t="shared" si="43"/>
        <v>ThruDoorIce</v>
      </c>
      <c r="H972">
        <f t="shared" si="45"/>
        <v>96</v>
      </c>
      <c r="I972">
        <f>MATCH(G972,Technologies!$B$7:$U$7,0)</f>
        <v>6</v>
      </c>
      <c r="J972">
        <v>119</v>
      </c>
    </row>
    <row r="973" spans="2:10" x14ac:dyDescent="0.25">
      <c r="B973">
        <f>INDEX(exante.Technology!$A$5:$A$300,MATCH(E973,exante.Technology!$C$5:$C$300,0))</f>
        <v>1296</v>
      </c>
      <c r="C973" s="1">
        <f t="shared" si="44"/>
        <v>38</v>
      </c>
      <c r="D973" s="30" t="str">
        <f>IF(INDEX(Technologies!$B$8:$U$227,H973,I973)=0,"",INDEX(Technologies!$B$8:$U$227,H973,I973))</f>
        <v>Automatic</v>
      </c>
      <c r="E973" t="str">
        <f>INDEX(Technologies!$B$8:$B$227,H973)</f>
        <v>RefgFrz-BM_VLarge-Tier1</v>
      </c>
      <c r="G973" t="str">
        <f t="shared" si="43"/>
        <v>Defrost</v>
      </c>
      <c r="H973">
        <f t="shared" si="45"/>
        <v>96</v>
      </c>
      <c r="I973">
        <f>MATCH(G973,Technologies!$B$7:$U$7,0)</f>
        <v>7</v>
      </c>
      <c r="J973">
        <v>119</v>
      </c>
    </row>
    <row r="974" spans="2:10" x14ac:dyDescent="0.25">
      <c r="B974">
        <f>INDEX(exante.Technology!$A$5:$A$300,MATCH(E974,exante.Technology!$C$5:$C$300,0))</f>
        <v>1296</v>
      </c>
      <c r="C974" s="1">
        <f t="shared" si="44"/>
        <v>205</v>
      </c>
      <c r="D974" s="30">
        <f>IF(INDEX(Technologies!$B$8:$U$227,H974,I974)=0,"",INDEX(Technologies!$B$8:$U$227,H974,I974))</f>
        <v>26</v>
      </c>
      <c r="E974" t="str">
        <f>INDEX(Technologies!$B$8:$B$227,H974)</f>
        <v>RefgFrz-BM_VLarge-Tier1</v>
      </c>
      <c r="G974" t="str">
        <f t="shared" si="43"/>
        <v>TotVolume</v>
      </c>
      <c r="H974">
        <f t="shared" si="45"/>
        <v>96</v>
      </c>
      <c r="I974">
        <f>MATCH(G974,Technologies!$B$7:$U$7,0)</f>
        <v>8</v>
      </c>
      <c r="J974">
        <v>119</v>
      </c>
    </row>
    <row r="975" spans="2:10" x14ac:dyDescent="0.25">
      <c r="B975">
        <f>INDEX(exante.Technology!$A$5:$A$300,MATCH(E975,exante.Technology!$C$5:$C$300,0))</f>
        <v>1296</v>
      </c>
      <c r="C975" s="1">
        <f t="shared" si="44"/>
        <v>1084</v>
      </c>
      <c r="D975" s="30" t="str">
        <f>IF(INDEX(Technologies!$B$8:$U$227,H975,I975)=0,"",INDEX(Technologies!$B$8:$U$227,H975,I975))</f>
        <v>Very large (over 23 cu. Ft.)</v>
      </c>
      <c r="E975" t="str">
        <f>INDEX(Technologies!$B$8:$B$227,H975)</f>
        <v>RefgFrz-BM_VLarge-Tier1</v>
      </c>
      <c r="G975" t="str">
        <f t="shared" si="43"/>
        <v>SizeRange</v>
      </c>
      <c r="H975">
        <f t="shared" si="45"/>
        <v>96</v>
      </c>
      <c r="I975">
        <f>MATCH(G975,Technologies!$B$7:$U$7,0)</f>
        <v>10</v>
      </c>
      <c r="J975">
        <v>119</v>
      </c>
    </row>
    <row r="976" spans="2:10" x14ac:dyDescent="0.25">
      <c r="B976">
        <f>INDEX(exante.Technology!$A$5:$A$300,MATCH(E976,exante.Technology!$C$5:$C$300,0))</f>
        <v>1296</v>
      </c>
      <c r="C976" s="1">
        <f t="shared" si="44"/>
        <v>1085</v>
      </c>
      <c r="D976" s="30" t="str">
        <f>IF(INDEX(Technologies!$B$8:$U$227,H976,I976)=0,"",INDEX(Technologies!$B$8:$U$227,H976,I976))</f>
        <v>Tier1</v>
      </c>
      <c r="E976" t="str">
        <f>INDEX(Technologies!$B$8:$B$227,H976)</f>
        <v>RefgFrz-BM_VLarge-Tier1</v>
      </c>
      <c r="G976" t="str">
        <f t="shared" si="43"/>
        <v>EffLevel</v>
      </c>
      <c r="H976">
        <f t="shared" si="45"/>
        <v>96</v>
      </c>
      <c r="I976">
        <f>MATCH(G976,Technologies!$B$7:$U$7,0)</f>
        <v>11</v>
      </c>
      <c r="J976">
        <v>119</v>
      </c>
    </row>
    <row r="977" spans="2:10" x14ac:dyDescent="0.25">
      <c r="B977">
        <f>INDEX(exante.Technology!$A$5:$A$300,MATCH(E977,exante.Technology!$C$5:$C$300,0))</f>
        <v>1296</v>
      </c>
      <c r="C977" s="1">
        <f t="shared" si="44"/>
        <v>167</v>
      </c>
      <c r="D977" s="30">
        <f>IF(INDEX(Technologies!$B$8:$U$227,H977,I977)=0,"",INDEX(Technologies!$B$8:$U$227,H977,I977))</f>
        <v>547</v>
      </c>
      <c r="E977" t="str">
        <f>INDEX(Technologies!$B$8:$B$227,H977)</f>
        <v>RefgFrz-BM_VLarge-Tier1</v>
      </c>
      <c r="G977" t="str">
        <f t="shared" si="43"/>
        <v>Rated_kWhyr</v>
      </c>
      <c r="H977">
        <f t="shared" si="45"/>
        <v>96</v>
      </c>
      <c r="I977">
        <f>MATCH(G977,Technologies!$B$7:$U$7,0)</f>
        <v>12</v>
      </c>
      <c r="J977">
        <v>119</v>
      </c>
    </row>
    <row r="978" spans="2:10" x14ac:dyDescent="0.25">
      <c r="B978">
        <f>INDEX(exante.Technology!$A$5:$A$300,MATCH(E978,exante.Technology!$C$5:$C$300,0))</f>
        <v>1296</v>
      </c>
      <c r="C978" s="1">
        <f t="shared" si="44"/>
        <v>9</v>
      </c>
      <c r="D978" s="30" t="str">
        <f>IF(INDEX(Technologies!$B$8:$U$227,H978,I978)=0,"",INDEX(Technologies!$B$8:$U$227,H978,I978))</f>
        <v>RatedkWh</v>
      </c>
      <c r="E978" t="str">
        <f>INDEX(Technologies!$B$8:$B$227,H978)</f>
        <v>RefgFrz-BM_VLarge-Tier1</v>
      </c>
      <c r="G978" t="str">
        <f t="shared" si="43"/>
        <v>Scale_Basis_Type</v>
      </c>
      <c r="H978">
        <f t="shared" si="45"/>
        <v>96</v>
      </c>
      <c r="I978">
        <f>MATCH(G978,Technologies!$B$7:$U$7,0)</f>
        <v>13</v>
      </c>
      <c r="J978">
        <v>119</v>
      </c>
    </row>
    <row r="979" spans="2:10" x14ac:dyDescent="0.25">
      <c r="B979">
        <f>INDEX(exante.Technology!$A$5:$A$300,MATCH(E979,exante.Technology!$C$5:$C$300,0))</f>
        <v>1296</v>
      </c>
      <c r="C979" s="1">
        <f t="shared" si="44"/>
        <v>10</v>
      </c>
      <c r="D979" s="30">
        <f>IF(INDEX(Technologies!$B$8:$U$227,H979,I979)=0,"",INDEX(Technologies!$B$8:$U$227,H979,I979))</f>
        <v>547</v>
      </c>
      <c r="E979" t="str">
        <f>INDEX(Technologies!$B$8:$B$227,H979)</f>
        <v>RefgFrz-BM_VLarge-Tier1</v>
      </c>
      <c r="G979" t="str">
        <f t="shared" si="43"/>
        <v>Scale_Basis_Value</v>
      </c>
      <c r="H979">
        <f t="shared" si="45"/>
        <v>96</v>
      </c>
      <c r="I979">
        <f>MATCH(G979,Technologies!$B$7:$U$7,0)</f>
        <v>14</v>
      </c>
      <c r="J979">
        <v>119</v>
      </c>
    </row>
    <row r="980" spans="2:10" x14ac:dyDescent="0.25">
      <c r="B980">
        <f>INDEX(exante.Technology!$A$5:$A$300,MATCH(E980,exante.Technology!$C$5:$C$300,0))</f>
        <v>1297</v>
      </c>
      <c r="C980" s="1">
        <f t="shared" si="44"/>
        <v>83</v>
      </c>
      <c r="D980" s="30" t="str">
        <f>IF(INDEX(Technologies!$B$8:$U$227,H980,I980)=0,"",INDEX(Technologies!$B$8:$U$227,H980,I980))</f>
        <v>Bottom</v>
      </c>
      <c r="E980" t="str">
        <f>INDEX(Technologies!$B$8:$B$227,H980)</f>
        <v>RefgFrz-BM_WtdSize-Tier1</v>
      </c>
      <c r="G980" t="str">
        <f t="shared" ref="G980:G1043" si="46">VLOOKUP(C980,$B$6:$C$17,2,FALSE)</f>
        <v>Freezer_Location</v>
      </c>
      <c r="H980">
        <f t="shared" si="45"/>
        <v>97</v>
      </c>
      <c r="I980">
        <f>MATCH(G980,Technologies!$B$7:$U$7,0)</f>
        <v>4</v>
      </c>
      <c r="J980">
        <v>119</v>
      </c>
    </row>
    <row r="981" spans="2:10" x14ac:dyDescent="0.25">
      <c r="B981">
        <f>INDEX(exante.Technology!$A$5:$A$300,MATCH(E981,exante.Technology!$C$5:$C$300,0))</f>
        <v>1297</v>
      </c>
      <c r="C981" s="1">
        <f t="shared" si="44"/>
        <v>95</v>
      </c>
      <c r="D981" s="30" t="b">
        <f>IF(INDEX(Technologies!$B$8:$U$227,H981,I981)=0,"",INDEX(Technologies!$B$8:$U$227,H981,I981))</f>
        <v>0</v>
      </c>
      <c r="E981" t="str">
        <f>INDEX(Technologies!$B$8:$B$227,H981)</f>
        <v>RefgFrz-BM_WtdSize-Tier1</v>
      </c>
      <c r="G981" t="str">
        <f t="shared" si="46"/>
        <v>IceMaker</v>
      </c>
      <c r="H981">
        <f t="shared" si="45"/>
        <v>97</v>
      </c>
      <c r="I981">
        <f>MATCH(G981,Technologies!$B$7:$U$7,0)</f>
        <v>5</v>
      </c>
      <c r="J981">
        <v>119</v>
      </c>
    </row>
    <row r="982" spans="2:10" x14ac:dyDescent="0.25">
      <c r="B982">
        <f>INDEX(exante.Technology!$A$5:$A$300,MATCH(E982,exante.Technology!$C$5:$C$300,0))</f>
        <v>1297</v>
      </c>
      <c r="C982" s="1">
        <f t="shared" si="44"/>
        <v>1083</v>
      </c>
      <c r="D982" s="30" t="b">
        <f>IF(INDEX(Technologies!$B$8:$U$227,H982,I982)=0,"",INDEX(Technologies!$B$8:$U$227,H982,I982))</f>
        <v>0</v>
      </c>
      <c r="E982" t="str">
        <f>INDEX(Technologies!$B$8:$B$227,H982)</f>
        <v>RefgFrz-BM_WtdSize-Tier1</v>
      </c>
      <c r="G982" t="str">
        <f t="shared" si="46"/>
        <v>ThruDoorIce</v>
      </c>
      <c r="H982">
        <f t="shared" si="45"/>
        <v>97</v>
      </c>
      <c r="I982">
        <f>MATCH(G982,Technologies!$B$7:$U$7,0)</f>
        <v>6</v>
      </c>
      <c r="J982">
        <v>119</v>
      </c>
    </row>
    <row r="983" spans="2:10" x14ac:dyDescent="0.25">
      <c r="B983">
        <f>INDEX(exante.Technology!$A$5:$A$300,MATCH(E983,exante.Technology!$C$5:$C$300,0))</f>
        <v>1297</v>
      </c>
      <c r="C983" s="1">
        <f t="shared" si="44"/>
        <v>38</v>
      </c>
      <c r="D983" s="30" t="str">
        <f>IF(INDEX(Technologies!$B$8:$U$227,H983,I983)=0,"",INDEX(Technologies!$B$8:$U$227,H983,I983))</f>
        <v>Automatic</v>
      </c>
      <c r="E983" t="str">
        <f>INDEX(Technologies!$B$8:$B$227,H983)</f>
        <v>RefgFrz-BM_WtdSize-Tier1</v>
      </c>
      <c r="G983" t="str">
        <f t="shared" si="46"/>
        <v>Defrost</v>
      </c>
      <c r="H983">
        <f t="shared" si="45"/>
        <v>97</v>
      </c>
      <c r="I983">
        <f>MATCH(G983,Technologies!$B$7:$U$7,0)</f>
        <v>7</v>
      </c>
      <c r="J983">
        <v>119</v>
      </c>
    </row>
    <row r="984" spans="2:10" x14ac:dyDescent="0.25">
      <c r="B984">
        <f>INDEX(exante.Technology!$A$5:$A$300,MATCH(E984,exante.Technology!$C$5:$C$300,0))</f>
        <v>1297</v>
      </c>
      <c r="C984" s="1">
        <f t="shared" si="44"/>
        <v>205</v>
      </c>
      <c r="D984" s="30">
        <f>IF(INDEX(Technologies!$B$8:$U$227,H984,I984)=0,"",INDEX(Technologies!$B$8:$U$227,H984,I984))</f>
        <v>20.399999999999999</v>
      </c>
      <c r="E984" t="str">
        <f>INDEX(Technologies!$B$8:$B$227,H984)</f>
        <v>RefgFrz-BM_WtdSize-Tier1</v>
      </c>
      <c r="G984" t="str">
        <f t="shared" si="46"/>
        <v>TotVolume</v>
      </c>
      <c r="H984">
        <f t="shared" si="45"/>
        <v>97</v>
      </c>
      <c r="I984">
        <f>MATCH(G984,Technologies!$B$7:$U$7,0)</f>
        <v>8</v>
      </c>
      <c r="J984">
        <v>119</v>
      </c>
    </row>
    <row r="985" spans="2:10" x14ac:dyDescent="0.25">
      <c r="B985">
        <f>INDEX(exante.Technology!$A$5:$A$300,MATCH(E985,exante.Technology!$C$5:$C$300,0))</f>
        <v>1297</v>
      </c>
      <c r="C985" s="1">
        <f t="shared" si="44"/>
        <v>1084</v>
      </c>
      <c r="D985" s="30" t="str">
        <f>IF(INDEX(Technologies!$B$8:$U$227,H985,I985)=0,"",INDEX(Technologies!$B$8:$U$227,H985,I985))</f>
        <v>Weighted Size</v>
      </c>
      <c r="E985" t="str">
        <f>INDEX(Technologies!$B$8:$B$227,H985)</f>
        <v>RefgFrz-BM_WtdSize-Tier1</v>
      </c>
      <c r="G985" t="str">
        <f t="shared" si="46"/>
        <v>SizeRange</v>
      </c>
      <c r="H985">
        <f t="shared" si="45"/>
        <v>97</v>
      </c>
      <c r="I985">
        <f>MATCH(G985,Technologies!$B$7:$U$7,0)</f>
        <v>10</v>
      </c>
      <c r="J985">
        <v>119</v>
      </c>
    </row>
    <row r="986" spans="2:10" x14ac:dyDescent="0.25">
      <c r="B986">
        <f>INDEX(exante.Technology!$A$5:$A$300,MATCH(E986,exante.Technology!$C$5:$C$300,0))</f>
        <v>1297</v>
      </c>
      <c r="C986" s="1">
        <f t="shared" si="44"/>
        <v>1085</v>
      </c>
      <c r="D986" s="30" t="str">
        <f>IF(INDEX(Technologies!$B$8:$U$227,H986,I986)=0,"",INDEX(Technologies!$B$8:$U$227,H986,I986))</f>
        <v>Tier1</v>
      </c>
      <c r="E986" t="str">
        <f>INDEX(Technologies!$B$8:$B$227,H986)</f>
        <v>RefgFrz-BM_WtdSize-Tier1</v>
      </c>
      <c r="G986" t="str">
        <f t="shared" si="46"/>
        <v>EffLevel</v>
      </c>
      <c r="H986">
        <f t="shared" si="45"/>
        <v>97</v>
      </c>
      <c r="I986">
        <f>MATCH(G986,Technologies!$B$7:$U$7,0)</f>
        <v>11</v>
      </c>
      <c r="J986">
        <v>119</v>
      </c>
    </row>
    <row r="987" spans="2:10" x14ac:dyDescent="0.25">
      <c r="B987">
        <f>INDEX(exante.Technology!$A$5:$A$300,MATCH(E987,exante.Technology!$C$5:$C$300,0))</f>
        <v>1297</v>
      </c>
      <c r="C987" s="1">
        <f t="shared" si="44"/>
        <v>167</v>
      </c>
      <c r="D987" s="30">
        <f>IF(INDEX(Technologies!$B$8:$U$227,H987,I987)=0,"",INDEX(Technologies!$B$8:$U$227,H987,I987))</f>
        <v>500</v>
      </c>
      <c r="E987" t="str">
        <f>INDEX(Technologies!$B$8:$B$227,H987)</f>
        <v>RefgFrz-BM_WtdSize-Tier1</v>
      </c>
      <c r="G987" t="str">
        <f t="shared" si="46"/>
        <v>Rated_kWhyr</v>
      </c>
      <c r="H987">
        <f t="shared" si="45"/>
        <v>97</v>
      </c>
      <c r="I987">
        <f>MATCH(G987,Technologies!$B$7:$U$7,0)</f>
        <v>12</v>
      </c>
      <c r="J987">
        <v>119</v>
      </c>
    </row>
    <row r="988" spans="2:10" x14ac:dyDescent="0.25">
      <c r="B988">
        <f>INDEX(exante.Technology!$A$5:$A$300,MATCH(E988,exante.Technology!$C$5:$C$300,0))</f>
        <v>1297</v>
      </c>
      <c r="C988" s="1">
        <f t="shared" si="44"/>
        <v>9</v>
      </c>
      <c r="D988" s="30" t="str">
        <f>IF(INDEX(Technologies!$B$8:$U$227,H988,I988)=0,"",INDEX(Technologies!$B$8:$U$227,H988,I988))</f>
        <v>RatedkWh</v>
      </c>
      <c r="E988" t="str">
        <f>INDEX(Technologies!$B$8:$B$227,H988)</f>
        <v>RefgFrz-BM_WtdSize-Tier1</v>
      </c>
      <c r="G988" t="str">
        <f t="shared" si="46"/>
        <v>Scale_Basis_Type</v>
      </c>
      <c r="H988">
        <f t="shared" si="45"/>
        <v>97</v>
      </c>
      <c r="I988">
        <f>MATCH(G988,Technologies!$B$7:$U$7,0)</f>
        <v>13</v>
      </c>
      <c r="J988">
        <v>119</v>
      </c>
    </row>
    <row r="989" spans="2:10" x14ac:dyDescent="0.25">
      <c r="B989">
        <f>INDEX(exante.Technology!$A$5:$A$300,MATCH(E989,exante.Technology!$C$5:$C$300,0))</f>
        <v>1297</v>
      </c>
      <c r="C989" s="1">
        <f t="shared" si="44"/>
        <v>10</v>
      </c>
      <c r="D989" s="30">
        <f>IF(INDEX(Technologies!$B$8:$U$227,H989,I989)=0,"",INDEX(Technologies!$B$8:$U$227,H989,I989))</f>
        <v>500</v>
      </c>
      <c r="E989" t="str">
        <f>INDEX(Technologies!$B$8:$B$227,H989)</f>
        <v>RefgFrz-BM_WtdSize-Tier1</v>
      </c>
      <c r="G989" t="str">
        <f t="shared" si="46"/>
        <v>Scale_Basis_Value</v>
      </c>
      <c r="H989">
        <f t="shared" si="45"/>
        <v>97</v>
      </c>
      <c r="I989">
        <f>MATCH(G989,Technologies!$B$7:$U$7,0)</f>
        <v>14</v>
      </c>
      <c r="J989">
        <v>119</v>
      </c>
    </row>
    <row r="990" spans="2:10" x14ac:dyDescent="0.25">
      <c r="B990">
        <f>INDEX(exante.Technology!$A$5:$A$300,MATCH(E990,exante.Technology!$C$5:$C$300,0))</f>
        <v>1298</v>
      </c>
      <c r="C990" s="1">
        <f t="shared" si="44"/>
        <v>83</v>
      </c>
      <c r="D990" s="30" t="str">
        <f>IF(INDEX(Technologies!$B$8:$U$227,H990,I990)=0,"",INDEX(Technologies!$B$8:$U$227,H990,I990))</f>
        <v>Bottom</v>
      </c>
      <c r="E990" t="str">
        <f>INDEX(Technologies!$B$8:$B$227,H990)</f>
        <v>RefgFrz-BM-TTD_Mini-Tier1</v>
      </c>
      <c r="G990" t="str">
        <f t="shared" si="46"/>
        <v>Freezer_Location</v>
      </c>
      <c r="H990">
        <f t="shared" si="45"/>
        <v>98</v>
      </c>
      <c r="I990">
        <f>MATCH(G990,Technologies!$B$7:$U$7,0)</f>
        <v>4</v>
      </c>
      <c r="J990">
        <v>119</v>
      </c>
    </row>
    <row r="991" spans="2:10" x14ac:dyDescent="0.25">
      <c r="B991">
        <f>INDEX(exante.Technology!$A$5:$A$300,MATCH(E991,exante.Technology!$C$5:$C$300,0))</f>
        <v>1298</v>
      </c>
      <c r="C991" s="1">
        <f t="shared" ref="C991:C1054" si="47">+C981</f>
        <v>95</v>
      </c>
      <c r="D991" s="30" t="b">
        <f>IF(INDEX(Technologies!$B$8:$U$227,H991,I991)=0,"",INDEX(Technologies!$B$8:$U$227,H991,I991))</f>
        <v>1</v>
      </c>
      <c r="E991" t="str">
        <f>INDEX(Technologies!$B$8:$B$227,H991)</f>
        <v>RefgFrz-BM-TTD_Mini-Tier1</v>
      </c>
      <c r="G991" t="str">
        <f t="shared" si="46"/>
        <v>IceMaker</v>
      </c>
      <c r="H991">
        <f t="shared" ref="H991:H1054" si="48">+H981+1</f>
        <v>98</v>
      </c>
      <c r="I991">
        <f>MATCH(G991,Technologies!$B$7:$U$7,0)</f>
        <v>5</v>
      </c>
      <c r="J991">
        <v>119</v>
      </c>
    </row>
    <row r="992" spans="2:10" x14ac:dyDescent="0.25">
      <c r="B992">
        <f>INDEX(exante.Technology!$A$5:$A$300,MATCH(E992,exante.Technology!$C$5:$C$300,0))</f>
        <v>1298</v>
      </c>
      <c r="C992" s="1">
        <f t="shared" si="47"/>
        <v>1083</v>
      </c>
      <c r="D992" s="30" t="b">
        <f>IF(INDEX(Technologies!$B$8:$U$227,H992,I992)=0,"",INDEX(Technologies!$B$8:$U$227,H992,I992))</f>
        <v>1</v>
      </c>
      <c r="E992" t="str">
        <f>INDEX(Technologies!$B$8:$B$227,H992)</f>
        <v>RefgFrz-BM-TTD_Mini-Tier1</v>
      </c>
      <c r="G992" t="str">
        <f t="shared" si="46"/>
        <v>ThruDoorIce</v>
      </c>
      <c r="H992">
        <f t="shared" si="48"/>
        <v>98</v>
      </c>
      <c r="I992">
        <f>MATCH(G992,Technologies!$B$7:$U$7,0)</f>
        <v>6</v>
      </c>
      <c r="J992">
        <v>119</v>
      </c>
    </row>
    <row r="993" spans="2:10" x14ac:dyDescent="0.25">
      <c r="B993">
        <f>INDEX(exante.Technology!$A$5:$A$300,MATCH(E993,exante.Technology!$C$5:$C$300,0))</f>
        <v>1298</v>
      </c>
      <c r="C993" s="1">
        <f t="shared" si="47"/>
        <v>38</v>
      </c>
      <c r="D993" s="30" t="str">
        <f>IF(INDEX(Technologies!$B$8:$U$227,H993,I993)=0,"",INDEX(Technologies!$B$8:$U$227,H993,I993))</f>
        <v>Automatic</v>
      </c>
      <c r="E993" t="str">
        <f>INDEX(Technologies!$B$8:$B$227,H993)</f>
        <v>RefgFrz-BM-TTD_Mini-Tier1</v>
      </c>
      <c r="G993" t="str">
        <f t="shared" si="46"/>
        <v>Defrost</v>
      </c>
      <c r="H993">
        <f t="shared" si="48"/>
        <v>98</v>
      </c>
      <c r="I993">
        <f>MATCH(G993,Technologies!$B$7:$U$7,0)</f>
        <v>7</v>
      </c>
      <c r="J993">
        <v>119</v>
      </c>
    </row>
    <row r="994" spans="2:10" x14ac:dyDescent="0.25">
      <c r="B994">
        <f>INDEX(exante.Technology!$A$5:$A$300,MATCH(E994,exante.Technology!$C$5:$C$300,0))</f>
        <v>1298</v>
      </c>
      <c r="C994" s="1">
        <f t="shared" si="47"/>
        <v>205</v>
      </c>
      <c r="D994" s="30">
        <f>IF(INDEX(Technologies!$B$8:$U$227,H994,I994)=0,"",INDEX(Technologies!$B$8:$U$227,H994,I994))</f>
        <v>11</v>
      </c>
      <c r="E994" t="str">
        <f>INDEX(Technologies!$B$8:$B$227,H994)</f>
        <v>RefgFrz-BM-TTD_Mini-Tier1</v>
      </c>
      <c r="G994" t="str">
        <f t="shared" si="46"/>
        <v>TotVolume</v>
      </c>
      <c r="H994">
        <f t="shared" si="48"/>
        <v>98</v>
      </c>
      <c r="I994">
        <f>MATCH(G994,Technologies!$B$7:$U$7,0)</f>
        <v>8</v>
      </c>
      <c r="J994">
        <v>119</v>
      </c>
    </row>
    <row r="995" spans="2:10" x14ac:dyDescent="0.25">
      <c r="B995">
        <f>INDEX(exante.Technology!$A$5:$A$300,MATCH(E995,exante.Technology!$C$5:$C$300,0))</f>
        <v>1298</v>
      </c>
      <c r="C995" s="1">
        <f t="shared" si="47"/>
        <v>1084</v>
      </c>
      <c r="D995" s="30" t="str">
        <f>IF(INDEX(Technologies!$B$8:$U$227,H995,I995)=0,"",INDEX(Technologies!$B$8:$U$227,H995,I995))</f>
        <v>Very Small (&lt;13 cu. ft.)</v>
      </c>
      <c r="E995" t="str">
        <f>INDEX(Technologies!$B$8:$B$227,H995)</f>
        <v>RefgFrz-BM-TTD_Mini-Tier1</v>
      </c>
      <c r="G995" t="str">
        <f t="shared" si="46"/>
        <v>SizeRange</v>
      </c>
      <c r="H995">
        <f t="shared" si="48"/>
        <v>98</v>
      </c>
      <c r="I995">
        <f>MATCH(G995,Technologies!$B$7:$U$7,0)</f>
        <v>10</v>
      </c>
      <c r="J995">
        <v>119</v>
      </c>
    </row>
    <row r="996" spans="2:10" x14ac:dyDescent="0.25">
      <c r="B996">
        <f>INDEX(exante.Technology!$A$5:$A$300,MATCH(E996,exante.Technology!$C$5:$C$300,0))</f>
        <v>1298</v>
      </c>
      <c r="C996" s="1">
        <f t="shared" si="47"/>
        <v>1085</v>
      </c>
      <c r="D996" s="30" t="str">
        <f>IF(INDEX(Technologies!$B$8:$U$227,H996,I996)=0,"",INDEX(Technologies!$B$8:$U$227,H996,I996))</f>
        <v>Tier1</v>
      </c>
      <c r="E996" t="str">
        <f>INDEX(Technologies!$B$8:$B$227,H996)</f>
        <v>RefgFrz-BM-TTD_Mini-Tier1</v>
      </c>
      <c r="G996" t="str">
        <f t="shared" si="46"/>
        <v>EffLevel</v>
      </c>
      <c r="H996">
        <f t="shared" si="48"/>
        <v>98</v>
      </c>
      <c r="I996">
        <f>MATCH(G996,Technologies!$B$7:$U$7,0)</f>
        <v>11</v>
      </c>
      <c r="J996">
        <v>119</v>
      </c>
    </row>
    <row r="997" spans="2:10" x14ac:dyDescent="0.25">
      <c r="B997">
        <f>INDEX(exante.Technology!$A$5:$A$300,MATCH(E997,exante.Technology!$C$5:$C$300,0))</f>
        <v>1298</v>
      </c>
      <c r="C997" s="1">
        <f t="shared" si="47"/>
        <v>167</v>
      </c>
      <c r="D997" s="30">
        <f>IF(INDEX(Technologies!$B$8:$U$227,H997,I997)=0,"",INDEX(Technologies!$B$8:$U$227,H997,I997))</f>
        <v>544</v>
      </c>
      <c r="E997" t="str">
        <f>INDEX(Technologies!$B$8:$B$227,H997)</f>
        <v>RefgFrz-BM-TTD_Mini-Tier1</v>
      </c>
      <c r="G997" t="str">
        <f t="shared" si="46"/>
        <v>Rated_kWhyr</v>
      </c>
      <c r="H997">
        <f t="shared" si="48"/>
        <v>98</v>
      </c>
      <c r="I997">
        <f>MATCH(G997,Technologies!$B$7:$U$7,0)</f>
        <v>12</v>
      </c>
      <c r="J997">
        <v>119</v>
      </c>
    </row>
    <row r="998" spans="2:10" x14ac:dyDescent="0.25">
      <c r="B998">
        <f>INDEX(exante.Technology!$A$5:$A$300,MATCH(E998,exante.Technology!$C$5:$C$300,0))</f>
        <v>1298</v>
      </c>
      <c r="C998" s="1">
        <f t="shared" si="47"/>
        <v>9</v>
      </c>
      <c r="D998" s="30" t="str">
        <f>IF(INDEX(Technologies!$B$8:$U$227,H998,I998)=0,"",INDEX(Technologies!$B$8:$U$227,H998,I998))</f>
        <v>RatedkWh</v>
      </c>
      <c r="E998" t="str">
        <f>INDEX(Technologies!$B$8:$B$227,H998)</f>
        <v>RefgFrz-BM-TTD_Mini-Tier1</v>
      </c>
      <c r="G998" t="str">
        <f t="shared" si="46"/>
        <v>Scale_Basis_Type</v>
      </c>
      <c r="H998">
        <f t="shared" si="48"/>
        <v>98</v>
      </c>
      <c r="I998">
        <f>MATCH(G998,Technologies!$B$7:$U$7,0)</f>
        <v>13</v>
      </c>
      <c r="J998">
        <v>119</v>
      </c>
    </row>
    <row r="999" spans="2:10" x14ac:dyDescent="0.25">
      <c r="B999">
        <f>INDEX(exante.Technology!$A$5:$A$300,MATCH(E999,exante.Technology!$C$5:$C$300,0))</f>
        <v>1298</v>
      </c>
      <c r="C999" s="1">
        <f t="shared" si="47"/>
        <v>10</v>
      </c>
      <c r="D999" s="30">
        <f>IF(INDEX(Technologies!$B$8:$U$227,H999,I999)=0,"",INDEX(Technologies!$B$8:$U$227,H999,I999))</f>
        <v>544</v>
      </c>
      <c r="E999" t="str">
        <f>INDEX(Technologies!$B$8:$B$227,H999)</f>
        <v>RefgFrz-BM-TTD_Mini-Tier1</v>
      </c>
      <c r="G999" t="str">
        <f t="shared" si="46"/>
        <v>Scale_Basis_Value</v>
      </c>
      <c r="H999">
        <f t="shared" si="48"/>
        <v>98</v>
      </c>
      <c r="I999">
        <f>MATCH(G999,Technologies!$B$7:$U$7,0)</f>
        <v>14</v>
      </c>
      <c r="J999">
        <v>119</v>
      </c>
    </row>
    <row r="1000" spans="2:10" x14ac:dyDescent="0.25">
      <c r="B1000">
        <f>INDEX(exante.Technology!$A$5:$A$300,MATCH(E1000,exante.Technology!$C$5:$C$300,0))</f>
        <v>1299</v>
      </c>
      <c r="C1000" s="1">
        <f t="shared" si="47"/>
        <v>83</v>
      </c>
      <c r="D1000" s="30" t="str">
        <f>IF(INDEX(Technologies!$B$8:$U$227,H1000,I1000)=0,"",INDEX(Technologies!$B$8:$U$227,H1000,I1000))</f>
        <v>Bottom</v>
      </c>
      <c r="E1000" t="str">
        <f>INDEX(Technologies!$B$8:$B$227,H1000)</f>
        <v>RefgFrz-BM-TTD_Small-Tier1</v>
      </c>
      <c r="G1000" t="str">
        <f t="shared" si="46"/>
        <v>Freezer_Location</v>
      </c>
      <c r="H1000">
        <f t="shared" si="48"/>
        <v>99</v>
      </c>
      <c r="I1000">
        <f>MATCH(G1000,Technologies!$B$7:$U$7,0)</f>
        <v>4</v>
      </c>
      <c r="J1000">
        <v>119</v>
      </c>
    </row>
    <row r="1001" spans="2:10" x14ac:dyDescent="0.25">
      <c r="B1001">
        <f>INDEX(exante.Technology!$A$5:$A$300,MATCH(E1001,exante.Technology!$C$5:$C$300,0))</f>
        <v>1299</v>
      </c>
      <c r="C1001" s="1">
        <f t="shared" si="47"/>
        <v>95</v>
      </c>
      <c r="D1001" s="30" t="b">
        <f>IF(INDEX(Technologies!$B$8:$U$227,H1001,I1001)=0,"",INDEX(Technologies!$B$8:$U$227,H1001,I1001))</f>
        <v>1</v>
      </c>
      <c r="E1001" t="str">
        <f>INDEX(Technologies!$B$8:$B$227,H1001)</f>
        <v>RefgFrz-BM-TTD_Small-Tier1</v>
      </c>
      <c r="G1001" t="str">
        <f t="shared" si="46"/>
        <v>IceMaker</v>
      </c>
      <c r="H1001">
        <f t="shared" si="48"/>
        <v>99</v>
      </c>
      <c r="I1001">
        <f>MATCH(G1001,Technologies!$B$7:$U$7,0)</f>
        <v>5</v>
      </c>
      <c r="J1001">
        <v>119</v>
      </c>
    </row>
    <row r="1002" spans="2:10" x14ac:dyDescent="0.25">
      <c r="B1002">
        <f>INDEX(exante.Technology!$A$5:$A$300,MATCH(E1002,exante.Technology!$C$5:$C$300,0))</f>
        <v>1299</v>
      </c>
      <c r="C1002" s="1">
        <f t="shared" si="47"/>
        <v>1083</v>
      </c>
      <c r="D1002" s="30" t="b">
        <f>IF(INDEX(Technologies!$B$8:$U$227,H1002,I1002)=0,"",INDEX(Technologies!$B$8:$U$227,H1002,I1002))</f>
        <v>1</v>
      </c>
      <c r="E1002" t="str">
        <f>INDEX(Technologies!$B$8:$B$227,H1002)</f>
        <v>RefgFrz-BM-TTD_Small-Tier1</v>
      </c>
      <c r="G1002" t="str">
        <f t="shared" si="46"/>
        <v>ThruDoorIce</v>
      </c>
      <c r="H1002">
        <f t="shared" si="48"/>
        <v>99</v>
      </c>
      <c r="I1002">
        <f>MATCH(G1002,Technologies!$B$7:$U$7,0)</f>
        <v>6</v>
      </c>
      <c r="J1002">
        <v>119</v>
      </c>
    </row>
    <row r="1003" spans="2:10" x14ac:dyDescent="0.25">
      <c r="B1003">
        <f>INDEX(exante.Technology!$A$5:$A$300,MATCH(E1003,exante.Technology!$C$5:$C$300,0))</f>
        <v>1299</v>
      </c>
      <c r="C1003" s="1">
        <f t="shared" si="47"/>
        <v>38</v>
      </c>
      <c r="D1003" s="30" t="str">
        <f>IF(INDEX(Technologies!$B$8:$U$227,H1003,I1003)=0,"",INDEX(Technologies!$B$8:$U$227,H1003,I1003))</f>
        <v>Automatic</v>
      </c>
      <c r="E1003" t="str">
        <f>INDEX(Technologies!$B$8:$B$227,H1003)</f>
        <v>RefgFrz-BM-TTD_Small-Tier1</v>
      </c>
      <c r="G1003" t="str">
        <f t="shared" si="46"/>
        <v>Defrost</v>
      </c>
      <c r="H1003">
        <f t="shared" si="48"/>
        <v>99</v>
      </c>
      <c r="I1003">
        <f>MATCH(G1003,Technologies!$B$7:$U$7,0)</f>
        <v>7</v>
      </c>
      <c r="J1003">
        <v>119</v>
      </c>
    </row>
    <row r="1004" spans="2:10" x14ac:dyDescent="0.25">
      <c r="B1004">
        <f>INDEX(exante.Technology!$A$5:$A$300,MATCH(E1004,exante.Technology!$C$5:$C$300,0))</f>
        <v>1299</v>
      </c>
      <c r="C1004" s="1">
        <f t="shared" si="47"/>
        <v>205</v>
      </c>
      <c r="D1004" s="30">
        <f>IF(INDEX(Technologies!$B$8:$U$227,H1004,I1004)=0,"",INDEX(Technologies!$B$8:$U$227,H1004,I1004))</f>
        <v>15</v>
      </c>
      <c r="E1004" t="str">
        <f>INDEX(Technologies!$B$8:$B$227,H1004)</f>
        <v>RefgFrz-BM-TTD_Small-Tier1</v>
      </c>
      <c r="G1004" t="str">
        <f t="shared" si="46"/>
        <v>TotVolume</v>
      </c>
      <c r="H1004">
        <f t="shared" si="48"/>
        <v>99</v>
      </c>
      <c r="I1004">
        <f>MATCH(G1004,Technologies!$B$7:$U$7,0)</f>
        <v>8</v>
      </c>
      <c r="J1004">
        <v>119</v>
      </c>
    </row>
    <row r="1005" spans="2:10" x14ac:dyDescent="0.25">
      <c r="B1005">
        <f>INDEX(exante.Technology!$A$5:$A$300,MATCH(E1005,exante.Technology!$C$5:$C$300,0))</f>
        <v>1299</v>
      </c>
      <c r="C1005" s="1">
        <f t="shared" si="47"/>
        <v>1084</v>
      </c>
      <c r="D1005" s="30" t="str">
        <f>IF(INDEX(Technologies!$B$8:$U$227,H1005,I1005)=0,"",INDEX(Technologies!$B$8:$U$227,H1005,I1005))</f>
        <v>Small (13 – 16 cu. ft.)</v>
      </c>
      <c r="E1005" t="str">
        <f>INDEX(Technologies!$B$8:$B$227,H1005)</f>
        <v>RefgFrz-BM-TTD_Small-Tier1</v>
      </c>
      <c r="G1005" t="str">
        <f t="shared" si="46"/>
        <v>SizeRange</v>
      </c>
      <c r="H1005">
        <f t="shared" si="48"/>
        <v>99</v>
      </c>
      <c r="I1005">
        <f>MATCH(G1005,Technologies!$B$7:$U$7,0)</f>
        <v>10</v>
      </c>
      <c r="J1005">
        <v>119</v>
      </c>
    </row>
    <row r="1006" spans="2:10" x14ac:dyDescent="0.25">
      <c r="B1006">
        <f>INDEX(exante.Technology!$A$5:$A$300,MATCH(E1006,exante.Technology!$C$5:$C$300,0))</f>
        <v>1299</v>
      </c>
      <c r="C1006" s="1">
        <f t="shared" si="47"/>
        <v>1085</v>
      </c>
      <c r="D1006" s="30" t="str">
        <f>IF(INDEX(Technologies!$B$8:$U$227,H1006,I1006)=0,"",INDEX(Technologies!$B$8:$U$227,H1006,I1006))</f>
        <v>Tier1</v>
      </c>
      <c r="E1006" t="str">
        <f>INDEX(Technologies!$B$8:$B$227,H1006)</f>
        <v>RefgFrz-BM-TTD_Small-Tier1</v>
      </c>
      <c r="G1006" t="str">
        <f t="shared" si="46"/>
        <v>EffLevel</v>
      </c>
      <c r="H1006">
        <f t="shared" si="48"/>
        <v>99</v>
      </c>
      <c r="I1006">
        <f>MATCH(G1006,Technologies!$B$7:$U$7,0)</f>
        <v>11</v>
      </c>
      <c r="J1006">
        <v>119</v>
      </c>
    </row>
    <row r="1007" spans="2:10" x14ac:dyDescent="0.25">
      <c r="B1007">
        <f>INDEX(exante.Technology!$A$5:$A$300,MATCH(E1007,exante.Technology!$C$5:$C$300,0))</f>
        <v>1299</v>
      </c>
      <c r="C1007" s="1">
        <f t="shared" si="47"/>
        <v>167</v>
      </c>
      <c r="D1007" s="30">
        <f>IF(INDEX(Technologies!$B$8:$U$227,H1007,I1007)=0,"",INDEX(Technologies!$B$8:$U$227,H1007,I1007))</f>
        <v>586</v>
      </c>
      <c r="E1007" t="str">
        <f>INDEX(Technologies!$B$8:$B$227,H1007)</f>
        <v>RefgFrz-BM-TTD_Small-Tier1</v>
      </c>
      <c r="G1007" t="str">
        <f t="shared" si="46"/>
        <v>Rated_kWhyr</v>
      </c>
      <c r="H1007">
        <f t="shared" si="48"/>
        <v>99</v>
      </c>
      <c r="I1007">
        <f>MATCH(G1007,Technologies!$B$7:$U$7,0)</f>
        <v>12</v>
      </c>
      <c r="J1007">
        <v>119</v>
      </c>
    </row>
    <row r="1008" spans="2:10" x14ac:dyDescent="0.25">
      <c r="B1008">
        <f>INDEX(exante.Technology!$A$5:$A$300,MATCH(E1008,exante.Technology!$C$5:$C$300,0))</f>
        <v>1299</v>
      </c>
      <c r="C1008" s="1">
        <f t="shared" si="47"/>
        <v>9</v>
      </c>
      <c r="D1008" s="30" t="str">
        <f>IF(INDEX(Technologies!$B$8:$U$227,H1008,I1008)=0,"",INDEX(Technologies!$B$8:$U$227,H1008,I1008))</f>
        <v>RatedkWh</v>
      </c>
      <c r="E1008" t="str">
        <f>INDEX(Technologies!$B$8:$B$227,H1008)</f>
        <v>RefgFrz-BM-TTD_Small-Tier1</v>
      </c>
      <c r="G1008" t="str">
        <f t="shared" si="46"/>
        <v>Scale_Basis_Type</v>
      </c>
      <c r="H1008">
        <f t="shared" si="48"/>
        <v>99</v>
      </c>
      <c r="I1008">
        <f>MATCH(G1008,Technologies!$B$7:$U$7,0)</f>
        <v>13</v>
      </c>
      <c r="J1008">
        <v>119</v>
      </c>
    </row>
    <row r="1009" spans="2:10" x14ac:dyDescent="0.25">
      <c r="B1009">
        <f>INDEX(exante.Technology!$A$5:$A$300,MATCH(E1009,exante.Technology!$C$5:$C$300,0))</f>
        <v>1299</v>
      </c>
      <c r="C1009" s="1">
        <f t="shared" si="47"/>
        <v>10</v>
      </c>
      <c r="D1009" s="30">
        <f>IF(INDEX(Technologies!$B$8:$U$227,H1009,I1009)=0,"",INDEX(Technologies!$B$8:$U$227,H1009,I1009))</f>
        <v>586</v>
      </c>
      <c r="E1009" t="str">
        <f>INDEX(Technologies!$B$8:$B$227,H1009)</f>
        <v>RefgFrz-BM-TTD_Small-Tier1</v>
      </c>
      <c r="G1009" t="str">
        <f t="shared" si="46"/>
        <v>Scale_Basis_Value</v>
      </c>
      <c r="H1009">
        <f t="shared" si="48"/>
        <v>99</v>
      </c>
      <c r="I1009">
        <f>MATCH(G1009,Technologies!$B$7:$U$7,0)</f>
        <v>14</v>
      </c>
      <c r="J1009">
        <v>119</v>
      </c>
    </row>
    <row r="1010" spans="2:10" x14ac:dyDescent="0.25">
      <c r="B1010">
        <f>INDEX(exante.Technology!$A$5:$A$300,MATCH(E1010,exante.Technology!$C$5:$C$300,0))</f>
        <v>1300</v>
      </c>
      <c r="C1010" s="1">
        <f t="shared" si="47"/>
        <v>83</v>
      </c>
      <c r="D1010" s="30" t="str">
        <f>IF(INDEX(Technologies!$B$8:$U$227,H1010,I1010)=0,"",INDEX(Technologies!$B$8:$U$227,H1010,I1010))</f>
        <v>Bottom</v>
      </c>
      <c r="E1010" t="str">
        <f>INDEX(Technologies!$B$8:$B$227,H1010)</f>
        <v>RefgFrz-BM-TTD_Med-Tier1</v>
      </c>
      <c r="G1010" t="str">
        <f t="shared" si="46"/>
        <v>Freezer_Location</v>
      </c>
      <c r="H1010">
        <f t="shared" si="48"/>
        <v>100</v>
      </c>
      <c r="I1010">
        <f>MATCH(G1010,Technologies!$B$7:$U$7,0)</f>
        <v>4</v>
      </c>
      <c r="J1010">
        <v>119</v>
      </c>
    </row>
    <row r="1011" spans="2:10" x14ac:dyDescent="0.25">
      <c r="B1011">
        <f>INDEX(exante.Technology!$A$5:$A$300,MATCH(E1011,exante.Technology!$C$5:$C$300,0))</f>
        <v>1300</v>
      </c>
      <c r="C1011" s="1">
        <f t="shared" si="47"/>
        <v>95</v>
      </c>
      <c r="D1011" s="30" t="b">
        <f>IF(INDEX(Technologies!$B$8:$U$227,H1011,I1011)=0,"",INDEX(Technologies!$B$8:$U$227,H1011,I1011))</f>
        <v>1</v>
      </c>
      <c r="E1011" t="str">
        <f>INDEX(Technologies!$B$8:$B$227,H1011)</f>
        <v>RefgFrz-BM-TTD_Med-Tier1</v>
      </c>
      <c r="G1011" t="str">
        <f t="shared" si="46"/>
        <v>IceMaker</v>
      </c>
      <c r="H1011">
        <f t="shared" si="48"/>
        <v>100</v>
      </c>
      <c r="I1011">
        <f>MATCH(G1011,Technologies!$B$7:$U$7,0)</f>
        <v>5</v>
      </c>
      <c r="J1011">
        <v>119</v>
      </c>
    </row>
    <row r="1012" spans="2:10" x14ac:dyDescent="0.25">
      <c r="B1012">
        <f>INDEX(exante.Technology!$A$5:$A$300,MATCH(E1012,exante.Technology!$C$5:$C$300,0))</f>
        <v>1300</v>
      </c>
      <c r="C1012" s="1">
        <f t="shared" si="47"/>
        <v>1083</v>
      </c>
      <c r="D1012" s="30" t="b">
        <f>IF(INDEX(Technologies!$B$8:$U$227,H1012,I1012)=0,"",INDEX(Technologies!$B$8:$U$227,H1012,I1012))</f>
        <v>1</v>
      </c>
      <c r="E1012" t="str">
        <f>INDEX(Technologies!$B$8:$B$227,H1012)</f>
        <v>RefgFrz-BM-TTD_Med-Tier1</v>
      </c>
      <c r="G1012" t="str">
        <f t="shared" si="46"/>
        <v>ThruDoorIce</v>
      </c>
      <c r="H1012">
        <f t="shared" si="48"/>
        <v>100</v>
      </c>
      <c r="I1012">
        <f>MATCH(G1012,Technologies!$B$7:$U$7,0)</f>
        <v>6</v>
      </c>
      <c r="J1012">
        <v>119</v>
      </c>
    </row>
    <row r="1013" spans="2:10" x14ac:dyDescent="0.25">
      <c r="B1013">
        <f>INDEX(exante.Technology!$A$5:$A$300,MATCH(E1013,exante.Technology!$C$5:$C$300,0))</f>
        <v>1300</v>
      </c>
      <c r="C1013" s="1">
        <f t="shared" si="47"/>
        <v>38</v>
      </c>
      <c r="D1013" s="30" t="str">
        <f>IF(INDEX(Technologies!$B$8:$U$227,H1013,I1013)=0,"",INDEX(Technologies!$B$8:$U$227,H1013,I1013))</f>
        <v>Automatic</v>
      </c>
      <c r="E1013" t="str">
        <f>INDEX(Technologies!$B$8:$B$227,H1013)</f>
        <v>RefgFrz-BM-TTD_Med-Tier1</v>
      </c>
      <c r="G1013" t="str">
        <f t="shared" si="46"/>
        <v>Defrost</v>
      </c>
      <c r="H1013">
        <f t="shared" si="48"/>
        <v>100</v>
      </c>
      <c r="I1013">
        <f>MATCH(G1013,Technologies!$B$7:$U$7,0)</f>
        <v>7</v>
      </c>
      <c r="J1013">
        <v>119</v>
      </c>
    </row>
    <row r="1014" spans="2:10" x14ac:dyDescent="0.25">
      <c r="B1014">
        <f>INDEX(exante.Technology!$A$5:$A$300,MATCH(E1014,exante.Technology!$C$5:$C$300,0))</f>
        <v>1300</v>
      </c>
      <c r="C1014" s="1">
        <f t="shared" si="47"/>
        <v>205</v>
      </c>
      <c r="D1014" s="30">
        <f>IF(INDEX(Technologies!$B$8:$U$227,H1014,I1014)=0,"",INDEX(Technologies!$B$8:$U$227,H1014,I1014))</f>
        <v>19</v>
      </c>
      <c r="E1014" t="str">
        <f>INDEX(Technologies!$B$8:$B$227,H1014)</f>
        <v>RefgFrz-BM-TTD_Med-Tier1</v>
      </c>
      <c r="G1014" t="str">
        <f t="shared" si="46"/>
        <v>TotVolume</v>
      </c>
      <c r="H1014">
        <f t="shared" si="48"/>
        <v>100</v>
      </c>
      <c r="I1014">
        <f>MATCH(G1014,Technologies!$B$7:$U$7,0)</f>
        <v>8</v>
      </c>
      <c r="J1014">
        <v>119</v>
      </c>
    </row>
    <row r="1015" spans="2:10" x14ac:dyDescent="0.25">
      <c r="B1015">
        <f>INDEX(exante.Technology!$A$5:$A$300,MATCH(E1015,exante.Technology!$C$5:$C$300,0))</f>
        <v>1300</v>
      </c>
      <c r="C1015" s="1">
        <f t="shared" si="47"/>
        <v>1084</v>
      </c>
      <c r="D1015" s="30" t="str">
        <f>IF(INDEX(Technologies!$B$8:$U$227,H1015,I1015)=0,"",INDEX(Technologies!$B$8:$U$227,H1015,I1015))</f>
        <v>Medium (17 – 20 cu. ft.)</v>
      </c>
      <c r="E1015" t="str">
        <f>INDEX(Technologies!$B$8:$B$227,H1015)</f>
        <v>RefgFrz-BM-TTD_Med-Tier1</v>
      </c>
      <c r="G1015" t="str">
        <f t="shared" si="46"/>
        <v>SizeRange</v>
      </c>
      <c r="H1015">
        <f t="shared" si="48"/>
        <v>100</v>
      </c>
      <c r="I1015">
        <f>MATCH(G1015,Technologies!$B$7:$U$7,0)</f>
        <v>10</v>
      </c>
      <c r="J1015">
        <v>119</v>
      </c>
    </row>
    <row r="1016" spans="2:10" x14ac:dyDescent="0.25">
      <c r="B1016">
        <f>INDEX(exante.Technology!$A$5:$A$300,MATCH(E1016,exante.Technology!$C$5:$C$300,0))</f>
        <v>1300</v>
      </c>
      <c r="C1016" s="1">
        <f t="shared" si="47"/>
        <v>1085</v>
      </c>
      <c r="D1016" s="30" t="str">
        <f>IF(INDEX(Technologies!$B$8:$U$227,H1016,I1016)=0,"",INDEX(Technologies!$B$8:$U$227,H1016,I1016))</f>
        <v>Tier1</v>
      </c>
      <c r="E1016" t="str">
        <f>INDEX(Technologies!$B$8:$B$227,H1016)</f>
        <v>RefgFrz-BM-TTD_Med-Tier1</v>
      </c>
      <c r="G1016" t="str">
        <f t="shared" si="46"/>
        <v>EffLevel</v>
      </c>
      <c r="H1016">
        <f t="shared" si="48"/>
        <v>100</v>
      </c>
      <c r="I1016">
        <f>MATCH(G1016,Technologies!$B$7:$U$7,0)</f>
        <v>11</v>
      </c>
      <c r="J1016">
        <v>119</v>
      </c>
    </row>
    <row r="1017" spans="2:10" x14ac:dyDescent="0.25">
      <c r="B1017">
        <f>INDEX(exante.Technology!$A$5:$A$300,MATCH(E1017,exante.Technology!$C$5:$C$300,0))</f>
        <v>1300</v>
      </c>
      <c r="C1017" s="1">
        <f t="shared" si="47"/>
        <v>167</v>
      </c>
      <c r="D1017" s="30">
        <f>IF(INDEX(Technologies!$B$8:$U$227,H1017,I1017)=0,"",INDEX(Technologies!$B$8:$U$227,H1017,I1017))</f>
        <v>628</v>
      </c>
      <c r="E1017" t="str">
        <f>INDEX(Technologies!$B$8:$B$227,H1017)</f>
        <v>RefgFrz-BM-TTD_Med-Tier1</v>
      </c>
      <c r="G1017" t="str">
        <f t="shared" si="46"/>
        <v>Rated_kWhyr</v>
      </c>
      <c r="H1017">
        <f t="shared" si="48"/>
        <v>100</v>
      </c>
      <c r="I1017">
        <f>MATCH(G1017,Technologies!$B$7:$U$7,0)</f>
        <v>12</v>
      </c>
      <c r="J1017">
        <v>119</v>
      </c>
    </row>
    <row r="1018" spans="2:10" x14ac:dyDescent="0.25">
      <c r="B1018">
        <f>INDEX(exante.Technology!$A$5:$A$300,MATCH(E1018,exante.Technology!$C$5:$C$300,0))</f>
        <v>1300</v>
      </c>
      <c r="C1018" s="1">
        <f t="shared" si="47"/>
        <v>9</v>
      </c>
      <c r="D1018" s="30" t="str">
        <f>IF(INDEX(Technologies!$B$8:$U$227,H1018,I1018)=0,"",INDEX(Technologies!$B$8:$U$227,H1018,I1018))</f>
        <v>RatedkWh</v>
      </c>
      <c r="E1018" t="str">
        <f>INDEX(Technologies!$B$8:$B$227,H1018)</f>
        <v>RefgFrz-BM-TTD_Med-Tier1</v>
      </c>
      <c r="G1018" t="str">
        <f t="shared" si="46"/>
        <v>Scale_Basis_Type</v>
      </c>
      <c r="H1018">
        <f t="shared" si="48"/>
        <v>100</v>
      </c>
      <c r="I1018">
        <f>MATCH(G1018,Technologies!$B$7:$U$7,0)</f>
        <v>13</v>
      </c>
      <c r="J1018">
        <v>119</v>
      </c>
    </row>
    <row r="1019" spans="2:10" x14ac:dyDescent="0.25">
      <c r="B1019">
        <f>INDEX(exante.Technology!$A$5:$A$300,MATCH(E1019,exante.Technology!$C$5:$C$300,0))</f>
        <v>1300</v>
      </c>
      <c r="C1019" s="1">
        <f t="shared" si="47"/>
        <v>10</v>
      </c>
      <c r="D1019" s="30">
        <f>IF(INDEX(Technologies!$B$8:$U$227,H1019,I1019)=0,"",INDEX(Technologies!$B$8:$U$227,H1019,I1019))</f>
        <v>628</v>
      </c>
      <c r="E1019" t="str">
        <f>INDEX(Technologies!$B$8:$B$227,H1019)</f>
        <v>RefgFrz-BM-TTD_Med-Tier1</v>
      </c>
      <c r="G1019" t="str">
        <f t="shared" si="46"/>
        <v>Scale_Basis_Value</v>
      </c>
      <c r="H1019">
        <f t="shared" si="48"/>
        <v>100</v>
      </c>
      <c r="I1019">
        <f>MATCH(G1019,Technologies!$B$7:$U$7,0)</f>
        <v>14</v>
      </c>
      <c r="J1019">
        <v>119</v>
      </c>
    </row>
    <row r="1020" spans="2:10" x14ac:dyDescent="0.25">
      <c r="B1020">
        <f>INDEX(exante.Technology!$A$5:$A$300,MATCH(E1020,exante.Technology!$C$5:$C$300,0))</f>
        <v>1301</v>
      </c>
      <c r="C1020" s="1">
        <f t="shared" si="47"/>
        <v>83</v>
      </c>
      <c r="D1020" s="30" t="str">
        <f>IF(INDEX(Technologies!$B$8:$U$227,H1020,I1020)=0,"",INDEX(Technologies!$B$8:$U$227,H1020,I1020))</f>
        <v>Bottom</v>
      </c>
      <c r="E1020" t="str">
        <f>INDEX(Technologies!$B$8:$B$227,H1020)</f>
        <v>RefgFrz-BM-TTD_Large-Tier1</v>
      </c>
      <c r="G1020" t="str">
        <f t="shared" si="46"/>
        <v>Freezer_Location</v>
      </c>
      <c r="H1020">
        <f t="shared" si="48"/>
        <v>101</v>
      </c>
      <c r="I1020">
        <f>MATCH(G1020,Technologies!$B$7:$U$7,0)</f>
        <v>4</v>
      </c>
      <c r="J1020">
        <v>119</v>
      </c>
    </row>
    <row r="1021" spans="2:10" x14ac:dyDescent="0.25">
      <c r="B1021">
        <f>INDEX(exante.Technology!$A$5:$A$300,MATCH(E1021,exante.Technology!$C$5:$C$300,0))</f>
        <v>1301</v>
      </c>
      <c r="C1021" s="1">
        <f t="shared" si="47"/>
        <v>95</v>
      </c>
      <c r="D1021" s="30" t="b">
        <f>IF(INDEX(Technologies!$B$8:$U$227,H1021,I1021)=0,"",INDEX(Technologies!$B$8:$U$227,H1021,I1021))</f>
        <v>1</v>
      </c>
      <c r="E1021" t="str">
        <f>INDEX(Technologies!$B$8:$B$227,H1021)</f>
        <v>RefgFrz-BM-TTD_Large-Tier1</v>
      </c>
      <c r="G1021" t="str">
        <f t="shared" si="46"/>
        <v>IceMaker</v>
      </c>
      <c r="H1021">
        <f t="shared" si="48"/>
        <v>101</v>
      </c>
      <c r="I1021">
        <f>MATCH(G1021,Technologies!$B$7:$U$7,0)</f>
        <v>5</v>
      </c>
      <c r="J1021">
        <v>119</v>
      </c>
    </row>
    <row r="1022" spans="2:10" x14ac:dyDescent="0.25">
      <c r="B1022">
        <f>INDEX(exante.Technology!$A$5:$A$300,MATCH(E1022,exante.Technology!$C$5:$C$300,0))</f>
        <v>1301</v>
      </c>
      <c r="C1022" s="1">
        <f t="shared" si="47"/>
        <v>1083</v>
      </c>
      <c r="D1022" s="30" t="b">
        <f>IF(INDEX(Technologies!$B$8:$U$227,H1022,I1022)=0,"",INDEX(Technologies!$B$8:$U$227,H1022,I1022))</f>
        <v>1</v>
      </c>
      <c r="E1022" t="str">
        <f>INDEX(Technologies!$B$8:$B$227,H1022)</f>
        <v>RefgFrz-BM-TTD_Large-Tier1</v>
      </c>
      <c r="G1022" t="str">
        <f t="shared" si="46"/>
        <v>ThruDoorIce</v>
      </c>
      <c r="H1022">
        <f t="shared" si="48"/>
        <v>101</v>
      </c>
      <c r="I1022">
        <f>MATCH(G1022,Technologies!$B$7:$U$7,0)</f>
        <v>6</v>
      </c>
      <c r="J1022">
        <v>119</v>
      </c>
    </row>
    <row r="1023" spans="2:10" x14ac:dyDescent="0.25">
      <c r="B1023">
        <f>INDEX(exante.Technology!$A$5:$A$300,MATCH(E1023,exante.Technology!$C$5:$C$300,0))</f>
        <v>1301</v>
      </c>
      <c r="C1023" s="1">
        <f t="shared" si="47"/>
        <v>38</v>
      </c>
      <c r="D1023" s="30" t="str">
        <f>IF(INDEX(Technologies!$B$8:$U$227,H1023,I1023)=0,"",INDEX(Technologies!$B$8:$U$227,H1023,I1023))</f>
        <v>Automatic</v>
      </c>
      <c r="E1023" t="str">
        <f>INDEX(Technologies!$B$8:$B$227,H1023)</f>
        <v>RefgFrz-BM-TTD_Large-Tier1</v>
      </c>
      <c r="G1023" t="str">
        <f t="shared" si="46"/>
        <v>Defrost</v>
      </c>
      <c r="H1023">
        <f t="shared" si="48"/>
        <v>101</v>
      </c>
      <c r="I1023">
        <f>MATCH(G1023,Technologies!$B$7:$U$7,0)</f>
        <v>7</v>
      </c>
      <c r="J1023">
        <v>119</v>
      </c>
    </row>
    <row r="1024" spans="2:10" x14ac:dyDescent="0.25">
      <c r="B1024">
        <f>INDEX(exante.Technology!$A$5:$A$300,MATCH(E1024,exante.Technology!$C$5:$C$300,0))</f>
        <v>1301</v>
      </c>
      <c r="C1024" s="1">
        <f t="shared" si="47"/>
        <v>205</v>
      </c>
      <c r="D1024" s="30">
        <f>IF(INDEX(Technologies!$B$8:$U$227,H1024,I1024)=0,"",INDEX(Technologies!$B$8:$U$227,H1024,I1024))</f>
        <v>22</v>
      </c>
      <c r="E1024" t="str">
        <f>INDEX(Technologies!$B$8:$B$227,H1024)</f>
        <v>RefgFrz-BM-TTD_Large-Tier1</v>
      </c>
      <c r="G1024" t="str">
        <f t="shared" si="46"/>
        <v>TotVolume</v>
      </c>
      <c r="H1024">
        <f t="shared" si="48"/>
        <v>101</v>
      </c>
      <c r="I1024">
        <f>MATCH(G1024,Technologies!$B$7:$U$7,0)</f>
        <v>8</v>
      </c>
      <c r="J1024">
        <v>119</v>
      </c>
    </row>
    <row r="1025" spans="2:10" x14ac:dyDescent="0.25">
      <c r="B1025">
        <f>INDEX(exante.Technology!$A$5:$A$300,MATCH(E1025,exante.Technology!$C$5:$C$300,0))</f>
        <v>1301</v>
      </c>
      <c r="C1025" s="1">
        <f t="shared" si="47"/>
        <v>1084</v>
      </c>
      <c r="D1025" s="30" t="str">
        <f>IF(INDEX(Technologies!$B$8:$U$227,H1025,I1025)=0,"",INDEX(Technologies!$B$8:$U$227,H1025,I1025))</f>
        <v>Large (21 – 23 cu. ft.)</v>
      </c>
      <c r="E1025" t="str">
        <f>INDEX(Technologies!$B$8:$B$227,H1025)</f>
        <v>RefgFrz-BM-TTD_Large-Tier1</v>
      </c>
      <c r="G1025" t="str">
        <f t="shared" si="46"/>
        <v>SizeRange</v>
      </c>
      <c r="H1025">
        <f t="shared" si="48"/>
        <v>101</v>
      </c>
      <c r="I1025">
        <f>MATCH(G1025,Technologies!$B$7:$U$7,0)</f>
        <v>10</v>
      </c>
      <c r="J1025">
        <v>119</v>
      </c>
    </row>
    <row r="1026" spans="2:10" x14ac:dyDescent="0.25">
      <c r="B1026">
        <f>INDEX(exante.Technology!$A$5:$A$300,MATCH(E1026,exante.Technology!$C$5:$C$300,0))</f>
        <v>1301</v>
      </c>
      <c r="C1026" s="1">
        <f t="shared" si="47"/>
        <v>1085</v>
      </c>
      <c r="D1026" s="30" t="str">
        <f>IF(INDEX(Technologies!$B$8:$U$227,H1026,I1026)=0,"",INDEX(Technologies!$B$8:$U$227,H1026,I1026))</f>
        <v>Tier1</v>
      </c>
      <c r="E1026" t="str">
        <f>INDEX(Technologies!$B$8:$B$227,H1026)</f>
        <v>RefgFrz-BM-TTD_Large-Tier1</v>
      </c>
      <c r="G1026" t="str">
        <f t="shared" si="46"/>
        <v>EffLevel</v>
      </c>
      <c r="H1026">
        <f t="shared" si="48"/>
        <v>101</v>
      </c>
      <c r="I1026">
        <f>MATCH(G1026,Technologies!$B$7:$U$7,0)</f>
        <v>11</v>
      </c>
      <c r="J1026">
        <v>119</v>
      </c>
    </row>
    <row r="1027" spans="2:10" x14ac:dyDescent="0.25">
      <c r="B1027">
        <f>INDEX(exante.Technology!$A$5:$A$300,MATCH(E1027,exante.Technology!$C$5:$C$300,0))</f>
        <v>1301</v>
      </c>
      <c r="C1027" s="1">
        <f t="shared" si="47"/>
        <v>167</v>
      </c>
      <c r="D1027" s="30">
        <f>IF(INDEX(Technologies!$B$8:$U$227,H1027,I1027)=0,"",INDEX(Technologies!$B$8:$U$227,H1027,I1027))</f>
        <v>660</v>
      </c>
      <c r="E1027" t="str">
        <f>INDEX(Technologies!$B$8:$B$227,H1027)</f>
        <v>RefgFrz-BM-TTD_Large-Tier1</v>
      </c>
      <c r="G1027" t="str">
        <f t="shared" si="46"/>
        <v>Rated_kWhyr</v>
      </c>
      <c r="H1027">
        <f t="shared" si="48"/>
        <v>101</v>
      </c>
      <c r="I1027">
        <f>MATCH(G1027,Technologies!$B$7:$U$7,0)</f>
        <v>12</v>
      </c>
      <c r="J1027">
        <v>119</v>
      </c>
    </row>
    <row r="1028" spans="2:10" x14ac:dyDescent="0.25">
      <c r="B1028">
        <f>INDEX(exante.Technology!$A$5:$A$300,MATCH(E1028,exante.Technology!$C$5:$C$300,0))</f>
        <v>1301</v>
      </c>
      <c r="C1028" s="1">
        <f t="shared" si="47"/>
        <v>9</v>
      </c>
      <c r="D1028" s="30" t="str">
        <f>IF(INDEX(Technologies!$B$8:$U$227,H1028,I1028)=0,"",INDEX(Technologies!$B$8:$U$227,H1028,I1028))</f>
        <v>RatedkWh</v>
      </c>
      <c r="E1028" t="str">
        <f>INDEX(Technologies!$B$8:$B$227,H1028)</f>
        <v>RefgFrz-BM-TTD_Large-Tier1</v>
      </c>
      <c r="G1028" t="str">
        <f t="shared" si="46"/>
        <v>Scale_Basis_Type</v>
      </c>
      <c r="H1028">
        <f t="shared" si="48"/>
        <v>101</v>
      </c>
      <c r="I1028">
        <f>MATCH(G1028,Technologies!$B$7:$U$7,0)</f>
        <v>13</v>
      </c>
      <c r="J1028">
        <v>119</v>
      </c>
    </row>
    <row r="1029" spans="2:10" x14ac:dyDescent="0.25">
      <c r="B1029">
        <f>INDEX(exante.Technology!$A$5:$A$300,MATCH(E1029,exante.Technology!$C$5:$C$300,0))</f>
        <v>1301</v>
      </c>
      <c r="C1029" s="1">
        <f t="shared" si="47"/>
        <v>10</v>
      </c>
      <c r="D1029" s="30">
        <f>IF(INDEX(Technologies!$B$8:$U$227,H1029,I1029)=0,"",INDEX(Technologies!$B$8:$U$227,H1029,I1029))</f>
        <v>660</v>
      </c>
      <c r="E1029" t="str">
        <f>INDEX(Technologies!$B$8:$B$227,H1029)</f>
        <v>RefgFrz-BM-TTD_Large-Tier1</v>
      </c>
      <c r="G1029" t="str">
        <f t="shared" si="46"/>
        <v>Scale_Basis_Value</v>
      </c>
      <c r="H1029">
        <f t="shared" si="48"/>
        <v>101</v>
      </c>
      <c r="I1029">
        <f>MATCH(G1029,Technologies!$B$7:$U$7,0)</f>
        <v>14</v>
      </c>
      <c r="J1029">
        <v>119</v>
      </c>
    </row>
    <row r="1030" spans="2:10" x14ac:dyDescent="0.25">
      <c r="B1030">
        <f>INDEX(exante.Technology!$A$5:$A$300,MATCH(E1030,exante.Technology!$C$5:$C$300,0))</f>
        <v>1302</v>
      </c>
      <c r="C1030" s="1">
        <f t="shared" si="47"/>
        <v>83</v>
      </c>
      <c r="D1030" s="30" t="str">
        <f>IF(INDEX(Technologies!$B$8:$U$227,H1030,I1030)=0,"",INDEX(Technologies!$B$8:$U$227,H1030,I1030))</f>
        <v>Bottom</v>
      </c>
      <c r="E1030" t="str">
        <f>INDEX(Technologies!$B$8:$B$227,H1030)</f>
        <v>RefgFrz-BM-TTD_VLarge-Tier1</v>
      </c>
      <c r="G1030" t="str">
        <f t="shared" si="46"/>
        <v>Freezer_Location</v>
      </c>
      <c r="H1030">
        <f t="shared" si="48"/>
        <v>102</v>
      </c>
      <c r="I1030">
        <f>MATCH(G1030,Technologies!$B$7:$U$7,0)</f>
        <v>4</v>
      </c>
      <c r="J1030">
        <v>119</v>
      </c>
    </row>
    <row r="1031" spans="2:10" x14ac:dyDescent="0.25">
      <c r="B1031">
        <f>INDEX(exante.Technology!$A$5:$A$300,MATCH(E1031,exante.Technology!$C$5:$C$300,0))</f>
        <v>1302</v>
      </c>
      <c r="C1031" s="1">
        <f t="shared" si="47"/>
        <v>95</v>
      </c>
      <c r="D1031" s="30" t="b">
        <f>IF(INDEX(Technologies!$B$8:$U$227,H1031,I1031)=0,"",INDEX(Technologies!$B$8:$U$227,H1031,I1031))</f>
        <v>1</v>
      </c>
      <c r="E1031" t="str">
        <f>INDEX(Technologies!$B$8:$B$227,H1031)</f>
        <v>RefgFrz-BM-TTD_VLarge-Tier1</v>
      </c>
      <c r="G1031" t="str">
        <f t="shared" si="46"/>
        <v>IceMaker</v>
      </c>
      <c r="H1031">
        <f t="shared" si="48"/>
        <v>102</v>
      </c>
      <c r="I1031">
        <f>MATCH(G1031,Technologies!$B$7:$U$7,0)</f>
        <v>5</v>
      </c>
      <c r="J1031">
        <v>119</v>
      </c>
    </row>
    <row r="1032" spans="2:10" x14ac:dyDescent="0.25">
      <c r="B1032">
        <f>INDEX(exante.Technology!$A$5:$A$300,MATCH(E1032,exante.Technology!$C$5:$C$300,0))</f>
        <v>1302</v>
      </c>
      <c r="C1032" s="1">
        <f t="shared" si="47"/>
        <v>1083</v>
      </c>
      <c r="D1032" s="30" t="b">
        <f>IF(INDEX(Technologies!$B$8:$U$227,H1032,I1032)=0,"",INDEX(Technologies!$B$8:$U$227,H1032,I1032))</f>
        <v>1</v>
      </c>
      <c r="E1032" t="str">
        <f>INDEX(Technologies!$B$8:$B$227,H1032)</f>
        <v>RefgFrz-BM-TTD_VLarge-Tier1</v>
      </c>
      <c r="G1032" t="str">
        <f t="shared" si="46"/>
        <v>ThruDoorIce</v>
      </c>
      <c r="H1032">
        <f t="shared" si="48"/>
        <v>102</v>
      </c>
      <c r="I1032">
        <f>MATCH(G1032,Technologies!$B$7:$U$7,0)</f>
        <v>6</v>
      </c>
      <c r="J1032">
        <v>119</v>
      </c>
    </row>
    <row r="1033" spans="2:10" x14ac:dyDescent="0.25">
      <c r="B1033">
        <f>INDEX(exante.Technology!$A$5:$A$300,MATCH(E1033,exante.Technology!$C$5:$C$300,0))</f>
        <v>1302</v>
      </c>
      <c r="C1033" s="1">
        <f t="shared" si="47"/>
        <v>38</v>
      </c>
      <c r="D1033" s="30" t="str">
        <f>IF(INDEX(Technologies!$B$8:$U$227,H1033,I1033)=0,"",INDEX(Technologies!$B$8:$U$227,H1033,I1033))</f>
        <v>Automatic</v>
      </c>
      <c r="E1033" t="str">
        <f>INDEX(Technologies!$B$8:$B$227,H1033)</f>
        <v>RefgFrz-BM-TTD_VLarge-Tier1</v>
      </c>
      <c r="G1033" t="str">
        <f t="shared" si="46"/>
        <v>Defrost</v>
      </c>
      <c r="H1033">
        <f t="shared" si="48"/>
        <v>102</v>
      </c>
      <c r="I1033">
        <f>MATCH(G1033,Technologies!$B$7:$U$7,0)</f>
        <v>7</v>
      </c>
      <c r="J1033">
        <v>119</v>
      </c>
    </row>
    <row r="1034" spans="2:10" x14ac:dyDescent="0.25">
      <c r="B1034">
        <f>INDEX(exante.Technology!$A$5:$A$300,MATCH(E1034,exante.Technology!$C$5:$C$300,0))</f>
        <v>1302</v>
      </c>
      <c r="C1034" s="1">
        <f t="shared" si="47"/>
        <v>205</v>
      </c>
      <c r="D1034" s="30">
        <f>IF(INDEX(Technologies!$B$8:$U$227,H1034,I1034)=0,"",INDEX(Technologies!$B$8:$U$227,H1034,I1034))</f>
        <v>26</v>
      </c>
      <c r="E1034" t="str">
        <f>INDEX(Technologies!$B$8:$B$227,H1034)</f>
        <v>RefgFrz-BM-TTD_VLarge-Tier1</v>
      </c>
      <c r="G1034" t="str">
        <f t="shared" si="46"/>
        <v>TotVolume</v>
      </c>
      <c r="H1034">
        <f t="shared" si="48"/>
        <v>102</v>
      </c>
      <c r="I1034">
        <f>MATCH(G1034,Technologies!$B$7:$U$7,0)</f>
        <v>8</v>
      </c>
      <c r="J1034">
        <v>119</v>
      </c>
    </row>
    <row r="1035" spans="2:10" x14ac:dyDescent="0.25">
      <c r="B1035">
        <f>INDEX(exante.Technology!$A$5:$A$300,MATCH(E1035,exante.Technology!$C$5:$C$300,0))</f>
        <v>1302</v>
      </c>
      <c r="C1035" s="1">
        <f t="shared" si="47"/>
        <v>1084</v>
      </c>
      <c r="D1035" s="30" t="str">
        <f>IF(INDEX(Technologies!$B$8:$U$227,H1035,I1035)=0,"",INDEX(Technologies!$B$8:$U$227,H1035,I1035))</f>
        <v>Very large (over 23 cu. Ft.)</v>
      </c>
      <c r="E1035" t="str">
        <f>INDEX(Technologies!$B$8:$B$227,H1035)</f>
        <v>RefgFrz-BM-TTD_VLarge-Tier1</v>
      </c>
      <c r="G1035" t="str">
        <f t="shared" si="46"/>
        <v>SizeRange</v>
      </c>
      <c r="H1035">
        <f t="shared" si="48"/>
        <v>102</v>
      </c>
      <c r="I1035">
        <f>MATCH(G1035,Technologies!$B$7:$U$7,0)</f>
        <v>10</v>
      </c>
      <c r="J1035">
        <v>119</v>
      </c>
    </row>
    <row r="1036" spans="2:10" x14ac:dyDescent="0.25">
      <c r="B1036">
        <f>INDEX(exante.Technology!$A$5:$A$300,MATCH(E1036,exante.Technology!$C$5:$C$300,0))</f>
        <v>1302</v>
      </c>
      <c r="C1036" s="1">
        <f t="shared" si="47"/>
        <v>1085</v>
      </c>
      <c r="D1036" s="30" t="str">
        <f>IF(INDEX(Technologies!$B$8:$U$227,H1036,I1036)=0,"",INDEX(Technologies!$B$8:$U$227,H1036,I1036))</f>
        <v>Tier1</v>
      </c>
      <c r="E1036" t="str">
        <f>INDEX(Technologies!$B$8:$B$227,H1036)</f>
        <v>RefgFrz-BM-TTD_VLarge-Tier1</v>
      </c>
      <c r="G1036" t="str">
        <f t="shared" si="46"/>
        <v>EffLevel</v>
      </c>
      <c r="H1036">
        <f t="shared" si="48"/>
        <v>102</v>
      </c>
      <c r="I1036">
        <f>MATCH(G1036,Technologies!$B$7:$U$7,0)</f>
        <v>11</v>
      </c>
      <c r="J1036">
        <v>119</v>
      </c>
    </row>
    <row r="1037" spans="2:10" x14ac:dyDescent="0.25">
      <c r="B1037">
        <f>INDEX(exante.Technology!$A$5:$A$300,MATCH(E1037,exante.Technology!$C$5:$C$300,0))</f>
        <v>1302</v>
      </c>
      <c r="C1037" s="1">
        <f t="shared" si="47"/>
        <v>167</v>
      </c>
      <c r="D1037" s="30">
        <f>IF(INDEX(Technologies!$B$8:$U$227,H1037,I1037)=0,"",INDEX(Technologies!$B$8:$U$227,H1037,I1037))</f>
        <v>702</v>
      </c>
      <c r="E1037" t="str">
        <f>INDEX(Technologies!$B$8:$B$227,H1037)</f>
        <v>RefgFrz-BM-TTD_VLarge-Tier1</v>
      </c>
      <c r="G1037" t="str">
        <f t="shared" si="46"/>
        <v>Rated_kWhyr</v>
      </c>
      <c r="H1037">
        <f t="shared" si="48"/>
        <v>102</v>
      </c>
      <c r="I1037">
        <f>MATCH(G1037,Technologies!$B$7:$U$7,0)</f>
        <v>12</v>
      </c>
      <c r="J1037">
        <v>119</v>
      </c>
    </row>
    <row r="1038" spans="2:10" x14ac:dyDescent="0.25">
      <c r="B1038">
        <f>INDEX(exante.Technology!$A$5:$A$300,MATCH(E1038,exante.Technology!$C$5:$C$300,0))</f>
        <v>1302</v>
      </c>
      <c r="C1038" s="1">
        <f t="shared" si="47"/>
        <v>9</v>
      </c>
      <c r="D1038" s="30" t="str">
        <f>IF(INDEX(Technologies!$B$8:$U$227,H1038,I1038)=0,"",INDEX(Technologies!$B$8:$U$227,H1038,I1038))</f>
        <v>RatedkWh</v>
      </c>
      <c r="E1038" t="str">
        <f>INDEX(Technologies!$B$8:$B$227,H1038)</f>
        <v>RefgFrz-BM-TTD_VLarge-Tier1</v>
      </c>
      <c r="G1038" t="str">
        <f t="shared" si="46"/>
        <v>Scale_Basis_Type</v>
      </c>
      <c r="H1038">
        <f t="shared" si="48"/>
        <v>102</v>
      </c>
      <c r="I1038">
        <f>MATCH(G1038,Technologies!$B$7:$U$7,0)</f>
        <v>13</v>
      </c>
      <c r="J1038">
        <v>119</v>
      </c>
    </row>
    <row r="1039" spans="2:10" x14ac:dyDescent="0.25">
      <c r="B1039">
        <f>INDEX(exante.Technology!$A$5:$A$300,MATCH(E1039,exante.Technology!$C$5:$C$300,0))</f>
        <v>1302</v>
      </c>
      <c r="C1039" s="1">
        <f t="shared" si="47"/>
        <v>10</v>
      </c>
      <c r="D1039" s="30">
        <f>IF(INDEX(Technologies!$B$8:$U$227,H1039,I1039)=0,"",INDEX(Technologies!$B$8:$U$227,H1039,I1039))</f>
        <v>702</v>
      </c>
      <c r="E1039" t="str">
        <f>INDEX(Technologies!$B$8:$B$227,H1039)</f>
        <v>RefgFrz-BM-TTD_VLarge-Tier1</v>
      </c>
      <c r="G1039" t="str">
        <f t="shared" si="46"/>
        <v>Scale_Basis_Value</v>
      </c>
      <c r="H1039">
        <f t="shared" si="48"/>
        <v>102</v>
      </c>
      <c r="I1039">
        <f>MATCH(G1039,Technologies!$B$7:$U$7,0)</f>
        <v>14</v>
      </c>
      <c r="J1039">
        <v>119</v>
      </c>
    </row>
    <row r="1040" spans="2:10" x14ac:dyDescent="0.25">
      <c r="B1040">
        <f>INDEX(exante.Technology!$A$5:$A$300,MATCH(E1040,exante.Technology!$C$5:$C$300,0))</f>
        <v>1303</v>
      </c>
      <c r="C1040" s="1">
        <f t="shared" si="47"/>
        <v>83</v>
      </c>
      <c r="D1040" s="30" t="str">
        <f>IF(INDEX(Technologies!$B$8:$U$227,H1040,I1040)=0,"",INDEX(Technologies!$B$8:$U$227,H1040,I1040))</f>
        <v>Bottom</v>
      </c>
      <c r="E1040" t="str">
        <f>INDEX(Technologies!$B$8:$B$227,H1040)</f>
        <v>RefgFrz-BM-TTD_WtdSize-Tier1</v>
      </c>
      <c r="G1040" t="str">
        <f t="shared" si="46"/>
        <v>Freezer_Location</v>
      </c>
      <c r="H1040">
        <f t="shared" si="48"/>
        <v>103</v>
      </c>
      <c r="I1040">
        <f>MATCH(G1040,Technologies!$B$7:$U$7,0)</f>
        <v>4</v>
      </c>
      <c r="J1040">
        <v>119</v>
      </c>
    </row>
    <row r="1041" spans="2:10" x14ac:dyDescent="0.25">
      <c r="B1041">
        <f>INDEX(exante.Technology!$A$5:$A$300,MATCH(E1041,exante.Technology!$C$5:$C$300,0))</f>
        <v>1303</v>
      </c>
      <c r="C1041" s="1">
        <f t="shared" si="47"/>
        <v>95</v>
      </c>
      <c r="D1041" s="30" t="b">
        <f>IF(INDEX(Technologies!$B$8:$U$227,H1041,I1041)=0,"",INDEX(Technologies!$B$8:$U$227,H1041,I1041))</f>
        <v>1</v>
      </c>
      <c r="E1041" t="str">
        <f>INDEX(Technologies!$B$8:$B$227,H1041)</f>
        <v>RefgFrz-BM-TTD_WtdSize-Tier1</v>
      </c>
      <c r="G1041" t="str">
        <f t="shared" si="46"/>
        <v>IceMaker</v>
      </c>
      <c r="H1041">
        <f t="shared" si="48"/>
        <v>103</v>
      </c>
      <c r="I1041">
        <f>MATCH(G1041,Technologies!$B$7:$U$7,0)</f>
        <v>5</v>
      </c>
      <c r="J1041">
        <v>119</v>
      </c>
    </row>
    <row r="1042" spans="2:10" x14ac:dyDescent="0.25">
      <c r="B1042">
        <f>INDEX(exante.Technology!$A$5:$A$300,MATCH(E1042,exante.Technology!$C$5:$C$300,0))</f>
        <v>1303</v>
      </c>
      <c r="C1042" s="1">
        <f t="shared" si="47"/>
        <v>1083</v>
      </c>
      <c r="D1042" s="30" t="b">
        <f>IF(INDEX(Technologies!$B$8:$U$227,H1042,I1042)=0,"",INDEX(Technologies!$B$8:$U$227,H1042,I1042))</f>
        <v>1</v>
      </c>
      <c r="E1042" t="str">
        <f>INDEX(Technologies!$B$8:$B$227,H1042)</f>
        <v>RefgFrz-BM-TTD_WtdSize-Tier1</v>
      </c>
      <c r="G1042" t="str">
        <f t="shared" si="46"/>
        <v>ThruDoorIce</v>
      </c>
      <c r="H1042">
        <f t="shared" si="48"/>
        <v>103</v>
      </c>
      <c r="I1042">
        <f>MATCH(G1042,Technologies!$B$7:$U$7,0)</f>
        <v>6</v>
      </c>
      <c r="J1042">
        <v>119</v>
      </c>
    </row>
    <row r="1043" spans="2:10" x14ac:dyDescent="0.25">
      <c r="B1043">
        <f>INDEX(exante.Technology!$A$5:$A$300,MATCH(E1043,exante.Technology!$C$5:$C$300,0))</f>
        <v>1303</v>
      </c>
      <c r="C1043" s="1">
        <f t="shared" si="47"/>
        <v>38</v>
      </c>
      <c r="D1043" s="30" t="str">
        <f>IF(INDEX(Technologies!$B$8:$U$227,H1043,I1043)=0,"",INDEX(Technologies!$B$8:$U$227,H1043,I1043))</f>
        <v>Automatic</v>
      </c>
      <c r="E1043" t="str">
        <f>INDEX(Technologies!$B$8:$B$227,H1043)</f>
        <v>RefgFrz-BM-TTD_WtdSize-Tier1</v>
      </c>
      <c r="G1043" t="str">
        <f t="shared" si="46"/>
        <v>Defrost</v>
      </c>
      <c r="H1043">
        <f t="shared" si="48"/>
        <v>103</v>
      </c>
      <c r="I1043">
        <f>MATCH(G1043,Technologies!$B$7:$U$7,0)</f>
        <v>7</v>
      </c>
      <c r="J1043">
        <v>119</v>
      </c>
    </row>
    <row r="1044" spans="2:10" x14ac:dyDescent="0.25">
      <c r="B1044">
        <f>INDEX(exante.Technology!$A$5:$A$300,MATCH(E1044,exante.Technology!$C$5:$C$300,0))</f>
        <v>1303</v>
      </c>
      <c r="C1044" s="1">
        <f t="shared" si="47"/>
        <v>205</v>
      </c>
      <c r="D1044" s="30">
        <f>IF(INDEX(Technologies!$B$8:$U$227,H1044,I1044)=0,"",INDEX(Technologies!$B$8:$U$227,H1044,I1044))</f>
        <v>24.6</v>
      </c>
      <c r="E1044" t="str">
        <f>INDEX(Technologies!$B$8:$B$227,H1044)</f>
        <v>RefgFrz-BM-TTD_WtdSize-Tier1</v>
      </c>
      <c r="G1044" t="str">
        <f t="shared" ref="G1044:G1107" si="49">VLOOKUP(C1044,$B$6:$C$17,2,FALSE)</f>
        <v>TotVolume</v>
      </c>
      <c r="H1044">
        <f t="shared" si="48"/>
        <v>103</v>
      </c>
      <c r="I1044">
        <f>MATCH(G1044,Technologies!$B$7:$U$7,0)</f>
        <v>8</v>
      </c>
      <c r="J1044">
        <v>119</v>
      </c>
    </row>
    <row r="1045" spans="2:10" x14ac:dyDescent="0.25">
      <c r="B1045">
        <f>INDEX(exante.Technology!$A$5:$A$300,MATCH(E1045,exante.Technology!$C$5:$C$300,0))</f>
        <v>1303</v>
      </c>
      <c r="C1045" s="1">
        <f t="shared" si="47"/>
        <v>1084</v>
      </c>
      <c r="D1045" s="30" t="str">
        <f>IF(INDEX(Technologies!$B$8:$U$227,H1045,I1045)=0,"",INDEX(Technologies!$B$8:$U$227,H1045,I1045))</f>
        <v>Weighted Size</v>
      </c>
      <c r="E1045" t="str">
        <f>INDEX(Technologies!$B$8:$B$227,H1045)</f>
        <v>RefgFrz-BM-TTD_WtdSize-Tier1</v>
      </c>
      <c r="G1045" t="str">
        <f t="shared" si="49"/>
        <v>SizeRange</v>
      </c>
      <c r="H1045">
        <f t="shared" si="48"/>
        <v>103</v>
      </c>
      <c r="I1045">
        <f>MATCH(G1045,Technologies!$B$7:$U$7,0)</f>
        <v>10</v>
      </c>
      <c r="J1045">
        <v>119</v>
      </c>
    </row>
    <row r="1046" spans="2:10" x14ac:dyDescent="0.25">
      <c r="B1046">
        <f>INDEX(exante.Technology!$A$5:$A$300,MATCH(E1046,exante.Technology!$C$5:$C$300,0))</f>
        <v>1303</v>
      </c>
      <c r="C1046" s="1">
        <f t="shared" si="47"/>
        <v>1085</v>
      </c>
      <c r="D1046" s="30" t="str">
        <f>IF(INDEX(Technologies!$B$8:$U$227,H1046,I1046)=0,"",INDEX(Technologies!$B$8:$U$227,H1046,I1046))</f>
        <v>Tier1</v>
      </c>
      <c r="E1046" t="str">
        <f>INDEX(Technologies!$B$8:$B$227,H1046)</f>
        <v>RefgFrz-BM-TTD_WtdSize-Tier1</v>
      </c>
      <c r="G1046" t="str">
        <f t="shared" si="49"/>
        <v>EffLevel</v>
      </c>
      <c r="H1046">
        <f t="shared" si="48"/>
        <v>103</v>
      </c>
      <c r="I1046">
        <f>MATCH(G1046,Technologies!$B$7:$U$7,0)</f>
        <v>11</v>
      </c>
      <c r="J1046">
        <v>119</v>
      </c>
    </row>
    <row r="1047" spans="2:10" x14ac:dyDescent="0.25">
      <c r="B1047">
        <f>INDEX(exante.Technology!$A$5:$A$300,MATCH(E1047,exante.Technology!$C$5:$C$300,0))</f>
        <v>1303</v>
      </c>
      <c r="C1047" s="1">
        <f t="shared" si="47"/>
        <v>167</v>
      </c>
      <c r="D1047" s="30">
        <f>IF(INDEX(Technologies!$B$8:$U$227,H1047,I1047)=0,"",INDEX(Technologies!$B$8:$U$227,H1047,I1047))</f>
        <v>687</v>
      </c>
      <c r="E1047" t="str">
        <f>INDEX(Technologies!$B$8:$B$227,H1047)</f>
        <v>RefgFrz-BM-TTD_WtdSize-Tier1</v>
      </c>
      <c r="G1047" t="str">
        <f t="shared" si="49"/>
        <v>Rated_kWhyr</v>
      </c>
      <c r="H1047">
        <f t="shared" si="48"/>
        <v>103</v>
      </c>
      <c r="I1047">
        <f>MATCH(G1047,Technologies!$B$7:$U$7,0)</f>
        <v>12</v>
      </c>
      <c r="J1047">
        <v>119</v>
      </c>
    </row>
    <row r="1048" spans="2:10" x14ac:dyDescent="0.25">
      <c r="B1048">
        <f>INDEX(exante.Technology!$A$5:$A$300,MATCH(E1048,exante.Technology!$C$5:$C$300,0))</f>
        <v>1303</v>
      </c>
      <c r="C1048" s="1">
        <f t="shared" si="47"/>
        <v>9</v>
      </c>
      <c r="D1048" s="30" t="str">
        <f>IF(INDEX(Technologies!$B$8:$U$227,H1048,I1048)=0,"",INDEX(Technologies!$B$8:$U$227,H1048,I1048))</f>
        <v>RatedkWh</v>
      </c>
      <c r="E1048" t="str">
        <f>INDEX(Technologies!$B$8:$B$227,H1048)</f>
        <v>RefgFrz-BM-TTD_WtdSize-Tier1</v>
      </c>
      <c r="G1048" t="str">
        <f t="shared" si="49"/>
        <v>Scale_Basis_Type</v>
      </c>
      <c r="H1048">
        <f t="shared" si="48"/>
        <v>103</v>
      </c>
      <c r="I1048">
        <f>MATCH(G1048,Technologies!$B$7:$U$7,0)</f>
        <v>13</v>
      </c>
      <c r="J1048">
        <v>119</v>
      </c>
    </row>
    <row r="1049" spans="2:10" x14ac:dyDescent="0.25">
      <c r="B1049">
        <f>INDEX(exante.Technology!$A$5:$A$300,MATCH(E1049,exante.Technology!$C$5:$C$300,0))</f>
        <v>1303</v>
      </c>
      <c r="C1049" s="1">
        <f t="shared" si="47"/>
        <v>10</v>
      </c>
      <c r="D1049" s="30">
        <f>IF(INDEX(Technologies!$B$8:$U$227,H1049,I1049)=0,"",INDEX(Technologies!$B$8:$U$227,H1049,I1049))</f>
        <v>687</v>
      </c>
      <c r="E1049" t="str">
        <f>INDEX(Technologies!$B$8:$B$227,H1049)</f>
        <v>RefgFrz-BM-TTD_WtdSize-Tier1</v>
      </c>
      <c r="G1049" t="str">
        <f t="shared" si="49"/>
        <v>Scale_Basis_Value</v>
      </c>
      <c r="H1049">
        <f t="shared" si="48"/>
        <v>103</v>
      </c>
      <c r="I1049">
        <f>MATCH(G1049,Technologies!$B$7:$U$7,0)</f>
        <v>14</v>
      </c>
      <c r="J1049">
        <v>119</v>
      </c>
    </row>
    <row r="1050" spans="2:10" x14ac:dyDescent="0.25">
      <c r="B1050">
        <f>INDEX(exante.Technology!$A$5:$A$300,MATCH(E1050,exante.Technology!$C$5:$C$300,0))</f>
        <v>1304</v>
      </c>
      <c r="C1050" s="1">
        <f t="shared" si="47"/>
        <v>83</v>
      </c>
      <c r="D1050" s="30" t="str">
        <f>IF(INDEX(Technologies!$B$8:$U$227,H1050,I1050)=0,"",INDEX(Technologies!$B$8:$U$227,H1050,I1050))</f>
        <v>Bottom</v>
      </c>
      <c r="E1050" t="str">
        <f>INDEX(Technologies!$B$8:$B$227,H1050)</f>
        <v>RefgFrz-BM-Ice_Mini-Tier1</v>
      </c>
      <c r="G1050" t="str">
        <f t="shared" si="49"/>
        <v>Freezer_Location</v>
      </c>
      <c r="H1050">
        <f t="shared" si="48"/>
        <v>104</v>
      </c>
      <c r="I1050">
        <f>MATCH(G1050,Technologies!$B$7:$U$7,0)</f>
        <v>4</v>
      </c>
      <c r="J1050">
        <v>119</v>
      </c>
    </row>
    <row r="1051" spans="2:10" x14ac:dyDescent="0.25">
      <c r="B1051">
        <f>INDEX(exante.Technology!$A$5:$A$300,MATCH(E1051,exante.Technology!$C$5:$C$300,0))</f>
        <v>1304</v>
      </c>
      <c r="C1051" s="1">
        <f t="shared" si="47"/>
        <v>95</v>
      </c>
      <c r="D1051" s="30" t="b">
        <f>IF(INDEX(Technologies!$B$8:$U$227,H1051,I1051)=0,"",INDEX(Technologies!$B$8:$U$227,H1051,I1051))</f>
        <v>1</v>
      </c>
      <c r="E1051" t="str">
        <f>INDEX(Technologies!$B$8:$B$227,H1051)</f>
        <v>RefgFrz-BM-Ice_Mini-Tier1</v>
      </c>
      <c r="G1051" t="str">
        <f t="shared" si="49"/>
        <v>IceMaker</v>
      </c>
      <c r="H1051">
        <f t="shared" si="48"/>
        <v>104</v>
      </c>
      <c r="I1051">
        <f>MATCH(G1051,Technologies!$B$7:$U$7,0)</f>
        <v>5</v>
      </c>
      <c r="J1051">
        <v>119</v>
      </c>
    </row>
    <row r="1052" spans="2:10" x14ac:dyDescent="0.25">
      <c r="B1052">
        <f>INDEX(exante.Technology!$A$5:$A$300,MATCH(E1052,exante.Technology!$C$5:$C$300,0))</f>
        <v>1304</v>
      </c>
      <c r="C1052" s="1">
        <f t="shared" si="47"/>
        <v>1083</v>
      </c>
      <c r="D1052" s="30" t="b">
        <f>IF(INDEX(Technologies!$B$8:$U$227,H1052,I1052)=0,"",INDEX(Technologies!$B$8:$U$227,H1052,I1052))</f>
        <v>0</v>
      </c>
      <c r="E1052" t="str">
        <f>INDEX(Technologies!$B$8:$B$227,H1052)</f>
        <v>RefgFrz-BM-Ice_Mini-Tier1</v>
      </c>
      <c r="G1052" t="str">
        <f t="shared" si="49"/>
        <v>ThruDoorIce</v>
      </c>
      <c r="H1052">
        <f t="shared" si="48"/>
        <v>104</v>
      </c>
      <c r="I1052">
        <f>MATCH(G1052,Technologies!$B$7:$U$7,0)</f>
        <v>6</v>
      </c>
      <c r="J1052">
        <v>119</v>
      </c>
    </row>
    <row r="1053" spans="2:10" x14ac:dyDescent="0.25">
      <c r="B1053">
        <f>INDEX(exante.Technology!$A$5:$A$300,MATCH(E1053,exante.Technology!$C$5:$C$300,0))</f>
        <v>1304</v>
      </c>
      <c r="C1053" s="1">
        <f t="shared" si="47"/>
        <v>38</v>
      </c>
      <c r="D1053" s="30" t="str">
        <f>IF(INDEX(Technologies!$B$8:$U$227,H1053,I1053)=0,"",INDEX(Technologies!$B$8:$U$227,H1053,I1053))</f>
        <v>Automatic</v>
      </c>
      <c r="E1053" t="str">
        <f>INDEX(Technologies!$B$8:$B$227,H1053)</f>
        <v>RefgFrz-BM-Ice_Mini-Tier1</v>
      </c>
      <c r="G1053" t="str">
        <f t="shared" si="49"/>
        <v>Defrost</v>
      </c>
      <c r="H1053">
        <f t="shared" si="48"/>
        <v>104</v>
      </c>
      <c r="I1053">
        <f>MATCH(G1053,Technologies!$B$7:$U$7,0)</f>
        <v>7</v>
      </c>
      <c r="J1053">
        <v>119</v>
      </c>
    </row>
    <row r="1054" spans="2:10" x14ac:dyDescent="0.25">
      <c r="B1054">
        <f>INDEX(exante.Technology!$A$5:$A$300,MATCH(E1054,exante.Technology!$C$5:$C$300,0))</f>
        <v>1304</v>
      </c>
      <c r="C1054" s="1">
        <f t="shared" si="47"/>
        <v>205</v>
      </c>
      <c r="D1054" s="30">
        <f>IF(INDEX(Technologies!$B$8:$U$227,H1054,I1054)=0,"",INDEX(Technologies!$B$8:$U$227,H1054,I1054))</f>
        <v>11</v>
      </c>
      <c r="E1054" t="str">
        <f>INDEX(Technologies!$B$8:$B$227,H1054)</f>
        <v>RefgFrz-BM-Ice_Mini-Tier1</v>
      </c>
      <c r="G1054" t="str">
        <f t="shared" si="49"/>
        <v>TotVolume</v>
      </c>
      <c r="H1054">
        <f t="shared" si="48"/>
        <v>104</v>
      </c>
      <c r="I1054">
        <f>MATCH(G1054,Technologies!$B$7:$U$7,0)</f>
        <v>8</v>
      </c>
      <c r="J1054">
        <v>119</v>
      </c>
    </row>
    <row r="1055" spans="2:10" x14ac:dyDescent="0.25">
      <c r="B1055">
        <f>INDEX(exante.Technology!$A$5:$A$300,MATCH(E1055,exante.Technology!$C$5:$C$300,0))</f>
        <v>1304</v>
      </c>
      <c r="C1055" s="1">
        <f t="shared" ref="C1055:C1118" si="50">+C1045</f>
        <v>1084</v>
      </c>
      <c r="D1055" s="30" t="str">
        <f>IF(INDEX(Technologies!$B$8:$U$227,H1055,I1055)=0,"",INDEX(Technologies!$B$8:$U$227,H1055,I1055))</f>
        <v>Very Small (&lt;13 cu. ft.)</v>
      </c>
      <c r="E1055" t="str">
        <f>INDEX(Technologies!$B$8:$B$227,H1055)</f>
        <v>RefgFrz-BM-Ice_Mini-Tier1</v>
      </c>
      <c r="G1055" t="str">
        <f t="shared" si="49"/>
        <v>SizeRange</v>
      </c>
      <c r="H1055">
        <f t="shared" ref="H1055:H1118" si="51">+H1045+1</f>
        <v>104</v>
      </c>
      <c r="I1055">
        <f>MATCH(G1055,Technologies!$B$7:$U$7,0)</f>
        <v>10</v>
      </c>
      <c r="J1055">
        <v>119</v>
      </c>
    </row>
    <row r="1056" spans="2:10" x14ac:dyDescent="0.25">
      <c r="B1056">
        <f>INDEX(exante.Technology!$A$5:$A$300,MATCH(E1056,exante.Technology!$C$5:$C$300,0))</f>
        <v>1304</v>
      </c>
      <c r="C1056" s="1">
        <f t="shared" si="50"/>
        <v>1085</v>
      </c>
      <c r="D1056" s="30" t="str">
        <f>IF(INDEX(Technologies!$B$8:$U$227,H1056,I1056)=0,"",INDEX(Technologies!$B$8:$U$227,H1056,I1056))</f>
        <v>Tier1</v>
      </c>
      <c r="E1056" t="str">
        <f>INDEX(Technologies!$B$8:$B$227,H1056)</f>
        <v>RefgFrz-BM-Ice_Mini-Tier1</v>
      </c>
      <c r="G1056" t="str">
        <f t="shared" si="49"/>
        <v>EffLevel</v>
      </c>
      <c r="H1056">
        <f t="shared" si="51"/>
        <v>104</v>
      </c>
      <c r="I1056">
        <f>MATCH(G1056,Technologies!$B$7:$U$7,0)</f>
        <v>11</v>
      </c>
      <c r="J1056">
        <v>119</v>
      </c>
    </row>
    <row r="1057" spans="2:10" x14ac:dyDescent="0.25">
      <c r="B1057">
        <f>INDEX(exante.Technology!$A$5:$A$300,MATCH(E1057,exante.Technology!$C$5:$C$300,0))</f>
        <v>1304</v>
      </c>
      <c r="C1057" s="1">
        <f t="shared" si="50"/>
        <v>167</v>
      </c>
      <c r="D1057" s="30">
        <f>IF(INDEX(Technologies!$B$8:$U$227,H1057,I1057)=0,"",INDEX(Technologies!$B$8:$U$227,H1057,I1057))</f>
        <v>472</v>
      </c>
      <c r="E1057" t="str">
        <f>INDEX(Technologies!$B$8:$B$227,H1057)</f>
        <v>RefgFrz-BM-Ice_Mini-Tier1</v>
      </c>
      <c r="G1057" t="str">
        <f t="shared" si="49"/>
        <v>Rated_kWhyr</v>
      </c>
      <c r="H1057">
        <f t="shared" si="51"/>
        <v>104</v>
      </c>
      <c r="I1057">
        <f>MATCH(G1057,Technologies!$B$7:$U$7,0)</f>
        <v>12</v>
      </c>
      <c r="J1057">
        <v>119</v>
      </c>
    </row>
    <row r="1058" spans="2:10" x14ac:dyDescent="0.25">
      <c r="B1058">
        <f>INDEX(exante.Technology!$A$5:$A$300,MATCH(E1058,exante.Technology!$C$5:$C$300,0))</f>
        <v>1304</v>
      </c>
      <c r="C1058" s="1">
        <f t="shared" si="50"/>
        <v>9</v>
      </c>
      <c r="D1058" s="30" t="str">
        <f>IF(INDEX(Technologies!$B$8:$U$227,H1058,I1058)=0,"",INDEX(Technologies!$B$8:$U$227,H1058,I1058))</f>
        <v>RatedkWh</v>
      </c>
      <c r="E1058" t="str">
        <f>INDEX(Technologies!$B$8:$B$227,H1058)</f>
        <v>RefgFrz-BM-Ice_Mini-Tier1</v>
      </c>
      <c r="G1058" t="str">
        <f t="shared" si="49"/>
        <v>Scale_Basis_Type</v>
      </c>
      <c r="H1058">
        <f t="shared" si="51"/>
        <v>104</v>
      </c>
      <c r="I1058">
        <f>MATCH(G1058,Technologies!$B$7:$U$7,0)</f>
        <v>13</v>
      </c>
      <c r="J1058">
        <v>119</v>
      </c>
    </row>
    <row r="1059" spans="2:10" x14ac:dyDescent="0.25">
      <c r="B1059">
        <f>INDEX(exante.Technology!$A$5:$A$300,MATCH(E1059,exante.Technology!$C$5:$C$300,0))</f>
        <v>1304</v>
      </c>
      <c r="C1059" s="1">
        <f t="shared" si="50"/>
        <v>10</v>
      </c>
      <c r="D1059" s="30">
        <f>IF(INDEX(Technologies!$B$8:$U$227,H1059,I1059)=0,"",INDEX(Technologies!$B$8:$U$227,H1059,I1059))</f>
        <v>472</v>
      </c>
      <c r="E1059" t="str">
        <f>INDEX(Technologies!$B$8:$B$227,H1059)</f>
        <v>RefgFrz-BM-Ice_Mini-Tier1</v>
      </c>
      <c r="G1059" t="str">
        <f t="shared" si="49"/>
        <v>Scale_Basis_Value</v>
      </c>
      <c r="H1059">
        <f t="shared" si="51"/>
        <v>104</v>
      </c>
      <c r="I1059">
        <f>MATCH(G1059,Technologies!$B$7:$U$7,0)</f>
        <v>14</v>
      </c>
      <c r="J1059">
        <v>119</v>
      </c>
    </row>
    <row r="1060" spans="2:10" x14ac:dyDescent="0.25">
      <c r="B1060">
        <f>INDEX(exante.Technology!$A$5:$A$300,MATCH(E1060,exante.Technology!$C$5:$C$300,0))</f>
        <v>1305</v>
      </c>
      <c r="C1060" s="1">
        <f t="shared" si="50"/>
        <v>83</v>
      </c>
      <c r="D1060" s="30" t="str">
        <f>IF(INDEX(Technologies!$B$8:$U$227,H1060,I1060)=0,"",INDEX(Technologies!$B$8:$U$227,H1060,I1060))</f>
        <v>Bottom</v>
      </c>
      <c r="E1060" t="str">
        <f>INDEX(Technologies!$B$8:$B$227,H1060)</f>
        <v>RefgFrz-BM-Ice_Small-Tier1</v>
      </c>
      <c r="G1060" t="str">
        <f t="shared" si="49"/>
        <v>Freezer_Location</v>
      </c>
      <c r="H1060">
        <f t="shared" si="51"/>
        <v>105</v>
      </c>
      <c r="I1060">
        <f>MATCH(G1060,Technologies!$B$7:$U$7,0)</f>
        <v>4</v>
      </c>
      <c r="J1060">
        <v>119</v>
      </c>
    </row>
    <row r="1061" spans="2:10" x14ac:dyDescent="0.25">
      <c r="B1061">
        <f>INDEX(exante.Technology!$A$5:$A$300,MATCH(E1061,exante.Technology!$C$5:$C$300,0))</f>
        <v>1305</v>
      </c>
      <c r="C1061" s="1">
        <f t="shared" si="50"/>
        <v>95</v>
      </c>
      <c r="D1061" s="30" t="b">
        <f>IF(INDEX(Technologies!$B$8:$U$227,H1061,I1061)=0,"",INDEX(Technologies!$B$8:$U$227,H1061,I1061))</f>
        <v>1</v>
      </c>
      <c r="E1061" t="str">
        <f>INDEX(Technologies!$B$8:$B$227,H1061)</f>
        <v>RefgFrz-BM-Ice_Small-Tier1</v>
      </c>
      <c r="G1061" t="str">
        <f t="shared" si="49"/>
        <v>IceMaker</v>
      </c>
      <c r="H1061">
        <f t="shared" si="51"/>
        <v>105</v>
      </c>
      <c r="I1061">
        <f>MATCH(G1061,Technologies!$B$7:$U$7,0)</f>
        <v>5</v>
      </c>
      <c r="J1061">
        <v>119</v>
      </c>
    </row>
    <row r="1062" spans="2:10" x14ac:dyDescent="0.25">
      <c r="B1062">
        <f>INDEX(exante.Technology!$A$5:$A$300,MATCH(E1062,exante.Technology!$C$5:$C$300,0))</f>
        <v>1305</v>
      </c>
      <c r="C1062" s="1">
        <f t="shared" si="50"/>
        <v>1083</v>
      </c>
      <c r="D1062" s="30" t="b">
        <f>IF(INDEX(Technologies!$B$8:$U$227,H1062,I1062)=0,"",INDEX(Technologies!$B$8:$U$227,H1062,I1062))</f>
        <v>0</v>
      </c>
      <c r="E1062" t="str">
        <f>INDEX(Technologies!$B$8:$B$227,H1062)</f>
        <v>RefgFrz-BM-Ice_Small-Tier1</v>
      </c>
      <c r="G1062" t="str">
        <f t="shared" si="49"/>
        <v>ThruDoorIce</v>
      </c>
      <c r="H1062">
        <f t="shared" si="51"/>
        <v>105</v>
      </c>
      <c r="I1062">
        <f>MATCH(G1062,Technologies!$B$7:$U$7,0)</f>
        <v>6</v>
      </c>
      <c r="J1062">
        <v>119</v>
      </c>
    </row>
    <row r="1063" spans="2:10" x14ac:dyDescent="0.25">
      <c r="B1063">
        <f>INDEX(exante.Technology!$A$5:$A$300,MATCH(E1063,exante.Technology!$C$5:$C$300,0))</f>
        <v>1305</v>
      </c>
      <c r="C1063" s="1">
        <f t="shared" si="50"/>
        <v>38</v>
      </c>
      <c r="D1063" s="30" t="str">
        <f>IF(INDEX(Technologies!$B$8:$U$227,H1063,I1063)=0,"",INDEX(Technologies!$B$8:$U$227,H1063,I1063))</f>
        <v>Automatic</v>
      </c>
      <c r="E1063" t="str">
        <f>INDEX(Technologies!$B$8:$B$227,H1063)</f>
        <v>RefgFrz-BM-Ice_Small-Tier1</v>
      </c>
      <c r="G1063" t="str">
        <f t="shared" si="49"/>
        <v>Defrost</v>
      </c>
      <c r="H1063">
        <f t="shared" si="51"/>
        <v>105</v>
      </c>
      <c r="I1063">
        <f>MATCH(G1063,Technologies!$B$7:$U$7,0)</f>
        <v>7</v>
      </c>
      <c r="J1063">
        <v>119</v>
      </c>
    </row>
    <row r="1064" spans="2:10" x14ac:dyDescent="0.25">
      <c r="B1064">
        <f>INDEX(exante.Technology!$A$5:$A$300,MATCH(E1064,exante.Technology!$C$5:$C$300,0))</f>
        <v>1305</v>
      </c>
      <c r="C1064" s="1">
        <f t="shared" si="50"/>
        <v>205</v>
      </c>
      <c r="D1064" s="30">
        <f>IF(INDEX(Technologies!$B$8:$U$227,H1064,I1064)=0,"",INDEX(Technologies!$B$8:$U$227,H1064,I1064))</f>
        <v>15</v>
      </c>
      <c r="E1064" t="str">
        <f>INDEX(Technologies!$B$8:$B$227,H1064)</f>
        <v>RefgFrz-BM-Ice_Small-Tier1</v>
      </c>
      <c r="G1064" t="str">
        <f t="shared" si="49"/>
        <v>TotVolume</v>
      </c>
      <c r="H1064">
        <f t="shared" si="51"/>
        <v>105</v>
      </c>
      <c r="I1064">
        <f>MATCH(G1064,Technologies!$B$7:$U$7,0)</f>
        <v>8</v>
      </c>
      <c r="J1064">
        <v>119</v>
      </c>
    </row>
    <row r="1065" spans="2:10" x14ac:dyDescent="0.25">
      <c r="B1065">
        <f>INDEX(exante.Technology!$A$5:$A$300,MATCH(E1065,exante.Technology!$C$5:$C$300,0))</f>
        <v>1305</v>
      </c>
      <c r="C1065" s="1">
        <f t="shared" si="50"/>
        <v>1084</v>
      </c>
      <c r="D1065" s="30" t="str">
        <f>IF(INDEX(Technologies!$B$8:$U$227,H1065,I1065)=0,"",INDEX(Technologies!$B$8:$U$227,H1065,I1065))</f>
        <v>Small (13 – 16 cu. ft.)</v>
      </c>
      <c r="E1065" t="str">
        <f>INDEX(Technologies!$B$8:$B$227,H1065)</f>
        <v>RefgFrz-BM-Ice_Small-Tier1</v>
      </c>
      <c r="G1065" t="str">
        <f t="shared" si="49"/>
        <v>SizeRange</v>
      </c>
      <c r="H1065">
        <f t="shared" si="51"/>
        <v>105</v>
      </c>
      <c r="I1065">
        <f>MATCH(G1065,Technologies!$B$7:$U$7,0)</f>
        <v>10</v>
      </c>
      <c r="J1065">
        <v>119</v>
      </c>
    </row>
    <row r="1066" spans="2:10" x14ac:dyDescent="0.25">
      <c r="B1066">
        <f>INDEX(exante.Technology!$A$5:$A$300,MATCH(E1066,exante.Technology!$C$5:$C$300,0))</f>
        <v>1305</v>
      </c>
      <c r="C1066" s="1">
        <f t="shared" si="50"/>
        <v>1085</v>
      </c>
      <c r="D1066" s="30" t="str">
        <f>IF(INDEX(Technologies!$B$8:$U$227,H1066,I1066)=0,"",INDEX(Technologies!$B$8:$U$227,H1066,I1066))</f>
        <v>Tier1</v>
      </c>
      <c r="E1066" t="str">
        <f>INDEX(Technologies!$B$8:$B$227,H1066)</f>
        <v>RefgFrz-BM-Ice_Small-Tier1</v>
      </c>
      <c r="G1066" t="str">
        <f t="shared" si="49"/>
        <v>EffLevel</v>
      </c>
      <c r="H1066">
        <f t="shared" si="51"/>
        <v>105</v>
      </c>
      <c r="I1066">
        <f>MATCH(G1066,Technologies!$B$7:$U$7,0)</f>
        <v>11</v>
      </c>
      <c r="J1066">
        <v>119</v>
      </c>
    </row>
    <row r="1067" spans="2:10" x14ac:dyDescent="0.25">
      <c r="B1067">
        <f>INDEX(exante.Technology!$A$5:$A$300,MATCH(E1067,exante.Technology!$C$5:$C$300,0))</f>
        <v>1305</v>
      </c>
      <c r="C1067" s="1">
        <f t="shared" si="50"/>
        <v>167</v>
      </c>
      <c r="D1067" s="30">
        <f>IF(INDEX(Technologies!$B$8:$U$227,H1067,I1067)=0,"",INDEX(Technologies!$B$8:$U$227,H1067,I1067))</f>
        <v>512</v>
      </c>
      <c r="E1067" t="str">
        <f>INDEX(Technologies!$B$8:$B$227,H1067)</f>
        <v>RefgFrz-BM-Ice_Small-Tier1</v>
      </c>
      <c r="G1067" t="str">
        <f t="shared" si="49"/>
        <v>Rated_kWhyr</v>
      </c>
      <c r="H1067">
        <f t="shared" si="51"/>
        <v>105</v>
      </c>
      <c r="I1067">
        <f>MATCH(G1067,Technologies!$B$7:$U$7,0)</f>
        <v>12</v>
      </c>
      <c r="J1067">
        <v>119</v>
      </c>
    </row>
    <row r="1068" spans="2:10" x14ac:dyDescent="0.25">
      <c r="B1068">
        <f>INDEX(exante.Technology!$A$5:$A$300,MATCH(E1068,exante.Technology!$C$5:$C$300,0))</f>
        <v>1305</v>
      </c>
      <c r="C1068" s="1">
        <f t="shared" si="50"/>
        <v>9</v>
      </c>
      <c r="D1068" s="30" t="str">
        <f>IF(INDEX(Technologies!$B$8:$U$227,H1068,I1068)=0,"",INDEX(Technologies!$B$8:$U$227,H1068,I1068))</f>
        <v>RatedkWh</v>
      </c>
      <c r="E1068" t="str">
        <f>INDEX(Technologies!$B$8:$B$227,H1068)</f>
        <v>RefgFrz-BM-Ice_Small-Tier1</v>
      </c>
      <c r="G1068" t="str">
        <f t="shared" si="49"/>
        <v>Scale_Basis_Type</v>
      </c>
      <c r="H1068">
        <f t="shared" si="51"/>
        <v>105</v>
      </c>
      <c r="I1068">
        <f>MATCH(G1068,Technologies!$B$7:$U$7,0)</f>
        <v>13</v>
      </c>
      <c r="J1068">
        <v>119</v>
      </c>
    </row>
    <row r="1069" spans="2:10" x14ac:dyDescent="0.25">
      <c r="B1069">
        <f>INDEX(exante.Technology!$A$5:$A$300,MATCH(E1069,exante.Technology!$C$5:$C$300,0))</f>
        <v>1305</v>
      </c>
      <c r="C1069" s="1">
        <f t="shared" si="50"/>
        <v>10</v>
      </c>
      <c r="D1069" s="30">
        <f>IF(INDEX(Technologies!$B$8:$U$227,H1069,I1069)=0,"",INDEX(Technologies!$B$8:$U$227,H1069,I1069))</f>
        <v>512</v>
      </c>
      <c r="E1069" t="str">
        <f>INDEX(Technologies!$B$8:$B$227,H1069)</f>
        <v>RefgFrz-BM-Ice_Small-Tier1</v>
      </c>
      <c r="G1069" t="str">
        <f t="shared" si="49"/>
        <v>Scale_Basis_Value</v>
      </c>
      <c r="H1069">
        <f t="shared" si="51"/>
        <v>105</v>
      </c>
      <c r="I1069">
        <f>MATCH(G1069,Technologies!$B$7:$U$7,0)</f>
        <v>14</v>
      </c>
      <c r="J1069">
        <v>119</v>
      </c>
    </row>
    <row r="1070" spans="2:10" x14ac:dyDescent="0.25">
      <c r="B1070">
        <f>INDEX(exante.Technology!$A$5:$A$300,MATCH(E1070,exante.Technology!$C$5:$C$300,0))</f>
        <v>1306</v>
      </c>
      <c r="C1070" s="1">
        <f t="shared" si="50"/>
        <v>83</v>
      </c>
      <c r="D1070" s="30" t="str">
        <f>IF(INDEX(Technologies!$B$8:$U$227,H1070,I1070)=0,"",INDEX(Technologies!$B$8:$U$227,H1070,I1070))</f>
        <v>Bottom</v>
      </c>
      <c r="E1070" t="str">
        <f>INDEX(Technologies!$B$8:$B$227,H1070)</f>
        <v>RefgFrz-BM-Ice_Med-Tier1</v>
      </c>
      <c r="G1070" t="str">
        <f t="shared" si="49"/>
        <v>Freezer_Location</v>
      </c>
      <c r="H1070">
        <f t="shared" si="51"/>
        <v>106</v>
      </c>
      <c r="I1070">
        <f>MATCH(G1070,Technologies!$B$7:$U$7,0)</f>
        <v>4</v>
      </c>
      <c r="J1070">
        <v>119</v>
      </c>
    </row>
    <row r="1071" spans="2:10" x14ac:dyDescent="0.25">
      <c r="B1071">
        <f>INDEX(exante.Technology!$A$5:$A$300,MATCH(E1071,exante.Technology!$C$5:$C$300,0))</f>
        <v>1306</v>
      </c>
      <c r="C1071" s="1">
        <f t="shared" si="50"/>
        <v>95</v>
      </c>
      <c r="D1071" s="30" t="b">
        <f>IF(INDEX(Technologies!$B$8:$U$227,H1071,I1071)=0,"",INDEX(Technologies!$B$8:$U$227,H1071,I1071))</f>
        <v>1</v>
      </c>
      <c r="E1071" t="str">
        <f>INDEX(Technologies!$B$8:$B$227,H1071)</f>
        <v>RefgFrz-BM-Ice_Med-Tier1</v>
      </c>
      <c r="G1071" t="str">
        <f t="shared" si="49"/>
        <v>IceMaker</v>
      </c>
      <c r="H1071">
        <f t="shared" si="51"/>
        <v>106</v>
      </c>
      <c r="I1071">
        <f>MATCH(G1071,Technologies!$B$7:$U$7,0)</f>
        <v>5</v>
      </c>
      <c r="J1071">
        <v>119</v>
      </c>
    </row>
    <row r="1072" spans="2:10" x14ac:dyDescent="0.25">
      <c r="B1072">
        <f>INDEX(exante.Technology!$A$5:$A$300,MATCH(E1072,exante.Technology!$C$5:$C$300,0))</f>
        <v>1306</v>
      </c>
      <c r="C1072" s="1">
        <f t="shared" si="50"/>
        <v>1083</v>
      </c>
      <c r="D1072" s="30" t="b">
        <f>IF(INDEX(Technologies!$B$8:$U$227,H1072,I1072)=0,"",INDEX(Technologies!$B$8:$U$227,H1072,I1072))</f>
        <v>0</v>
      </c>
      <c r="E1072" t="str">
        <f>INDEX(Technologies!$B$8:$B$227,H1072)</f>
        <v>RefgFrz-BM-Ice_Med-Tier1</v>
      </c>
      <c r="G1072" t="str">
        <f t="shared" si="49"/>
        <v>ThruDoorIce</v>
      </c>
      <c r="H1072">
        <f t="shared" si="51"/>
        <v>106</v>
      </c>
      <c r="I1072">
        <f>MATCH(G1072,Technologies!$B$7:$U$7,0)</f>
        <v>6</v>
      </c>
      <c r="J1072">
        <v>119</v>
      </c>
    </row>
    <row r="1073" spans="2:10" x14ac:dyDescent="0.25">
      <c r="B1073">
        <f>INDEX(exante.Technology!$A$5:$A$300,MATCH(E1073,exante.Technology!$C$5:$C$300,0))</f>
        <v>1306</v>
      </c>
      <c r="C1073" s="1">
        <f t="shared" si="50"/>
        <v>38</v>
      </c>
      <c r="D1073" s="30" t="str">
        <f>IF(INDEX(Technologies!$B$8:$U$227,H1073,I1073)=0,"",INDEX(Technologies!$B$8:$U$227,H1073,I1073))</f>
        <v>Automatic</v>
      </c>
      <c r="E1073" t="str">
        <f>INDEX(Technologies!$B$8:$B$227,H1073)</f>
        <v>RefgFrz-BM-Ice_Med-Tier1</v>
      </c>
      <c r="G1073" t="str">
        <f t="shared" si="49"/>
        <v>Defrost</v>
      </c>
      <c r="H1073">
        <f t="shared" si="51"/>
        <v>106</v>
      </c>
      <c r="I1073">
        <f>MATCH(G1073,Technologies!$B$7:$U$7,0)</f>
        <v>7</v>
      </c>
      <c r="J1073">
        <v>119</v>
      </c>
    </row>
    <row r="1074" spans="2:10" x14ac:dyDescent="0.25">
      <c r="B1074">
        <f>INDEX(exante.Technology!$A$5:$A$300,MATCH(E1074,exante.Technology!$C$5:$C$300,0))</f>
        <v>1306</v>
      </c>
      <c r="C1074" s="1">
        <f t="shared" si="50"/>
        <v>205</v>
      </c>
      <c r="D1074" s="30">
        <f>IF(INDEX(Technologies!$B$8:$U$227,H1074,I1074)=0,"",INDEX(Technologies!$B$8:$U$227,H1074,I1074))</f>
        <v>19</v>
      </c>
      <c r="E1074" t="str">
        <f>INDEX(Technologies!$B$8:$B$227,H1074)</f>
        <v>RefgFrz-BM-Ice_Med-Tier1</v>
      </c>
      <c r="G1074" t="str">
        <f t="shared" si="49"/>
        <v>TotVolume</v>
      </c>
      <c r="H1074">
        <f t="shared" si="51"/>
        <v>106</v>
      </c>
      <c r="I1074">
        <f>MATCH(G1074,Technologies!$B$7:$U$7,0)</f>
        <v>8</v>
      </c>
      <c r="J1074">
        <v>119</v>
      </c>
    </row>
    <row r="1075" spans="2:10" x14ac:dyDescent="0.25">
      <c r="B1075">
        <f>INDEX(exante.Technology!$A$5:$A$300,MATCH(E1075,exante.Technology!$C$5:$C$300,0))</f>
        <v>1306</v>
      </c>
      <c r="C1075" s="1">
        <f t="shared" si="50"/>
        <v>1084</v>
      </c>
      <c r="D1075" s="30" t="str">
        <f>IF(INDEX(Technologies!$B$8:$U$227,H1075,I1075)=0,"",INDEX(Technologies!$B$8:$U$227,H1075,I1075))</f>
        <v>Medium (17 – 20 cu. ft.)</v>
      </c>
      <c r="E1075" t="str">
        <f>INDEX(Technologies!$B$8:$B$227,H1075)</f>
        <v>RefgFrz-BM-Ice_Med-Tier1</v>
      </c>
      <c r="G1075" t="str">
        <f t="shared" si="49"/>
        <v>SizeRange</v>
      </c>
      <c r="H1075">
        <f t="shared" si="51"/>
        <v>106</v>
      </c>
      <c r="I1075">
        <f>MATCH(G1075,Technologies!$B$7:$U$7,0)</f>
        <v>10</v>
      </c>
      <c r="J1075">
        <v>119</v>
      </c>
    </row>
    <row r="1076" spans="2:10" x14ac:dyDescent="0.25">
      <c r="B1076">
        <f>INDEX(exante.Technology!$A$5:$A$300,MATCH(E1076,exante.Technology!$C$5:$C$300,0))</f>
        <v>1306</v>
      </c>
      <c r="C1076" s="1">
        <f t="shared" si="50"/>
        <v>1085</v>
      </c>
      <c r="D1076" s="30" t="str">
        <f>IF(INDEX(Technologies!$B$8:$U$227,H1076,I1076)=0,"",INDEX(Technologies!$B$8:$U$227,H1076,I1076))</f>
        <v>Tier1</v>
      </c>
      <c r="E1076" t="str">
        <f>INDEX(Technologies!$B$8:$B$227,H1076)</f>
        <v>RefgFrz-BM-Ice_Med-Tier1</v>
      </c>
      <c r="G1076" t="str">
        <f t="shared" si="49"/>
        <v>EffLevel</v>
      </c>
      <c r="H1076">
        <f t="shared" si="51"/>
        <v>106</v>
      </c>
      <c r="I1076">
        <f>MATCH(G1076,Technologies!$B$7:$U$7,0)</f>
        <v>11</v>
      </c>
      <c r="J1076">
        <v>119</v>
      </c>
    </row>
    <row r="1077" spans="2:10" x14ac:dyDescent="0.25">
      <c r="B1077">
        <f>INDEX(exante.Technology!$A$5:$A$300,MATCH(E1077,exante.Technology!$C$5:$C$300,0))</f>
        <v>1306</v>
      </c>
      <c r="C1077" s="1">
        <f t="shared" si="50"/>
        <v>167</v>
      </c>
      <c r="D1077" s="30">
        <f>IF(INDEX(Technologies!$B$8:$U$227,H1077,I1077)=0,"",INDEX(Technologies!$B$8:$U$227,H1077,I1077))</f>
        <v>553</v>
      </c>
      <c r="E1077" t="str">
        <f>INDEX(Technologies!$B$8:$B$227,H1077)</f>
        <v>RefgFrz-BM-Ice_Med-Tier1</v>
      </c>
      <c r="G1077" t="str">
        <f t="shared" si="49"/>
        <v>Rated_kWhyr</v>
      </c>
      <c r="H1077">
        <f t="shared" si="51"/>
        <v>106</v>
      </c>
      <c r="I1077">
        <f>MATCH(G1077,Technologies!$B$7:$U$7,0)</f>
        <v>12</v>
      </c>
      <c r="J1077">
        <v>119</v>
      </c>
    </row>
    <row r="1078" spans="2:10" x14ac:dyDescent="0.25">
      <c r="B1078">
        <f>INDEX(exante.Technology!$A$5:$A$300,MATCH(E1078,exante.Technology!$C$5:$C$300,0))</f>
        <v>1306</v>
      </c>
      <c r="C1078" s="1">
        <f t="shared" si="50"/>
        <v>9</v>
      </c>
      <c r="D1078" s="30" t="str">
        <f>IF(INDEX(Technologies!$B$8:$U$227,H1078,I1078)=0,"",INDEX(Technologies!$B$8:$U$227,H1078,I1078))</f>
        <v>RatedkWh</v>
      </c>
      <c r="E1078" t="str">
        <f>INDEX(Technologies!$B$8:$B$227,H1078)</f>
        <v>RefgFrz-BM-Ice_Med-Tier1</v>
      </c>
      <c r="G1078" t="str">
        <f t="shared" si="49"/>
        <v>Scale_Basis_Type</v>
      </c>
      <c r="H1078">
        <f t="shared" si="51"/>
        <v>106</v>
      </c>
      <c r="I1078">
        <f>MATCH(G1078,Technologies!$B$7:$U$7,0)</f>
        <v>13</v>
      </c>
      <c r="J1078">
        <v>119</v>
      </c>
    </row>
    <row r="1079" spans="2:10" x14ac:dyDescent="0.25">
      <c r="B1079">
        <f>INDEX(exante.Technology!$A$5:$A$300,MATCH(E1079,exante.Technology!$C$5:$C$300,0))</f>
        <v>1306</v>
      </c>
      <c r="C1079" s="1">
        <f t="shared" si="50"/>
        <v>10</v>
      </c>
      <c r="D1079" s="30">
        <f>IF(INDEX(Technologies!$B$8:$U$227,H1079,I1079)=0,"",INDEX(Technologies!$B$8:$U$227,H1079,I1079))</f>
        <v>553</v>
      </c>
      <c r="E1079" t="str">
        <f>INDEX(Technologies!$B$8:$B$227,H1079)</f>
        <v>RefgFrz-BM-Ice_Med-Tier1</v>
      </c>
      <c r="G1079" t="str">
        <f t="shared" si="49"/>
        <v>Scale_Basis_Value</v>
      </c>
      <c r="H1079">
        <f t="shared" si="51"/>
        <v>106</v>
      </c>
      <c r="I1079">
        <f>MATCH(G1079,Technologies!$B$7:$U$7,0)</f>
        <v>14</v>
      </c>
      <c r="J1079">
        <v>119</v>
      </c>
    </row>
    <row r="1080" spans="2:10" x14ac:dyDescent="0.25">
      <c r="B1080">
        <f>INDEX(exante.Technology!$A$5:$A$300,MATCH(E1080,exante.Technology!$C$5:$C$300,0))</f>
        <v>1307</v>
      </c>
      <c r="C1080" s="1">
        <f t="shared" si="50"/>
        <v>83</v>
      </c>
      <c r="D1080" s="30" t="str">
        <f>IF(INDEX(Technologies!$B$8:$U$227,H1080,I1080)=0,"",INDEX(Technologies!$B$8:$U$227,H1080,I1080))</f>
        <v>Bottom</v>
      </c>
      <c r="E1080" t="str">
        <f>INDEX(Technologies!$B$8:$B$227,H1080)</f>
        <v>RefgFrz-BM-Ice_Large-Tier1</v>
      </c>
      <c r="G1080" t="str">
        <f t="shared" si="49"/>
        <v>Freezer_Location</v>
      </c>
      <c r="H1080">
        <f t="shared" si="51"/>
        <v>107</v>
      </c>
      <c r="I1080">
        <f>MATCH(G1080,Technologies!$B$7:$U$7,0)</f>
        <v>4</v>
      </c>
      <c r="J1080">
        <v>119</v>
      </c>
    </row>
    <row r="1081" spans="2:10" x14ac:dyDescent="0.25">
      <c r="B1081">
        <f>INDEX(exante.Technology!$A$5:$A$300,MATCH(E1081,exante.Technology!$C$5:$C$300,0))</f>
        <v>1307</v>
      </c>
      <c r="C1081" s="1">
        <f t="shared" si="50"/>
        <v>95</v>
      </c>
      <c r="D1081" s="30" t="b">
        <f>IF(INDEX(Technologies!$B$8:$U$227,H1081,I1081)=0,"",INDEX(Technologies!$B$8:$U$227,H1081,I1081))</f>
        <v>1</v>
      </c>
      <c r="E1081" t="str">
        <f>INDEX(Technologies!$B$8:$B$227,H1081)</f>
        <v>RefgFrz-BM-Ice_Large-Tier1</v>
      </c>
      <c r="G1081" t="str">
        <f t="shared" si="49"/>
        <v>IceMaker</v>
      </c>
      <c r="H1081">
        <f t="shared" si="51"/>
        <v>107</v>
      </c>
      <c r="I1081">
        <f>MATCH(G1081,Technologies!$B$7:$U$7,0)</f>
        <v>5</v>
      </c>
      <c r="J1081">
        <v>119</v>
      </c>
    </row>
    <row r="1082" spans="2:10" x14ac:dyDescent="0.25">
      <c r="B1082">
        <f>INDEX(exante.Technology!$A$5:$A$300,MATCH(E1082,exante.Technology!$C$5:$C$300,0))</f>
        <v>1307</v>
      </c>
      <c r="C1082" s="1">
        <f t="shared" si="50"/>
        <v>1083</v>
      </c>
      <c r="D1082" s="30" t="b">
        <f>IF(INDEX(Technologies!$B$8:$U$227,H1082,I1082)=0,"",INDEX(Technologies!$B$8:$U$227,H1082,I1082))</f>
        <v>0</v>
      </c>
      <c r="E1082" t="str">
        <f>INDEX(Technologies!$B$8:$B$227,H1082)</f>
        <v>RefgFrz-BM-Ice_Large-Tier1</v>
      </c>
      <c r="G1082" t="str">
        <f t="shared" si="49"/>
        <v>ThruDoorIce</v>
      </c>
      <c r="H1082">
        <f t="shared" si="51"/>
        <v>107</v>
      </c>
      <c r="I1082">
        <f>MATCH(G1082,Technologies!$B$7:$U$7,0)</f>
        <v>6</v>
      </c>
      <c r="J1082">
        <v>119</v>
      </c>
    </row>
    <row r="1083" spans="2:10" x14ac:dyDescent="0.25">
      <c r="B1083">
        <f>INDEX(exante.Technology!$A$5:$A$300,MATCH(E1083,exante.Technology!$C$5:$C$300,0))</f>
        <v>1307</v>
      </c>
      <c r="C1083" s="1">
        <f t="shared" si="50"/>
        <v>38</v>
      </c>
      <c r="D1083" s="30" t="str">
        <f>IF(INDEX(Technologies!$B$8:$U$227,H1083,I1083)=0,"",INDEX(Technologies!$B$8:$U$227,H1083,I1083))</f>
        <v>Automatic</v>
      </c>
      <c r="E1083" t="str">
        <f>INDEX(Technologies!$B$8:$B$227,H1083)</f>
        <v>RefgFrz-BM-Ice_Large-Tier1</v>
      </c>
      <c r="G1083" t="str">
        <f t="shared" si="49"/>
        <v>Defrost</v>
      </c>
      <c r="H1083">
        <f t="shared" si="51"/>
        <v>107</v>
      </c>
      <c r="I1083">
        <f>MATCH(G1083,Technologies!$B$7:$U$7,0)</f>
        <v>7</v>
      </c>
      <c r="J1083">
        <v>119</v>
      </c>
    </row>
    <row r="1084" spans="2:10" x14ac:dyDescent="0.25">
      <c r="B1084">
        <f>INDEX(exante.Technology!$A$5:$A$300,MATCH(E1084,exante.Technology!$C$5:$C$300,0))</f>
        <v>1307</v>
      </c>
      <c r="C1084" s="1">
        <f t="shared" si="50"/>
        <v>205</v>
      </c>
      <c r="D1084" s="30">
        <f>IF(INDEX(Technologies!$B$8:$U$227,H1084,I1084)=0,"",INDEX(Technologies!$B$8:$U$227,H1084,I1084))</f>
        <v>22</v>
      </c>
      <c r="E1084" t="str">
        <f>INDEX(Technologies!$B$8:$B$227,H1084)</f>
        <v>RefgFrz-BM-Ice_Large-Tier1</v>
      </c>
      <c r="G1084" t="str">
        <f t="shared" si="49"/>
        <v>TotVolume</v>
      </c>
      <c r="H1084">
        <f t="shared" si="51"/>
        <v>107</v>
      </c>
      <c r="I1084">
        <f>MATCH(G1084,Technologies!$B$7:$U$7,0)</f>
        <v>8</v>
      </c>
      <c r="J1084">
        <v>119</v>
      </c>
    </row>
    <row r="1085" spans="2:10" x14ac:dyDescent="0.25">
      <c r="B1085">
        <f>INDEX(exante.Technology!$A$5:$A$300,MATCH(E1085,exante.Technology!$C$5:$C$300,0))</f>
        <v>1307</v>
      </c>
      <c r="C1085" s="1">
        <f t="shared" si="50"/>
        <v>1084</v>
      </c>
      <c r="D1085" s="30" t="str">
        <f>IF(INDEX(Technologies!$B$8:$U$227,H1085,I1085)=0,"",INDEX(Technologies!$B$8:$U$227,H1085,I1085))</f>
        <v>Large (21 – 23 cu. ft.)</v>
      </c>
      <c r="E1085" t="str">
        <f>INDEX(Technologies!$B$8:$B$227,H1085)</f>
        <v>RefgFrz-BM-Ice_Large-Tier1</v>
      </c>
      <c r="G1085" t="str">
        <f t="shared" si="49"/>
        <v>SizeRange</v>
      </c>
      <c r="H1085">
        <f t="shared" si="51"/>
        <v>107</v>
      </c>
      <c r="I1085">
        <f>MATCH(G1085,Technologies!$B$7:$U$7,0)</f>
        <v>10</v>
      </c>
      <c r="J1085">
        <v>119</v>
      </c>
    </row>
    <row r="1086" spans="2:10" x14ac:dyDescent="0.25">
      <c r="B1086">
        <f>INDEX(exante.Technology!$A$5:$A$300,MATCH(E1086,exante.Technology!$C$5:$C$300,0))</f>
        <v>1307</v>
      </c>
      <c r="C1086" s="1">
        <f t="shared" si="50"/>
        <v>1085</v>
      </c>
      <c r="D1086" s="30" t="str">
        <f>IF(INDEX(Technologies!$B$8:$U$227,H1086,I1086)=0,"",INDEX(Technologies!$B$8:$U$227,H1086,I1086))</f>
        <v>Tier1</v>
      </c>
      <c r="E1086" t="str">
        <f>INDEX(Technologies!$B$8:$B$227,H1086)</f>
        <v>RefgFrz-BM-Ice_Large-Tier1</v>
      </c>
      <c r="G1086" t="str">
        <f t="shared" si="49"/>
        <v>EffLevel</v>
      </c>
      <c r="H1086">
        <f t="shared" si="51"/>
        <v>107</v>
      </c>
      <c r="I1086">
        <f>MATCH(G1086,Technologies!$B$7:$U$7,0)</f>
        <v>11</v>
      </c>
      <c r="J1086">
        <v>119</v>
      </c>
    </row>
    <row r="1087" spans="2:10" x14ac:dyDescent="0.25">
      <c r="B1087">
        <f>INDEX(exante.Technology!$A$5:$A$300,MATCH(E1087,exante.Technology!$C$5:$C$300,0))</f>
        <v>1307</v>
      </c>
      <c r="C1087" s="1">
        <f t="shared" si="50"/>
        <v>167</v>
      </c>
      <c r="D1087" s="30">
        <f>IF(INDEX(Technologies!$B$8:$U$227,H1087,I1087)=0,"",INDEX(Technologies!$B$8:$U$227,H1087,I1087))</f>
        <v>583</v>
      </c>
      <c r="E1087" t="str">
        <f>INDEX(Technologies!$B$8:$B$227,H1087)</f>
        <v>RefgFrz-BM-Ice_Large-Tier1</v>
      </c>
      <c r="G1087" t="str">
        <f t="shared" si="49"/>
        <v>Rated_kWhyr</v>
      </c>
      <c r="H1087">
        <f t="shared" si="51"/>
        <v>107</v>
      </c>
      <c r="I1087">
        <f>MATCH(G1087,Technologies!$B$7:$U$7,0)</f>
        <v>12</v>
      </c>
      <c r="J1087">
        <v>119</v>
      </c>
    </row>
    <row r="1088" spans="2:10" x14ac:dyDescent="0.25">
      <c r="B1088">
        <f>INDEX(exante.Technology!$A$5:$A$300,MATCH(E1088,exante.Technology!$C$5:$C$300,0))</f>
        <v>1307</v>
      </c>
      <c r="C1088" s="1">
        <f t="shared" si="50"/>
        <v>9</v>
      </c>
      <c r="D1088" s="30" t="str">
        <f>IF(INDEX(Technologies!$B$8:$U$227,H1088,I1088)=0,"",INDEX(Technologies!$B$8:$U$227,H1088,I1088))</f>
        <v>RatedkWh</v>
      </c>
      <c r="E1088" t="str">
        <f>INDEX(Technologies!$B$8:$B$227,H1088)</f>
        <v>RefgFrz-BM-Ice_Large-Tier1</v>
      </c>
      <c r="G1088" t="str">
        <f t="shared" si="49"/>
        <v>Scale_Basis_Type</v>
      </c>
      <c r="H1088">
        <f t="shared" si="51"/>
        <v>107</v>
      </c>
      <c r="I1088">
        <f>MATCH(G1088,Technologies!$B$7:$U$7,0)</f>
        <v>13</v>
      </c>
      <c r="J1088">
        <v>119</v>
      </c>
    </row>
    <row r="1089" spans="2:10" x14ac:dyDescent="0.25">
      <c r="B1089">
        <f>INDEX(exante.Technology!$A$5:$A$300,MATCH(E1089,exante.Technology!$C$5:$C$300,0))</f>
        <v>1307</v>
      </c>
      <c r="C1089" s="1">
        <f t="shared" si="50"/>
        <v>10</v>
      </c>
      <c r="D1089" s="30">
        <f>IF(INDEX(Technologies!$B$8:$U$227,H1089,I1089)=0,"",INDEX(Technologies!$B$8:$U$227,H1089,I1089))</f>
        <v>583</v>
      </c>
      <c r="E1089" t="str">
        <f>INDEX(Technologies!$B$8:$B$227,H1089)</f>
        <v>RefgFrz-BM-Ice_Large-Tier1</v>
      </c>
      <c r="G1089" t="str">
        <f t="shared" si="49"/>
        <v>Scale_Basis_Value</v>
      </c>
      <c r="H1089">
        <f t="shared" si="51"/>
        <v>107</v>
      </c>
      <c r="I1089">
        <f>MATCH(G1089,Technologies!$B$7:$U$7,0)</f>
        <v>14</v>
      </c>
      <c r="J1089">
        <v>119</v>
      </c>
    </row>
    <row r="1090" spans="2:10" x14ac:dyDescent="0.25">
      <c r="B1090">
        <f>INDEX(exante.Technology!$A$5:$A$300,MATCH(E1090,exante.Technology!$C$5:$C$300,0))</f>
        <v>1308</v>
      </c>
      <c r="C1090" s="1">
        <f t="shared" si="50"/>
        <v>83</v>
      </c>
      <c r="D1090" s="30" t="str">
        <f>IF(INDEX(Technologies!$B$8:$U$227,H1090,I1090)=0,"",INDEX(Technologies!$B$8:$U$227,H1090,I1090))</f>
        <v>Bottom</v>
      </c>
      <c r="E1090" t="str">
        <f>INDEX(Technologies!$B$8:$B$227,H1090)</f>
        <v>RefgFrz-BM-Ice_VLarge-Tier1</v>
      </c>
      <c r="G1090" t="str">
        <f t="shared" si="49"/>
        <v>Freezer_Location</v>
      </c>
      <c r="H1090">
        <f t="shared" si="51"/>
        <v>108</v>
      </c>
      <c r="I1090">
        <f>MATCH(G1090,Technologies!$B$7:$U$7,0)</f>
        <v>4</v>
      </c>
      <c r="J1090">
        <v>119</v>
      </c>
    </row>
    <row r="1091" spans="2:10" x14ac:dyDescent="0.25">
      <c r="B1091">
        <f>INDEX(exante.Technology!$A$5:$A$300,MATCH(E1091,exante.Technology!$C$5:$C$300,0))</f>
        <v>1308</v>
      </c>
      <c r="C1091" s="1">
        <f t="shared" si="50"/>
        <v>95</v>
      </c>
      <c r="D1091" s="30" t="b">
        <f>IF(INDEX(Technologies!$B$8:$U$227,H1091,I1091)=0,"",INDEX(Technologies!$B$8:$U$227,H1091,I1091))</f>
        <v>1</v>
      </c>
      <c r="E1091" t="str">
        <f>INDEX(Technologies!$B$8:$B$227,H1091)</f>
        <v>RefgFrz-BM-Ice_VLarge-Tier1</v>
      </c>
      <c r="G1091" t="str">
        <f t="shared" si="49"/>
        <v>IceMaker</v>
      </c>
      <c r="H1091">
        <f t="shared" si="51"/>
        <v>108</v>
      </c>
      <c r="I1091">
        <f>MATCH(G1091,Technologies!$B$7:$U$7,0)</f>
        <v>5</v>
      </c>
      <c r="J1091">
        <v>119</v>
      </c>
    </row>
    <row r="1092" spans="2:10" x14ac:dyDescent="0.25">
      <c r="B1092">
        <f>INDEX(exante.Technology!$A$5:$A$300,MATCH(E1092,exante.Technology!$C$5:$C$300,0))</f>
        <v>1308</v>
      </c>
      <c r="C1092" s="1">
        <f t="shared" si="50"/>
        <v>1083</v>
      </c>
      <c r="D1092" s="30" t="b">
        <f>IF(INDEX(Technologies!$B$8:$U$227,H1092,I1092)=0,"",INDEX(Technologies!$B$8:$U$227,H1092,I1092))</f>
        <v>0</v>
      </c>
      <c r="E1092" t="str">
        <f>INDEX(Technologies!$B$8:$B$227,H1092)</f>
        <v>RefgFrz-BM-Ice_VLarge-Tier1</v>
      </c>
      <c r="G1092" t="str">
        <f t="shared" si="49"/>
        <v>ThruDoorIce</v>
      </c>
      <c r="H1092">
        <f t="shared" si="51"/>
        <v>108</v>
      </c>
      <c r="I1092">
        <f>MATCH(G1092,Technologies!$B$7:$U$7,0)</f>
        <v>6</v>
      </c>
      <c r="J1092">
        <v>119</v>
      </c>
    </row>
    <row r="1093" spans="2:10" x14ac:dyDescent="0.25">
      <c r="B1093">
        <f>INDEX(exante.Technology!$A$5:$A$300,MATCH(E1093,exante.Technology!$C$5:$C$300,0))</f>
        <v>1308</v>
      </c>
      <c r="C1093" s="1">
        <f t="shared" si="50"/>
        <v>38</v>
      </c>
      <c r="D1093" s="30" t="str">
        <f>IF(INDEX(Technologies!$B$8:$U$227,H1093,I1093)=0,"",INDEX(Technologies!$B$8:$U$227,H1093,I1093))</f>
        <v>Automatic</v>
      </c>
      <c r="E1093" t="str">
        <f>INDEX(Technologies!$B$8:$B$227,H1093)</f>
        <v>RefgFrz-BM-Ice_VLarge-Tier1</v>
      </c>
      <c r="G1093" t="str">
        <f t="shared" si="49"/>
        <v>Defrost</v>
      </c>
      <c r="H1093">
        <f t="shared" si="51"/>
        <v>108</v>
      </c>
      <c r="I1093">
        <f>MATCH(G1093,Technologies!$B$7:$U$7,0)</f>
        <v>7</v>
      </c>
      <c r="J1093">
        <v>119</v>
      </c>
    </row>
    <row r="1094" spans="2:10" x14ac:dyDescent="0.25">
      <c r="B1094">
        <f>INDEX(exante.Technology!$A$5:$A$300,MATCH(E1094,exante.Technology!$C$5:$C$300,0))</f>
        <v>1308</v>
      </c>
      <c r="C1094" s="1">
        <f t="shared" si="50"/>
        <v>205</v>
      </c>
      <c r="D1094" s="30">
        <f>IF(INDEX(Technologies!$B$8:$U$227,H1094,I1094)=0,"",INDEX(Technologies!$B$8:$U$227,H1094,I1094))</f>
        <v>26</v>
      </c>
      <c r="E1094" t="str">
        <f>INDEX(Technologies!$B$8:$B$227,H1094)</f>
        <v>RefgFrz-BM-Ice_VLarge-Tier1</v>
      </c>
      <c r="G1094" t="str">
        <f t="shared" si="49"/>
        <v>TotVolume</v>
      </c>
      <c r="H1094">
        <f t="shared" si="51"/>
        <v>108</v>
      </c>
      <c r="I1094">
        <f>MATCH(G1094,Technologies!$B$7:$U$7,0)</f>
        <v>8</v>
      </c>
      <c r="J1094">
        <v>119</v>
      </c>
    </row>
    <row r="1095" spans="2:10" x14ac:dyDescent="0.25">
      <c r="B1095">
        <f>INDEX(exante.Technology!$A$5:$A$300,MATCH(E1095,exante.Technology!$C$5:$C$300,0))</f>
        <v>1308</v>
      </c>
      <c r="C1095" s="1">
        <f t="shared" si="50"/>
        <v>1084</v>
      </c>
      <c r="D1095" s="30" t="str">
        <f>IF(INDEX(Technologies!$B$8:$U$227,H1095,I1095)=0,"",INDEX(Technologies!$B$8:$U$227,H1095,I1095))</f>
        <v>Very large (over 23 cu. Ft.)</v>
      </c>
      <c r="E1095" t="str">
        <f>INDEX(Technologies!$B$8:$B$227,H1095)</f>
        <v>RefgFrz-BM-Ice_VLarge-Tier1</v>
      </c>
      <c r="G1095" t="str">
        <f t="shared" si="49"/>
        <v>SizeRange</v>
      </c>
      <c r="H1095">
        <f t="shared" si="51"/>
        <v>108</v>
      </c>
      <c r="I1095">
        <f>MATCH(G1095,Technologies!$B$7:$U$7,0)</f>
        <v>10</v>
      </c>
      <c r="J1095">
        <v>119</v>
      </c>
    </row>
    <row r="1096" spans="2:10" x14ac:dyDescent="0.25">
      <c r="B1096">
        <f>INDEX(exante.Technology!$A$5:$A$300,MATCH(E1096,exante.Technology!$C$5:$C$300,0))</f>
        <v>1308</v>
      </c>
      <c r="C1096" s="1">
        <f t="shared" si="50"/>
        <v>1085</v>
      </c>
      <c r="D1096" s="30" t="str">
        <f>IF(INDEX(Technologies!$B$8:$U$227,H1096,I1096)=0,"",INDEX(Technologies!$B$8:$U$227,H1096,I1096))</f>
        <v>Tier1</v>
      </c>
      <c r="E1096" t="str">
        <f>INDEX(Technologies!$B$8:$B$227,H1096)</f>
        <v>RefgFrz-BM-Ice_VLarge-Tier1</v>
      </c>
      <c r="G1096" t="str">
        <f t="shared" si="49"/>
        <v>EffLevel</v>
      </c>
      <c r="H1096">
        <f t="shared" si="51"/>
        <v>108</v>
      </c>
      <c r="I1096">
        <f>MATCH(G1096,Technologies!$B$7:$U$7,0)</f>
        <v>11</v>
      </c>
      <c r="J1096">
        <v>119</v>
      </c>
    </row>
    <row r="1097" spans="2:10" x14ac:dyDescent="0.25">
      <c r="B1097">
        <f>INDEX(exante.Technology!$A$5:$A$300,MATCH(E1097,exante.Technology!$C$5:$C$300,0))</f>
        <v>1308</v>
      </c>
      <c r="C1097" s="1">
        <f t="shared" si="50"/>
        <v>167</v>
      </c>
      <c r="D1097" s="30">
        <f>IF(INDEX(Technologies!$B$8:$U$227,H1097,I1097)=0,"",INDEX(Technologies!$B$8:$U$227,H1097,I1097))</f>
        <v>623</v>
      </c>
      <c r="E1097" t="str">
        <f>INDEX(Technologies!$B$8:$B$227,H1097)</f>
        <v>RefgFrz-BM-Ice_VLarge-Tier1</v>
      </c>
      <c r="G1097" t="str">
        <f t="shared" si="49"/>
        <v>Rated_kWhyr</v>
      </c>
      <c r="H1097">
        <f t="shared" si="51"/>
        <v>108</v>
      </c>
      <c r="I1097">
        <f>MATCH(G1097,Technologies!$B$7:$U$7,0)</f>
        <v>12</v>
      </c>
      <c r="J1097">
        <v>119</v>
      </c>
    </row>
    <row r="1098" spans="2:10" x14ac:dyDescent="0.25">
      <c r="B1098">
        <f>INDEX(exante.Technology!$A$5:$A$300,MATCH(E1098,exante.Technology!$C$5:$C$300,0))</f>
        <v>1308</v>
      </c>
      <c r="C1098" s="1">
        <f t="shared" si="50"/>
        <v>9</v>
      </c>
      <c r="D1098" s="30" t="str">
        <f>IF(INDEX(Technologies!$B$8:$U$227,H1098,I1098)=0,"",INDEX(Technologies!$B$8:$U$227,H1098,I1098))</f>
        <v>RatedkWh</v>
      </c>
      <c r="E1098" t="str">
        <f>INDEX(Technologies!$B$8:$B$227,H1098)</f>
        <v>RefgFrz-BM-Ice_VLarge-Tier1</v>
      </c>
      <c r="G1098" t="str">
        <f t="shared" si="49"/>
        <v>Scale_Basis_Type</v>
      </c>
      <c r="H1098">
        <f t="shared" si="51"/>
        <v>108</v>
      </c>
      <c r="I1098">
        <f>MATCH(G1098,Technologies!$B$7:$U$7,0)</f>
        <v>13</v>
      </c>
      <c r="J1098">
        <v>119</v>
      </c>
    </row>
    <row r="1099" spans="2:10" x14ac:dyDescent="0.25">
      <c r="B1099">
        <f>INDEX(exante.Technology!$A$5:$A$300,MATCH(E1099,exante.Technology!$C$5:$C$300,0))</f>
        <v>1308</v>
      </c>
      <c r="C1099" s="1">
        <f t="shared" si="50"/>
        <v>10</v>
      </c>
      <c r="D1099" s="30">
        <f>IF(INDEX(Technologies!$B$8:$U$227,H1099,I1099)=0,"",INDEX(Technologies!$B$8:$U$227,H1099,I1099))</f>
        <v>623</v>
      </c>
      <c r="E1099" t="str">
        <f>INDEX(Technologies!$B$8:$B$227,H1099)</f>
        <v>RefgFrz-BM-Ice_VLarge-Tier1</v>
      </c>
      <c r="G1099" t="str">
        <f t="shared" si="49"/>
        <v>Scale_Basis_Value</v>
      </c>
      <c r="H1099">
        <f t="shared" si="51"/>
        <v>108</v>
      </c>
      <c r="I1099">
        <f>MATCH(G1099,Technologies!$B$7:$U$7,0)</f>
        <v>14</v>
      </c>
      <c r="J1099">
        <v>119</v>
      </c>
    </row>
    <row r="1100" spans="2:10" x14ac:dyDescent="0.25">
      <c r="B1100">
        <f>INDEX(exante.Technology!$A$5:$A$300,MATCH(E1100,exante.Technology!$C$5:$C$300,0))</f>
        <v>1309</v>
      </c>
      <c r="C1100" s="1">
        <f t="shared" si="50"/>
        <v>83</v>
      </c>
      <c r="D1100" s="30" t="str">
        <f>IF(INDEX(Technologies!$B$8:$U$227,H1100,I1100)=0,"",INDEX(Technologies!$B$8:$U$227,H1100,I1100))</f>
        <v>Bottom</v>
      </c>
      <c r="E1100" t="str">
        <f>INDEX(Technologies!$B$8:$B$227,H1100)</f>
        <v>RefgFrz-BM-Ice_WtdSize-Tier1</v>
      </c>
      <c r="G1100" t="str">
        <f t="shared" si="49"/>
        <v>Freezer_Location</v>
      </c>
      <c r="H1100">
        <f t="shared" si="51"/>
        <v>109</v>
      </c>
      <c r="I1100">
        <f>MATCH(G1100,Technologies!$B$7:$U$7,0)</f>
        <v>4</v>
      </c>
      <c r="J1100">
        <v>119</v>
      </c>
    </row>
    <row r="1101" spans="2:10" x14ac:dyDescent="0.25">
      <c r="B1101">
        <f>INDEX(exante.Technology!$A$5:$A$300,MATCH(E1101,exante.Technology!$C$5:$C$300,0))</f>
        <v>1309</v>
      </c>
      <c r="C1101" s="1">
        <f t="shared" si="50"/>
        <v>95</v>
      </c>
      <c r="D1101" s="30" t="b">
        <f>IF(INDEX(Technologies!$B$8:$U$227,H1101,I1101)=0,"",INDEX(Technologies!$B$8:$U$227,H1101,I1101))</f>
        <v>1</v>
      </c>
      <c r="E1101" t="str">
        <f>INDEX(Technologies!$B$8:$B$227,H1101)</f>
        <v>RefgFrz-BM-Ice_WtdSize-Tier1</v>
      </c>
      <c r="G1101" t="str">
        <f t="shared" si="49"/>
        <v>IceMaker</v>
      </c>
      <c r="H1101">
        <f t="shared" si="51"/>
        <v>109</v>
      </c>
      <c r="I1101">
        <f>MATCH(G1101,Technologies!$B$7:$U$7,0)</f>
        <v>5</v>
      </c>
      <c r="J1101">
        <v>119</v>
      </c>
    </row>
    <row r="1102" spans="2:10" x14ac:dyDescent="0.25">
      <c r="B1102">
        <f>INDEX(exante.Technology!$A$5:$A$300,MATCH(E1102,exante.Technology!$C$5:$C$300,0))</f>
        <v>1309</v>
      </c>
      <c r="C1102" s="1">
        <f t="shared" si="50"/>
        <v>1083</v>
      </c>
      <c r="D1102" s="30" t="b">
        <f>IF(INDEX(Technologies!$B$8:$U$227,H1102,I1102)=0,"",INDEX(Technologies!$B$8:$U$227,H1102,I1102))</f>
        <v>0</v>
      </c>
      <c r="E1102" t="str">
        <f>INDEX(Technologies!$B$8:$B$227,H1102)</f>
        <v>RefgFrz-BM-Ice_WtdSize-Tier1</v>
      </c>
      <c r="G1102" t="str">
        <f t="shared" si="49"/>
        <v>ThruDoorIce</v>
      </c>
      <c r="H1102">
        <f t="shared" si="51"/>
        <v>109</v>
      </c>
      <c r="I1102">
        <f>MATCH(G1102,Technologies!$B$7:$U$7,0)</f>
        <v>6</v>
      </c>
      <c r="J1102">
        <v>119</v>
      </c>
    </row>
    <row r="1103" spans="2:10" x14ac:dyDescent="0.25">
      <c r="B1103">
        <f>INDEX(exante.Technology!$A$5:$A$300,MATCH(E1103,exante.Technology!$C$5:$C$300,0))</f>
        <v>1309</v>
      </c>
      <c r="C1103" s="1">
        <f t="shared" si="50"/>
        <v>38</v>
      </c>
      <c r="D1103" s="30" t="str">
        <f>IF(INDEX(Technologies!$B$8:$U$227,H1103,I1103)=0,"",INDEX(Technologies!$B$8:$U$227,H1103,I1103))</f>
        <v>Automatic</v>
      </c>
      <c r="E1103" t="str">
        <f>INDEX(Technologies!$B$8:$B$227,H1103)</f>
        <v>RefgFrz-BM-Ice_WtdSize-Tier1</v>
      </c>
      <c r="G1103" t="str">
        <f t="shared" si="49"/>
        <v>Defrost</v>
      </c>
      <c r="H1103">
        <f t="shared" si="51"/>
        <v>109</v>
      </c>
      <c r="I1103">
        <f>MATCH(G1103,Technologies!$B$7:$U$7,0)</f>
        <v>7</v>
      </c>
      <c r="J1103">
        <v>119</v>
      </c>
    </row>
    <row r="1104" spans="2:10" x14ac:dyDescent="0.25">
      <c r="B1104">
        <f>INDEX(exante.Technology!$A$5:$A$300,MATCH(E1104,exante.Technology!$C$5:$C$300,0))</f>
        <v>1309</v>
      </c>
      <c r="C1104" s="1">
        <f t="shared" si="50"/>
        <v>205</v>
      </c>
      <c r="D1104" s="30">
        <f>IF(INDEX(Technologies!$B$8:$U$227,H1104,I1104)=0,"",INDEX(Technologies!$B$8:$U$227,H1104,I1104))</f>
        <v>22.9</v>
      </c>
      <c r="E1104" t="str">
        <f>INDEX(Technologies!$B$8:$B$227,H1104)</f>
        <v>RefgFrz-BM-Ice_WtdSize-Tier1</v>
      </c>
      <c r="G1104" t="str">
        <f t="shared" si="49"/>
        <v>TotVolume</v>
      </c>
      <c r="H1104">
        <f t="shared" si="51"/>
        <v>109</v>
      </c>
      <c r="I1104">
        <f>MATCH(G1104,Technologies!$B$7:$U$7,0)</f>
        <v>8</v>
      </c>
      <c r="J1104">
        <v>119</v>
      </c>
    </row>
    <row r="1105" spans="2:10" x14ac:dyDescent="0.25">
      <c r="B1105">
        <f>INDEX(exante.Technology!$A$5:$A$300,MATCH(E1105,exante.Technology!$C$5:$C$300,0))</f>
        <v>1309</v>
      </c>
      <c r="C1105" s="1">
        <f t="shared" si="50"/>
        <v>1084</v>
      </c>
      <c r="D1105" s="30" t="str">
        <f>IF(INDEX(Technologies!$B$8:$U$227,H1105,I1105)=0,"",INDEX(Technologies!$B$8:$U$227,H1105,I1105))</f>
        <v>Weighted Size</v>
      </c>
      <c r="E1105" t="str">
        <f>INDEX(Technologies!$B$8:$B$227,H1105)</f>
        <v>RefgFrz-BM-Ice_WtdSize-Tier1</v>
      </c>
      <c r="G1105" t="str">
        <f t="shared" si="49"/>
        <v>SizeRange</v>
      </c>
      <c r="H1105">
        <f t="shared" si="51"/>
        <v>109</v>
      </c>
      <c r="I1105">
        <f>MATCH(G1105,Technologies!$B$7:$U$7,0)</f>
        <v>10</v>
      </c>
      <c r="J1105">
        <v>119</v>
      </c>
    </row>
    <row r="1106" spans="2:10" x14ac:dyDescent="0.25">
      <c r="B1106">
        <f>INDEX(exante.Technology!$A$5:$A$300,MATCH(E1106,exante.Technology!$C$5:$C$300,0))</f>
        <v>1309</v>
      </c>
      <c r="C1106" s="1">
        <f t="shared" si="50"/>
        <v>1085</v>
      </c>
      <c r="D1106" s="30" t="str">
        <f>IF(INDEX(Technologies!$B$8:$U$227,H1106,I1106)=0,"",INDEX(Technologies!$B$8:$U$227,H1106,I1106))</f>
        <v>Tier1</v>
      </c>
      <c r="E1106" t="str">
        <f>INDEX(Technologies!$B$8:$B$227,H1106)</f>
        <v>RefgFrz-BM-Ice_WtdSize-Tier1</v>
      </c>
      <c r="G1106" t="str">
        <f t="shared" si="49"/>
        <v>EffLevel</v>
      </c>
      <c r="H1106">
        <f t="shared" si="51"/>
        <v>109</v>
      </c>
      <c r="I1106">
        <f>MATCH(G1106,Technologies!$B$7:$U$7,0)</f>
        <v>11</v>
      </c>
      <c r="J1106">
        <v>119</v>
      </c>
    </row>
    <row r="1107" spans="2:10" x14ac:dyDescent="0.25">
      <c r="B1107">
        <f>INDEX(exante.Technology!$A$5:$A$300,MATCH(E1107,exante.Technology!$C$5:$C$300,0))</f>
        <v>1309</v>
      </c>
      <c r="C1107" s="1">
        <f t="shared" si="50"/>
        <v>167</v>
      </c>
      <c r="D1107" s="30">
        <f>IF(INDEX(Technologies!$B$8:$U$227,H1107,I1107)=0,"",INDEX(Technologies!$B$8:$U$227,H1107,I1107))</f>
        <v>595</v>
      </c>
      <c r="E1107" t="str">
        <f>INDEX(Technologies!$B$8:$B$227,H1107)</f>
        <v>RefgFrz-BM-Ice_WtdSize-Tier1</v>
      </c>
      <c r="G1107" t="str">
        <f t="shared" si="49"/>
        <v>Rated_kWhyr</v>
      </c>
      <c r="H1107">
        <f t="shared" si="51"/>
        <v>109</v>
      </c>
      <c r="I1107">
        <f>MATCH(G1107,Technologies!$B$7:$U$7,0)</f>
        <v>12</v>
      </c>
      <c r="J1107">
        <v>119</v>
      </c>
    </row>
    <row r="1108" spans="2:10" x14ac:dyDescent="0.25">
      <c r="B1108">
        <f>INDEX(exante.Technology!$A$5:$A$300,MATCH(E1108,exante.Technology!$C$5:$C$300,0))</f>
        <v>1309</v>
      </c>
      <c r="C1108" s="1">
        <f t="shared" si="50"/>
        <v>9</v>
      </c>
      <c r="D1108" s="30" t="str">
        <f>IF(INDEX(Technologies!$B$8:$U$227,H1108,I1108)=0,"",INDEX(Technologies!$B$8:$U$227,H1108,I1108))</f>
        <v>RatedkWh</v>
      </c>
      <c r="E1108" t="str">
        <f>INDEX(Technologies!$B$8:$B$227,H1108)</f>
        <v>RefgFrz-BM-Ice_WtdSize-Tier1</v>
      </c>
      <c r="G1108" t="str">
        <f t="shared" ref="G1108:G1139" si="52">VLOOKUP(C1108,$B$6:$C$17,2,FALSE)</f>
        <v>Scale_Basis_Type</v>
      </c>
      <c r="H1108">
        <f t="shared" si="51"/>
        <v>109</v>
      </c>
      <c r="I1108">
        <f>MATCH(G1108,Technologies!$B$7:$U$7,0)</f>
        <v>13</v>
      </c>
      <c r="J1108">
        <v>119</v>
      </c>
    </row>
    <row r="1109" spans="2:10" x14ac:dyDescent="0.25">
      <c r="B1109">
        <f>INDEX(exante.Technology!$A$5:$A$300,MATCH(E1109,exante.Technology!$C$5:$C$300,0))</f>
        <v>1309</v>
      </c>
      <c r="C1109" s="1">
        <f t="shared" si="50"/>
        <v>10</v>
      </c>
      <c r="D1109" s="30">
        <f>IF(INDEX(Technologies!$B$8:$U$227,H1109,I1109)=0,"",INDEX(Technologies!$B$8:$U$227,H1109,I1109))</f>
        <v>595</v>
      </c>
      <c r="E1109" t="str">
        <f>INDEX(Technologies!$B$8:$B$227,H1109)</f>
        <v>RefgFrz-BM-Ice_WtdSize-Tier1</v>
      </c>
      <c r="G1109" t="str">
        <f t="shared" si="52"/>
        <v>Scale_Basis_Value</v>
      </c>
      <c r="H1109">
        <f t="shared" si="51"/>
        <v>109</v>
      </c>
      <c r="I1109">
        <f>MATCH(G1109,Technologies!$B$7:$U$7,0)</f>
        <v>14</v>
      </c>
      <c r="J1109">
        <v>119</v>
      </c>
    </row>
    <row r="1110" spans="2:10" x14ac:dyDescent="0.25">
      <c r="B1110">
        <f>INDEX(exante.Technology!$A$5:$A$300,MATCH(E1110,exante.Technology!$C$5:$C$300,0))</f>
        <v>1310</v>
      </c>
      <c r="C1110" s="1">
        <f t="shared" si="50"/>
        <v>83</v>
      </c>
      <c r="D1110" s="30" t="str">
        <f>IF(INDEX(Technologies!$B$8:$U$227,H1110,I1110)=0,"",INDEX(Technologies!$B$8:$U$227,H1110,I1110))</f>
        <v>Weighted</v>
      </c>
      <c r="E1110" t="str">
        <f>INDEX(Technologies!$B$8:$B$227,H1110)</f>
        <v>RefgFrz-Wtd-Tier1</v>
      </c>
      <c r="G1110" t="str">
        <f t="shared" si="52"/>
        <v>Freezer_Location</v>
      </c>
      <c r="H1110">
        <f t="shared" si="51"/>
        <v>110</v>
      </c>
      <c r="I1110">
        <f>MATCH(G1110,Technologies!$B$7:$U$7,0)</f>
        <v>4</v>
      </c>
      <c r="J1110">
        <v>119</v>
      </c>
    </row>
    <row r="1111" spans="2:10" x14ac:dyDescent="0.25">
      <c r="B1111">
        <f>INDEX(exante.Technology!$A$5:$A$300,MATCH(E1111,exante.Technology!$C$5:$C$300,0))</f>
        <v>1310</v>
      </c>
      <c r="C1111" s="1">
        <f t="shared" si="50"/>
        <v>95</v>
      </c>
      <c r="D1111" s="30" t="str">
        <f>IF(INDEX(Technologies!$B$8:$U$227,H1111,I1111)=0,"",INDEX(Technologies!$B$8:$U$227,H1111,I1111))</f>
        <v/>
      </c>
      <c r="E1111" t="str">
        <f>INDEX(Technologies!$B$8:$B$227,H1111)</f>
        <v>RefgFrz-Wtd-Tier1</v>
      </c>
      <c r="G1111" t="str">
        <f t="shared" si="52"/>
        <v>IceMaker</v>
      </c>
      <c r="H1111">
        <f t="shared" si="51"/>
        <v>110</v>
      </c>
      <c r="I1111">
        <f>MATCH(G1111,Technologies!$B$7:$U$7,0)</f>
        <v>5</v>
      </c>
      <c r="J1111">
        <v>119</v>
      </c>
    </row>
    <row r="1112" spans="2:10" x14ac:dyDescent="0.25">
      <c r="B1112">
        <f>INDEX(exante.Technology!$A$5:$A$300,MATCH(E1112,exante.Technology!$C$5:$C$300,0))</f>
        <v>1310</v>
      </c>
      <c r="C1112" s="1">
        <f t="shared" si="50"/>
        <v>1083</v>
      </c>
      <c r="D1112" s="30" t="str">
        <f>IF(INDEX(Technologies!$B$8:$U$227,H1112,I1112)=0,"",INDEX(Technologies!$B$8:$U$227,H1112,I1112))</f>
        <v/>
      </c>
      <c r="E1112" t="str">
        <f>INDEX(Technologies!$B$8:$B$227,H1112)</f>
        <v>RefgFrz-Wtd-Tier1</v>
      </c>
      <c r="G1112" t="str">
        <f t="shared" si="52"/>
        <v>ThruDoorIce</v>
      </c>
      <c r="H1112">
        <f t="shared" si="51"/>
        <v>110</v>
      </c>
      <c r="I1112">
        <f>MATCH(G1112,Technologies!$B$7:$U$7,0)</f>
        <v>6</v>
      </c>
      <c r="J1112">
        <v>119</v>
      </c>
    </row>
    <row r="1113" spans="2:10" x14ac:dyDescent="0.25">
      <c r="B1113">
        <f>INDEX(exante.Technology!$A$5:$A$300,MATCH(E1113,exante.Technology!$C$5:$C$300,0))</f>
        <v>1310</v>
      </c>
      <c r="C1113" s="1">
        <f t="shared" si="50"/>
        <v>38</v>
      </c>
      <c r="D1113" s="30" t="str">
        <f>IF(INDEX(Technologies!$B$8:$U$227,H1113,I1113)=0,"",INDEX(Technologies!$B$8:$U$227,H1113,I1113))</f>
        <v/>
      </c>
      <c r="E1113" t="str">
        <f>INDEX(Technologies!$B$8:$B$227,H1113)</f>
        <v>RefgFrz-Wtd-Tier1</v>
      </c>
      <c r="G1113" t="str">
        <f t="shared" si="52"/>
        <v>Defrost</v>
      </c>
      <c r="H1113">
        <f t="shared" si="51"/>
        <v>110</v>
      </c>
      <c r="I1113">
        <f>MATCH(G1113,Technologies!$B$7:$U$7,0)</f>
        <v>7</v>
      </c>
      <c r="J1113">
        <v>119</v>
      </c>
    </row>
    <row r="1114" spans="2:10" x14ac:dyDescent="0.25">
      <c r="B1114">
        <f>INDEX(exante.Technology!$A$5:$A$300,MATCH(E1114,exante.Technology!$C$5:$C$300,0))</f>
        <v>1310</v>
      </c>
      <c r="C1114" s="1">
        <f t="shared" si="50"/>
        <v>205</v>
      </c>
      <c r="D1114" s="30">
        <f>IF(INDEX(Technologies!$B$8:$U$227,H1114,I1114)=0,"",INDEX(Technologies!$B$8:$U$227,H1114,I1114))</f>
        <v>21</v>
      </c>
      <c r="E1114" t="str">
        <f>INDEX(Technologies!$B$8:$B$227,H1114)</f>
        <v>RefgFrz-Wtd-Tier1</v>
      </c>
      <c r="G1114" t="str">
        <f t="shared" si="52"/>
        <v>TotVolume</v>
      </c>
      <c r="H1114">
        <f t="shared" si="51"/>
        <v>110</v>
      </c>
      <c r="I1114">
        <f>MATCH(G1114,Technologies!$B$7:$U$7,0)</f>
        <v>8</v>
      </c>
      <c r="J1114">
        <v>119</v>
      </c>
    </row>
    <row r="1115" spans="2:10" x14ac:dyDescent="0.25">
      <c r="B1115">
        <f>INDEX(exante.Technology!$A$5:$A$300,MATCH(E1115,exante.Technology!$C$5:$C$300,0))</f>
        <v>1310</v>
      </c>
      <c r="C1115" s="1">
        <f t="shared" si="50"/>
        <v>1084</v>
      </c>
      <c r="D1115" s="30" t="str">
        <f>IF(INDEX(Technologies!$B$8:$U$227,H1115,I1115)=0,"",INDEX(Technologies!$B$8:$U$227,H1115,I1115))</f>
        <v>Weighted Size</v>
      </c>
      <c r="E1115" t="str">
        <f>INDEX(Technologies!$B$8:$B$227,H1115)</f>
        <v>RefgFrz-Wtd-Tier1</v>
      </c>
      <c r="G1115" t="str">
        <f t="shared" si="52"/>
        <v>SizeRange</v>
      </c>
      <c r="H1115">
        <f t="shared" si="51"/>
        <v>110</v>
      </c>
      <c r="I1115">
        <f>MATCH(G1115,Technologies!$B$7:$U$7,0)</f>
        <v>10</v>
      </c>
      <c r="J1115">
        <v>119</v>
      </c>
    </row>
    <row r="1116" spans="2:10" x14ac:dyDescent="0.25">
      <c r="B1116">
        <f>INDEX(exante.Technology!$A$5:$A$300,MATCH(E1116,exante.Technology!$C$5:$C$300,0))</f>
        <v>1310</v>
      </c>
      <c r="C1116" s="1">
        <f t="shared" si="50"/>
        <v>1085</v>
      </c>
      <c r="D1116" s="30" t="str">
        <f>IF(INDEX(Technologies!$B$8:$U$227,H1116,I1116)=0,"",INDEX(Technologies!$B$8:$U$227,H1116,I1116))</f>
        <v>Tier1</v>
      </c>
      <c r="E1116" t="str">
        <f>INDEX(Technologies!$B$8:$B$227,H1116)</f>
        <v>RefgFrz-Wtd-Tier1</v>
      </c>
      <c r="G1116" t="str">
        <f t="shared" si="52"/>
        <v>EffLevel</v>
      </c>
      <c r="H1116">
        <f t="shared" si="51"/>
        <v>110</v>
      </c>
      <c r="I1116">
        <f>MATCH(G1116,Technologies!$B$7:$U$7,0)</f>
        <v>11</v>
      </c>
      <c r="J1116">
        <v>119</v>
      </c>
    </row>
    <row r="1117" spans="2:10" x14ac:dyDescent="0.25">
      <c r="B1117">
        <f>INDEX(exante.Technology!$A$5:$A$300,MATCH(E1117,exante.Technology!$C$5:$C$300,0))</f>
        <v>1310</v>
      </c>
      <c r="C1117" s="1">
        <f t="shared" si="50"/>
        <v>167</v>
      </c>
      <c r="D1117" s="30">
        <f>IF(INDEX(Technologies!$B$8:$U$227,H1117,I1117)=0,"",INDEX(Technologies!$B$8:$U$227,H1117,I1117))</f>
        <v>491</v>
      </c>
      <c r="E1117" t="str">
        <f>INDEX(Technologies!$B$8:$B$227,H1117)</f>
        <v>RefgFrz-Wtd-Tier1</v>
      </c>
      <c r="G1117" t="str">
        <f t="shared" si="52"/>
        <v>Rated_kWhyr</v>
      </c>
      <c r="H1117">
        <f t="shared" si="51"/>
        <v>110</v>
      </c>
      <c r="I1117">
        <f>MATCH(G1117,Technologies!$B$7:$U$7,0)</f>
        <v>12</v>
      </c>
      <c r="J1117">
        <v>119</v>
      </c>
    </row>
    <row r="1118" spans="2:10" x14ac:dyDescent="0.25">
      <c r="B1118">
        <f>INDEX(exante.Technology!$A$5:$A$300,MATCH(E1118,exante.Technology!$C$5:$C$300,0))</f>
        <v>1310</v>
      </c>
      <c r="C1118" s="1">
        <f t="shared" si="50"/>
        <v>9</v>
      </c>
      <c r="D1118" s="30" t="str">
        <f>IF(INDEX(Technologies!$B$8:$U$227,H1118,I1118)=0,"",INDEX(Technologies!$B$8:$U$227,H1118,I1118))</f>
        <v>RatedkWh</v>
      </c>
      <c r="E1118" t="str">
        <f>INDEX(Technologies!$B$8:$B$227,H1118)</f>
        <v>RefgFrz-Wtd-Tier1</v>
      </c>
      <c r="G1118" t="str">
        <f t="shared" si="52"/>
        <v>Scale_Basis_Type</v>
      </c>
      <c r="H1118">
        <f t="shared" si="51"/>
        <v>110</v>
      </c>
      <c r="I1118">
        <f>MATCH(G1118,Technologies!$B$7:$U$7,0)</f>
        <v>13</v>
      </c>
      <c r="J1118">
        <v>119</v>
      </c>
    </row>
    <row r="1119" spans="2:10" x14ac:dyDescent="0.25">
      <c r="B1119">
        <f>INDEX(exante.Technology!$A$5:$A$300,MATCH(E1119,exante.Technology!$C$5:$C$300,0))</f>
        <v>1310</v>
      </c>
      <c r="C1119" s="1">
        <f t="shared" ref="C1119:C1182" si="53">+C1109</f>
        <v>10</v>
      </c>
      <c r="D1119" s="30">
        <f>IF(INDEX(Technologies!$B$8:$U$227,H1119,I1119)=0,"",INDEX(Technologies!$B$8:$U$227,H1119,I1119))</f>
        <v>491</v>
      </c>
      <c r="E1119" t="str">
        <f>INDEX(Technologies!$B$8:$B$227,H1119)</f>
        <v>RefgFrz-Wtd-Tier1</v>
      </c>
      <c r="G1119" t="str">
        <f t="shared" si="52"/>
        <v>Scale_Basis_Value</v>
      </c>
      <c r="H1119">
        <f t="shared" ref="H1119:H1182" si="54">+H1109+1</f>
        <v>110</v>
      </c>
      <c r="I1119">
        <f>MATCH(G1119,Technologies!$B$7:$U$7,0)</f>
        <v>14</v>
      </c>
      <c r="J1119">
        <v>119</v>
      </c>
    </row>
    <row r="1120" spans="2:10" x14ac:dyDescent="0.25">
      <c r="B1120">
        <f>INDEX(exante.Technology!$A$5:$A$300,MATCH(E1120,exante.Technology!$C$5:$C$300,0))</f>
        <v>1311</v>
      </c>
      <c r="C1120" s="1">
        <f t="shared" si="53"/>
        <v>83</v>
      </c>
      <c r="D1120" s="30" t="str">
        <f>IF(INDEX(Technologies!$B$8:$U$227,H1120,I1120)=0,"",INDEX(Technologies!$B$8:$U$227,H1120,I1120))</f>
        <v>Top</v>
      </c>
      <c r="E1120" t="str">
        <f>INDEX(Technologies!$B$8:$B$227,H1120)</f>
        <v>RefgFrz-TM_Mini-Tier2</v>
      </c>
      <c r="G1120" t="str">
        <f t="shared" si="52"/>
        <v>Freezer_Location</v>
      </c>
      <c r="H1120">
        <f t="shared" si="54"/>
        <v>111</v>
      </c>
      <c r="I1120">
        <f>MATCH(G1120,Technologies!$B$7:$U$7,0)</f>
        <v>4</v>
      </c>
      <c r="J1120">
        <v>119</v>
      </c>
    </row>
    <row r="1121" spans="2:10" x14ac:dyDescent="0.25">
      <c r="B1121">
        <f>INDEX(exante.Technology!$A$5:$A$300,MATCH(E1121,exante.Technology!$C$5:$C$300,0))</f>
        <v>1311</v>
      </c>
      <c r="C1121" s="1">
        <f t="shared" si="53"/>
        <v>95</v>
      </c>
      <c r="D1121" s="30" t="b">
        <f>IF(INDEX(Technologies!$B$8:$U$227,H1121,I1121)=0,"",INDEX(Technologies!$B$8:$U$227,H1121,I1121))</f>
        <v>0</v>
      </c>
      <c r="E1121" t="str">
        <f>INDEX(Technologies!$B$8:$B$227,H1121)</f>
        <v>RefgFrz-TM_Mini-Tier2</v>
      </c>
      <c r="G1121" t="str">
        <f t="shared" si="52"/>
        <v>IceMaker</v>
      </c>
      <c r="H1121">
        <f t="shared" si="54"/>
        <v>111</v>
      </c>
      <c r="I1121">
        <f>MATCH(G1121,Technologies!$B$7:$U$7,0)</f>
        <v>5</v>
      </c>
      <c r="J1121">
        <v>119</v>
      </c>
    </row>
    <row r="1122" spans="2:10" x14ac:dyDescent="0.25">
      <c r="B1122">
        <f>INDEX(exante.Technology!$A$5:$A$300,MATCH(E1122,exante.Technology!$C$5:$C$300,0))</f>
        <v>1311</v>
      </c>
      <c r="C1122" s="1">
        <f t="shared" si="53"/>
        <v>1083</v>
      </c>
      <c r="D1122" s="30" t="b">
        <f>IF(INDEX(Technologies!$B$8:$U$227,H1122,I1122)=0,"",INDEX(Technologies!$B$8:$U$227,H1122,I1122))</f>
        <v>0</v>
      </c>
      <c r="E1122" t="str">
        <f>INDEX(Technologies!$B$8:$B$227,H1122)</f>
        <v>RefgFrz-TM_Mini-Tier2</v>
      </c>
      <c r="G1122" t="str">
        <f t="shared" si="52"/>
        <v>ThruDoorIce</v>
      </c>
      <c r="H1122">
        <f t="shared" si="54"/>
        <v>111</v>
      </c>
      <c r="I1122">
        <f>MATCH(G1122,Technologies!$B$7:$U$7,0)</f>
        <v>6</v>
      </c>
      <c r="J1122">
        <v>119</v>
      </c>
    </row>
    <row r="1123" spans="2:10" x14ac:dyDescent="0.25">
      <c r="B1123">
        <f>INDEX(exante.Technology!$A$5:$A$300,MATCH(E1123,exante.Technology!$C$5:$C$300,0))</f>
        <v>1311</v>
      </c>
      <c r="C1123" s="1">
        <f t="shared" si="53"/>
        <v>38</v>
      </c>
      <c r="D1123" s="30" t="str">
        <f>IF(INDEX(Technologies!$B$8:$U$227,H1123,I1123)=0,"",INDEX(Technologies!$B$8:$U$227,H1123,I1123))</f>
        <v>Automatic</v>
      </c>
      <c r="E1123" t="str">
        <f>INDEX(Technologies!$B$8:$B$227,H1123)</f>
        <v>RefgFrz-TM_Mini-Tier2</v>
      </c>
      <c r="G1123" t="str">
        <f t="shared" si="52"/>
        <v>Defrost</v>
      </c>
      <c r="H1123">
        <f t="shared" si="54"/>
        <v>111</v>
      </c>
      <c r="I1123">
        <f>MATCH(G1123,Technologies!$B$7:$U$7,0)</f>
        <v>7</v>
      </c>
      <c r="J1123">
        <v>119</v>
      </c>
    </row>
    <row r="1124" spans="2:10" x14ac:dyDescent="0.25">
      <c r="B1124">
        <f>INDEX(exante.Technology!$A$5:$A$300,MATCH(E1124,exante.Technology!$C$5:$C$300,0))</f>
        <v>1311</v>
      </c>
      <c r="C1124" s="1">
        <f t="shared" si="53"/>
        <v>205</v>
      </c>
      <c r="D1124" s="30">
        <f>IF(INDEX(Technologies!$B$8:$U$227,H1124,I1124)=0,"",INDEX(Technologies!$B$8:$U$227,H1124,I1124))</f>
        <v>11</v>
      </c>
      <c r="E1124" t="str">
        <f>INDEX(Technologies!$B$8:$B$227,H1124)</f>
        <v>RefgFrz-TM_Mini-Tier2</v>
      </c>
      <c r="G1124" t="str">
        <f t="shared" si="52"/>
        <v>TotVolume</v>
      </c>
      <c r="H1124">
        <f t="shared" si="54"/>
        <v>111</v>
      </c>
      <c r="I1124">
        <f>MATCH(G1124,Technologies!$B$7:$U$7,0)</f>
        <v>8</v>
      </c>
      <c r="J1124">
        <v>119</v>
      </c>
    </row>
    <row r="1125" spans="2:10" x14ac:dyDescent="0.25">
      <c r="B1125">
        <f>INDEX(exante.Technology!$A$5:$A$300,MATCH(E1125,exante.Technology!$C$5:$C$300,0))</f>
        <v>1311</v>
      </c>
      <c r="C1125" s="1">
        <f t="shared" si="53"/>
        <v>1084</v>
      </c>
      <c r="D1125" s="30" t="str">
        <f>IF(INDEX(Technologies!$B$8:$U$227,H1125,I1125)=0,"",INDEX(Technologies!$B$8:$U$227,H1125,I1125))</f>
        <v>Very Small (&lt;13 cu. ft.)</v>
      </c>
      <c r="E1125" t="str">
        <f>INDEX(Technologies!$B$8:$B$227,H1125)</f>
        <v>RefgFrz-TM_Mini-Tier2</v>
      </c>
      <c r="G1125" t="str">
        <f t="shared" si="52"/>
        <v>SizeRange</v>
      </c>
      <c r="H1125">
        <f t="shared" si="54"/>
        <v>111</v>
      </c>
      <c r="I1125">
        <f>MATCH(G1125,Technologies!$B$7:$U$7,0)</f>
        <v>10</v>
      </c>
      <c r="J1125">
        <v>119</v>
      </c>
    </row>
    <row r="1126" spans="2:10" x14ac:dyDescent="0.25">
      <c r="B1126">
        <f>INDEX(exante.Technology!$A$5:$A$300,MATCH(E1126,exante.Technology!$C$5:$C$300,0))</f>
        <v>1311</v>
      </c>
      <c r="C1126" s="1">
        <f t="shared" si="53"/>
        <v>1085</v>
      </c>
      <c r="D1126" s="30" t="str">
        <f>IF(INDEX(Technologies!$B$8:$U$227,H1126,I1126)=0,"",INDEX(Technologies!$B$8:$U$227,H1126,I1126))</f>
        <v>Tier2</v>
      </c>
      <c r="E1126" t="str">
        <f>INDEX(Technologies!$B$8:$B$227,H1126)</f>
        <v>RefgFrz-TM_Mini-Tier2</v>
      </c>
      <c r="G1126" t="str">
        <f t="shared" si="52"/>
        <v>EffLevel</v>
      </c>
      <c r="H1126">
        <f t="shared" si="54"/>
        <v>111</v>
      </c>
      <c r="I1126">
        <f>MATCH(G1126,Technologies!$B$7:$U$7,0)</f>
        <v>11</v>
      </c>
      <c r="J1126">
        <v>119</v>
      </c>
    </row>
    <row r="1127" spans="2:10" x14ac:dyDescent="0.25">
      <c r="B1127">
        <f>INDEX(exante.Technology!$A$5:$A$300,MATCH(E1127,exante.Technology!$C$5:$C$300,0))</f>
        <v>1311</v>
      </c>
      <c r="C1127" s="1">
        <f t="shared" si="53"/>
        <v>167</v>
      </c>
      <c r="D1127" s="30">
        <f>IF(INDEX(Technologies!$B$8:$U$227,H1127,I1127)=0,"",INDEX(Technologies!$B$8:$U$227,H1127,I1127))</f>
        <v>237</v>
      </c>
      <c r="E1127" t="str">
        <f>INDEX(Technologies!$B$8:$B$227,H1127)</f>
        <v>RefgFrz-TM_Mini-Tier2</v>
      </c>
      <c r="G1127" t="str">
        <f t="shared" si="52"/>
        <v>Rated_kWhyr</v>
      </c>
      <c r="H1127">
        <f t="shared" si="54"/>
        <v>111</v>
      </c>
      <c r="I1127">
        <f>MATCH(G1127,Technologies!$B$7:$U$7,0)</f>
        <v>12</v>
      </c>
      <c r="J1127">
        <v>119</v>
      </c>
    </row>
    <row r="1128" spans="2:10" x14ac:dyDescent="0.25">
      <c r="B1128">
        <f>INDEX(exante.Technology!$A$5:$A$300,MATCH(E1128,exante.Technology!$C$5:$C$300,0))</f>
        <v>1311</v>
      </c>
      <c r="C1128" s="1">
        <f t="shared" si="53"/>
        <v>9</v>
      </c>
      <c r="D1128" s="30" t="str">
        <f>IF(INDEX(Technologies!$B$8:$U$227,H1128,I1128)=0,"",INDEX(Technologies!$B$8:$U$227,H1128,I1128))</f>
        <v>RatedkWh</v>
      </c>
      <c r="E1128" t="str">
        <f>INDEX(Technologies!$B$8:$B$227,H1128)</f>
        <v>RefgFrz-TM_Mini-Tier2</v>
      </c>
      <c r="G1128" t="str">
        <f t="shared" si="52"/>
        <v>Scale_Basis_Type</v>
      </c>
      <c r="H1128">
        <f t="shared" si="54"/>
        <v>111</v>
      </c>
      <c r="I1128">
        <f>MATCH(G1128,Technologies!$B$7:$U$7,0)</f>
        <v>13</v>
      </c>
      <c r="J1128">
        <v>119</v>
      </c>
    </row>
    <row r="1129" spans="2:10" x14ac:dyDescent="0.25">
      <c r="B1129">
        <f>INDEX(exante.Technology!$A$5:$A$300,MATCH(E1129,exante.Technology!$C$5:$C$300,0))</f>
        <v>1311</v>
      </c>
      <c r="C1129" s="1">
        <f t="shared" si="53"/>
        <v>10</v>
      </c>
      <c r="D1129" s="30">
        <f>IF(INDEX(Technologies!$B$8:$U$227,H1129,I1129)=0,"",INDEX(Technologies!$B$8:$U$227,H1129,I1129))</f>
        <v>237</v>
      </c>
      <c r="E1129" t="str">
        <f>INDEX(Technologies!$B$8:$B$227,H1129)</f>
        <v>RefgFrz-TM_Mini-Tier2</v>
      </c>
      <c r="G1129" t="str">
        <f t="shared" si="52"/>
        <v>Scale_Basis_Value</v>
      </c>
      <c r="H1129">
        <f t="shared" si="54"/>
        <v>111</v>
      </c>
      <c r="I1129">
        <f>MATCH(G1129,Technologies!$B$7:$U$7,0)</f>
        <v>14</v>
      </c>
      <c r="J1129">
        <v>119</v>
      </c>
    </row>
    <row r="1130" spans="2:10" x14ac:dyDescent="0.25">
      <c r="B1130">
        <f>INDEX(exante.Technology!$A$5:$A$300,MATCH(E1130,exante.Technology!$C$5:$C$300,0))</f>
        <v>1312</v>
      </c>
      <c r="C1130" s="1">
        <f t="shared" si="53"/>
        <v>83</v>
      </c>
      <c r="D1130" s="30" t="str">
        <f>IF(INDEX(Technologies!$B$8:$U$227,H1130,I1130)=0,"",INDEX(Technologies!$B$8:$U$227,H1130,I1130))</f>
        <v>Top</v>
      </c>
      <c r="E1130" t="str">
        <f>INDEX(Technologies!$B$8:$B$227,H1130)</f>
        <v>RefgFrz-TM_Small-Tier2</v>
      </c>
      <c r="G1130" t="str">
        <f t="shared" si="52"/>
        <v>Freezer_Location</v>
      </c>
      <c r="H1130">
        <f t="shared" si="54"/>
        <v>112</v>
      </c>
      <c r="I1130">
        <f>MATCH(G1130,Technologies!$B$7:$U$7,0)</f>
        <v>4</v>
      </c>
      <c r="J1130">
        <v>119</v>
      </c>
    </row>
    <row r="1131" spans="2:10" x14ac:dyDescent="0.25">
      <c r="B1131">
        <f>INDEX(exante.Technology!$A$5:$A$300,MATCH(E1131,exante.Technology!$C$5:$C$300,0))</f>
        <v>1312</v>
      </c>
      <c r="C1131" s="1">
        <f t="shared" si="53"/>
        <v>95</v>
      </c>
      <c r="D1131" s="30" t="b">
        <f>IF(INDEX(Technologies!$B$8:$U$227,H1131,I1131)=0,"",INDEX(Technologies!$B$8:$U$227,H1131,I1131))</f>
        <v>0</v>
      </c>
      <c r="E1131" t="str">
        <f>INDEX(Technologies!$B$8:$B$227,H1131)</f>
        <v>RefgFrz-TM_Small-Tier2</v>
      </c>
      <c r="G1131" t="str">
        <f t="shared" si="52"/>
        <v>IceMaker</v>
      </c>
      <c r="H1131">
        <f t="shared" si="54"/>
        <v>112</v>
      </c>
      <c r="I1131">
        <f>MATCH(G1131,Technologies!$B$7:$U$7,0)</f>
        <v>5</v>
      </c>
      <c r="J1131">
        <v>119</v>
      </c>
    </row>
    <row r="1132" spans="2:10" x14ac:dyDescent="0.25">
      <c r="B1132">
        <f>INDEX(exante.Technology!$A$5:$A$300,MATCH(E1132,exante.Technology!$C$5:$C$300,0))</f>
        <v>1312</v>
      </c>
      <c r="C1132" s="1">
        <f t="shared" si="53"/>
        <v>1083</v>
      </c>
      <c r="D1132" s="30" t="b">
        <f>IF(INDEX(Technologies!$B$8:$U$227,H1132,I1132)=0,"",INDEX(Technologies!$B$8:$U$227,H1132,I1132))</f>
        <v>0</v>
      </c>
      <c r="E1132" t="str">
        <f>INDEX(Technologies!$B$8:$B$227,H1132)</f>
        <v>RefgFrz-TM_Small-Tier2</v>
      </c>
      <c r="G1132" t="str">
        <f t="shared" si="52"/>
        <v>ThruDoorIce</v>
      </c>
      <c r="H1132">
        <f t="shared" si="54"/>
        <v>112</v>
      </c>
      <c r="I1132">
        <f>MATCH(G1132,Technologies!$B$7:$U$7,0)</f>
        <v>6</v>
      </c>
      <c r="J1132">
        <v>119</v>
      </c>
    </row>
    <row r="1133" spans="2:10" x14ac:dyDescent="0.25">
      <c r="B1133">
        <f>INDEX(exante.Technology!$A$5:$A$300,MATCH(E1133,exante.Technology!$C$5:$C$300,0))</f>
        <v>1312</v>
      </c>
      <c r="C1133" s="1">
        <f t="shared" si="53"/>
        <v>38</v>
      </c>
      <c r="D1133" s="30" t="str">
        <f>IF(INDEX(Technologies!$B$8:$U$227,H1133,I1133)=0,"",INDEX(Technologies!$B$8:$U$227,H1133,I1133))</f>
        <v>Automatic</v>
      </c>
      <c r="E1133" t="str">
        <f>INDEX(Technologies!$B$8:$B$227,H1133)</f>
        <v>RefgFrz-TM_Small-Tier2</v>
      </c>
      <c r="G1133" t="str">
        <f t="shared" si="52"/>
        <v>Defrost</v>
      </c>
      <c r="H1133">
        <f t="shared" si="54"/>
        <v>112</v>
      </c>
      <c r="I1133">
        <f>MATCH(G1133,Technologies!$B$7:$U$7,0)</f>
        <v>7</v>
      </c>
      <c r="J1133">
        <v>119</v>
      </c>
    </row>
    <row r="1134" spans="2:10" x14ac:dyDescent="0.25">
      <c r="B1134">
        <f>INDEX(exante.Technology!$A$5:$A$300,MATCH(E1134,exante.Technology!$C$5:$C$300,0))</f>
        <v>1312</v>
      </c>
      <c r="C1134" s="1">
        <f t="shared" si="53"/>
        <v>205</v>
      </c>
      <c r="D1134" s="30">
        <f>IF(INDEX(Technologies!$B$8:$U$227,H1134,I1134)=0,"",INDEX(Technologies!$B$8:$U$227,H1134,I1134))</f>
        <v>15</v>
      </c>
      <c r="E1134" t="str">
        <f>INDEX(Technologies!$B$8:$B$227,H1134)</f>
        <v>RefgFrz-TM_Small-Tier2</v>
      </c>
      <c r="G1134" t="str">
        <f t="shared" si="52"/>
        <v>TotVolume</v>
      </c>
      <c r="H1134">
        <f t="shared" si="54"/>
        <v>112</v>
      </c>
      <c r="I1134">
        <f>MATCH(G1134,Technologies!$B$7:$U$7,0)</f>
        <v>8</v>
      </c>
      <c r="J1134">
        <v>119</v>
      </c>
    </row>
    <row r="1135" spans="2:10" x14ac:dyDescent="0.25">
      <c r="B1135">
        <f>INDEX(exante.Technology!$A$5:$A$300,MATCH(E1135,exante.Technology!$C$5:$C$300,0))</f>
        <v>1312</v>
      </c>
      <c r="C1135" s="1">
        <f t="shared" si="53"/>
        <v>1084</v>
      </c>
      <c r="D1135" s="30" t="str">
        <f>IF(INDEX(Technologies!$B$8:$U$227,H1135,I1135)=0,"",INDEX(Technologies!$B$8:$U$227,H1135,I1135))</f>
        <v>Small (13 – 16 cu. ft.)</v>
      </c>
      <c r="E1135" t="str">
        <f>INDEX(Technologies!$B$8:$B$227,H1135)</f>
        <v>RefgFrz-TM_Small-Tier2</v>
      </c>
      <c r="G1135" t="str">
        <f t="shared" si="52"/>
        <v>SizeRange</v>
      </c>
      <c r="H1135">
        <f t="shared" si="54"/>
        <v>112</v>
      </c>
      <c r="I1135">
        <f>MATCH(G1135,Technologies!$B$7:$U$7,0)</f>
        <v>10</v>
      </c>
      <c r="J1135">
        <v>119</v>
      </c>
    </row>
    <row r="1136" spans="2:10" x14ac:dyDescent="0.25">
      <c r="B1136">
        <f>INDEX(exante.Technology!$A$5:$A$300,MATCH(E1136,exante.Technology!$C$5:$C$300,0))</f>
        <v>1312</v>
      </c>
      <c r="C1136" s="1">
        <f t="shared" si="53"/>
        <v>1085</v>
      </c>
      <c r="D1136" s="30" t="str">
        <f>IF(INDEX(Technologies!$B$8:$U$227,H1136,I1136)=0,"",INDEX(Technologies!$B$8:$U$227,H1136,I1136))</f>
        <v>Tier2</v>
      </c>
      <c r="E1136" t="str">
        <f>INDEX(Technologies!$B$8:$B$227,H1136)</f>
        <v>RefgFrz-TM_Small-Tier2</v>
      </c>
      <c r="G1136" t="str">
        <f t="shared" si="52"/>
        <v>EffLevel</v>
      </c>
      <c r="H1136">
        <f t="shared" si="54"/>
        <v>112</v>
      </c>
      <c r="I1136">
        <f>MATCH(G1136,Technologies!$B$7:$U$7,0)</f>
        <v>11</v>
      </c>
      <c r="J1136">
        <v>119</v>
      </c>
    </row>
    <row r="1137" spans="2:10" x14ac:dyDescent="0.25">
      <c r="B1137">
        <f>INDEX(exante.Technology!$A$5:$A$300,MATCH(E1137,exante.Technology!$C$5:$C$300,0))</f>
        <v>1312</v>
      </c>
      <c r="C1137" s="1">
        <f t="shared" si="53"/>
        <v>167</v>
      </c>
      <c r="D1137" s="30">
        <f>IF(INDEX(Technologies!$B$8:$U$227,H1137,I1137)=0,"",INDEX(Technologies!$B$8:$U$227,H1137,I1137))</f>
        <v>265</v>
      </c>
      <c r="E1137" t="str">
        <f>INDEX(Technologies!$B$8:$B$227,H1137)</f>
        <v>RefgFrz-TM_Small-Tier2</v>
      </c>
      <c r="G1137" t="str">
        <f t="shared" si="52"/>
        <v>Rated_kWhyr</v>
      </c>
      <c r="H1137">
        <f t="shared" si="54"/>
        <v>112</v>
      </c>
      <c r="I1137">
        <f>MATCH(G1137,Technologies!$B$7:$U$7,0)</f>
        <v>12</v>
      </c>
      <c r="J1137">
        <v>119</v>
      </c>
    </row>
    <row r="1138" spans="2:10" x14ac:dyDescent="0.25">
      <c r="B1138">
        <f>INDEX(exante.Technology!$A$5:$A$300,MATCH(E1138,exante.Technology!$C$5:$C$300,0))</f>
        <v>1312</v>
      </c>
      <c r="C1138" s="1">
        <f t="shared" si="53"/>
        <v>9</v>
      </c>
      <c r="D1138" s="30" t="str">
        <f>IF(INDEX(Technologies!$B$8:$U$227,H1138,I1138)=0,"",INDEX(Technologies!$B$8:$U$227,H1138,I1138))</f>
        <v>RatedkWh</v>
      </c>
      <c r="E1138" t="str">
        <f>INDEX(Technologies!$B$8:$B$227,H1138)</f>
        <v>RefgFrz-TM_Small-Tier2</v>
      </c>
      <c r="G1138" t="str">
        <f t="shared" si="52"/>
        <v>Scale_Basis_Type</v>
      </c>
      <c r="H1138">
        <f t="shared" si="54"/>
        <v>112</v>
      </c>
      <c r="I1138">
        <f>MATCH(G1138,Technologies!$B$7:$U$7,0)</f>
        <v>13</v>
      </c>
      <c r="J1138">
        <v>119</v>
      </c>
    </row>
    <row r="1139" spans="2:10" x14ac:dyDescent="0.25">
      <c r="B1139">
        <f>INDEX(exante.Technology!$A$5:$A$300,MATCH(E1139,exante.Technology!$C$5:$C$300,0))</f>
        <v>1312</v>
      </c>
      <c r="C1139" s="1">
        <f t="shared" si="53"/>
        <v>10</v>
      </c>
      <c r="D1139" s="30">
        <f>IF(INDEX(Technologies!$B$8:$U$227,H1139,I1139)=0,"",INDEX(Technologies!$B$8:$U$227,H1139,I1139))</f>
        <v>265</v>
      </c>
      <c r="E1139" t="str">
        <f>INDEX(Technologies!$B$8:$B$227,H1139)</f>
        <v>RefgFrz-TM_Small-Tier2</v>
      </c>
      <c r="G1139" t="str">
        <f t="shared" si="52"/>
        <v>Scale_Basis_Value</v>
      </c>
      <c r="H1139">
        <f t="shared" si="54"/>
        <v>112</v>
      </c>
      <c r="I1139">
        <f>MATCH(G1139,Technologies!$B$7:$U$7,0)</f>
        <v>14</v>
      </c>
      <c r="J1139">
        <v>119</v>
      </c>
    </row>
    <row r="1140" spans="2:10" x14ac:dyDescent="0.25">
      <c r="B1140">
        <f>INDEX(exante.Technology!$A$5:$A$300,MATCH(E1140,exante.Technology!$C$5:$C$300,0))</f>
        <v>1313</v>
      </c>
      <c r="C1140" s="1">
        <f t="shared" si="53"/>
        <v>83</v>
      </c>
      <c r="D1140" s="30" t="str">
        <f>IF(INDEX(Technologies!$B$8:$U$227,H1140,I1140)=0,"",INDEX(Technologies!$B$8:$U$227,H1140,I1140))</f>
        <v>Top</v>
      </c>
      <c r="E1140" t="str">
        <f>INDEX(Technologies!$B$8:$B$227,H1140)</f>
        <v>RefgFrz-TM_Med-Tier2</v>
      </c>
      <c r="G1140" t="str">
        <f t="shared" ref="G1140:G1203" si="55">VLOOKUP(C1140,$B$6:$C$17,2,FALSE)</f>
        <v>Freezer_Location</v>
      </c>
      <c r="H1140">
        <f t="shared" si="54"/>
        <v>113</v>
      </c>
      <c r="I1140">
        <f>MATCH(G1140,Technologies!$B$7:$U$7,0)</f>
        <v>4</v>
      </c>
      <c r="J1140">
        <v>119</v>
      </c>
    </row>
    <row r="1141" spans="2:10" x14ac:dyDescent="0.25">
      <c r="B1141">
        <f>INDEX(exante.Technology!$A$5:$A$300,MATCH(E1141,exante.Technology!$C$5:$C$300,0))</f>
        <v>1313</v>
      </c>
      <c r="C1141" s="1">
        <f t="shared" si="53"/>
        <v>95</v>
      </c>
      <c r="D1141" s="30" t="b">
        <f>IF(INDEX(Technologies!$B$8:$U$227,H1141,I1141)=0,"",INDEX(Technologies!$B$8:$U$227,H1141,I1141))</f>
        <v>0</v>
      </c>
      <c r="E1141" t="str">
        <f>INDEX(Technologies!$B$8:$B$227,H1141)</f>
        <v>RefgFrz-TM_Med-Tier2</v>
      </c>
      <c r="G1141" t="str">
        <f t="shared" si="55"/>
        <v>IceMaker</v>
      </c>
      <c r="H1141">
        <f t="shared" si="54"/>
        <v>113</v>
      </c>
      <c r="I1141">
        <f>MATCH(G1141,Technologies!$B$7:$U$7,0)</f>
        <v>5</v>
      </c>
      <c r="J1141">
        <v>119</v>
      </c>
    </row>
    <row r="1142" spans="2:10" x14ac:dyDescent="0.25">
      <c r="B1142">
        <f>INDEX(exante.Technology!$A$5:$A$300,MATCH(E1142,exante.Technology!$C$5:$C$300,0))</f>
        <v>1313</v>
      </c>
      <c r="C1142" s="1">
        <f t="shared" si="53"/>
        <v>1083</v>
      </c>
      <c r="D1142" s="30" t="b">
        <f>IF(INDEX(Technologies!$B$8:$U$227,H1142,I1142)=0,"",INDEX(Technologies!$B$8:$U$227,H1142,I1142))</f>
        <v>0</v>
      </c>
      <c r="E1142" t="str">
        <f>INDEX(Technologies!$B$8:$B$227,H1142)</f>
        <v>RefgFrz-TM_Med-Tier2</v>
      </c>
      <c r="G1142" t="str">
        <f t="shared" si="55"/>
        <v>ThruDoorIce</v>
      </c>
      <c r="H1142">
        <f t="shared" si="54"/>
        <v>113</v>
      </c>
      <c r="I1142">
        <f>MATCH(G1142,Technologies!$B$7:$U$7,0)</f>
        <v>6</v>
      </c>
      <c r="J1142">
        <v>119</v>
      </c>
    </row>
    <row r="1143" spans="2:10" x14ac:dyDescent="0.25">
      <c r="B1143">
        <f>INDEX(exante.Technology!$A$5:$A$300,MATCH(E1143,exante.Technology!$C$5:$C$300,0))</f>
        <v>1313</v>
      </c>
      <c r="C1143" s="1">
        <f t="shared" si="53"/>
        <v>38</v>
      </c>
      <c r="D1143" s="30" t="str">
        <f>IF(INDEX(Technologies!$B$8:$U$227,H1143,I1143)=0,"",INDEX(Technologies!$B$8:$U$227,H1143,I1143))</f>
        <v>Automatic</v>
      </c>
      <c r="E1143" t="str">
        <f>INDEX(Technologies!$B$8:$B$227,H1143)</f>
        <v>RefgFrz-TM_Med-Tier2</v>
      </c>
      <c r="G1143" t="str">
        <f t="shared" si="55"/>
        <v>Defrost</v>
      </c>
      <c r="H1143">
        <f t="shared" si="54"/>
        <v>113</v>
      </c>
      <c r="I1143">
        <f>MATCH(G1143,Technologies!$B$7:$U$7,0)</f>
        <v>7</v>
      </c>
      <c r="J1143">
        <v>119</v>
      </c>
    </row>
    <row r="1144" spans="2:10" x14ac:dyDescent="0.25">
      <c r="B1144">
        <f>INDEX(exante.Technology!$A$5:$A$300,MATCH(E1144,exante.Technology!$C$5:$C$300,0))</f>
        <v>1313</v>
      </c>
      <c r="C1144" s="1">
        <f t="shared" si="53"/>
        <v>205</v>
      </c>
      <c r="D1144" s="30">
        <f>IF(INDEX(Technologies!$B$8:$U$227,H1144,I1144)=0,"",INDEX(Technologies!$B$8:$U$227,H1144,I1144))</f>
        <v>19</v>
      </c>
      <c r="E1144" t="str">
        <f>INDEX(Technologies!$B$8:$B$227,H1144)</f>
        <v>RefgFrz-TM_Med-Tier2</v>
      </c>
      <c r="G1144" t="str">
        <f t="shared" si="55"/>
        <v>TotVolume</v>
      </c>
      <c r="H1144">
        <f t="shared" si="54"/>
        <v>113</v>
      </c>
      <c r="I1144">
        <f>MATCH(G1144,Technologies!$B$7:$U$7,0)</f>
        <v>8</v>
      </c>
      <c r="J1144">
        <v>119</v>
      </c>
    </row>
    <row r="1145" spans="2:10" x14ac:dyDescent="0.25">
      <c r="B1145">
        <f>INDEX(exante.Technology!$A$5:$A$300,MATCH(E1145,exante.Technology!$C$5:$C$300,0))</f>
        <v>1313</v>
      </c>
      <c r="C1145" s="1">
        <f t="shared" si="53"/>
        <v>1084</v>
      </c>
      <c r="D1145" s="30" t="str">
        <f>IF(INDEX(Technologies!$B$8:$U$227,H1145,I1145)=0,"",INDEX(Technologies!$B$8:$U$227,H1145,I1145))</f>
        <v>Medium (17 – 20 cu. ft.)</v>
      </c>
      <c r="E1145" t="str">
        <f>INDEX(Technologies!$B$8:$B$227,H1145)</f>
        <v>RefgFrz-TM_Med-Tier2</v>
      </c>
      <c r="G1145" t="str">
        <f t="shared" si="55"/>
        <v>SizeRange</v>
      </c>
      <c r="H1145">
        <f t="shared" si="54"/>
        <v>113</v>
      </c>
      <c r="I1145">
        <f>MATCH(G1145,Technologies!$B$7:$U$7,0)</f>
        <v>10</v>
      </c>
      <c r="J1145">
        <v>119</v>
      </c>
    </row>
    <row r="1146" spans="2:10" x14ac:dyDescent="0.25">
      <c r="B1146">
        <f>INDEX(exante.Technology!$A$5:$A$300,MATCH(E1146,exante.Technology!$C$5:$C$300,0))</f>
        <v>1313</v>
      </c>
      <c r="C1146" s="1">
        <f t="shared" si="53"/>
        <v>1085</v>
      </c>
      <c r="D1146" s="30" t="str">
        <f>IF(INDEX(Technologies!$B$8:$U$227,H1146,I1146)=0,"",INDEX(Technologies!$B$8:$U$227,H1146,I1146))</f>
        <v>Tier2</v>
      </c>
      <c r="E1146" t="str">
        <f>INDEX(Technologies!$B$8:$B$227,H1146)</f>
        <v>RefgFrz-TM_Med-Tier2</v>
      </c>
      <c r="G1146" t="str">
        <f t="shared" si="55"/>
        <v>EffLevel</v>
      </c>
      <c r="H1146">
        <f t="shared" si="54"/>
        <v>113</v>
      </c>
      <c r="I1146">
        <f>MATCH(G1146,Technologies!$B$7:$U$7,0)</f>
        <v>11</v>
      </c>
      <c r="J1146">
        <v>119</v>
      </c>
    </row>
    <row r="1147" spans="2:10" x14ac:dyDescent="0.25">
      <c r="B1147">
        <f>INDEX(exante.Technology!$A$5:$A$300,MATCH(E1147,exante.Technology!$C$5:$C$300,0))</f>
        <v>1313</v>
      </c>
      <c r="C1147" s="1">
        <f t="shared" si="53"/>
        <v>167</v>
      </c>
      <c r="D1147" s="30">
        <f>IF(INDEX(Technologies!$B$8:$U$227,H1147,I1147)=0,"",INDEX(Technologies!$B$8:$U$227,H1147,I1147))</f>
        <v>291</v>
      </c>
      <c r="E1147" t="str">
        <f>INDEX(Technologies!$B$8:$B$227,H1147)</f>
        <v>RefgFrz-TM_Med-Tier2</v>
      </c>
      <c r="G1147" t="str">
        <f t="shared" si="55"/>
        <v>Rated_kWhyr</v>
      </c>
      <c r="H1147">
        <f t="shared" si="54"/>
        <v>113</v>
      </c>
      <c r="I1147">
        <f>MATCH(G1147,Technologies!$B$7:$U$7,0)</f>
        <v>12</v>
      </c>
      <c r="J1147">
        <v>119</v>
      </c>
    </row>
    <row r="1148" spans="2:10" x14ac:dyDescent="0.25">
      <c r="B1148">
        <f>INDEX(exante.Technology!$A$5:$A$300,MATCH(E1148,exante.Technology!$C$5:$C$300,0))</f>
        <v>1313</v>
      </c>
      <c r="C1148" s="1">
        <f t="shared" si="53"/>
        <v>9</v>
      </c>
      <c r="D1148" s="30" t="str">
        <f>IF(INDEX(Technologies!$B$8:$U$227,H1148,I1148)=0,"",INDEX(Technologies!$B$8:$U$227,H1148,I1148))</f>
        <v>RatedkWh</v>
      </c>
      <c r="E1148" t="str">
        <f>INDEX(Technologies!$B$8:$B$227,H1148)</f>
        <v>RefgFrz-TM_Med-Tier2</v>
      </c>
      <c r="G1148" t="str">
        <f t="shared" si="55"/>
        <v>Scale_Basis_Type</v>
      </c>
      <c r="H1148">
        <f t="shared" si="54"/>
        <v>113</v>
      </c>
      <c r="I1148">
        <f>MATCH(G1148,Technologies!$B$7:$U$7,0)</f>
        <v>13</v>
      </c>
      <c r="J1148">
        <v>119</v>
      </c>
    </row>
    <row r="1149" spans="2:10" x14ac:dyDescent="0.25">
      <c r="B1149">
        <f>INDEX(exante.Technology!$A$5:$A$300,MATCH(E1149,exante.Technology!$C$5:$C$300,0))</f>
        <v>1313</v>
      </c>
      <c r="C1149" s="1">
        <f t="shared" si="53"/>
        <v>10</v>
      </c>
      <c r="D1149" s="30">
        <f>IF(INDEX(Technologies!$B$8:$U$227,H1149,I1149)=0,"",INDEX(Technologies!$B$8:$U$227,H1149,I1149))</f>
        <v>291</v>
      </c>
      <c r="E1149" t="str">
        <f>INDEX(Technologies!$B$8:$B$227,H1149)</f>
        <v>RefgFrz-TM_Med-Tier2</v>
      </c>
      <c r="G1149" t="str">
        <f t="shared" si="55"/>
        <v>Scale_Basis_Value</v>
      </c>
      <c r="H1149">
        <f t="shared" si="54"/>
        <v>113</v>
      </c>
      <c r="I1149">
        <f>MATCH(G1149,Technologies!$B$7:$U$7,0)</f>
        <v>14</v>
      </c>
      <c r="J1149">
        <v>119</v>
      </c>
    </row>
    <row r="1150" spans="2:10" x14ac:dyDescent="0.25">
      <c r="B1150">
        <f>INDEX(exante.Technology!$A$5:$A$300,MATCH(E1150,exante.Technology!$C$5:$C$300,0))</f>
        <v>1314</v>
      </c>
      <c r="C1150" s="1">
        <f t="shared" si="53"/>
        <v>83</v>
      </c>
      <c r="D1150" s="30" t="str">
        <f>IF(INDEX(Technologies!$B$8:$U$227,H1150,I1150)=0,"",INDEX(Technologies!$B$8:$U$227,H1150,I1150))</f>
        <v>Top</v>
      </c>
      <c r="E1150" t="str">
        <f>INDEX(Technologies!$B$8:$B$227,H1150)</f>
        <v>RefgFrz-TM_Large-Tier2</v>
      </c>
      <c r="G1150" t="str">
        <f t="shared" si="55"/>
        <v>Freezer_Location</v>
      </c>
      <c r="H1150">
        <f t="shared" si="54"/>
        <v>114</v>
      </c>
      <c r="I1150">
        <f>MATCH(G1150,Technologies!$B$7:$U$7,0)</f>
        <v>4</v>
      </c>
      <c r="J1150">
        <v>119</v>
      </c>
    </row>
    <row r="1151" spans="2:10" x14ac:dyDescent="0.25">
      <c r="B1151">
        <f>INDEX(exante.Technology!$A$5:$A$300,MATCH(E1151,exante.Technology!$C$5:$C$300,0))</f>
        <v>1314</v>
      </c>
      <c r="C1151" s="1">
        <f t="shared" si="53"/>
        <v>95</v>
      </c>
      <c r="D1151" s="30" t="b">
        <f>IF(INDEX(Technologies!$B$8:$U$227,H1151,I1151)=0,"",INDEX(Technologies!$B$8:$U$227,H1151,I1151))</f>
        <v>0</v>
      </c>
      <c r="E1151" t="str">
        <f>INDEX(Technologies!$B$8:$B$227,H1151)</f>
        <v>RefgFrz-TM_Large-Tier2</v>
      </c>
      <c r="G1151" t="str">
        <f t="shared" si="55"/>
        <v>IceMaker</v>
      </c>
      <c r="H1151">
        <f t="shared" si="54"/>
        <v>114</v>
      </c>
      <c r="I1151">
        <f>MATCH(G1151,Technologies!$B$7:$U$7,0)</f>
        <v>5</v>
      </c>
      <c r="J1151">
        <v>119</v>
      </c>
    </row>
    <row r="1152" spans="2:10" x14ac:dyDescent="0.25">
      <c r="B1152">
        <f>INDEX(exante.Technology!$A$5:$A$300,MATCH(E1152,exante.Technology!$C$5:$C$300,0))</f>
        <v>1314</v>
      </c>
      <c r="C1152" s="1">
        <f t="shared" si="53"/>
        <v>1083</v>
      </c>
      <c r="D1152" s="30" t="b">
        <f>IF(INDEX(Technologies!$B$8:$U$227,H1152,I1152)=0,"",INDEX(Technologies!$B$8:$U$227,H1152,I1152))</f>
        <v>0</v>
      </c>
      <c r="E1152" t="str">
        <f>INDEX(Technologies!$B$8:$B$227,H1152)</f>
        <v>RefgFrz-TM_Large-Tier2</v>
      </c>
      <c r="G1152" t="str">
        <f t="shared" si="55"/>
        <v>ThruDoorIce</v>
      </c>
      <c r="H1152">
        <f t="shared" si="54"/>
        <v>114</v>
      </c>
      <c r="I1152">
        <f>MATCH(G1152,Technologies!$B$7:$U$7,0)</f>
        <v>6</v>
      </c>
      <c r="J1152">
        <v>119</v>
      </c>
    </row>
    <row r="1153" spans="2:10" x14ac:dyDescent="0.25">
      <c r="B1153">
        <f>INDEX(exante.Technology!$A$5:$A$300,MATCH(E1153,exante.Technology!$C$5:$C$300,0))</f>
        <v>1314</v>
      </c>
      <c r="C1153" s="1">
        <f t="shared" si="53"/>
        <v>38</v>
      </c>
      <c r="D1153" s="30" t="str">
        <f>IF(INDEX(Technologies!$B$8:$U$227,H1153,I1153)=0,"",INDEX(Technologies!$B$8:$U$227,H1153,I1153))</f>
        <v>Automatic</v>
      </c>
      <c r="E1153" t="str">
        <f>INDEX(Technologies!$B$8:$B$227,H1153)</f>
        <v>RefgFrz-TM_Large-Tier2</v>
      </c>
      <c r="G1153" t="str">
        <f t="shared" si="55"/>
        <v>Defrost</v>
      </c>
      <c r="H1153">
        <f t="shared" si="54"/>
        <v>114</v>
      </c>
      <c r="I1153">
        <f>MATCH(G1153,Technologies!$B$7:$U$7,0)</f>
        <v>7</v>
      </c>
      <c r="J1153">
        <v>119</v>
      </c>
    </row>
    <row r="1154" spans="2:10" x14ac:dyDescent="0.25">
      <c r="B1154">
        <f>INDEX(exante.Technology!$A$5:$A$300,MATCH(E1154,exante.Technology!$C$5:$C$300,0))</f>
        <v>1314</v>
      </c>
      <c r="C1154" s="1">
        <f t="shared" si="53"/>
        <v>205</v>
      </c>
      <c r="D1154" s="30">
        <f>IF(INDEX(Technologies!$B$8:$U$227,H1154,I1154)=0,"",INDEX(Technologies!$B$8:$U$227,H1154,I1154))</f>
        <v>22</v>
      </c>
      <c r="E1154" t="str">
        <f>INDEX(Technologies!$B$8:$B$227,H1154)</f>
        <v>RefgFrz-TM_Large-Tier2</v>
      </c>
      <c r="G1154" t="str">
        <f t="shared" si="55"/>
        <v>TotVolume</v>
      </c>
      <c r="H1154">
        <f t="shared" si="54"/>
        <v>114</v>
      </c>
      <c r="I1154">
        <f>MATCH(G1154,Technologies!$B$7:$U$7,0)</f>
        <v>8</v>
      </c>
      <c r="J1154">
        <v>119</v>
      </c>
    </row>
    <row r="1155" spans="2:10" x14ac:dyDescent="0.25">
      <c r="B1155">
        <f>INDEX(exante.Technology!$A$5:$A$300,MATCH(E1155,exante.Technology!$C$5:$C$300,0))</f>
        <v>1314</v>
      </c>
      <c r="C1155" s="1">
        <f t="shared" si="53"/>
        <v>1084</v>
      </c>
      <c r="D1155" s="30" t="str">
        <f>IF(INDEX(Technologies!$B$8:$U$227,H1155,I1155)=0,"",INDEX(Technologies!$B$8:$U$227,H1155,I1155))</f>
        <v>Large (21 – 23 cu. ft.)</v>
      </c>
      <c r="E1155" t="str">
        <f>INDEX(Technologies!$B$8:$B$227,H1155)</f>
        <v>RefgFrz-TM_Large-Tier2</v>
      </c>
      <c r="G1155" t="str">
        <f t="shared" si="55"/>
        <v>SizeRange</v>
      </c>
      <c r="H1155">
        <f t="shared" si="54"/>
        <v>114</v>
      </c>
      <c r="I1155">
        <f>MATCH(G1155,Technologies!$B$7:$U$7,0)</f>
        <v>10</v>
      </c>
      <c r="J1155">
        <v>119</v>
      </c>
    </row>
    <row r="1156" spans="2:10" x14ac:dyDescent="0.25">
      <c r="B1156">
        <f>INDEX(exante.Technology!$A$5:$A$300,MATCH(E1156,exante.Technology!$C$5:$C$300,0))</f>
        <v>1314</v>
      </c>
      <c r="C1156" s="1">
        <f t="shared" si="53"/>
        <v>1085</v>
      </c>
      <c r="D1156" s="30" t="str">
        <f>IF(INDEX(Technologies!$B$8:$U$227,H1156,I1156)=0,"",INDEX(Technologies!$B$8:$U$227,H1156,I1156))</f>
        <v>Tier2</v>
      </c>
      <c r="E1156" t="str">
        <f>INDEX(Technologies!$B$8:$B$227,H1156)</f>
        <v>RefgFrz-TM_Large-Tier2</v>
      </c>
      <c r="G1156" t="str">
        <f t="shared" si="55"/>
        <v>EffLevel</v>
      </c>
      <c r="H1156">
        <f t="shared" si="54"/>
        <v>114</v>
      </c>
      <c r="I1156">
        <f>MATCH(G1156,Technologies!$B$7:$U$7,0)</f>
        <v>11</v>
      </c>
      <c r="J1156">
        <v>119</v>
      </c>
    </row>
    <row r="1157" spans="2:10" x14ac:dyDescent="0.25">
      <c r="B1157">
        <f>INDEX(exante.Technology!$A$5:$A$300,MATCH(E1157,exante.Technology!$C$5:$C$300,0))</f>
        <v>1314</v>
      </c>
      <c r="C1157" s="1">
        <f t="shared" si="53"/>
        <v>167</v>
      </c>
      <c r="D1157" s="30">
        <f>IF(INDEX(Technologies!$B$8:$U$227,H1157,I1157)=0,"",INDEX(Technologies!$B$8:$U$227,H1157,I1157))</f>
        <v>312</v>
      </c>
      <c r="E1157" t="str">
        <f>INDEX(Technologies!$B$8:$B$227,H1157)</f>
        <v>RefgFrz-TM_Large-Tier2</v>
      </c>
      <c r="G1157" t="str">
        <f t="shared" si="55"/>
        <v>Rated_kWhyr</v>
      </c>
      <c r="H1157">
        <f t="shared" si="54"/>
        <v>114</v>
      </c>
      <c r="I1157">
        <f>MATCH(G1157,Technologies!$B$7:$U$7,0)</f>
        <v>12</v>
      </c>
      <c r="J1157">
        <v>119</v>
      </c>
    </row>
    <row r="1158" spans="2:10" x14ac:dyDescent="0.25">
      <c r="B1158">
        <f>INDEX(exante.Technology!$A$5:$A$300,MATCH(E1158,exante.Technology!$C$5:$C$300,0))</f>
        <v>1314</v>
      </c>
      <c r="C1158" s="1">
        <f t="shared" si="53"/>
        <v>9</v>
      </c>
      <c r="D1158" s="30" t="str">
        <f>IF(INDEX(Technologies!$B$8:$U$227,H1158,I1158)=0,"",INDEX(Technologies!$B$8:$U$227,H1158,I1158))</f>
        <v>RatedkWh</v>
      </c>
      <c r="E1158" t="str">
        <f>INDEX(Technologies!$B$8:$B$227,H1158)</f>
        <v>RefgFrz-TM_Large-Tier2</v>
      </c>
      <c r="G1158" t="str">
        <f t="shared" si="55"/>
        <v>Scale_Basis_Type</v>
      </c>
      <c r="H1158">
        <f t="shared" si="54"/>
        <v>114</v>
      </c>
      <c r="I1158">
        <f>MATCH(G1158,Technologies!$B$7:$U$7,0)</f>
        <v>13</v>
      </c>
      <c r="J1158">
        <v>119</v>
      </c>
    </row>
    <row r="1159" spans="2:10" x14ac:dyDescent="0.25">
      <c r="B1159">
        <f>INDEX(exante.Technology!$A$5:$A$300,MATCH(E1159,exante.Technology!$C$5:$C$300,0))</f>
        <v>1314</v>
      </c>
      <c r="C1159" s="1">
        <f t="shared" si="53"/>
        <v>10</v>
      </c>
      <c r="D1159" s="30">
        <f>IF(INDEX(Technologies!$B$8:$U$227,H1159,I1159)=0,"",INDEX(Technologies!$B$8:$U$227,H1159,I1159))</f>
        <v>312</v>
      </c>
      <c r="E1159" t="str">
        <f>INDEX(Technologies!$B$8:$B$227,H1159)</f>
        <v>RefgFrz-TM_Large-Tier2</v>
      </c>
      <c r="G1159" t="str">
        <f t="shared" si="55"/>
        <v>Scale_Basis_Value</v>
      </c>
      <c r="H1159">
        <f t="shared" si="54"/>
        <v>114</v>
      </c>
      <c r="I1159">
        <f>MATCH(G1159,Technologies!$B$7:$U$7,0)</f>
        <v>14</v>
      </c>
      <c r="J1159">
        <v>119</v>
      </c>
    </row>
    <row r="1160" spans="2:10" x14ac:dyDescent="0.25">
      <c r="B1160">
        <f>INDEX(exante.Technology!$A$5:$A$300,MATCH(E1160,exante.Technology!$C$5:$C$300,0))</f>
        <v>1315</v>
      </c>
      <c r="C1160" s="1">
        <f t="shared" si="53"/>
        <v>83</v>
      </c>
      <c r="D1160" s="30" t="str">
        <f>IF(INDEX(Technologies!$B$8:$U$227,H1160,I1160)=0,"",INDEX(Technologies!$B$8:$U$227,H1160,I1160))</f>
        <v>Top</v>
      </c>
      <c r="E1160" t="str">
        <f>INDEX(Technologies!$B$8:$B$227,H1160)</f>
        <v>RefgFrz-TM_VLarge-Tier2</v>
      </c>
      <c r="G1160" t="str">
        <f t="shared" si="55"/>
        <v>Freezer_Location</v>
      </c>
      <c r="H1160">
        <f t="shared" si="54"/>
        <v>115</v>
      </c>
      <c r="I1160">
        <f>MATCH(G1160,Technologies!$B$7:$U$7,0)</f>
        <v>4</v>
      </c>
      <c r="J1160">
        <v>119</v>
      </c>
    </row>
    <row r="1161" spans="2:10" x14ac:dyDescent="0.25">
      <c r="B1161">
        <f>INDEX(exante.Technology!$A$5:$A$300,MATCH(E1161,exante.Technology!$C$5:$C$300,0))</f>
        <v>1315</v>
      </c>
      <c r="C1161" s="1">
        <f t="shared" si="53"/>
        <v>95</v>
      </c>
      <c r="D1161" s="30" t="b">
        <f>IF(INDEX(Technologies!$B$8:$U$227,H1161,I1161)=0,"",INDEX(Technologies!$B$8:$U$227,H1161,I1161))</f>
        <v>0</v>
      </c>
      <c r="E1161" t="str">
        <f>INDEX(Technologies!$B$8:$B$227,H1161)</f>
        <v>RefgFrz-TM_VLarge-Tier2</v>
      </c>
      <c r="G1161" t="str">
        <f t="shared" si="55"/>
        <v>IceMaker</v>
      </c>
      <c r="H1161">
        <f t="shared" si="54"/>
        <v>115</v>
      </c>
      <c r="I1161">
        <f>MATCH(G1161,Technologies!$B$7:$U$7,0)</f>
        <v>5</v>
      </c>
      <c r="J1161">
        <v>119</v>
      </c>
    </row>
    <row r="1162" spans="2:10" x14ac:dyDescent="0.25">
      <c r="B1162">
        <f>INDEX(exante.Technology!$A$5:$A$300,MATCH(E1162,exante.Technology!$C$5:$C$300,0))</f>
        <v>1315</v>
      </c>
      <c r="C1162" s="1">
        <f t="shared" si="53"/>
        <v>1083</v>
      </c>
      <c r="D1162" s="30" t="b">
        <f>IF(INDEX(Technologies!$B$8:$U$227,H1162,I1162)=0,"",INDEX(Technologies!$B$8:$U$227,H1162,I1162))</f>
        <v>0</v>
      </c>
      <c r="E1162" t="str">
        <f>INDEX(Technologies!$B$8:$B$227,H1162)</f>
        <v>RefgFrz-TM_VLarge-Tier2</v>
      </c>
      <c r="G1162" t="str">
        <f t="shared" si="55"/>
        <v>ThruDoorIce</v>
      </c>
      <c r="H1162">
        <f t="shared" si="54"/>
        <v>115</v>
      </c>
      <c r="I1162">
        <f>MATCH(G1162,Technologies!$B$7:$U$7,0)</f>
        <v>6</v>
      </c>
      <c r="J1162">
        <v>119</v>
      </c>
    </row>
    <row r="1163" spans="2:10" x14ac:dyDescent="0.25">
      <c r="B1163">
        <f>INDEX(exante.Technology!$A$5:$A$300,MATCH(E1163,exante.Technology!$C$5:$C$300,0))</f>
        <v>1315</v>
      </c>
      <c r="C1163" s="1">
        <f t="shared" si="53"/>
        <v>38</v>
      </c>
      <c r="D1163" s="30" t="str">
        <f>IF(INDEX(Technologies!$B$8:$U$227,H1163,I1163)=0,"",INDEX(Technologies!$B$8:$U$227,H1163,I1163))</f>
        <v>Automatic</v>
      </c>
      <c r="E1163" t="str">
        <f>INDEX(Technologies!$B$8:$B$227,H1163)</f>
        <v>RefgFrz-TM_VLarge-Tier2</v>
      </c>
      <c r="G1163" t="str">
        <f t="shared" si="55"/>
        <v>Defrost</v>
      </c>
      <c r="H1163">
        <f t="shared" si="54"/>
        <v>115</v>
      </c>
      <c r="I1163">
        <f>MATCH(G1163,Technologies!$B$7:$U$7,0)</f>
        <v>7</v>
      </c>
      <c r="J1163">
        <v>119</v>
      </c>
    </row>
    <row r="1164" spans="2:10" x14ac:dyDescent="0.25">
      <c r="B1164">
        <f>INDEX(exante.Technology!$A$5:$A$300,MATCH(E1164,exante.Technology!$C$5:$C$300,0))</f>
        <v>1315</v>
      </c>
      <c r="C1164" s="1">
        <f t="shared" si="53"/>
        <v>205</v>
      </c>
      <c r="D1164" s="30">
        <f>IF(INDEX(Technologies!$B$8:$U$227,H1164,I1164)=0,"",INDEX(Technologies!$B$8:$U$227,H1164,I1164))</f>
        <v>26</v>
      </c>
      <c r="E1164" t="str">
        <f>INDEX(Technologies!$B$8:$B$227,H1164)</f>
        <v>RefgFrz-TM_VLarge-Tier2</v>
      </c>
      <c r="G1164" t="str">
        <f t="shared" si="55"/>
        <v>TotVolume</v>
      </c>
      <c r="H1164">
        <f t="shared" si="54"/>
        <v>115</v>
      </c>
      <c r="I1164">
        <f>MATCH(G1164,Technologies!$B$7:$U$7,0)</f>
        <v>8</v>
      </c>
      <c r="J1164">
        <v>119</v>
      </c>
    </row>
    <row r="1165" spans="2:10" x14ac:dyDescent="0.25">
      <c r="B1165">
        <f>INDEX(exante.Technology!$A$5:$A$300,MATCH(E1165,exante.Technology!$C$5:$C$300,0))</f>
        <v>1315</v>
      </c>
      <c r="C1165" s="1">
        <f t="shared" si="53"/>
        <v>1084</v>
      </c>
      <c r="D1165" s="30" t="str">
        <f>IF(INDEX(Technologies!$B$8:$U$227,H1165,I1165)=0,"",INDEX(Technologies!$B$8:$U$227,H1165,I1165))</f>
        <v>Very large (over 23 cu. ft.)</v>
      </c>
      <c r="E1165" t="str">
        <f>INDEX(Technologies!$B$8:$B$227,H1165)</f>
        <v>RefgFrz-TM_VLarge-Tier2</v>
      </c>
      <c r="G1165" t="str">
        <f t="shared" si="55"/>
        <v>SizeRange</v>
      </c>
      <c r="H1165">
        <f t="shared" si="54"/>
        <v>115</v>
      </c>
      <c r="I1165">
        <f>MATCH(G1165,Technologies!$B$7:$U$7,0)</f>
        <v>10</v>
      </c>
      <c r="J1165">
        <v>119</v>
      </c>
    </row>
    <row r="1166" spans="2:10" x14ac:dyDescent="0.25">
      <c r="B1166">
        <f>INDEX(exante.Technology!$A$5:$A$300,MATCH(E1166,exante.Technology!$C$5:$C$300,0))</f>
        <v>1315</v>
      </c>
      <c r="C1166" s="1">
        <f t="shared" si="53"/>
        <v>1085</v>
      </c>
      <c r="D1166" s="30" t="str">
        <f>IF(INDEX(Technologies!$B$8:$U$227,H1166,I1166)=0,"",INDEX(Technologies!$B$8:$U$227,H1166,I1166))</f>
        <v>Tier2</v>
      </c>
      <c r="E1166" t="str">
        <f>INDEX(Technologies!$B$8:$B$227,H1166)</f>
        <v>RefgFrz-TM_VLarge-Tier2</v>
      </c>
      <c r="G1166" t="str">
        <f t="shared" si="55"/>
        <v>EffLevel</v>
      </c>
      <c r="H1166">
        <f t="shared" si="54"/>
        <v>115</v>
      </c>
      <c r="I1166">
        <f>MATCH(G1166,Technologies!$B$7:$U$7,0)</f>
        <v>11</v>
      </c>
      <c r="J1166">
        <v>119</v>
      </c>
    </row>
    <row r="1167" spans="2:10" x14ac:dyDescent="0.25">
      <c r="B1167">
        <f>INDEX(exante.Technology!$A$5:$A$300,MATCH(E1167,exante.Technology!$C$5:$C$300,0))</f>
        <v>1315</v>
      </c>
      <c r="C1167" s="1">
        <f t="shared" si="53"/>
        <v>167</v>
      </c>
      <c r="D1167" s="30">
        <f>IF(INDEX(Technologies!$B$8:$U$227,H1167,I1167)=0,"",INDEX(Technologies!$B$8:$U$227,H1167,I1167))</f>
        <v>338</v>
      </c>
      <c r="E1167" t="str">
        <f>INDEX(Technologies!$B$8:$B$227,H1167)</f>
        <v>RefgFrz-TM_VLarge-Tier2</v>
      </c>
      <c r="G1167" t="str">
        <f t="shared" si="55"/>
        <v>Rated_kWhyr</v>
      </c>
      <c r="H1167">
        <f t="shared" si="54"/>
        <v>115</v>
      </c>
      <c r="I1167">
        <f>MATCH(G1167,Technologies!$B$7:$U$7,0)</f>
        <v>12</v>
      </c>
      <c r="J1167">
        <v>119</v>
      </c>
    </row>
    <row r="1168" spans="2:10" x14ac:dyDescent="0.25">
      <c r="B1168">
        <f>INDEX(exante.Technology!$A$5:$A$300,MATCH(E1168,exante.Technology!$C$5:$C$300,0))</f>
        <v>1315</v>
      </c>
      <c r="C1168" s="1">
        <f t="shared" si="53"/>
        <v>9</v>
      </c>
      <c r="D1168" s="30" t="str">
        <f>IF(INDEX(Technologies!$B$8:$U$227,H1168,I1168)=0,"",INDEX(Technologies!$B$8:$U$227,H1168,I1168))</f>
        <v>RatedkWh</v>
      </c>
      <c r="E1168" t="str">
        <f>INDEX(Technologies!$B$8:$B$227,H1168)</f>
        <v>RefgFrz-TM_VLarge-Tier2</v>
      </c>
      <c r="G1168" t="str">
        <f t="shared" si="55"/>
        <v>Scale_Basis_Type</v>
      </c>
      <c r="H1168">
        <f t="shared" si="54"/>
        <v>115</v>
      </c>
      <c r="I1168">
        <f>MATCH(G1168,Technologies!$B$7:$U$7,0)</f>
        <v>13</v>
      </c>
      <c r="J1168">
        <v>119</v>
      </c>
    </row>
    <row r="1169" spans="2:10" x14ac:dyDescent="0.25">
      <c r="B1169">
        <f>INDEX(exante.Technology!$A$5:$A$300,MATCH(E1169,exante.Technology!$C$5:$C$300,0))</f>
        <v>1315</v>
      </c>
      <c r="C1169" s="1">
        <f t="shared" si="53"/>
        <v>10</v>
      </c>
      <c r="D1169" s="30">
        <f>IF(INDEX(Technologies!$B$8:$U$227,H1169,I1169)=0,"",INDEX(Technologies!$B$8:$U$227,H1169,I1169))</f>
        <v>338</v>
      </c>
      <c r="E1169" t="str">
        <f>INDEX(Technologies!$B$8:$B$227,H1169)</f>
        <v>RefgFrz-TM_VLarge-Tier2</v>
      </c>
      <c r="G1169" t="str">
        <f t="shared" si="55"/>
        <v>Scale_Basis_Value</v>
      </c>
      <c r="H1169">
        <f t="shared" si="54"/>
        <v>115</v>
      </c>
      <c r="I1169">
        <f>MATCH(G1169,Technologies!$B$7:$U$7,0)</f>
        <v>14</v>
      </c>
      <c r="J1169">
        <v>119</v>
      </c>
    </row>
    <row r="1170" spans="2:10" x14ac:dyDescent="0.25">
      <c r="B1170">
        <f>INDEX(exante.Technology!$A$5:$A$300,MATCH(E1170,exante.Technology!$C$5:$C$300,0))</f>
        <v>1316</v>
      </c>
      <c r="C1170" s="1">
        <f t="shared" si="53"/>
        <v>83</v>
      </c>
      <c r="D1170" s="30" t="str">
        <f>IF(INDEX(Technologies!$B$8:$U$227,H1170,I1170)=0,"",INDEX(Technologies!$B$8:$U$227,H1170,I1170))</f>
        <v>Top</v>
      </c>
      <c r="E1170" t="str">
        <f>INDEX(Technologies!$B$8:$B$227,H1170)</f>
        <v>RefgFrz-TM_WtdSize-Tier2</v>
      </c>
      <c r="G1170" t="str">
        <f t="shared" si="55"/>
        <v>Freezer_Location</v>
      </c>
      <c r="H1170">
        <f t="shared" si="54"/>
        <v>116</v>
      </c>
      <c r="I1170">
        <f>MATCH(G1170,Technologies!$B$7:$U$7,0)</f>
        <v>4</v>
      </c>
      <c r="J1170">
        <v>119</v>
      </c>
    </row>
    <row r="1171" spans="2:10" x14ac:dyDescent="0.25">
      <c r="B1171">
        <f>INDEX(exante.Technology!$A$5:$A$300,MATCH(E1171,exante.Technology!$C$5:$C$300,0))</f>
        <v>1316</v>
      </c>
      <c r="C1171" s="1">
        <f t="shared" si="53"/>
        <v>95</v>
      </c>
      <c r="D1171" s="30" t="b">
        <f>IF(INDEX(Technologies!$B$8:$U$227,H1171,I1171)=0,"",INDEX(Technologies!$B$8:$U$227,H1171,I1171))</f>
        <v>0</v>
      </c>
      <c r="E1171" t="str">
        <f>INDEX(Technologies!$B$8:$B$227,H1171)</f>
        <v>RefgFrz-TM_WtdSize-Tier2</v>
      </c>
      <c r="G1171" t="str">
        <f t="shared" si="55"/>
        <v>IceMaker</v>
      </c>
      <c r="H1171">
        <f t="shared" si="54"/>
        <v>116</v>
      </c>
      <c r="I1171">
        <f>MATCH(G1171,Technologies!$B$7:$U$7,0)</f>
        <v>5</v>
      </c>
      <c r="J1171">
        <v>119</v>
      </c>
    </row>
    <row r="1172" spans="2:10" x14ac:dyDescent="0.25">
      <c r="B1172">
        <f>INDEX(exante.Technology!$A$5:$A$300,MATCH(E1172,exante.Technology!$C$5:$C$300,0))</f>
        <v>1316</v>
      </c>
      <c r="C1172" s="1">
        <f t="shared" si="53"/>
        <v>1083</v>
      </c>
      <c r="D1172" s="30" t="b">
        <f>IF(INDEX(Technologies!$B$8:$U$227,H1172,I1172)=0,"",INDEX(Technologies!$B$8:$U$227,H1172,I1172))</f>
        <v>0</v>
      </c>
      <c r="E1172" t="str">
        <f>INDEX(Technologies!$B$8:$B$227,H1172)</f>
        <v>RefgFrz-TM_WtdSize-Tier2</v>
      </c>
      <c r="G1172" t="str">
        <f t="shared" si="55"/>
        <v>ThruDoorIce</v>
      </c>
      <c r="H1172">
        <f t="shared" si="54"/>
        <v>116</v>
      </c>
      <c r="I1172">
        <f>MATCH(G1172,Technologies!$B$7:$U$7,0)</f>
        <v>6</v>
      </c>
      <c r="J1172">
        <v>119</v>
      </c>
    </row>
    <row r="1173" spans="2:10" x14ac:dyDescent="0.25">
      <c r="B1173">
        <f>INDEX(exante.Technology!$A$5:$A$300,MATCH(E1173,exante.Technology!$C$5:$C$300,0))</f>
        <v>1316</v>
      </c>
      <c r="C1173" s="1">
        <f t="shared" si="53"/>
        <v>38</v>
      </c>
      <c r="D1173" s="30" t="str">
        <f>IF(INDEX(Technologies!$B$8:$U$227,H1173,I1173)=0,"",INDEX(Technologies!$B$8:$U$227,H1173,I1173))</f>
        <v>Automatic</v>
      </c>
      <c r="E1173" t="str">
        <f>INDEX(Technologies!$B$8:$B$227,H1173)</f>
        <v>RefgFrz-TM_WtdSize-Tier2</v>
      </c>
      <c r="G1173" t="str">
        <f t="shared" si="55"/>
        <v>Defrost</v>
      </c>
      <c r="H1173">
        <f t="shared" si="54"/>
        <v>116</v>
      </c>
      <c r="I1173">
        <f>MATCH(G1173,Technologies!$B$7:$U$7,0)</f>
        <v>7</v>
      </c>
      <c r="J1173">
        <v>119</v>
      </c>
    </row>
    <row r="1174" spans="2:10" x14ac:dyDescent="0.25">
      <c r="B1174">
        <f>INDEX(exante.Technology!$A$5:$A$300,MATCH(E1174,exante.Technology!$C$5:$C$300,0))</f>
        <v>1316</v>
      </c>
      <c r="C1174" s="1">
        <f t="shared" si="53"/>
        <v>205</v>
      </c>
      <c r="D1174" s="30">
        <f>IF(INDEX(Technologies!$B$8:$U$227,H1174,I1174)=0,"",INDEX(Technologies!$B$8:$U$227,H1174,I1174))</f>
        <v>19.5</v>
      </c>
      <c r="E1174" t="str">
        <f>INDEX(Technologies!$B$8:$B$227,H1174)</f>
        <v>RefgFrz-TM_WtdSize-Tier2</v>
      </c>
      <c r="G1174" t="str">
        <f t="shared" si="55"/>
        <v>TotVolume</v>
      </c>
      <c r="H1174">
        <f t="shared" si="54"/>
        <v>116</v>
      </c>
      <c r="I1174">
        <f>MATCH(G1174,Technologies!$B$7:$U$7,0)</f>
        <v>8</v>
      </c>
      <c r="J1174">
        <v>119</v>
      </c>
    </row>
    <row r="1175" spans="2:10" x14ac:dyDescent="0.25">
      <c r="B1175">
        <f>INDEX(exante.Technology!$A$5:$A$300,MATCH(E1175,exante.Technology!$C$5:$C$300,0))</f>
        <v>1316</v>
      </c>
      <c r="C1175" s="1">
        <f t="shared" si="53"/>
        <v>1084</v>
      </c>
      <c r="D1175" s="30" t="str">
        <f>IF(INDEX(Technologies!$B$8:$U$227,H1175,I1175)=0,"",INDEX(Technologies!$B$8:$U$227,H1175,I1175))</f>
        <v>Weighted Size</v>
      </c>
      <c r="E1175" t="str">
        <f>INDEX(Technologies!$B$8:$B$227,H1175)</f>
        <v>RefgFrz-TM_WtdSize-Tier2</v>
      </c>
      <c r="G1175" t="str">
        <f t="shared" si="55"/>
        <v>SizeRange</v>
      </c>
      <c r="H1175">
        <f t="shared" si="54"/>
        <v>116</v>
      </c>
      <c r="I1175">
        <f>MATCH(G1175,Technologies!$B$7:$U$7,0)</f>
        <v>10</v>
      </c>
      <c r="J1175">
        <v>119</v>
      </c>
    </row>
    <row r="1176" spans="2:10" x14ac:dyDescent="0.25">
      <c r="B1176">
        <f>INDEX(exante.Technology!$A$5:$A$300,MATCH(E1176,exante.Technology!$C$5:$C$300,0))</f>
        <v>1316</v>
      </c>
      <c r="C1176" s="1">
        <f t="shared" si="53"/>
        <v>1085</v>
      </c>
      <c r="D1176" s="30" t="str">
        <f>IF(INDEX(Technologies!$B$8:$U$227,H1176,I1176)=0,"",INDEX(Technologies!$B$8:$U$227,H1176,I1176))</f>
        <v>Tier2</v>
      </c>
      <c r="E1176" t="str">
        <f>INDEX(Technologies!$B$8:$B$227,H1176)</f>
        <v>RefgFrz-TM_WtdSize-Tier2</v>
      </c>
      <c r="G1176" t="str">
        <f t="shared" si="55"/>
        <v>EffLevel</v>
      </c>
      <c r="H1176">
        <f t="shared" si="54"/>
        <v>116</v>
      </c>
      <c r="I1176">
        <f>MATCH(G1176,Technologies!$B$7:$U$7,0)</f>
        <v>11</v>
      </c>
      <c r="J1176">
        <v>119</v>
      </c>
    </row>
    <row r="1177" spans="2:10" x14ac:dyDescent="0.25">
      <c r="B1177">
        <f>INDEX(exante.Technology!$A$5:$A$300,MATCH(E1177,exante.Technology!$C$5:$C$300,0))</f>
        <v>1316</v>
      </c>
      <c r="C1177" s="1">
        <f t="shared" si="53"/>
        <v>167</v>
      </c>
      <c r="D1177" s="30">
        <f>IF(INDEX(Technologies!$B$8:$U$227,H1177,I1177)=0,"",INDEX(Technologies!$B$8:$U$227,H1177,I1177))</f>
        <v>295</v>
      </c>
      <c r="E1177" t="str">
        <f>INDEX(Technologies!$B$8:$B$227,H1177)</f>
        <v>RefgFrz-TM_WtdSize-Tier2</v>
      </c>
      <c r="G1177" t="str">
        <f t="shared" si="55"/>
        <v>Rated_kWhyr</v>
      </c>
      <c r="H1177">
        <f t="shared" si="54"/>
        <v>116</v>
      </c>
      <c r="I1177">
        <f>MATCH(G1177,Technologies!$B$7:$U$7,0)</f>
        <v>12</v>
      </c>
      <c r="J1177">
        <v>119</v>
      </c>
    </row>
    <row r="1178" spans="2:10" x14ac:dyDescent="0.25">
      <c r="B1178">
        <f>INDEX(exante.Technology!$A$5:$A$300,MATCH(E1178,exante.Technology!$C$5:$C$300,0))</f>
        <v>1316</v>
      </c>
      <c r="C1178" s="1">
        <f t="shared" si="53"/>
        <v>9</v>
      </c>
      <c r="D1178" s="30" t="str">
        <f>IF(INDEX(Technologies!$B$8:$U$227,H1178,I1178)=0,"",INDEX(Technologies!$B$8:$U$227,H1178,I1178))</f>
        <v>RatedkWh</v>
      </c>
      <c r="E1178" t="str">
        <f>INDEX(Technologies!$B$8:$B$227,H1178)</f>
        <v>RefgFrz-TM_WtdSize-Tier2</v>
      </c>
      <c r="G1178" t="str">
        <f t="shared" si="55"/>
        <v>Scale_Basis_Type</v>
      </c>
      <c r="H1178">
        <f t="shared" si="54"/>
        <v>116</v>
      </c>
      <c r="I1178">
        <f>MATCH(G1178,Technologies!$B$7:$U$7,0)</f>
        <v>13</v>
      </c>
      <c r="J1178">
        <v>119</v>
      </c>
    </row>
    <row r="1179" spans="2:10" x14ac:dyDescent="0.25">
      <c r="B1179">
        <f>INDEX(exante.Technology!$A$5:$A$300,MATCH(E1179,exante.Technology!$C$5:$C$300,0))</f>
        <v>1316</v>
      </c>
      <c r="C1179" s="1">
        <f t="shared" si="53"/>
        <v>10</v>
      </c>
      <c r="D1179" s="30">
        <f>IF(INDEX(Technologies!$B$8:$U$227,H1179,I1179)=0,"",INDEX(Technologies!$B$8:$U$227,H1179,I1179))</f>
        <v>295</v>
      </c>
      <c r="E1179" t="str">
        <f>INDEX(Technologies!$B$8:$B$227,H1179)</f>
        <v>RefgFrz-TM_WtdSize-Tier2</v>
      </c>
      <c r="G1179" t="str">
        <f t="shared" si="55"/>
        <v>Scale_Basis_Value</v>
      </c>
      <c r="H1179">
        <f t="shared" si="54"/>
        <v>116</v>
      </c>
      <c r="I1179">
        <f>MATCH(G1179,Technologies!$B$7:$U$7,0)</f>
        <v>14</v>
      </c>
      <c r="J1179">
        <v>119</v>
      </c>
    </row>
    <row r="1180" spans="2:10" x14ac:dyDescent="0.25">
      <c r="B1180">
        <f>INDEX(exante.Technology!$A$5:$A$300,MATCH(E1180,exante.Technology!$C$5:$C$300,0))</f>
        <v>1317</v>
      </c>
      <c r="C1180" s="1">
        <f t="shared" si="53"/>
        <v>83</v>
      </c>
      <c r="D1180" s="30" t="str">
        <f>IF(INDEX(Technologies!$B$8:$U$227,H1180,I1180)=0,"",INDEX(Technologies!$B$8:$U$227,H1180,I1180))</f>
        <v>All</v>
      </c>
      <c r="E1180" t="str">
        <f>INDEX(Technologies!$B$8:$B$227,H1180)</f>
        <v>Refg-All_Mini-Tier2</v>
      </c>
      <c r="G1180" t="str">
        <f t="shared" si="55"/>
        <v>Freezer_Location</v>
      </c>
      <c r="H1180">
        <f t="shared" si="54"/>
        <v>117</v>
      </c>
      <c r="I1180">
        <f>MATCH(G1180,Technologies!$B$7:$U$7,0)</f>
        <v>4</v>
      </c>
      <c r="J1180">
        <v>119</v>
      </c>
    </row>
    <row r="1181" spans="2:10" x14ac:dyDescent="0.25">
      <c r="B1181">
        <f>INDEX(exante.Technology!$A$5:$A$300,MATCH(E1181,exante.Technology!$C$5:$C$300,0))</f>
        <v>1317</v>
      </c>
      <c r="C1181" s="1">
        <f t="shared" si="53"/>
        <v>95</v>
      </c>
      <c r="D1181" s="30" t="b">
        <f>IF(INDEX(Technologies!$B$8:$U$227,H1181,I1181)=0,"",INDEX(Technologies!$B$8:$U$227,H1181,I1181))</f>
        <v>0</v>
      </c>
      <c r="E1181" t="str">
        <f>INDEX(Technologies!$B$8:$B$227,H1181)</f>
        <v>Refg-All_Mini-Tier2</v>
      </c>
      <c r="G1181" t="str">
        <f t="shared" si="55"/>
        <v>IceMaker</v>
      </c>
      <c r="H1181">
        <f t="shared" si="54"/>
        <v>117</v>
      </c>
      <c r="I1181">
        <f>MATCH(G1181,Technologies!$B$7:$U$7,0)</f>
        <v>5</v>
      </c>
      <c r="J1181">
        <v>119</v>
      </c>
    </row>
    <row r="1182" spans="2:10" x14ac:dyDescent="0.25">
      <c r="B1182">
        <f>INDEX(exante.Technology!$A$5:$A$300,MATCH(E1182,exante.Technology!$C$5:$C$300,0))</f>
        <v>1317</v>
      </c>
      <c r="C1182" s="1">
        <f t="shared" si="53"/>
        <v>1083</v>
      </c>
      <c r="D1182" s="30" t="b">
        <f>IF(INDEX(Technologies!$B$8:$U$227,H1182,I1182)=0,"",INDEX(Technologies!$B$8:$U$227,H1182,I1182))</f>
        <v>0</v>
      </c>
      <c r="E1182" t="str">
        <f>INDEX(Technologies!$B$8:$B$227,H1182)</f>
        <v>Refg-All_Mini-Tier2</v>
      </c>
      <c r="G1182" t="str">
        <f t="shared" si="55"/>
        <v>ThruDoorIce</v>
      </c>
      <c r="H1182">
        <f t="shared" si="54"/>
        <v>117</v>
      </c>
      <c r="I1182">
        <f>MATCH(G1182,Technologies!$B$7:$U$7,0)</f>
        <v>6</v>
      </c>
      <c r="J1182">
        <v>119</v>
      </c>
    </row>
    <row r="1183" spans="2:10" x14ac:dyDescent="0.25">
      <c r="B1183">
        <f>INDEX(exante.Technology!$A$5:$A$300,MATCH(E1183,exante.Technology!$C$5:$C$300,0))</f>
        <v>1317</v>
      </c>
      <c r="C1183" s="1">
        <f t="shared" ref="C1183:C1246" si="56">+C1173</f>
        <v>38</v>
      </c>
      <c r="D1183" s="30" t="str">
        <f>IF(INDEX(Technologies!$B$8:$U$227,H1183,I1183)=0,"",INDEX(Technologies!$B$8:$U$227,H1183,I1183))</f>
        <v>Automatic</v>
      </c>
      <c r="E1183" t="str">
        <f>INDEX(Technologies!$B$8:$B$227,H1183)</f>
        <v>Refg-All_Mini-Tier2</v>
      </c>
      <c r="G1183" t="str">
        <f t="shared" si="55"/>
        <v>Defrost</v>
      </c>
      <c r="H1183">
        <f t="shared" ref="H1183:H1246" si="57">+H1173+1</f>
        <v>117</v>
      </c>
      <c r="I1183">
        <f>MATCH(G1183,Technologies!$B$7:$U$7,0)</f>
        <v>7</v>
      </c>
      <c r="J1183">
        <v>119</v>
      </c>
    </row>
    <row r="1184" spans="2:10" x14ac:dyDescent="0.25">
      <c r="B1184">
        <f>INDEX(exante.Technology!$A$5:$A$300,MATCH(E1184,exante.Technology!$C$5:$C$300,0))</f>
        <v>1317</v>
      </c>
      <c r="C1184" s="1">
        <f t="shared" si="56"/>
        <v>205</v>
      </c>
      <c r="D1184" s="30">
        <f>IF(INDEX(Technologies!$B$8:$U$227,H1184,I1184)=0,"",INDEX(Technologies!$B$8:$U$227,H1184,I1184))</f>
        <v>11</v>
      </c>
      <c r="E1184" t="str">
        <f>INDEX(Technologies!$B$8:$B$227,H1184)</f>
        <v>Refg-All_Mini-Tier2</v>
      </c>
      <c r="G1184" t="str">
        <f t="shared" si="55"/>
        <v>TotVolume</v>
      </c>
      <c r="H1184">
        <f t="shared" si="57"/>
        <v>117</v>
      </c>
      <c r="I1184">
        <f>MATCH(G1184,Technologies!$B$7:$U$7,0)</f>
        <v>8</v>
      </c>
      <c r="J1184">
        <v>119</v>
      </c>
    </row>
    <row r="1185" spans="2:10" x14ac:dyDescent="0.25">
      <c r="B1185">
        <f>INDEX(exante.Technology!$A$5:$A$300,MATCH(E1185,exante.Technology!$C$5:$C$300,0))</f>
        <v>1317</v>
      </c>
      <c r="C1185" s="1">
        <f t="shared" si="56"/>
        <v>1084</v>
      </c>
      <c r="D1185" s="30" t="str">
        <f>IF(INDEX(Technologies!$B$8:$U$227,H1185,I1185)=0,"",INDEX(Technologies!$B$8:$U$227,H1185,I1185))</f>
        <v>Very Small (&lt;13 cu. ft.)</v>
      </c>
      <c r="E1185" t="str">
        <f>INDEX(Technologies!$B$8:$B$227,H1185)</f>
        <v>Refg-All_Mini-Tier2</v>
      </c>
      <c r="G1185" t="str">
        <f t="shared" si="55"/>
        <v>SizeRange</v>
      </c>
      <c r="H1185">
        <f t="shared" si="57"/>
        <v>117</v>
      </c>
      <c r="I1185">
        <f>MATCH(G1185,Technologies!$B$7:$U$7,0)</f>
        <v>10</v>
      </c>
      <c r="J1185">
        <v>119</v>
      </c>
    </row>
    <row r="1186" spans="2:10" x14ac:dyDescent="0.25">
      <c r="B1186">
        <f>INDEX(exante.Technology!$A$5:$A$300,MATCH(E1186,exante.Technology!$C$5:$C$300,0))</f>
        <v>1317</v>
      </c>
      <c r="C1186" s="1">
        <f t="shared" si="56"/>
        <v>1085</v>
      </c>
      <c r="D1186" s="30" t="str">
        <f>IF(INDEX(Technologies!$B$8:$U$227,H1186,I1186)=0,"",INDEX(Technologies!$B$8:$U$227,H1186,I1186))</f>
        <v>Tier2</v>
      </c>
      <c r="E1186" t="str">
        <f>INDEX(Technologies!$B$8:$B$227,H1186)</f>
        <v>Refg-All_Mini-Tier2</v>
      </c>
      <c r="G1186" t="str">
        <f t="shared" si="55"/>
        <v>EffLevel</v>
      </c>
      <c r="H1186">
        <f t="shared" si="57"/>
        <v>117</v>
      </c>
      <c r="I1186">
        <f>MATCH(G1186,Technologies!$B$7:$U$7,0)</f>
        <v>11</v>
      </c>
      <c r="J1186">
        <v>119</v>
      </c>
    </row>
    <row r="1187" spans="2:10" x14ac:dyDescent="0.25">
      <c r="B1187">
        <f>INDEX(exante.Technology!$A$5:$A$300,MATCH(E1187,exante.Technology!$C$5:$C$300,0))</f>
        <v>1317</v>
      </c>
      <c r="C1187" s="1">
        <f t="shared" si="56"/>
        <v>167</v>
      </c>
      <c r="D1187" s="30">
        <f>IF(INDEX(Technologies!$B$8:$U$227,H1187,I1187)=0,"",INDEX(Technologies!$B$8:$U$227,H1187,I1187))</f>
        <v>195</v>
      </c>
      <c r="E1187" t="str">
        <f>INDEX(Technologies!$B$8:$B$227,H1187)</f>
        <v>Refg-All_Mini-Tier2</v>
      </c>
      <c r="G1187" t="str">
        <f t="shared" si="55"/>
        <v>Rated_kWhyr</v>
      </c>
      <c r="H1187">
        <f t="shared" si="57"/>
        <v>117</v>
      </c>
      <c r="I1187">
        <f>MATCH(G1187,Technologies!$B$7:$U$7,0)</f>
        <v>12</v>
      </c>
      <c r="J1187">
        <v>119</v>
      </c>
    </row>
    <row r="1188" spans="2:10" x14ac:dyDescent="0.25">
      <c r="B1188">
        <f>INDEX(exante.Technology!$A$5:$A$300,MATCH(E1188,exante.Technology!$C$5:$C$300,0))</f>
        <v>1317</v>
      </c>
      <c r="C1188" s="1">
        <f t="shared" si="56"/>
        <v>9</v>
      </c>
      <c r="D1188" s="30" t="str">
        <f>IF(INDEX(Technologies!$B$8:$U$227,H1188,I1188)=0,"",INDEX(Technologies!$B$8:$U$227,H1188,I1188))</f>
        <v>RatedkWh</v>
      </c>
      <c r="E1188" t="str">
        <f>INDEX(Technologies!$B$8:$B$227,H1188)</f>
        <v>Refg-All_Mini-Tier2</v>
      </c>
      <c r="G1188" t="str">
        <f t="shared" si="55"/>
        <v>Scale_Basis_Type</v>
      </c>
      <c r="H1188">
        <f t="shared" si="57"/>
        <v>117</v>
      </c>
      <c r="I1188">
        <f>MATCH(G1188,Technologies!$B$7:$U$7,0)</f>
        <v>13</v>
      </c>
      <c r="J1188">
        <v>119</v>
      </c>
    </row>
    <row r="1189" spans="2:10" x14ac:dyDescent="0.25">
      <c r="B1189">
        <f>INDEX(exante.Technology!$A$5:$A$300,MATCH(E1189,exante.Technology!$C$5:$C$300,0))</f>
        <v>1317</v>
      </c>
      <c r="C1189" s="1">
        <f t="shared" si="56"/>
        <v>10</v>
      </c>
      <c r="D1189" s="30">
        <f>IF(INDEX(Technologies!$B$8:$U$227,H1189,I1189)=0,"",INDEX(Technologies!$B$8:$U$227,H1189,I1189))</f>
        <v>195</v>
      </c>
      <c r="E1189" t="str">
        <f>INDEX(Technologies!$B$8:$B$227,H1189)</f>
        <v>Refg-All_Mini-Tier2</v>
      </c>
      <c r="G1189" t="str">
        <f t="shared" si="55"/>
        <v>Scale_Basis_Value</v>
      </c>
      <c r="H1189">
        <f t="shared" si="57"/>
        <v>117</v>
      </c>
      <c r="I1189">
        <f>MATCH(G1189,Technologies!$B$7:$U$7,0)</f>
        <v>14</v>
      </c>
      <c r="J1189">
        <v>119</v>
      </c>
    </row>
    <row r="1190" spans="2:10" x14ac:dyDescent="0.25">
      <c r="B1190">
        <f>INDEX(exante.Technology!$A$5:$A$300,MATCH(E1190,exante.Technology!$C$5:$C$300,0))</f>
        <v>1318</v>
      </c>
      <c r="C1190" s="1">
        <f t="shared" si="56"/>
        <v>83</v>
      </c>
      <c r="D1190" s="30" t="str">
        <f>IF(INDEX(Technologies!$B$8:$U$227,H1190,I1190)=0,"",INDEX(Technologies!$B$8:$U$227,H1190,I1190))</f>
        <v>All</v>
      </c>
      <c r="E1190" t="str">
        <f>INDEX(Technologies!$B$8:$B$227,H1190)</f>
        <v>Refg-All_Small-Tier2</v>
      </c>
      <c r="G1190" t="str">
        <f t="shared" si="55"/>
        <v>Freezer_Location</v>
      </c>
      <c r="H1190">
        <f t="shared" si="57"/>
        <v>118</v>
      </c>
      <c r="I1190">
        <f>MATCH(G1190,Technologies!$B$7:$U$7,0)</f>
        <v>4</v>
      </c>
      <c r="J1190">
        <v>119</v>
      </c>
    </row>
    <row r="1191" spans="2:10" x14ac:dyDescent="0.25">
      <c r="B1191">
        <f>INDEX(exante.Technology!$A$5:$A$300,MATCH(E1191,exante.Technology!$C$5:$C$300,0))</f>
        <v>1318</v>
      </c>
      <c r="C1191" s="1">
        <f t="shared" si="56"/>
        <v>95</v>
      </c>
      <c r="D1191" s="30" t="b">
        <f>IF(INDEX(Technologies!$B$8:$U$227,H1191,I1191)=0,"",INDEX(Technologies!$B$8:$U$227,H1191,I1191))</f>
        <v>0</v>
      </c>
      <c r="E1191" t="str">
        <f>INDEX(Technologies!$B$8:$B$227,H1191)</f>
        <v>Refg-All_Small-Tier2</v>
      </c>
      <c r="G1191" t="str">
        <f t="shared" si="55"/>
        <v>IceMaker</v>
      </c>
      <c r="H1191">
        <f t="shared" si="57"/>
        <v>118</v>
      </c>
      <c r="I1191">
        <f>MATCH(G1191,Technologies!$B$7:$U$7,0)</f>
        <v>5</v>
      </c>
      <c r="J1191">
        <v>119</v>
      </c>
    </row>
    <row r="1192" spans="2:10" x14ac:dyDescent="0.25">
      <c r="B1192">
        <f>INDEX(exante.Technology!$A$5:$A$300,MATCH(E1192,exante.Technology!$C$5:$C$300,0))</f>
        <v>1318</v>
      </c>
      <c r="C1192" s="1">
        <f t="shared" si="56"/>
        <v>1083</v>
      </c>
      <c r="D1192" s="30" t="b">
        <f>IF(INDEX(Technologies!$B$8:$U$227,H1192,I1192)=0,"",INDEX(Technologies!$B$8:$U$227,H1192,I1192))</f>
        <v>0</v>
      </c>
      <c r="E1192" t="str">
        <f>INDEX(Technologies!$B$8:$B$227,H1192)</f>
        <v>Refg-All_Small-Tier2</v>
      </c>
      <c r="G1192" t="str">
        <f t="shared" si="55"/>
        <v>ThruDoorIce</v>
      </c>
      <c r="H1192">
        <f t="shared" si="57"/>
        <v>118</v>
      </c>
      <c r="I1192">
        <f>MATCH(G1192,Technologies!$B$7:$U$7,0)</f>
        <v>6</v>
      </c>
      <c r="J1192">
        <v>119</v>
      </c>
    </row>
    <row r="1193" spans="2:10" x14ac:dyDescent="0.25">
      <c r="B1193">
        <f>INDEX(exante.Technology!$A$5:$A$300,MATCH(E1193,exante.Technology!$C$5:$C$300,0))</f>
        <v>1318</v>
      </c>
      <c r="C1193" s="1">
        <f t="shared" si="56"/>
        <v>38</v>
      </c>
      <c r="D1193" s="30" t="str">
        <f>IF(INDEX(Technologies!$B$8:$U$227,H1193,I1193)=0,"",INDEX(Technologies!$B$8:$U$227,H1193,I1193))</f>
        <v>Automatic</v>
      </c>
      <c r="E1193" t="str">
        <f>INDEX(Technologies!$B$8:$B$227,H1193)</f>
        <v>Refg-All_Small-Tier2</v>
      </c>
      <c r="G1193" t="str">
        <f t="shared" si="55"/>
        <v>Defrost</v>
      </c>
      <c r="H1193">
        <f t="shared" si="57"/>
        <v>118</v>
      </c>
      <c r="I1193">
        <f>MATCH(G1193,Technologies!$B$7:$U$7,0)</f>
        <v>7</v>
      </c>
      <c r="J1193">
        <v>119</v>
      </c>
    </row>
    <row r="1194" spans="2:10" x14ac:dyDescent="0.25">
      <c r="B1194">
        <f>INDEX(exante.Technology!$A$5:$A$300,MATCH(E1194,exante.Technology!$C$5:$C$300,0))</f>
        <v>1318</v>
      </c>
      <c r="C1194" s="1">
        <f t="shared" si="56"/>
        <v>205</v>
      </c>
      <c r="D1194" s="30">
        <f>IF(INDEX(Technologies!$B$8:$U$227,H1194,I1194)=0,"",INDEX(Technologies!$B$8:$U$227,H1194,I1194))</f>
        <v>15</v>
      </c>
      <c r="E1194" t="str">
        <f>INDEX(Technologies!$B$8:$B$227,H1194)</f>
        <v>Refg-All_Small-Tier2</v>
      </c>
      <c r="G1194" t="str">
        <f t="shared" si="55"/>
        <v>TotVolume</v>
      </c>
      <c r="H1194">
        <f t="shared" si="57"/>
        <v>118</v>
      </c>
      <c r="I1194">
        <f>MATCH(G1194,Technologies!$B$7:$U$7,0)</f>
        <v>8</v>
      </c>
      <c r="J1194">
        <v>119</v>
      </c>
    </row>
    <row r="1195" spans="2:10" x14ac:dyDescent="0.25">
      <c r="B1195">
        <f>INDEX(exante.Technology!$A$5:$A$300,MATCH(E1195,exante.Technology!$C$5:$C$300,0))</f>
        <v>1318</v>
      </c>
      <c r="C1195" s="1">
        <f t="shared" si="56"/>
        <v>1084</v>
      </c>
      <c r="D1195" s="30" t="str">
        <f>IF(INDEX(Technologies!$B$8:$U$227,H1195,I1195)=0,"",INDEX(Technologies!$B$8:$U$227,H1195,I1195))</f>
        <v>Small (13 – 16 cu. ft.)</v>
      </c>
      <c r="E1195" t="str">
        <f>INDEX(Technologies!$B$8:$B$227,H1195)</f>
        <v>Refg-All_Small-Tier2</v>
      </c>
      <c r="G1195" t="str">
        <f t="shared" si="55"/>
        <v>SizeRange</v>
      </c>
      <c r="H1195">
        <f t="shared" si="57"/>
        <v>118</v>
      </c>
      <c r="I1195">
        <f>MATCH(G1195,Technologies!$B$7:$U$7,0)</f>
        <v>10</v>
      </c>
      <c r="J1195">
        <v>119</v>
      </c>
    </row>
    <row r="1196" spans="2:10" x14ac:dyDescent="0.25">
      <c r="B1196">
        <f>INDEX(exante.Technology!$A$5:$A$300,MATCH(E1196,exante.Technology!$C$5:$C$300,0))</f>
        <v>1318</v>
      </c>
      <c r="C1196" s="1">
        <f t="shared" si="56"/>
        <v>1085</v>
      </c>
      <c r="D1196" s="30" t="str">
        <f>IF(INDEX(Technologies!$B$8:$U$227,H1196,I1196)=0,"",INDEX(Technologies!$B$8:$U$227,H1196,I1196))</f>
        <v>Tier2</v>
      </c>
      <c r="E1196" t="str">
        <f>INDEX(Technologies!$B$8:$B$227,H1196)</f>
        <v>Refg-All_Small-Tier2</v>
      </c>
      <c r="G1196" t="str">
        <f t="shared" si="55"/>
        <v>EffLevel</v>
      </c>
      <c r="H1196">
        <f t="shared" si="57"/>
        <v>118</v>
      </c>
      <c r="I1196">
        <f>MATCH(G1196,Technologies!$B$7:$U$7,0)</f>
        <v>11</v>
      </c>
      <c r="J1196">
        <v>119</v>
      </c>
    </row>
    <row r="1197" spans="2:10" x14ac:dyDescent="0.25">
      <c r="B1197">
        <f>INDEX(exante.Technology!$A$5:$A$300,MATCH(E1197,exante.Technology!$C$5:$C$300,0))</f>
        <v>1318</v>
      </c>
      <c r="C1197" s="1">
        <f t="shared" si="56"/>
        <v>167</v>
      </c>
      <c r="D1197" s="30">
        <f>IF(INDEX(Technologies!$B$8:$U$227,H1197,I1197)=0,"",INDEX(Technologies!$B$8:$U$227,H1197,I1197))</f>
        <v>216</v>
      </c>
      <c r="E1197" t="str">
        <f>INDEX(Technologies!$B$8:$B$227,H1197)</f>
        <v>Refg-All_Small-Tier2</v>
      </c>
      <c r="G1197" t="str">
        <f t="shared" si="55"/>
        <v>Rated_kWhyr</v>
      </c>
      <c r="H1197">
        <f t="shared" si="57"/>
        <v>118</v>
      </c>
      <c r="I1197">
        <f>MATCH(G1197,Technologies!$B$7:$U$7,0)</f>
        <v>12</v>
      </c>
      <c r="J1197">
        <v>119</v>
      </c>
    </row>
    <row r="1198" spans="2:10" x14ac:dyDescent="0.25">
      <c r="B1198">
        <f>INDEX(exante.Technology!$A$5:$A$300,MATCH(E1198,exante.Technology!$C$5:$C$300,0))</f>
        <v>1318</v>
      </c>
      <c r="C1198" s="1">
        <f t="shared" si="56"/>
        <v>9</v>
      </c>
      <c r="D1198" s="30" t="str">
        <f>IF(INDEX(Technologies!$B$8:$U$227,H1198,I1198)=0,"",INDEX(Technologies!$B$8:$U$227,H1198,I1198))</f>
        <v>RatedkWh</v>
      </c>
      <c r="E1198" t="str">
        <f>INDEX(Technologies!$B$8:$B$227,H1198)</f>
        <v>Refg-All_Small-Tier2</v>
      </c>
      <c r="G1198" t="str">
        <f t="shared" si="55"/>
        <v>Scale_Basis_Type</v>
      </c>
      <c r="H1198">
        <f t="shared" si="57"/>
        <v>118</v>
      </c>
      <c r="I1198">
        <f>MATCH(G1198,Technologies!$B$7:$U$7,0)</f>
        <v>13</v>
      </c>
      <c r="J1198">
        <v>119</v>
      </c>
    </row>
    <row r="1199" spans="2:10" x14ac:dyDescent="0.25">
      <c r="B1199">
        <f>INDEX(exante.Technology!$A$5:$A$300,MATCH(E1199,exante.Technology!$C$5:$C$300,0))</f>
        <v>1318</v>
      </c>
      <c r="C1199" s="1">
        <f t="shared" si="56"/>
        <v>10</v>
      </c>
      <c r="D1199" s="30">
        <f>IF(INDEX(Technologies!$B$8:$U$227,H1199,I1199)=0,"",INDEX(Technologies!$B$8:$U$227,H1199,I1199))</f>
        <v>216</v>
      </c>
      <c r="E1199" t="str">
        <f>INDEX(Technologies!$B$8:$B$227,H1199)</f>
        <v>Refg-All_Small-Tier2</v>
      </c>
      <c r="G1199" t="str">
        <f t="shared" si="55"/>
        <v>Scale_Basis_Value</v>
      </c>
      <c r="H1199">
        <f t="shared" si="57"/>
        <v>118</v>
      </c>
      <c r="I1199">
        <f>MATCH(G1199,Technologies!$B$7:$U$7,0)</f>
        <v>14</v>
      </c>
      <c r="J1199">
        <v>119</v>
      </c>
    </row>
    <row r="1200" spans="2:10" x14ac:dyDescent="0.25">
      <c r="B1200">
        <f>INDEX(exante.Technology!$A$5:$A$300,MATCH(E1200,exante.Technology!$C$5:$C$300,0))</f>
        <v>1319</v>
      </c>
      <c r="C1200" s="1">
        <f t="shared" si="56"/>
        <v>83</v>
      </c>
      <c r="D1200" s="30" t="str">
        <f>IF(INDEX(Technologies!$B$8:$U$227,H1200,I1200)=0,"",INDEX(Technologies!$B$8:$U$227,H1200,I1200))</f>
        <v>All</v>
      </c>
      <c r="E1200" t="str">
        <f>INDEX(Technologies!$B$8:$B$227,H1200)</f>
        <v>Refg-All_Med-Tier2</v>
      </c>
      <c r="G1200" t="str">
        <f t="shared" si="55"/>
        <v>Freezer_Location</v>
      </c>
      <c r="H1200">
        <f t="shared" si="57"/>
        <v>119</v>
      </c>
      <c r="I1200">
        <f>MATCH(G1200,Technologies!$B$7:$U$7,0)</f>
        <v>4</v>
      </c>
      <c r="J1200">
        <v>119</v>
      </c>
    </row>
    <row r="1201" spans="2:10" x14ac:dyDescent="0.25">
      <c r="B1201">
        <f>INDEX(exante.Technology!$A$5:$A$300,MATCH(E1201,exante.Technology!$C$5:$C$300,0))</f>
        <v>1319</v>
      </c>
      <c r="C1201" s="1">
        <f t="shared" si="56"/>
        <v>95</v>
      </c>
      <c r="D1201" s="30" t="b">
        <f>IF(INDEX(Technologies!$B$8:$U$227,H1201,I1201)=0,"",INDEX(Technologies!$B$8:$U$227,H1201,I1201))</f>
        <v>0</v>
      </c>
      <c r="E1201" t="str">
        <f>INDEX(Technologies!$B$8:$B$227,H1201)</f>
        <v>Refg-All_Med-Tier2</v>
      </c>
      <c r="G1201" t="str">
        <f t="shared" si="55"/>
        <v>IceMaker</v>
      </c>
      <c r="H1201">
        <f t="shared" si="57"/>
        <v>119</v>
      </c>
      <c r="I1201">
        <f>MATCH(G1201,Technologies!$B$7:$U$7,0)</f>
        <v>5</v>
      </c>
      <c r="J1201">
        <v>119</v>
      </c>
    </row>
    <row r="1202" spans="2:10" x14ac:dyDescent="0.25">
      <c r="B1202">
        <f>INDEX(exante.Technology!$A$5:$A$300,MATCH(E1202,exante.Technology!$C$5:$C$300,0))</f>
        <v>1319</v>
      </c>
      <c r="C1202" s="1">
        <f t="shared" si="56"/>
        <v>1083</v>
      </c>
      <c r="D1202" s="30" t="b">
        <f>IF(INDEX(Technologies!$B$8:$U$227,H1202,I1202)=0,"",INDEX(Technologies!$B$8:$U$227,H1202,I1202))</f>
        <v>0</v>
      </c>
      <c r="E1202" t="str">
        <f>INDEX(Technologies!$B$8:$B$227,H1202)</f>
        <v>Refg-All_Med-Tier2</v>
      </c>
      <c r="G1202" t="str">
        <f t="shared" si="55"/>
        <v>ThruDoorIce</v>
      </c>
      <c r="H1202">
        <f t="shared" si="57"/>
        <v>119</v>
      </c>
      <c r="I1202">
        <f>MATCH(G1202,Technologies!$B$7:$U$7,0)</f>
        <v>6</v>
      </c>
      <c r="J1202">
        <v>119</v>
      </c>
    </row>
    <row r="1203" spans="2:10" x14ac:dyDescent="0.25">
      <c r="B1203">
        <f>INDEX(exante.Technology!$A$5:$A$300,MATCH(E1203,exante.Technology!$C$5:$C$300,0))</f>
        <v>1319</v>
      </c>
      <c r="C1203" s="1">
        <f t="shared" si="56"/>
        <v>38</v>
      </c>
      <c r="D1203" s="30" t="str">
        <f>IF(INDEX(Technologies!$B$8:$U$227,H1203,I1203)=0,"",INDEX(Technologies!$B$8:$U$227,H1203,I1203))</f>
        <v>Automatic</v>
      </c>
      <c r="E1203" t="str">
        <f>INDEX(Technologies!$B$8:$B$227,H1203)</f>
        <v>Refg-All_Med-Tier2</v>
      </c>
      <c r="G1203" t="str">
        <f t="shared" si="55"/>
        <v>Defrost</v>
      </c>
      <c r="H1203">
        <f t="shared" si="57"/>
        <v>119</v>
      </c>
      <c r="I1203">
        <f>MATCH(G1203,Technologies!$B$7:$U$7,0)</f>
        <v>7</v>
      </c>
      <c r="J1203">
        <v>119</v>
      </c>
    </row>
    <row r="1204" spans="2:10" x14ac:dyDescent="0.25">
      <c r="B1204">
        <f>INDEX(exante.Technology!$A$5:$A$300,MATCH(E1204,exante.Technology!$C$5:$C$300,0))</f>
        <v>1319</v>
      </c>
      <c r="C1204" s="1">
        <f t="shared" si="56"/>
        <v>205</v>
      </c>
      <c r="D1204" s="30">
        <f>IF(INDEX(Technologies!$B$8:$U$227,H1204,I1204)=0,"",INDEX(Technologies!$B$8:$U$227,H1204,I1204))</f>
        <v>19</v>
      </c>
      <c r="E1204" t="str">
        <f>INDEX(Technologies!$B$8:$B$227,H1204)</f>
        <v>Refg-All_Med-Tier2</v>
      </c>
      <c r="G1204" t="str">
        <f t="shared" ref="G1204:G1267" si="58">VLOOKUP(C1204,$B$6:$C$17,2,FALSE)</f>
        <v>TotVolume</v>
      </c>
      <c r="H1204">
        <f t="shared" si="57"/>
        <v>119</v>
      </c>
      <c r="I1204">
        <f>MATCH(G1204,Technologies!$B$7:$U$7,0)</f>
        <v>8</v>
      </c>
      <c r="J1204">
        <v>119</v>
      </c>
    </row>
    <row r="1205" spans="2:10" x14ac:dyDescent="0.25">
      <c r="B1205">
        <f>INDEX(exante.Technology!$A$5:$A$300,MATCH(E1205,exante.Technology!$C$5:$C$300,0))</f>
        <v>1319</v>
      </c>
      <c r="C1205" s="1">
        <f t="shared" si="56"/>
        <v>1084</v>
      </c>
      <c r="D1205" s="30" t="str">
        <f>IF(INDEX(Technologies!$B$8:$U$227,H1205,I1205)=0,"",INDEX(Technologies!$B$8:$U$227,H1205,I1205))</f>
        <v>Medium (17 – 20 cu. ft.)</v>
      </c>
      <c r="E1205" t="str">
        <f>INDEX(Technologies!$B$8:$B$227,H1205)</f>
        <v>Refg-All_Med-Tier2</v>
      </c>
      <c r="G1205" t="str">
        <f t="shared" si="58"/>
        <v>SizeRange</v>
      </c>
      <c r="H1205">
        <f t="shared" si="57"/>
        <v>119</v>
      </c>
      <c r="I1205">
        <f>MATCH(G1205,Technologies!$B$7:$U$7,0)</f>
        <v>10</v>
      </c>
      <c r="J1205">
        <v>119</v>
      </c>
    </row>
    <row r="1206" spans="2:10" x14ac:dyDescent="0.25">
      <c r="B1206">
        <f>INDEX(exante.Technology!$A$5:$A$300,MATCH(E1206,exante.Technology!$C$5:$C$300,0))</f>
        <v>1319</v>
      </c>
      <c r="C1206" s="1">
        <f t="shared" si="56"/>
        <v>1085</v>
      </c>
      <c r="D1206" s="30" t="str">
        <f>IF(INDEX(Technologies!$B$8:$U$227,H1206,I1206)=0,"",INDEX(Technologies!$B$8:$U$227,H1206,I1206))</f>
        <v>Tier2</v>
      </c>
      <c r="E1206" t="str">
        <f>INDEX(Technologies!$B$8:$B$227,H1206)</f>
        <v>Refg-All_Med-Tier2</v>
      </c>
      <c r="G1206" t="str">
        <f t="shared" si="58"/>
        <v>EffLevel</v>
      </c>
      <c r="H1206">
        <f t="shared" si="57"/>
        <v>119</v>
      </c>
      <c r="I1206">
        <f>MATCH(G1206,Technologies!$B$7:$U$7,0)</f>
        <v>11</v>
      </c>
      <c r="J1206">
        <v>119</v>
      </c>
    </row>
    <row r="1207" spans="2:10" x14ac:dyDescent="0.25">
      <c r="B1207">
        <f>INDEX(exante.Technology!$A$5:$A$300,MATCH(E1207,exante.Technology!$C$5:$C$300,0))</f>
        <v>1319</v>
      </c>
      <c r="C1207" s="1">
        <f t="shared" si="56"/>
        <v>167</v>
      </c>
      <c r="D1207" s="30">
        <f>IF(INDEX(Technologies!$B$8:$U$227,H1207,I1207)=0,"",INDEX(Technologies!$B$8:$U$227,H1207,I1207))</f>
        <v>235</v>
      </c>
      <c r="E1207" t="str">
        <f>INDEX(Technologies!$B$8:$B$227,H1207)</f>
        <v>Refg-All_Med-Tier2</v>
      </c>
      <c r="G1207" t="str">
        <f t="shared" si="58"/>
        <v>Rated_kWhyr</v>
      </c>
      <c r="H1207">
        <f t="shared" si="57"/>
        <v>119</v>
      </c>
      <c r="I1207">
        <f>MATCH(G1207,Technologies!$B$7:$U$7,0)</f>
        <v>12</v>
      </c>
      <c r="J1207">
        <v>119</v>
      </c>
    </row>
    <row r="1208" spans="2:10" x14ac:dyDescent="0.25">
      <c r="B1208">
        <f>INDEX(exante.Technology!$A$5:$A$300,MATCH(E1208,exante.Technology!$C$5:$C$300,0))</f>
        <v>1319</v>
      </c>
      <c r="C1208" s="1">
        <f t="shared" si="56"/>
        <v>9</v>
      </c>
      <c r="D1208" s="30" t="str">
        <f>IF(INDEX(Technologies!$B$8:$U$227,H1208,I1208)=0,"",INDEX(Technologies!$B$8:$U$227,H1208,I1208))</f>
        <v>RatedkWh</v>
      </c>
      <c r="E1208" t="str">
        <f>INDEX(Technologies!$B$8:$B$227,H1208)</f>
        <v>Refg-All_Med-Tier2</v>
      </c>
      <c r="G1208" t="str">
        <f t="shared" si="58"/>
        <v>Scale_Basis_Type</v>
      </c>
      <c r="H1208">
        <f t="shared" si="57"/>
        <v>119</v>
      </c>
      <c r="I1208">
        <f>MATCH(G1208,Technologies!$B$7:$U$7,0)</f>
        <v>13</v>
      </c>
      <c r="J1208">
        <v>119</v>
      </c>
    </row>
    <row r="1209" spans="2:10" x14ac:dyDescent="0.25">
      <c r="B1209">
        <f>INDEX(exante.Technology!$A$5:$A$300,MATCH(E1209,exante.Technology!$C$5:$C$300,0))</f>
        <v>1319</v>
      </c>
      <c r="C1209" s="1">
        <f t="shared" si="56"/>
        <v>10</v>
      </c>
      <c r="D1209" s="30">
        <f>IF(INDEX(Technologies!$B$8:$U$227,H1209,I1209)=0,"",INDEX(Technologies!$B$8:$U$227,H1209,I1209))</f>
        <v>235</v>
      </c>
      <c r="E1209" t="str">
        <f>INDEX(Technologies!$B$8:$B$227,H1209)</f>
        <v>Refg-All_Med-Tier2</v>
      </c>
      <c r="G1209" t="str">
        <f t="shared" si="58"/>
        <v>Scale_Basis_Value</v>
      </c>
      <c r="H1209">
        <f t="shared" si="57"/>
        <v>119</v>
      </c>
      <c r="I1209">
        <f>MATCH(G1209,Technologies!$B$7:$U$7,0)</f>
        <v>14</v>
      </c>
      <c r="J1209">
        <v>119</v>
      </c>
    </row>
    <row r="1210" spans="2:10" x14ac:dyDescent="0.25">
      <c r="B1210">
        <f>INDEX(exante.Technology!$A$5:$A$300,MATCH(E1210,exante.Technology!$C$5:$C$300,0))</f>
        <v>1320</v>
      </c>
      <c r="C1210" s="1">
        <f t="shared" si="56"/>
        <v>83</v>
      </c>
      <c r="D1210" s="30" t="str">
        <f>IF(INDEX(Technologies!$B$8:$U$227,H1210,I1210)=0,"",INDEX(Technologies!$B$8:$U$227,H1210,I1210))</f>
        <v>All</v>
      </c>
      <c r="E1210" t="str">
        <f>INDEX(Technologies!$B$8:$B$227,H1210)</f>
        <v>Refg-All_Large-Tier2</v>
      </c>
      <c r="G1210" t="str">
        <f t="shared" si="58"/>
        <v>Freezer_Location</v>
      </c>
      <c r="H1210">
        <f t="shared" si="57"/>
        <v>120</v>
      </c>
      <c r="I1210">
        <f>MATCH(G1210,Technologies!$B$7:$U$7,0)</f>
        <v>4</v>
      </c>
      <c r="J1210">
        <v>119</v>
      </c>
    </row>
    <row r="1211" spans="2:10" x14ac:dyDescent="0.25">
      <c r="B1211">
        <f>INDEX(exante.Technology!$A$5:$A$300,MATCH(E1211,exante.Technology!$C$5:$C$300,0))</f>
        <v>1320</v>
      </c>
      <c r="C1211" s="1">
        <f t="shared" si="56"/>
        <v>95</v>
      </c>
      <c r="D1211" s="30" t="b">
        <f>IF(INDEX(Technologies!$B$8:$U$227,H1211,I1211)=0,"",INDEX(Technologies!$B$8:$U$227,H1211,I1211))</f>
        <v>0</v>
      </c>
      <c r="E1211" t="str">
        <f>INDEX(Technologies!$B$8:$B$227,H1211)</f>
        <v>Refg-All_Large-Tier2</v>
      </c>
      <c r="G1211" t="str">
        <f t="shared" si="58"/>
        <v>IceMaker</v>
      </c>
      <c r="H1211">
        <f t="shared" si="57"/>
        <v>120</v>
      </c>
      <c r="I1211">
        <f>MATCH(G1211,Technologies!$B$7:$U$7,0)</f>
        <v>5</v>
      </c>
      <c r="J1211">
        <v>119</v>
      </c>
    </row>
    <row r="1212" spans="2:10" x14ac:dyDescent="0.25">
      <c r="B1212">
        <f>INDEX(exante.Technology!$A$5:$A$300,MATCH(E1212,exante.Technology!$C$5:$C$300,0))</f>
        <v>1320</v>
      </c>
      <c r="C1212" s="1">
        <f t="shared" si="56"/>
        <v>1083</v>
      </c>
      <c r="D1212" s="30" t="b">
        <f>IF(INDEX(Technologies!$B$8:$U$227,H1212,I1212)=0,"",INDEX(Technologies!$B$8:$U$227,H1212,I1212))</f>
        <v>0</v>
      </c>
      <c r="E1212" t="str">
        <f>INDEX(Technologies!$B$8:$B$227,H1212)</f>
        <v>Refg-All_Large-Tier2</v>
      </c>
      <c r="G1212" t="str">
        <f t="shared" si="58"/>
        <v>ThruDoorIce</v>
      </c>
      <c r="H1212">
        <f t="shared" si="57"/>
        <v>120</v>
      </c>
      <c r="I1212">
        <f>MATCH(G1212,Technologies!$B$7:$U$7,0)</f>
        <v>6</v>
      </c>
      <c r="J1212">
        <v>119</v>
      </c>
    </row>
    <row r="1213" spans="2:10" x14ac:dyDescent="0.25">
      <c r="B1213">
        <f>INDEX(exante.Technology!$A$5:$A$300,MATCH(E1213,exante.Technology!$C$5:$C$300,0))</f>
        <v>1320</v>
      </c>
      <c r="C1213" s="1">
        <f t="shared" si="56"/>
        <v>38</v>
      </c>
      <c r="D1213" s="30" t="str">
        <f>IF(INDEX(Technologies!$B$8:$U$227,H1213,I1213)=0,"",INDEX(Technologies!$B$8:$U$227,H1213,I1213))</f>
        <v>Automatic</v>
      </c>
      <c r="E1213" t="str">
        <f>INDEX(Technologies!$B$8:$B$227,H1213)</f>
        <v>Refg-All_Large-Tier2</v>
      </c>
      <c r="G1213" t="str">
        <f t="shared" si="58"/>
        <v>Defrost</v>
      </c>
      <c r="H1213">
        <f t="shared" si="57"/>
        <v>120</v>
      </c>
      <c r="I1213">
        <f>MATCH(G1213,Technologies!$B$7:$U$7,0)</f>
        <v>7</v>
      </c>
      <c r="J1213">
        <v>119</v>
      </c>
    </row>
    <row r="1214" spans="2:10" x14ac:dyDescent="0.25">
      <c r="B1214">
        <f>INDEX(exante.Technology!$A$5:$A$300,MATCH(E1214,exante.Technology!$C$5:$C$300,0))</f>
        <v>1320</v>
      </c>
      <c r="C1214" s="1">
        <f t="shared" si="56"/>
        <v>205</v>
      </c>
      <c r="D1214" s="30">
        <f>IF(INDEX(Technologies!$B$8:$U$227,H1214,I1214)=0,"",INDEX(Technologies!$B$8:$U$227,H1214,I1214))</f>
        <v>22</v>
      </c>
      <c r="E1214" t="str">
        <f>INDEX(Technologies!$B$8:$B$227,H1214)</f>
        <v>Refg-All_Large-Tier2</v>
      </c>
      <c r="G1214" t="str">
        <f t="shared" si="58"/>
        <v>TotVolume</v>
      </c>
      <c r="H1214">
        <f t="shared" si="57"/>
        <v>120</v>
      </c>
      <c r="I1214">
        <f>MATCH(G1214,Technologies!$B$7:$U$7,0)</f>
        <v>8</v>
      </c>
      <c r="J1214">
        <v>119</v>
      </c>
    </row>
    <row r="1215" spans="2:10" x14ac:dyDescent="0.25">
      <c r="B1215">
        <f>INDEX(exante.Technology!$A$5:$A$300,MATCH(E1215,exante.Technology!$C$5:$C$300,0))</f>
        <v>1320</v>
      </c>
      <c r="C1215" s="1">
        <f t="shared" si="56"/>
        <v>1084</v>
      </c>
      <c r="D1215" s="30" t="str">
        <f>IF(INDEX(Technologies!$B$8:$U$227,H1215,I1215)=0,"",INDEX(Technologies!$B$8:$U$227,H1215,I1215))</f>
        <v>Large (21 – 23 cu. ft.)</v>
      </c>
      <c r="E1215" t="str">
        <f>INDEX(Technologies!$B$8:$B$227,H1215)</f>
        <v>Refg-All_Large-Tier2</v>
      </c>
      <c r="G1215" t="str">
        <f t="shared" si="58"/>
        <v>SizeRange</v>
      </c>
      <c r="H1215">
        <f t="shared" si="57"/>
        <v>120</v>
      </c>
      <c r="I1215">
        <f>MATCH(G1215,Technologies!$B$7:$U$7,0)</f>
        <v>10</v>
      </c>
      <c r="J1215">
        <v>119</v>
      </c>
    </row>
    <row r="1216" spans="2:10" x14ac:dyDescent="0.25">
      <c r="B1216">
        <f>INDEX(exante.Technology!$A$5:$A$300,MATCH(E1216,exante.Technology!$C$5:$C$300,0))</f>
        <v>1320</v>
      </c>
      <c r="C1216" s="1">
        <f t="shared" si="56"/>
        <v>1085</v>
      </c>
      <c r="D1216" s="30" t="str">
        <f>IF(INDEX(Technologies!$B$8:$U$227,H1216,I1216)=0,"",INDEX(Technologies!$B$8:$U$227,H1216,I1216))</f>
        <v>Tier2</v>
      </c>
      <c r="E1216" t="str">
        <f>INDEX(Technologies!$B$8:$B$227,H1216)</f>
        <v>Refg-All_Large-Tier2</v>
      </c>
      <c r="G1216" t="str">
        <f t="shared" si="58"/>
        <v>EffLevel</v>
      </c>
      <c r="H1216">
        <f t="shared" si="57"/>
        <v>120</v>
      </c>
      <c r="I1216">
        <f>MATCH(G1216,Technologies!$B$7:$U$7,0)</f>
        <v>11</v>
      </c>
      <c r="J1216">
        <v>119</v>
      </c>
    </row>
    <row r="1217" spans="2:10" x14ac:dyDescent="0.25">
      <c r="B1217">
        <f>INDEX(exante.Technology!$A$5:$A$300,MATCH(E1217,exante.Technology!$C$5:$C$300,0))</f>
        <v>1320</v>
      </c>
      <c r="C1217" s="1">
        <f t="shared" si="56"/>
        <v>167</v>
      </c>
      <c r="D1217" s="30">
        <f>IF(INDEX(Technologies!$B$8:$U$227,H1217,I1217)=0,"",INDEX(Technologies!$B$8:$U$227,H1217,I1217))</f>
        <v>250</v>
      </c>
      <c r="E1217" t="str">
        <f>INDEX(Technologies!$B$8:$B$227,H1217)</f>
        <v>Refg-All_Large-Tier2</v>
      </c>
      <c r="G1217" t="str">
        <f t="shared" si="58"/>
        <v>Rated_kWhyr</v>
      </c>
      <c r="H1217">
        <f t="shared" si="57"/>
        <v>120</v>
      </c>
      <c r="I1217">
        <f>MATCH(G1217,Technologies!$B$7:$U$7,0)</f>
        <v>12</v>
      </c>
      <c r="J1217">
        <v>119</v>
      </c>
    </row>
    <row r="1218" spans="2:10" x14ac:dyDescent="0.25">
      <c r="B1218">
        <f>INDEX(exante.Technology!$A$5:$A$300,MATCH(E1218,exante.Technology!$C$5:$C$300,0))</f>
        <v>1320</v>
      </c>
      <c r="C1218" s="1">
        <f t="shared" si="56"/>
        <v>9</v>
      </c>
      <c r="D1218" s="30" t="str">
        <f>IF(INDEX(Technologies!$B$8:$U$227,H1218,I1218)=0,"",INDEX(Technologies!$B$8:$U$227,H1218,I1218))</f>
        <v>RatedkWh</v>
      </c>
      <c r="E1218" t="str">
        <f>INDEX(Technologies!$B$8:$B$227,H1218)</f>
        <v>Refg-All_Large-Tier2</v>
      </c>
      <c r="G1218" t="str">
        <f t="shared" si="58"/>
        <v>Scale_Basis_Type</v>
      </c>
      <c r="H1218">
        <f t="shared" si="57"/>
        <v>120</v>
      </c>
      <c r="I1218">
        <f>MATCH(G1218,Technologies!$B$7:$U$7,0)</f>
        <v>13</v>
      </c>
      <c r="J1218">
        <v>119</v>
      </c>
    </row>
    <row r="1219" spans="2:10" x14ac:dyDescent="0.25">
      <c r="B1219">
        <f>INDEX(exante.Technology!$A$5:$A$300,MATCH(E1219,exante.Technology!$C$5:$C$300,0))</f>
        <v>1320</v>
      </c>
      <c r="C1219" s="1">
        <f t="shared" si="56"/>
        <v>10</v>
      </c>
      <c r="D1219" s="30">
        <f>IF(INDEX(Technologies!$B$8:$U$227,H1219,I1219)=0,"",INDEX(Technologies!$B$8:$U$227,H1219,I1219))</f>
        <v>250</v>
      </c>
      <c r="E1219" t="str">
        <f>INDEX(Technologies!$B$8:$B$227,H1219)</f>
        <v>Refg-All_Large-Tier2</v>
      </c>
      <c r="G1219" t="str">
        <f t="shared" si="58"/>
        <v>Scale_Basis_Value</v>
      </c>
      <c r="H1219">
        <f t="shared" si="57"/>
        <v>120</v>
      </c>
      <c r="I1219">
        <f>MATCH(G1219,Technologies!$B$7:$U$7,0)</f>
        <v>14</v>
      </c>
      <c r="J1219">
        <v>119</v>
      </c>
    </row>
    <row r="1220" spans="2:10" x14ac:dyDescent="0.25">
      <c r="B1220">
        <f>INDEX(exante.Technology!$A$5:$A$300,MATCH(E1220,exante.Technology!$C$5:$C$300,0))</f>
        <v>1321</v>
      </c>
      <c r="C1220" s="1">
        <f t="shared" si="56"/>
        <v>83</v>
      </c>
      <c r="D1220" s="30" t="str">
        <f>IF(INDEX(Technologies!$B$8:$U$227,H1220,I1220)=0,"",INDEX(Technologies!$B$8:$U$227,H1220,I1220))</f>
        <v>All</v>
      </c>
      <c r="E1220" t="str">
        <f>INDEX(Technologies!$B$8:$B$227,H1220)</f>
        <v>Refg-All_VLarge-Tier2</v>
      </c>
      <c r="G1220" t="str">
        <f t="shared" si="58"/>
        <v>Freezer_Location</v>
      </c>
      <c r="H1220">
        <f t="shared" si="57"/>
        <v>121</v>
      </c>
      <c r="I1220">
        <f>MATCH(G1220,Technologies!$B$7:$U$7,0)</f>
        <v>4</v>
      </c>
      <c r="J1220">
        <v>119</v>
      </c>
    </row>
    <row r="1221" spans="2:10" x14ac:dyDescent="0.25">
      <c r="B1221">
        <f>INDEX(exante.Technology!$A$5:$A$300,MATCH(E1221,exante.Technology!$C$5:$C$300,0))</f>
        <v>1321</v>
      </c>
      <c r="C1221" s="1">
        <f t="shared" si="56"/>
        <v>95</v>
      </c>
      <c r="D1221" s="30" t="b">
        <f>IF(INDEX(Technologies!$B$8:$U$227,H1221,I1221)=0,"",INDEX(Technologies!$B$8:$U$227,H1221,I1221))</f>
        <v>0</v>
      </c>
      <c r="E1221" t="str">
        <f>INDEX(Technologies!$B$8:$B$227,H1221)</f>
        <v>Refg-All_VLarge-Tier2</v>
      </c>
      <c r="G1221" t="str">
        <f t="shared" si="58"/>
        <v>IceMaker</v>
      </c>
      <c r="H1221">
        <f t="shared" si="57"/>
        <v>121</v>
      </c>
      <c r="I1221">
        <f>MATCH(G1221,Technologies!$B$7:$U$7,0)</f>
        <v>5</v>
      </c>
      <c r="J1221">
        <v>119</v>
      </c>
    </row>
    <row r="1222" spans="2:10" x14ac:dyDescent="0.25">
      <c r="B1222">
        <f>INDEX(exante.Technology!$A$5:$A$300,MATCH(E1222,exante.Technology!$C$5:$C$300,0))</f>
        <v>1321</v>
      </c>
      <c r="C1222" s="1">
        <f t="shared" si="56"/>
        <v>1083</v>
      </c>
      <c r="D1222" s="30" t="b">
        <f>IF(INDEX(Technologies!$B$8:$U$227,H1222,I1222)=0,"",INDEX(Technologies!$B$8:$U$227,H1222,I1222))</f>
        <v>0</v>
      </c>
      <c r="E1222" t="str">
        <f>INDEX(Technologies!$B$8:$B$227,H1222)</f>
        <v>Refg-All_VLarge-Tier2</v>
      </c>
      <c r="G1222" t="str">
        <f t="shared" si="58"/>
        <v>ThruDoorIce</v>
      </c>
      <c r="H1222">
        <f t="shared" si="57"/>
        <v>121</v>
      </c>
      <c r="I1222">
        <f>MATCH(G1222,Technologies!$B$7:$U$7,0)</f>
        <v>6</v>
      </c>
      <c r="J1222">
        <v>119</v>
      </c>
    </row>
    <row r="1223" spans="2:10" x14ac:dyDescent="0.25">
      <c r="B1223">
        <f>INDEX(exante.Technology!$A$5:$A$300,MATCH(E1223,exante.Technology!$C$5:$C$300,0))</f>
        <v>1321</v>
      </c>
      <c r="C1223" s="1">
        <f t="shared" si="56"/>
        <v>38</v>
      </c>
      <c r="D1223" s="30" t="str">
        <f>IF(INDEX(Technologies!$B$8:$U$227,H1223,I1223)=0,"",INDEX(Technologies!$B$8:$U$227,H1223,I1223))</f>
        <v>Automatic</v>
      </c>
      <c r="E1223" t="str">
        <f>INDEX(Technologies!$B$8:$B$227,H1223)</f>
        <v>Refg-All_VLarge-Tier2</v>
      </c>
      <c r="G1223" t="str">
        <f t="shared" si="58"/>
        <v>Defrost</v>
      </c>
      <c r="H1223">
        <f t="shared" si="57"/>
        <v>121</v>
      </c>
      <c r="I1223">
        <f>MATCH(G1223,Technologies!$B$7:$U$7,0)</f>
        <v>7</v>
      </c>
      <c r="J1223">
        <v>119</v>
      </c>
    </row>
    <row r="1224" spans="2:10" x14ac:dyDescent="0.25">
      <c r="B1224">
        <f>INDEX(exante.Technology!$A$5:$A$300,MATCH(E1224,exante.Technology!$C$5:$C$300,0))</f>
        <v>1321</v>
      </c>
      <c r="C1224" s="1">
        <f t="shared" si="56"/>
        <v>205</v>
      </c>
      <c r="D1224" s="30">
        <f>IF(INDEX(Technologies!$B$8:$U$227,H1224,I1224)=0,"",INDEX(Technologies!$B$8:$U$227,H1224,I1224))</f>
        <v>26</v>
      </c>
      <c r="E1224" t="str">
        <f>INDEX(Technologies!$B$8:$B$227,H1224)</f>
        <v>Refg-All_VLarge-Tier2</v>
      </c>
      <c r="G1224" t="str">
        <f t="shared" si="58"/>
        <v>TotVolume</v>
      </c>
      <c r="H1224">
        <f t="shared" si="57"/>
        <v>121</v>
      </c>
      <c r="I1224">
        <f>MATCH(G1224,Technologies!$B$7:$U$7,0)</f>
        <v>8</v>
      </c>
      <c r="J1224">
        <v>119</v>
      </c>
    </row>
    <row r="1225" spans="2:10" x14ac:dyDescent="0.25">
      <c r="B1225">
        <f>INDEX(exante.Technology!$A$5:$A$300,MATCH(E1225,exante.Technology!$C$5:$C$300,0))</f>
        <v>1321</v>
      </c>
      <c r="C1225" s="1">
        <f t="shared" si="56"/>
        <v>1084</v>
      </c>
      <c r="D1225" s="30" t="str">
        <f>IF(INDEX(Technologies!$B$8:$U$227,H1225,I1225)=0,"",INDEX(Technologies!$B$8:$U$227,H1225,I1225))</f>
        <v>Very large (over 23 cu. ft.)</v>
      </c>
      <c r="E1225" t="str">
        <f>INDEX(Technologies!$B$8:$B$227,H1225)</f>
        <v>Refg-All_VLarge-Tier2</v>
      </c>
      <c r="G1225" t="str">
        <f t="shared" si="58"/>
        <v>SizeRange</v>
      </c>
      <c r="H1225">
        <f t="shared" si="57"/>
        <v>121</v>
      </c>
      <c r="I1225">
        <f>MATCH(G1225,Technologies!$B$7:$U$7,0)</f>
        <v>10</v>
      </c>
      <c r="J1225">
        <v>119</v>
      </c>
    </row>
    <row r="1226" spans="2:10" x14ac:dyDescent="0.25">
      <c r="B1226">
        <f>INDEX(exante.Technology!$A$5:$A$300,MATCH(E1226,exante.Technology!$C$5:$C$300,0))</f>
        <v>1321</v>
      </c>
      <c r="C1226" s="1">
        <f t="shared" si="56"/>
        <v>1085</v>
      </c>
      <c r="D1226" s="30" t="str">
        <f>IF(INDEX(Technologies!$B$8:$U$227,H1226,I1226)=0,"",INDEX(Technologies!$B$8:$U$227,H1226,I1226))</f>
        <v>Tier2</v>
      </c>
      <c r="E1226" t="str">
        <f>INDEX(Technologies!$B$8:$B$227,H1226)</f>
        <v>Refg-All_VLarge-Tier2</v>
      </c>
      <c r="G1226" t="str">
        <f t="shared" si="58"/>
        <v>EffLevel</v>
      </c>
      <c r="H1226">
        <f t="shared" si="57"/>
        <v>121</v>
      </c>
      <c r="I1226">
        <f>MATCH(G1226,Technologies!$B$7:$U$7,0)</f>
        <v>11</v>
      </c>
      <c r="J1226">
        <v>119</v>
      </c>
    </row>
    <row r="1227" spans="2:10" x14ac:dyDescent="0.25">
      <c r="B1227">
        <f>INDEX(exante.Technology!$A$5:$A$300,MATCH(E1227,exante.Technology!$C$5:$C$300,0))</f>
        <v>1321</v>
      </c>
      <c r="C1227" s="1">
        <f t="shared" si="56"/>
        <v>167</v>
      </c>
      <c r="D1227" s="30">
        <f>IF(INDEX(Technologies!$B$8:$U$227,H1227,I1227)=0,"",INDEX(Technologies!$B$8:$U$227,H1227,I1227))</f>
        <v>270</v>
      </c>
      <c r="E1227" t="str">
        <f>INDEX(Technologies!$B$8:$B$227,H1227)</f>
        <v>Refg-All_VLarge-Tier2</v>
      </c>
      <c r="G1227" t="str">
        <f t="shared" si="58"/>
        <v>Rated_kWhyr</v>
      </c>
      <c r="H1227">
        <f t="shared" si="57"/>
        <v>121</v>
      </c>
      <c r="I1227">
        <f>MATCH(G1227,Technologies!$B$7:$U$7,0)</f>
        <v>12</v>
      </c>
      <c r="J1227">
        <v>119</v>
      </c>
    </row>
    <row r="1228" spans="2:10" x14ac:dyDescent="0.25">
      <c r="B1228">
        <f>INDEX(exante.Technology!$A$5:$A$300,MATCH(E1228,exante.Technology!$C$5:$C$300,0))</f>
        <v>1321</v>
      </c>
      <c r="C1228" s="1">
        <f t="shared" si="56"/>
        <v>9</v>
      </c>
      <c r="D1228" s="30" t="str">
        <f>IF(INDEX(Technologies!$B$8:$U$227,H1228,I1228)=0,"",INDEX(Technologies!$B$8:$U$227,H1228,I1228))</f>
        <v>RatedkWh</v>
      </c>
      <c r="E1228" t="str">
        <f>INDEX(Technologies!$B$8:$B$227,H1228)</f>
        <v>Refg-All_VLarge-Tier2</v>
      </c>
      <c r="G1228" t="str">
        <f t="shared" si="58"/>
        <v>Scale_Basis_Type</v>
      </c>
      <c r="H1228">
        <f t="shared" si="57"/>
        <v>121</v>
      </c>
      <c r="I1228">
        <f>MATCH(G1228,Technologies!$B$7:$U$7,0)</f>
        <v>13</v>
      </c>
      <c r="J1228">
        <v>119</v>
      </c>
    </row>
    <row r="1229" spans="2:10" x14ac:dyDescent="0.25">
      <c r="B1229">
        <f>INDEX(exante.Technology!$A$5:$A$300,MATCH(E1229,exante.Technology!$C$5:$C$300,0))</f>
        <v>1321</v>
      </c>
      <c r="C1229" s="1">
        <f t="shared" si="56"/>
        <v>10</v>
      </c>
      <c r="D1229" s="30">
        <f>IF(INDEX(Technologies!$B$8:$U$227,H1229,I1229)=0,"",INDEX(Technologies!$B$8:$U$227,H1229,I1229))</f>
        <v>270</v>
      </c>
      <c r="E1229" t="str">
        <f>INDEX(Technologies!$B$8:$B$227,H1229)</f>
        <v>Refg-All_VLarge-Tier2</v>
      </c>
      <c r="G1229" t="str">
        <f t="shared" si="58"/>
        <v>Scale_Basis_Value</v>
      </c>
      <c r="H1229">
        <f t="shared" si="57"/>
        <v>121</v>
      </c>
      <c r="I1229">
        <f>MATCH(G1229,Technologies!$B$7:$U$7,0)</f>
        <v>14</v>
      </c>
      <c r="J1229">
        <v>119</v>
      </c>
    </row>
    <row r="1230" spans="2:10" x14ac:dyDescent="0.25">
      <c r="B1230">
        <f>INDEX(exante.Technology!$A$5:$A$300,MATCH(E1230,exante.Technology!$C$5:$C$300,0))</f>
        <v>1322</v>
      </c>
      <c r="C1230" s="1">
        <f t="shared" si="56"/>
        <v>83</v>
      </c>
      <c r="D1230" s="30" t="str">
        <f>IF(INDEX(Technologies!$B$8:$U$227,H1230,I1230)=0,"",INDEX(Technologies!$B$8:$U$227,H1230,I1230))</f>
        <v>All</v>
      </c>
      <c r="E1230" t="str">
        <f>INDEX(Technologies!$B$8:$B$227,H1230)</f>
        <v>Refg-All_WtdSize-Tier2</v>
      </c>
      <c r="G1230" t="str">
        <f t="shared" si="58"/>
        <v>Freezer_Location</v>
      </c>
      <c r="H1230">
        <f t="shared" si="57"/>
        <v>122</v>
      </c>
      <c r="I1230">
        <f>MATCH(G1230,Technologies!$B$7:$U$7,0)</f>
        <v>4</v>
      </c>
      <c r="J1230">
        <v>119</v>
      </c>
    </row>
    <row r="1231" spans="2:10" x14ac:dyDescent="0.25">
      <c r="B1231">
        <f>INDEX(exante.Technology!$A$5:$A$300,MATCH(E1231,exante.Technology!$C$5:$C$300,0))</f>
        <v>1322</v>
      </c>
      <c r="C1231" s="1">
        <f t="shared" si="56"/>
        <v>95</v>
      </c>
      <c r="D1231" s="30" t="b">
        <f>IF(INDEX(Technologies!$B$8:$U$227,H1231,I1231)=0,"",INDEX(Technologies!$B$8:$U$227,H1231,I1231))</f>
        <v>0</v>
      </c>
      <c r="E1231" t="str">
        <f>INDEX(Technologies!$B$8:$B$227,H1231)</f>
        <v>Refg-All_WtdSize-Tier2</v>
      </c>
      <c r="G1231" t="str">
        <f t="shared" si="58"/>
        <v>IceMaker</v>
      </c>
      <c r="H1231">
        <f t="shared" si="57"/>
        <v>122</v>
      </c>
      <c r="I1231">
        <f>MATCH(G1231,Technologies!$B$7:$U$7,0)</f>
        <v>5</v>
      </c>
      <c r="J1231">
        <v>119</v>
      </c>
    </row>
    <row r="1232" spans="2:10" x14ac:dyDescent="0.25">
      <c r="B1232">
        <f>INDEX(exante.Technology!$A$5:$A$300,MATCH(E1232,exante.Technology!$C$5:$C$300,0))</f>
        <v>1322</v>
      </c>
      <c r="C1232" s="1">
        <f t="shared" si="56"/>
        <v>1083</v>
      </c>
      <c r="D1232" s="30" t="b">
        <f>IF(INDEX(Technologies!$B$8:$U$227,H1232,I1232)=0,"",INDEX(Technologies!$B$8:$U$227,H1232,I1232))</f>
        <v>0</v>
      </c>
      <c r="E1232" t="str">
        <f>INDEX(Technologies!$B$8:$B$227,H1232)</f>
        <v>Refg-All_WtdSize-Tier2</v>
      </c>
      <c r="G1232" t="str">
        <f t="shared" si="58"/>
        <v>ThruDoorIce</v>
      </c>
      <c r="H1232">
        <f t="shared" si="57"/>
        <v>122</v>
      </c>
      <c r="I1232">
        <f>MATCH(G1232,Technologies!$B$7:$U$7,0)</f>
        <v>6</v>
      </c>
      <c r="J1232">
        <v>119</v>
      </c>
    </row>
    <row r="1233" spans="2:10" x14ac:dyDescent="0.25">
      <c r="B1233">
        <f>INDEX(exante.Technology!$A$5:$A$300,MATCH(E1233,exante.Technology!$C$5:$C$300,0))</f>
        <v>1322</v>
      </c>
      <c r="C1233" s="1">
        <f t="shared" si="56"/>
        <v>38</v>
      </c>
      <c r="D1233" s="30" t="str">
        <f>IF(INDEX(Technologies!$B$8:$U$227,H1233,I1233)=0,"",INDEX(Technologies!$B$8:$U$227,H1233,I1233))</f>
        <v>Automatic</v>
      </c>
      <c r="E1233" t="str">
        <f>INDEX(Technologies!$B$8:$B$227,H1233)</f>
        <v>Refg-All_WtdSize-Tier2</v>
      </c>
      <c r="G1233" t="str">
        <f t="shared" si="58"/>
        <v>Defrost</v>
      </c>
      <c r="H1233">
        <f t="shared" si="57"/>
        <v>122</v>
      </c>
      <c r="I1233">
        <f>MATCH(G1233,Technologies!$B$7:$U$7,0)</f>
        <v>7</v>
      </c>
      <c r="J1233">
        <v>119</v>
      </c>
    </row>
    <row r="1234" spans="2:10" x14ac:dyDescent="0.25">
      <c r="B1234">
        <f>INDEX(exante.Technology!$A$5:$A$300,MATCH(E1234,exante.Technology!$C$5:$C$300,0))</f>
        <v>1322</v>
      </c>
      <c r="C1234" s="1">
        <f t="shared" si="56"/>
        <v>205</v>
      </c>
      <c r="D1234" s="30">
        <f>IF(INDEX(Technologies!$B$8:$U$227,H1234,I1234)=0,"",INDEX(Technologies!$B$8:$U$227,H1234,I1234))</f>
        <v>14.2</v>
      </c>
      <c r="E1234" t="str">
        <f>INDEX(Technologies!$B$8:$B$227,H1234)</f>
        <v>Refg-All_WtdSize-Tier2</v>
      </c>
      <c r="G1234" t="str">
        <f t="shared" si="58"/>
        <v>TotVolume</v>
      </c>
      <c r="H1234">
        <f t="shared" si="57"/>
        <v>122</v>
      </c>
      <c r="I1234">
        <f>MATCH(G1234,Technologies!$B$7:$U$7,0)</f>
        <v>8</v>
      </c>
      <c r="J1234">
        <v>119</v>
      </c>
    </row>
    <row r="1235" spans="2:10" x14ac:dyDescent="0.25">
      <c r="B1235">
        <f>INDEX(exante.Technology!$A$5:$A$300,MATCH(E1235,exante.Technology!$C$5:$C$300,0))</f>
        <v>1322</v>
      </c>
      <c r="C1235" s="1">
        <f t="shared" si="56"/>
        <v>1084</v>
      </c>
      <c r="D1235" s="30" t="str">
        <f>IF(INDEX(Technologies!$B$8:$U$227,H1235,I1235)=0,"",INDEX(Technologies!$B$8:$U$227,H1235,I1235))</f>
        <v>Weighted Size</v>
      </c>
      <c r="E1235" t="str">
        <f>INDEX(Technologies!$B$8:$B$227,H1235)</f>
        <v>Refg-All_WtdSize-Tier2</v>
      </c>
      <c r="G1235" t="str">
        <f t="shared" si="58"/>
        <v>SizeRange</v>
      </c>
      <c r="H1235">
        <f t="shared" si="57"/>
        <v>122</v>
      </c>
      <c r="I1235">
        <f>MATCH(G1235,Technologies!$B$7:$U$7,0)</f>
        <v>10</v>
      </c>
      <c r="J1235">
        <v>119</v>
      </c>
    </row>
    <row r="1236" spans="2:10" x14ac:dyDescent="0.25">
      <c r="B1236">
        <f>INDEX(exante.Technology!$A$5:$A$300,MATCH(E1236,exante.Technology!$C$5:$C$300,0))</f>
        <v>1322</v>
      </c>
      <c r="C1236" s="1">
        <f t="shared" si="56"/>
        <v>1085</v>
      </c>
      <c r="D1236" s="30" t="str">
        <f>IF(INDEX(Technologies!$B$8:$U$227,H1236,I1236)=0,"",INDEX(Technologies!$B$8:$U$227,H1236,I1236))</f>
        <v>Tier2</v>
      </c>
      <c r="E1236" t="str">
        <f>INDEX(Technologies!$B$8:$B$227,H1236)</f>
        <v>Refg-All_WtdSize-Tier2</v>
      </c>
      <c r="G1236" t="str">
        <f t="shared" si="58"/>
        <v>EffLevel</v>
      </c>
      <c r="H1236">
        <f t="shared" si="57"/>
        <v>122</v>
      </c>
      <c r="I1236">
        <f>MATCH(G1236,Technologies!$B$7:$U$7,0)</f>
        <v>11</v>
      </c>
      <c r="J1236">
        <v>119</v>
      </c>
    </row>
    <row r="1237" spans="2:10" x14ac:dyDescent="0.25">
      <c r="B1237">
        <f>INDEX(exante.Technology!$A$5:$A$300,MATCH(E1237,exante.Technology!$C$5:$C$300,0))</f>
        <v>1322</v>
      </c>
      <c r="C1237" s="1">
        <f t="shared" si="56"/>
        <v>167</v>
      </c>
      <c r="D1237" s="30">
        <f>IF(INDEX(Technologies!$B$8:$U$227,H1237,I1237)=0,"",INDEX(Technologies!$B$8:$U$227,H1237,I1237))</f>
        <v>211</v>
      </c>
      <c r="E1237" t="str">
        <f>INDEX(Technologies!$B$8:$B$227,H1237)</f>
        <v>Refg-All_WtdSize-Tier2</v>
      </c>
      <c r="G1237" t="str">
        <f t="shared" si="58"/>
        <v>Rated_kWhyr</v>
      </c>
      <c r="H1237">
        <f t="shared" si="57"/>
        <v>122</v>
      </c>
      <c r="I1237">
        <f>MATCH(G1237,Technologies!$B$7:$U$7,0)</f>
        <v>12</v>
      </c>
      <c r="J1237">
        <v>119</v>
      </c>
    </row>
    <row r="1238" spans="2:10" x14ac:dyDescent="0.25">
      <c r="B1238">
        <f>INDEX(exante.Technology!$A$5:$A$300,MATCH(E1238,exante.Technology!$C$5:$C$300,0))</f>
        <v>1322</v>
      </c>
      <c r="C1238" s="1">
        <f t="shared" si="56"/>
        <v>9</v>
      </c>
      <c r="D1238" s="30" t="str">
        <f>IF(INDEX(Technologies!$B$8:$U$227,H1238,I1238)=0,"",INDEX(Technologies!$B$8:$U$227,H1238,I1238))</f>
        <v>RatedkWh</v>
      </c>
      <c r="E1238" t="str">
        <f>INDEX(Technologies!$B$8:$B$227,H1238)</f>
        <v>Refg-All_WtdSize-Tier2</v>
      </c>
      <c r="G1238" t="str">
        <f t="shared" si="58"/>
        <v>Scale_Basis_Type</v>
      </c>
      <c r="H1238">
        <f t="shared" si="57"/>
        <v>122</v>
      </c>
      <c r="I1238">
        <f>MATCH(G1238,Technologies!$B$7:$U$7,0)</f>
        <v>13</v>
      </c>
      <c r="J1238">
        <v>119</v>
      </c>
    </row>
    <row r="1239" spans="2:10" x14ac:dyDescent="0.25">
      <c r="B1239">
        <f>INDEX(exante.Technology!$A$5:$A$300,MATCH(E1239,exante.Technology!$C$5:$C$300,0))</f>
        <v>1322</v>
      </c>
      <c r="C1239" s="1">
        <f t="shared" si="56"/>
        <v>10</v>
      </c>
      <c r="D1239" s="30">
        <f>IF(INDEX(Technologies!$B$8:$U$227,H1239,I1239)=0,"",INDEX(Technologies!$B$8:$U$227,H1239,I1239))</f>
        <v>211</v>
      </c>
      <c r="E1239" t="str">
        <f>INDEX(Technologies!$B$8:$B$227,H1239)</f>
        <v>Refg-All_WtdSize-Tier2</v>
      </c>
      <c r="G1239" t="str">
        <f t="shared" si="58"/>
        <v>Scale_Basis_Value</v>
      </c>
      <c r="H1239">
        <f t="shared" si="57"/>
        <v>122</v>
      </c>
      <c r="I1239">
        <f>MATCH(G1239,Technologies!$B$7:$U$7,0)</f>
        <v>14</v>
      </c>
      <c r="J1239">
        <v>119</v>
      </c>
    </row>
    <row r="1240" spans="2:10" x14ac:dyDescent="0.25">
      <c r="B1240">
        <f>INDEX(exante.Technology!$A$5:$A$300,MATCH(E1240,exante.Technology!$C$5:$C$300,0))</f>
        <v>1323</v>
      </c>
      <c r="C1240" s="1">
        <f t="shared" si="56"/>
        <v>83</v>
      </c>
      <c r="D1240" s="30" t="str">
        <f>IF(INDEX(Technologies!$B$8:$U$227,H1240,I1240)=0,"",INDEX(Technologies!$B$8:$U$227,H1240,I1240))</f>
        <v>Top</v>
      </c>
      <c r="E1240" t="str">
        <f>INDEX(Technologies!$B$8:$B$227,H1240)</f>
        <v>RefgFrz-TM-Ice_Mini-Tier2</v>
      </c>
      <c r="G1240" t="str">
        <f t="shared" si="58"/>
        <v>Freezer_Location</v>
      </c>
      <c r="H1240">
        <f t="shared" si="57"/>
        <v>123</v>
      </c>
      <c r="I1240">
        <f>MATCH(G1240,Technologies!$B$7:$U$7,0)</f>
        <v>4</v>
      </c>
      <c r="J1240">
        <v>119</v>
      </c>
    </row>
    <row r="1241" spans="2:10" x14ac:dyDescent="0.25">
      <c r="B1241">
        <f>INDEX(exante.Technology!$A$5:$A$300,MATCH(E1241,exante.Technology!$C$5:$C$300,0))</f>
        <v>1323</v>
      </c>
      <c r="C1241" s="1">
        <f t="shared" si="56"/>
        <v>95</v>
      </c>
      <c r="D1241" s="30" t="b">
        <f>IF(INDEX(Technologies!$B$8:$U$227,H1241,I1241)=0,"",INDEX(Technologies!$B$8:$U$227,H1241,I1241))</f>
        <v>1</v>
      </c>
      <c r="E1241" t="str">
        <f>INDEX(Technologies!$B$8:$B$227,H1241)</f>
        <v>RefgFrz-TM-Ice_Mini-Tier2</v>
      </c>
      <c r="G1241" t="str">
        <f t="shared" si="58"/>
        <v>IceMaker</v>
      </c>
      <c r="H1241">
        <f t="shared" si="57"/>
        <v>123</v>
      </c>
      <c r="I1241">
        <f>MATCH(G1241,Technologies!$B$7:$U$7,0)</f>
        <v>5</v>
      </c>
      <c r="J1241">
        <v>119</v>
      </c>
    </row>
    <row r="1242" spans="2:10" x14ac:dyDescent="0.25">
      <c r="B1242">
        <f>INDEX(exante.Technology!$A$5:$A$300,MATCH(E1242,exante.Technology!$C$5:$C$300,0))</f>
        <v>1323</v>
      </c>
      <c r="C1242" s="1">
        <f t="shared" si="56"/>
        <v>1083</v>
      </c>
      <c r="D1242" s="30" t="b">
        <f>IF(INDEX(Technologies!$B$8:$U$227,H1242,I1242)=0,"",INDEX(Technologies!$B$8:$U$227,H1242,I1242))</f>
        <v>0</v>
      </c>
      <c r="E1242" t="str">
        <f>INDEX(Technologies!$B$8:$B$227,H1242)</f>
        <v>RefgFrz-TM-Ice_Mini-Tier2</v>
      </c>
      <c r="G1242" t="str">
        <f t="shared" si="58"/>
        <v>ThruDoorIce</v>
      </c>
      <c r="H1242">
        <f t="shared" si="57"/>
        <v>123</v>
      </c>
      <c r="I1242">
        <f>MATCH(G1242,Technologies!$B$7:$U$7,0)</f>
        <v>6</v>
      </c>
      <c r="J1242">
        <v>119</v>
      </c>
    </row>
    <row r="1243" spans="2:10" x14ac:dyDescent="0.25">
      <c r="B1243">
        <f>INDEX(exante.Technology!$A$5:$A$300,MATCH(E1243,exante.Technology!$C$5:$C$300,0))</f>
        <v>1323</v>
      </c>
      <c r="C1243" s="1">
        <f t="shared" si="56"/>
        <v>38</v>
      </c>
      <c r="D1243" s="30" t="str">
        <f>IF(INDEX(Technologies!$B$8:$U$227,H1243,I1243)=0,"",INDEX(Technologies!$B$8:$U$227,H1243,I1243))</f>
        <v>Automatic</v>
      </c>
      <c r="E1243" t="str">
        <f>INDEX(Technologies!$B$8:$B$227,H1243)</f>
        <v>RefgFrz-TM-Ice_Mini-Tier2</v>
      </c>
      <c r="G1243" t="str">
        <f t="shared" si="58"/>
        <v>Defrost</v>
      </c>
      <c r="H1243">
        <f t="shared" si="57"/>
        <v>123</v>
      </c>
      <c r="I1243">
        <f>MATCH(G1243,Technologies!$B$7:$U$7,0)</f>
        <v>7</v>
      </c>
      <c r="J1243">
        <v>119</v>
      </c>
    </row>
    <row r="1244" spans="2:10" x14ac:dyDescent="0.25">
      <c r="B1244">
        <f>INDEX(exante.Technology!$A$5:$A$300,MATCH(E1244,exante.Technology!$C$5:$C$300,0))</f>
        <v>1323</v>
      </c>
      <c r="C1244" s="1">
        <f t="shared" si="56"/>
        <v>205</v>
      </c>
      <c r="D1244" s="30">
        <f>IF(INDEX(Technologies!$B$8:$U$227,H1244,I1244)=0,"",INDEX(Technologies!$B$8:$U$227,H1244,I1244))</f>
        <v>11</v>
      </c>
      <c r="E1244" t="str">
        <f>INDEX(Technologies!$B$8:$B$227,H1244)</f>
        <v>RefgFrz-TM-Ice_Mini-Tier2</v>
      </c>
      <c r="G1244" t="str">
        <f t="shared" si="58"/>
        <v>TotVolume</v>
      </c>
      <c r="H1244">
        <f t="shared" si="57"/>
        <v>123</v>
      </c>
      <c r="I1244">
        <f>MATCH(G1244,Technologies!$B$7:$U$7,0)</f>
        <v>8</v>
      </c>
      <c r="J1244">
        <v>119</v>
      </c>
    </row>
    <row r="1245" spans="2:10" x14ac:dyDescent="0.25">
      <c r="B1245">
        <f>INDEX(exante.Technology!$A$5:$A$300,MATCH(E1245,exante.Technology!$C$5:$C$300,0))</f>
        <v>1323</v>
      </c>
      <c r="C1245" s="1">
        <f t="shared" si="56"/>
        <v>1084</v>
      </c>
      <c r="D1245" s="30" t="str">
        <f>IF(INDEX(Technologies!$B$8:$U$227,H1245,I1245)=0,"",INDEX(Technologies!$B$8:$U$227,H1245,I1245))</f>
        <v>Very Small (&lt;13 cu. ft.)</v>
      </c>
      <c r="E1245" t="str">
        <f>INDEX(Technologies!$B$8:$B$227,H1245)</f>
        <v>RefgFrz-TM-Ice_Mini-Tier2</v>
      </c>
      <c r="G1245" t="str">
        <f t="shared" si="58"/>
        <v>SizeRange</v>
      </c>
      <c r="H1245">
        <f t="shared" si="57"/>
        <v>123</v>
      </c>
      <c r="I1245">
        <f>MATCH(G1245,Technologies!$B$7:$U$7,0)</f>
        <v>10</v>
      </c>
      <c r="J1245">
        <v>119</v>
      </c>
    </row>
    <row r="1246" spans="2:10" x14ac:dyDescent="0.25">
      <c r="B1246">
        <f>INDEX(exante.Technology!$A$5:$A$300,MATCH(E1246,exante.Technology!$C$5:$C$300,0))</f>
        <v>1323</v>
      </c>
      <c r="C1246" s="1">
        <f t="shared" si="56"/>
        <v>1085</v>
      </c>
      <c r="D1246" s="30" t="str">
        <f>IF(INDEX(Technologies!$B$8:$U$227,H1246,I1246)=0,"",INDEX(Technologies!$B$8:$U$227,H1246,I1246))</f>
        <v>Tier2</v>
      </c>
      <c r="E1246" t="str">
        <f>INDEX(Technologies!$B$8:$B$227,H1246)</f>
        <v>RefgFrz-TM-Ice_Mini-Tier2</v>
      </c>
      <c r="G1246" t="str">
        <f t="shared" si="58"/>
        <v>EffLevel</v>
      </c>
      <c r="H1246">
        <f t="shared" si="57"/>
        <v>123</v>
      </c>
      <c r="I1246">
        <f>MATCH(G1246,Technologies!$B$7:$U$7,0)</f>
        <v>11</v>
      </c>
      <c r="J1246">
        <v>119</v>
      </c>
    </row>
    <row r="1247" spans="2:10" x14ac:dyDescent="0.25">
      <c r="B1247">
        <f>INDEX(exante.Technology!$A$5:$A$300,MATCH(E1247,exante.Technology!$C$5:$C$300,0))</f>
        <v>1323</v>
      </c>
      <c r="C1247" s="1">
        <f t="shared" ref="C1247:C1310" si="59">+C1237</f>
        <v>167</v>
      </c>
      <c r="D1247" s="30">
        <f>IF(INDEX(Technologies!$B$8:$U$227,H1247,I1247)=0,"",INDEX(Technologies!$B$8:$U$227,H1247,I1247))</f>
        <v>296</v>
      </c>
      <c r="E1247" t="str">
        <f>INDEX(Technologies!$B$8:$B$227,H1247)</f>
        <v>RefgFrz-TM-Ice_Mini-Tier2</v>
      </c>
      <c r="G1247" t="str">
        <f t="shared" si="58"/>
        <v>Rated_kWhyr</v>
      </c>
      <c r="H1247">
        <f t="shared" ref="H1247:H1310" si="60">+H1237+1</f>
        <v>123</v>
      </c>
      <c r="I1247">
        <f>MATCH(G1247,Technologies!$B$7:$U$7,0)</f>
        <v>12</v>
      </c>
      <c r="J1247">
        <v>119</v>
      </c>
    </row>
    <row r="1248" spans="2:10" x14ac:dyDescent="0.25">
      <c r="B1248">
        <f>INDEX(exante.Technology!$A$5:$A$300,MATCH(E1248,exante.Technology!$C$5:$C$300,0))</f>
        <v>1323</v>
      </c>
      <c r="C1248" s="1">
        <f t="shared" si="59"/>
        <v>9</v>
      </c>
      <c r="D1248" s="30" t="str">
        <f>IF(INDEX(Technologies!$B$8:$U$227,H1248,I1248)=0,"",INDEX(Technologies!$B$8:$U$227,H1248,I1248))</f>
        <v>RatedkWh</v>
      </c>
      <c r="E1248" t="str">
        <f>INDEX(Technologies!$B$8:$B$227,H1248)</f>
        <v>RefgFrz-TM-Ice_Mini-Tier2</v>
      </c>
      <c r="G1248" t="str">
        <f t="shared" si="58"/>
        <v>Scale_Basis_Type</v>
      </c>
      <c r="H1248">
        <f t="shared" si="60"/>
        <v>123</v>
      </c>
      <c r="I1248">
        <f>MATCH(G1248,Technologies!$B$7:$U$7,0)</f>
        <v>13</v>
      </c>
      <c r="J1248">
        <v>119</v>
      </c>
    </row>
    <row r="1249" spans="2:10" x14ac:dyDescent="0.25">
      <c r="B1249">
        <f>INDEX(exante.Technology!$A$5:$A$300,MATCH(E1249,exante.Technology!$C$5:$C$300,0))</f>
        <v>1323</v>
      </c>
      <c r="C1249" s="1">
        <f t="shared" si="59"/>
        <v>10</v>
      </c>
      <c r="D1249" s="30">
        <f>IF(INDEX(Technologies!$B$8:$U$227,H1249,I1249)=0,"",INDEX(Technologies!$B$8:$U$227,H1249,I1249))</f>
        <v>296</v>
      </c>
      <c r="E1249" t="str">
        <f>INDEX(Technologies!$B$8:$B$227,H1249)</f>
        <v>RefgFrz-TM-Ice_Mini-Tier2</v>
      </c>
      <c r="G1249" t="str">
        <f t="shared" si="58"/>
        <v>Scale_Basis_Value</v>
      </c>
      <c r="H1249">
        <f t="shared" si="60"/>
        <v>123</v>
      </c>
      <c r="I1249">
        <f>MATCH(G1249,Technologies!$B$7:$U$7,0)</f>
        <v>14</v>
      </c>
      <c r="J1249">
        <v>119</v>
      </c>
    </row>
    <row r="1250" spans="2:10" x14ac:dyDescent="0.25">
      <c r="B1250">
        <f>INDEX(exante.Technology!$A$5:$A$300,MATCH(E1250,exante.Technology!$C$5:$C$300,0))</f>
        <v>1324</v>
      </c>
      <c r="C1250" s="1">
        <f t="shared" si="59"/>
        <v>83</v>
      </c>
      <c r="D1250" s="30" t="str">
        <f>IF(INDEX(Technologies!$B$8:$U$227,H1250,I1250)=0,"",INDEX(Technologies!$B$8:$U$227,H1250,I1250))</f>
        <v>Top</v>
      </c>
      <c r="E1250" t="str">
        <f>INDEX(Technologies!$B$8:$B$227,H1250)</f>
        <v>RefgFrz-TM-Ice_Small-Tier2</v>
      </c>
      <c r="G1250" t="str">
        <f t="shared" si="58"/>
        <v>Freezer_Location</v>
      </c>
      <c r="H1250">
        <f t="shared" si="60"/>
        <v>124</v>
      </c>
      <c r="I1250">
        <f>MATCH(G1250,Technologies!$B$7:$U$7,0)</f>
        <v>4</v>
      </c>
      <c r="J1250">
        <v>119</v>
      </c>
    </row>
    <row r="1251" spans="2:10" x14ac:dyDescent="0.25">
      <c r="B1251">
        <f>INDEX(exante.Technology!$A$5:$A$300,MATCH(E1251,exante.Technology!$C$5:$C$300,0))</f>
        <v>1324</v>
      </c>
      <c r="C1251" s="1">
        <f t="shared" si="59"/>
        <v>95</v>
      </c>
      <c r="D1251" s="30" t="b">
        <f>IF(INDEX(Technologies!$B$8:$U$227,H1251,I1251)=0,"",INDEX(Technologies!$B$8:$U$227,H1251,I1251))</f>
        <v>1</v>
      </c>
      <c r="E1251" t="str">
        <f>INDEX(Technologies!$B$8:$B$227,H1251)</f>
        <v>RefgFrz-TM-Ice_Small-Tier2</v>
      </c>
      <c r="G1251" t="str">
        <f t="shared" si="58"/>
        <v>IceMaker</v>
      </c>
      <c r="H1251">
        <f t="shared" si="60"/>
        <v>124</v>
      </c>
      <c r="I1251">
        <f>MATCH(G1251,Technologies!$B$7:$U$7,0)</f>
        <v>5</v>
      </c>
      <c r="J1251">
        <v>119</v>
      </c>
    </row>
    <row r="1252" spans="2:10" x14ac:dyDescent="0.25">
      <c r="B1252">
        <f>INDEX(exante.Technology!$A$5:$A$300,MATCH(E1252,exante.Technology!$C$5:$C$300,0))</f>
        <v>1324</v>
      </c>
      <c r="C1252" s="1">
        <f t="shared" si="59"/>
        <v>1083</v>
      </c>
      <c r="D1252" s="30" t="b">
        <f>IF(INDEX(Technologies!$B$8:$U$227,H1252,I1252)=0,"",INDEX(Technologies!$B$8:$U$227,H1252,I1252))</f>
        <v>0</v>
      </c>
      <c r="E1252" t="str">
        <f>INDEX(Technologies!$B$8:$B$227,H1252)</f>
        <v>RefgFrz-TM-Ice_Small-Tier2</v>
      </c>
      <c r="G1252" t="str">
        <f t="shared" si="58"/>
        <v>ThruDoorIce</v>
      </c>
      <c r="H1252">
        <f t="shared" si="60"/>
        <v>124</v>
      </c>
      <c r="I1252">
        <f>MATCH(G1252,Technologies!$B$7:$U$7,0)</f>
        <v>6</v>
      </c>
      <c r="J1252">
        <v>119</v>
      </c>
    </row>
    <row r="1253" spans="2:10" x14ac:dyDescent="0.25">
      <c r="B1253">
        <f>INDEX(exante.Technology!$A$5:$A$300,MATCH(E1253,exante.Technology!$C$5:$C$300,0))</f>
        <v>1324</v>
      </c>
      <c r="C1253" s="1">
        <f t="shared" si="59"/>
        <v>38</v>
      </c>
      <c r="D1253" s="30" t="str">
        <f>IF(INDEX(Technologies!$B$8:$U$227,H1253,I1253)=0,"",INDEX(Technologies!$B$8:$U$227,H1253,I1253))</f>
        <v>Automatic</v>
      </c>
      <c r="E1253" t="str">
        <f>INDEX(Technologies!$B$8:$B$227,H1253)</f>
        <v>RefgFrz-TM-Ice_Small-Tier2</v>
      </c>
      <c r="G1253" t="str">
        <f t="shared" si="58"/>
        <v>Defrost</v>
      </c>
      <c r="H1253">
        <f t="shared" si="60"/>
        <v>124</v>
      </c>
      <c r="I1253">
        <f>MATCH(G1253,Technologies!$B$7:$U$7,0)</f>
        <v>7</v>
      </c>
      <c r="J1253">
        <v>119</v>
      </c>
    </row>
    <row r="1254" spans="2:10" x14ac:dyDescent="0.25">
      <c r="B1254">
        <f>INDEX(exante.Technology!$A$5:$A$300,MATCH(E1254,exante.Technology!$C$5:$C$300,0))</f>
        <v>1324</v>
      </c>
      <c r="C1254" s="1">
        <f t="shared" si="59"/>
        <v>205</v>
      </c>
      <c r="D1254" s="30">
        <f>IF(INDEX(Technologies!$B$8:$U$227,H1254,I1254)=0,"",INDEX(Technologies!$B$8:$U$227,H1254,I1254))</f>
        <v>15</v>
      </c>
      <c r="E1254" t="str">
        <f>INDEX(Technologies!$B$8:$B$227,H1254)</f>
        <v>RefgFrz-TM-Ice_Small-Tier2</v>
      </c>
      <c r="G1254" t="str">
        <f t="shared" si="58"/>
        <v>TotVolume</v>
      </c>
      <c r="H1254">
        <f t="shared" si="60"/>
        <v>124</v>
      </c>
      <c r="I1254">
        <f>MATCH(G1254,Technologies!$B$7:$U$7,0)</f>
        <v>8</v>
      </c>
      <c r="J1254">
        <v>119</v>
      </c>
    </row>
    <row r="1255" spans="2:10" x14ac:dyDescent="0.25">
      <c r="B1255">
        <f>INDEX(exante.Technology!$A$5:$A$300,MATCH(E1255,exante.Technology!$C$5:$C$300,0))</f>
        <v>1324</v>
      </c>
      <c r="C1255" s="1">
        <f t="shared" si="59"/>
        <v>1084</v>
      </c>
      <c r="D1255" s="30" t="str">
        <f>IF(INDEX(Technologies!$B$8:$U$227,H1255,I1255)=0,"",INDEX(Technologies!$B$8:$U$227,H1255,I1255))</f>
        <v>Small (13 – 16 cu. ft.)</v>
      </c>
      <c r="E1255" t="str">
        <f>INDEX(Technologies!$B$8:$B$227,H1255)</f>
        <v>RefgFrz-TM-Ice_Small-Tier2</v>
      </c>
      <c r="G1255" t="str">
        <f t="shared" si="58"/>
        <v>SizeRange</v>
      </c>
      <c r="H1255">
        <f t="shared" si="60"/>
        <v>124</v>
      </c>
      <c r="I1255">
        <f>MATCH(G1255,Technologies!$B$7:$U$7,0)</f>
        <v>10</v>
      </c>
      <c r="J1255">
        <v>119</v>
      </c>
    </row>
    <row r="1256" spans="2:10" x14ac:dyDescent="0.25">
      <c r="B1256">
        <f>INDEX(exante.Technology!$A$5:$A$300,MATCH(E1256,exante.Technology!$C$5:$C$300,0))</f>
        <v>1324</v>
      </c>
      <c r="C1256" s="1">
        <f t="shared" si="59"/>
        <v>1085</v>
      </c>
      <c r="D1256" s="30" t="str">
        <f>IF(INDEX(Technologies!$B$8:$U$227,H1256,I1256)=0,"",INDEX(Technologies!$B$8:$U$227,H1256,I1256))</f>
        <v>Tier2</v>
      </c>
      <c r="E1256" t="str">
        <f>INDEX(Technologies!$B$8:$B$227,H1256)</f>
        <v>RefgFrz-TM-Ice_Small-Tier2</v>
      </c>
      <c r="G1256" t="str">
        <f t="shared" si="58"/>
        <v>EffLevel</v>
      </c>
      <c r="H1256">
        <f t="shared" si="60"/>
        <v>124</v>
      </c>
      <c r="I1256">
        <f>MATCH(G1256,Technologies!$B$7:$U$7,0)</f>
        <v>11</v>
      </c>
      <c r="J1256">
        <v>119</v>
      </c>
    </row>
    <row r="1257" spans="2:10" x14ac:dyDescent="0.25">
      <c r="B1257">
        <f>INDEX(exante.Technology!$A$5:$A$300,MATCH(E1257,exante.Technology!$C$5:$C$300,0))</f>
        <v>1324</v>
      </c>
      <c r="C1257" s="1">
        <f t="shared" si="59"/>
        <v>167</v>
      </c>
      <c r="D1257" s="30">
        <f>IF(INDEX(Technologies!$B$8:$U$227,H1257,I1257)=0,"",INDEX(Technologies!$B$8:$U$227,H1257,I1257))</f>
        <v>323</v>
      </c>
      <c r="E1257" t="str">
        <f>INDEX(Technologies!$B$8:$B$227,H1257)</f>
        <v>RefgFrz-TM-Ice_Small-Tier2</v>
      </c>
      <c r="G1257" t="str">
        <f t="shared" si="58"/>
        <v>Rated_kWhyr</v>
      </c>
      <c r="H1257">
        <f t="shared" si="60"/>
        <v>124</v>
      </c>
      <c r="I1257">
        <f>MATCH(G1257,Technologies!$B$7:$U$7,0)</f>
        <v>12</v>
      </c>
      <c r="J1257">
        <v>119</v>
      </c>
    </row>
    <row r="1258" spans="2:10" x14ac:dyDescent="0.25">
      <c r="B1258">
        <f>INDEX(exante.Technology!$A$5:$A$300,MATCH(E1258,exante.Technology!$C$5:$C$300,0))</f>
        <v>1324</v>
      </c>
      <c r="C1258" s="1">
        <f t="shared" si="59"/>
        <v>9</v>
      </c>
      <c r="D1258" s="30" t="str">
        <f>IF(INDEX(Technologies!$B$8:$U$227,H1258,I1258)=0,"",INDEX(Technologies!$B$8:$U$227,H1258,I1258))</f>
        <v>RatedkWh</v>
      </c>
      <c r="E1258" t="str">
        <f>INDEX(Technologies!$B$8:$B$227,H1258)</f>
        <v>RefgFrz-TM-Ice_Small-Tier2</v>
      </c>
      <c r="G1258" t="str">
        <f t="shared" si="58"/>
        <v>Scale_Basis_Type</v>
      </c>
      <c r="H1258">
        <f t="shared" si="60"/>
        <v>124</v>
      </c>
      <c r="I1258">
        <f>MATCH(G1258,Technologies!$B$7:$U$7,0)</f>
        <v>13</v>
      </c>
      <c r="J1258">
        <v>119</v>
      </c>
    </row>
    <row r="1259" spans="2:10" x14ac:dyDescent="0.25">
      <c r="B1259">
        <f>INDEX(exante.Technology!$A$5:$A$300,MATCH(E1259,exante.Technology!$C$5:$C$300,0))</f>
        <v>1324</v>
      </c>
      <c r="C1259" s="1">
        <f t="shared" si="59"/>
        <v>10</v>
      </c>
      <c r="D1259" s="30">
        <f>IF(INDEX(Technologies!$B$8:$U$227,H1259,I1259)=0,"",INDEX(Technologies!$B$8:$U$227,H1259,I1259))</f>
        <v>323</v>
      </c>
      <c r="E1259" t="str">
        <f>INDEX(Technologies!$B$8:$B$227,H1259)</f>
        <v>RefgFrz-TM-Ice_Small-Tier2</v>
      </c>
      <c r="G1259" t="str">
        <f t="shared" si="58"/>
        <v>Scale_Basis_Value</v>
      </c>
      <c r="H1259">
        <f t="shared" si="60"/>
        <v>124</v>
      </c>
      <c r="I1259">
        <f>MATCH(G1259,Technologies!$B$7:$U$7,0)</f>
        <v>14</v>
      </c>
      <c r="J1259">
        <v>119</v>
      </c>
    </row>
    <row r="1260" spans="2:10" x14ac:dyDescent="0.25">
      <c r="B1260">
        <f>INDEX(exante.Technology!$A$5:$A$300,MATCH(E1260,exante.Technology!$C$5:$C$300,0))</f>
        <v>1325</v>
      </c>
      <c r="C1260" s="1">
        <f t="shared" si="59"/>
        <v>83</v>
      </c>
      <c r="D1260" s="30" t="str">
        <f>IF(INDEX(Technologies!$B$8:$U$227,H1260,I1260)=0,"",INDEX(Technologies!$B$8:$U$227,H1260,I1260))</f>
        <v>Top</v>
      </c>
      <c r="E1260" t="str">
        <f>INDEX(Technologies!$B$8:$B$227,H1260)</f>
        <v>RefgFrz-TM-Ice_Med-Tier2</v>
      </c>
      <c r="G1260" t="str">
        <f t="shared" si="58"/>
        <v>Freezer_Location</v>
      </c>
      <c r="H1260">
        <f t="shared" si="60"/>
        <v>125</v>
      </c>
      <c r="I1260">
        <f>MATCH(G1260,Technologies!$B$7:$U$7,0)</f>
        <v>4</v>
      </c>
      <c r="J1260">
        <v>119</v>
      </c>
    </row>
    <row r="1261" spans="2:10" x14ac:dyDescent="0.25">
      <c r="B1261">
        <f>INDEX(exante.Technology!$A$5:$A$300,MATCH(E1261,exante.Technology!$C$5:$C$300,0))</f>
        <v>1325</v>
      </c>
      <c r="C1261" s="1">
        <f t="shared" si="59"/>
        <v>95</v>
      </c>
      <c r="D1261" s="30" t="b">
        <f>IF(INDEX(Technologies!$B$8:$U$227,H1261,I1261)=0,"",INDEX(Technologies!$B$8:$U$227,H1261,I1261))</f>
        <v>1</v>
      </c>
      <c r="E1261" t="str">
        <f>INDEX(Technologies!$B$8:$B$227,H1261)</f>
        <v>RefgFrz-TM-Ice_Med-Tier2</v>
      </c>
      <c r="G1261" t="str">
        <f t="shared" si="58"/>
        <v>IceMaker</v>
      </c>
      <c r="H1261">
        <f t="shared" si="60"/>
        <v>125</v>
      </c>
      <c r="I1261">
        <f>MATCH(G1261,Technologies!$B$7:$U$7,0)</f>
        <v>5</v>
      </c>
      <c r="J1261">
        <v>119</v>
      </c>
    </row>
    <row r="1262" spans="2:10" x14ac:dyDescent="0.25">
      <c r="B1262">
        <f>INDEX(exante.Technology!$A$5:$A$300,MATCH(E1262,exante.Technology!$C$5:$C$300,0))</f>
        <v>1325</v>
      </c>
      <c r="C1262" s="1">
        <f t="shared" si="59"/>
        <v>1083</v>
      </c>
      <c r="D1262" s="30" t="b">
        <f>IF(INDEX(Technologies!$B$8:$U$227,H1262,I1262)=0,"",INDEX(Technologies!$B$8:$U$227,H1262,I1262))</f>
        <v>0</v>
      </c>
      <c r="E1262" t="str">
        <f>INDEX(Technologies!$B$8:$B$227,H1262)</f>
        <v>RefgFrz-TM-Ice_Med-Tier2</v>
      </c>
      <c r="G1262" t="str">
        <f t="shared" si="58"/>
        <v>ThruDoorIce</v>
      </c>
      <c r="H1262">
        <f t="shared" si="60"/>
        <v>125</v>
      </c>
      <c r="I1262">
        <f>MATCH(G1262,Technologies!$B$7:$U$7,0)</f>
        <v>6</v>
      </c>
      <c r="J1262">
        <v>119</v>
      </c>
    </row>
    <row r="1263" spans="2:10" x14ac:dyDescent="0.25">
      <c r="B1263">
        <f>INDEX(exante.Technology!$A$5:$A$300,MATCH(E1263,exante.Technology!$C$5:$C$300,0))</f>
        <v>1325</v>
      </c>
      <c r="C1263" s="1">
        <f t="shared" si="59"/>
        <v>38</v>
      </c>
      <c r="D1263" s="30" t="str">
        <f>IF(INDEX(Technologies!$B$8:$U$227,H1263,I1263)=0,"",INDEX(Technologies!$B$8:$U$227,H1263,I1263))</f>
        <v>Automatic</v>
      </c>
      <c r="E1263" t="str">
        <f>INDEX(Technologies!$B$8:$B$227,H1263)</f>
        <v>RefgFrz-TM-Ice_Med-Tier2</v>
      </c>
      <c r="G1263" t="str">
        <f t="shared" si="58"/>
        <v>Defrost</v>
      </c>
      <c r="H1263">
        <f t="shared" si="60"/>
        <v>125</v>
      </c>
      <c r="I1263">
        <f>MATCH(G1263,Technologies!$B$7:$U$7,0)</f>
        <v>7</v>
      </c>
      <c r="J1263">
        <v>119</v>
      </c>
    </row>
    <row r="1264" spans="2:10" x14ac:dyDescent="0.25">
      <c r="B1264">
        <f>INDEX(exante.Technology!$A$5:$A$300,MATCH(E1264,exante.Technology!$C$5:$C$300,0))</f>
        <v>1325</v>
      </c>
      <c r="C1264" s="1">
        <f t="shared" si="59"/>
        <v>205</v>
      </c>
      <c r="D1264" s="30">
        <f>IF(INDEX(Technologies!$B$8:$U$227,H1264,I1264)=0,"",INDEX(Technologies!$B$8:$U$227,H1264,I1264))</f>
        <v>19</v>
      </c>
      <c r="E1264" t="str">
        <f>INDEX(Technologies!$B$8:$B$227,H1264)</f>
        <v>RefgFrz-TM-Ice_Med-Tier2</v>
      </c>
      <c r="G1264" t="str">
        <f t="shared" si="58"/>
        <v>TotVolume</v>
      </c>
      <c r="H1264">
        <f t="shared" si="60"/>
        <v>125</v>
      </c>
      <c r="I1264">
        <f>MATCH(G1264,Technologies!$B$7:$U$7,0)</f>
        <v>8</v>
      </c>
      <c r="J1264">
        <v>119</v>
      </c>
    </row>
    <row r="1265" spans="2:10" x14ac:dyDescent="0.25">
      <c r="B1265">
        <f>INDEX(exante.Technology!$A$5:$A$300,MATCH(E1265,exante.Technology!$C$5:$C$300,0))</f>
        <v>1325</v>
      </c>
      <c r="C1265" s="1">
        <f t="shared" si="59"/>
        <v>1084</v>
      </c>
      <c r="D1265" s="30" t="str">
        <f>IF(INDEX(Technologies!$B$8:$U$227,H1265,I1265)=0,"",INDEX(Technologies!$B$8:$U$227,H1265,I1265))</f>
        <v>Medium (17 – 20 cu. ft.)</v>
      </c>
      <c r="E1265" t="str">
        <f>INDEX(Technologies!$B$8:$B$227,H1265)</f>
        <v>RefgFrz-TM-Ice_Med-Tier2</v>
      </c>
      <c r="G1265" t="str">
        <f t="shared" si="58"/>
        <v>SizeRange</v>
      </c>
      <c r="H1265">
        <f t="shared" si="60"/>
        <v>125</v>
      </c>
      <c r="I1265">
        <f>MATCH(G1265,Technologies!$B$7:$U$7,0)</f>
        <v>10</v>
      </c>
      <c r="J1265">
        <v>119</v>
      </c>
    </row>
    <row r="1266" spans="2:10" x14ac:dyDescent="0.25">
      <c r="B1266">
        <f>INDEX(exante.Technology!$A$5:$A$300,MATCH(E1266,exante.Technology!$C$5:$C$300,0))</f>
        <v>1325</v>
      </c>
      <c r="C1266" s="1">
        <f t="shared" si="59"/>
        <v>1085</v>
      </c>
      <c r="D1266" s="30" t="str">
        <f>IF(INDEX(Technologies!$B$8:$U$227,H1266,I1266)=0,"",INDEX(Technologies!$B$8:$U$227,H1266,I1266))</f>
        <v>Tier2</v>
      </c>
      <c r="E1266" t="str">
        <f>INDEX(Technologies!$B$8:$B$227,H1266)</f>
        <v>RefgFrz-TM-Ice_Med-Tier2</v>
      </c>
      <c r="G1266" t="str">
        <f t="shared" si="58"/>
        <v>EffLevel</v>
      </c>
      <c r="H1266">
        <f t="shared" si="60"/>
        <v>125</v>
      </c>
      <c r="I1266">
        <f>MATCH(G1266,Technologies!$B$7:$U$7,0)</f>
        <v>11</v>
      </c>
      <c r="J1266">
        <v>119</v>
      </c>
    </row>
    <row r="1267" spans="2:10" x14ac:dyDescent="0.25">
      <c r="B1267">
        <f>INDEX(exante.Technology!$A$5:$A$300,MATCH(E1267,exante.Technology!$C$5:$C$300,0))</f>
        <v>1325</v>
      </c>
      <c r="C1267" s="1">
        <f t="shared" si="59"/>
        <v>167</v>
      </c>
      <c r="D1267" s="30">
        <f>IF(INDEX(Technologies!$B$8:$U$227,H1267,I1267)=0,"",INDEX(Technologies!$B$8:$U$227,H1267,I1267))</f>
        <v>350</v>
      </c>
      <c r="E1267" t="str">
        <f>INDEX(Technologies!$B$8:$B$227,H1267)</f>
        <v>RefgFrz-TM-Ice_Med-Tier2</v>
      </c>
      <c r="G1267" t="str">
        <f t="shared" si="58"/>
        <v>Rated_kWhyr</v>
      </c>
      <c r="H1267">
        <f t="shared" si="60"/>
        <v>125</v>
      </c>
      <c r="I1267">
        <f>MATCH(G1267,Technologies!$B$7:$U$7,0)</f>
        <v>12</v>
      </c>
      <c r="J1267">
        <v>119</v>
      </c>
    </row>
    <row r="1268" spans="2:10" x14ac:dyDescent="0.25">
      <c r="B1268">
        <f>INDEX(exante.Technology!$A$5:$A$300,MATCH(E1268,exante.Technology!$C$5:$C$300,0))</f>
        <v>1325</v>
      </c>
      <c r="C1268" s="1">
        <f t="shared" si="59"/>
        <v>9</v>
      </c>
      <c r="D1268" s="30" t="str">
        <f>IF(INDEX(Technologies!$B$8:$U$227,H1268,I1268)=0,"",INDEX(Technologies!$B$8:$U$227,H1268,I1268))</f>
        <v>RatedkWh</v>
      </c>
      <c r="E1268" t="str">
        <f>INDEX(Technologies!$B$8:$B$227,H1268)</f>
        <v>RefgFrz-TM-Ice_Med-Tier2</v>
      </c>
      <c r="G1268" t="str">
        <f t="shared" ref="G1268:G1331" si="61">VLOOKUP(C1268,$B$6:$C$17,2,FALSE)</f>
        <v>Scale_Basis_Type</v>
      </c>
      <c r="H1268">
        <f t="shared" si="60"/>
        <v>125</v>
      </c>
      <c r="I1268">
        <f>MATCH(G1268,Technologies!$B$7:$U$7,0)</f>
        <v>13</v>
      </c>
      <c r="J1268">
        <v>119</v>
      </c>
    </row>
    <row r="1269" spans="2:10" x14ac:dyDescent="0.25">
      <c r="B1269">
        <f>INDEX(exante.Technology!$A$5:$A$300,MATCH(E1269,exante.Technology!$C$5:$C$300,0))</f>
        <v>1325</v>
      </c>
      <c r="C1269" s="1">
        <f t="shared" si="59"/>
        <v>10</v>
      </c>
      <c r="D1269" s="30">
        <f>IF(INDEX(Technologies!$B$8:$U$227,H1269,I1269)=0,"",INDEX(Technologies!$B$8:$U$227,H1269,I1269))</f>
        <v>350</v>
      </c>
      <c r="E1269" t="str">
        <f>INDEX(Technologies!$B$8:$B$227,H1269)</f>
        <v>RefgFrz-TM-Ice_Med-Tier2</v>
      </c>
      <c r="G1269" t="str">
        <f t="shared" si="61"/>
        <v>Scale_Basis_Value</v>
      </c>
      <c r="H1269">
        <f t="shared" si="60"/>
        <v>125</v>
      </c>
      <c r="I1269">
        <f>MATCH(G1269,Technologies!$B$7:$U$7,0)</f>
        <v>14</v>
      </c>
      <c r="J1269">
        <v>119</v>
      </c>
    </row>
    <row r="1270" spans="2:10" x14ac:dyDescent="0.25">
      <c r="B1270">
        <f>INDEX(exante.Technology!$A$5:$A$300,MATCH(E1270,exante.Technology!$C$5:$C$300,0))</f>
        <v>1326</v>
      </c>
      <c r="C1270" s="1">
        <f t="shared" si="59"/>
        <v>83</v>
      </c>
      <c r="D1270" s="30" t="str">
        <f>IF(INDEX(Technologies!$B$8:$U$227,H1270,I1270)=0,"",INDEX(Technologies!$B$8:$U$227,H1270,I1270))</f>
        <v>Top</v>
      </c>
      <c r="E1270" t="str">
        <f>INDEX(Technologies!$B$8:$B$227,H1270)</f>
        <v>RefgFrz-TM-Ice_Large-Tier2</v>
      </c>
      <c r="G1270" t="str">
        <f t="shared" si="61"/>
        <v>Freezer_Location</v>
      </c>
      <c r="H1270">
        <f t="shared" si="60"/>
        <v>126</v>
      </c>
      <c r="I1270">
        <f>MATCH(G1270,Technologies!$B$7:$U$7,0)</f>
        <v>4</v>
      </c>
      <c r="J1270">
        <v>119</v>
      </c>
    </row>
    <row r="1271" spans="2:10" x14ac:dyDescent="0.25">
      <c r="B1271">
        <f>INDEX(exante.Technology!$A$5:$A$300,MATCH(E1271,exante.Technology!$C$5:$C$300,0))</f>
        <v>1326</v>
      </c>
      <c r="C1271" s="1">
        <f t="shared" si="59"/>
        <v>95</v>
      </c>
      <c r="D1271" s="30" t="b">
        <f>IF(INDEX(Technologies!$B$8:$U$227,H1271,I1271)=0,"",INDEX(Technologies!$B$8:$U$227,H1271,I1271))</f>
        <v>1</v>
      </c>
      <c r="E1271" t="str">
        <f>INDEX(Technologies!$B$8:$B$227,H1271)</f>
        <v>RefgFrz-TM-Ice_Large-Tier2</v>
      </c>
      <c r="G1271" t="str">
        <f t="shared" si="61"/>
        <v>IceMaker</v>
      </c>
      <c r="H1271">
        <f t="shared" si="60"/>
        <v>126</v>
      </c>
      <c r="I1271">
        <f>MATCH(G1271,Technologies!$B$7:$U$7,0)</f>
        <v>5</v>
      </c>
      <c r="J1271">
        <v>119</v>
      </c>
    </row>
    <row r="1272" spans="2:10" x14ac:dyDescent="0.25">
      <c r="B1272">
        <f>INDEX(exante.Technology!$A$5:$A$300,MATCH(E1272,exante.Technology!$C$5:$C$300,0))</f>
        <v>1326</v>
      </c>
      <c r="C1272" s="1">
        <f t="shared" si="59"/>
        <v>1083</v>
      </c>
      <c r="D1272" s="30" t="b">
        <f>IF(INDEX(Technologies!$B$8:$U$227,H1272,I1272)=0,"",INDEX(Technologies!$B$8:$U$227,H1272,I1272))</f>
        <v>0</v>
      </c>
      <c r="E1272" t="str">
        <f>INDEX(Technologies!$B$8:$B$227,H1272)</f>
        <v>RefgFrz-TM-Ice_Large-Tier2</v>
      </c>
      <c r="G1272" t="str">
        <f t="shared" si="61"/>
        <v>ThruDoorIce</v>
      </c>
      <c r="H1272">
        <f t="shared" si="60"/>
        <v>126</v>
      </c>
      <c r="I1272">
        <f>MATCH(G1272,Technologies!$B$7:$U$7,0)</f>
        <v>6</v>
      </c>
      <c r="J1272">
        <v>119</v>
      </c>
    </row>
    <row r="1273" spans="2:10" x14ac:dyDescent="0.25">
      <c r="B1273">
        <f>INDEX(exante.Technology!$A$5:$A$300,MATCH(E1273,exante.Technology!$C$5:$C$300,0))</f>
        <v>1326</v>
      </c>
      <c r="C1273" s="1">
        <f t="shared" si="59"/>
        <v>38</v>
      </c>
      <c r="D1273" s="30" t="str">
        <f>IF(INDEX(Technologies!$B$8:$U$227,H1273,I1273)=0,"",INDEX(Technologies!$B$8:$U$227,H1273,I1273))</f>
        <v>Automatic</v>
      </c>
      <c r="E1273" t="str">
        <f>INDEX(Technologies!$B$8:$B$227,H1273)</f>
        <v>RefgFrz-TM-Ice_Large-Tier2</v>
      </c>
      <c r="G1273" t="str">
        <f t="shared" si="61"/>
        <v>Defrost</v>
      </c>
      <c r="H1273">
        <f t="shared" si="60"/>
        <v>126</v>
      </c>
      <c r="I1273">
        <f>MATCH(G1273,Technologies!$B$7:$U$7,0)</f>
        <v>7</v>
      </c>
      <c r="J1273">
        <v>119</v>
      </c>
    </row>
    <row r="1274" spans="2:10" x14ac:dyDescent="0.25">
      <c r="B1274">
        <f>INDEX(exante.Technology!$A$5:$A$300,MATCH(E1274,exante.Technology!$C$5:$C$300,0))</f>
        <v>1326</v>
      </c>
      <c r="C1274" s="1">
        <f t="shared" si="59"/>
        <v>205</v>
      </c>
      <c r="D1274" s="30">
        <f>IF(INDEX(Technologies!$B$8:$U$227,H1274,I1274)=0,"",INDEX(Technologies!$B$8:$U$227,H1274,I1274))</f>
        <v>22</v>
      </c>
      <c r="E1274" t="str">
        <f>INDEX(Technologies!$B$8:$B$227,H1274)</f>
        <v>RefgFrz-TM-Ice_Large-Tier2</v>
      </c>
      <c r="G1274" t="str">
        <f t="shared" si="61"/>
        <v>TotVolume</v>
      </c>
      <c r="H1274">
        <f t="shared" si="60"/>
        <v>126</v>
      </c>
      <c r="I1274">
        <f>MATCH(G1274,Technologies!$B$7:$U$7,0)</f>
        <v>8</v>
      </c>
      <c r="J1274">
        <v>119</v>
      </c>
    </row>
    <row r="1275" spans="2:10" x14ac:dyDescent="0.25">
      <c r="B1275">
        <f>INDEX(exante.Technology!$A$5:$A$300,MATCH(E1275,exante.Technology!$C$5:$C$300,0))</f>
        <v>1326</v>
      </c>
      <c r="C1275" s="1">
        <f t="shared" si="59"/>
        <v>1084</v>
      </c>
      <c r="D1275" s="30" t="str">
        <f>IF(INDEX(Technologies!$B$8:$U$227,H1275,I1275)=0,"",INDEX(Technologies!$B$8:$U$227,H1275,I1275))</f>
        <v>Large (21 – 23 cu. ft.)</v>
      </c>
      <c r="E1275" t="str">
        <f>INDEX(Technologies!$B$8:$B$227,H1275)</f>
        <v>RefgFrz-TM-Ice_Large-Tier2</v>
      </c>
      <c r="G1275" t="str">
        <f t="shared" si="61"/>
        <v>SizeRange</v>
      </c>
      <c r="H1275">
        <f t="shared" si="60"/>
        <v>126</v>
      </c>
      <c r="I1275">
        <f>MATCH(G1275,Technologies!$B$7:$U$7,0)</f>
        <v>10</v>
      </c>
      <c r="J1275">
        <v>119</v>
      </c>
    </row>
    <row r="1276" spans="2:10" x14ac:dyDescent="0.25">
      <c r="B1276">
        <f>INDEX(exante.Technology!$A$5:$A$300,MATCH(E1276,exante.Technology!$C$5:$C$300,0))</f>
        <v>1326</v>
      </c>
      <c r="C1276" s="1">
        <f t="shared" si="59"/>
        <v>1085</v>
      </c>
      <c r="D1276" s="30" t="str">
        <f>IF(INDEX(Technologies!$B$8:$U$227,H1276,I1276)=0,"",INDEX(Technologies!$B$8:$U$227,H1276,I1276))</f>
        <v>Tier2</v>
      </c>
      <c r="E1276" t="str">
        <f>INDEX(Technologies!$B$8:$B$227,H1276)</f>
        <v>RefgFrz-TM-Ice_Large-Tier2</v>
      </c>
      <c r="G1276" t="str">
        <f t="shared" si="61"/>
        <v>EffLevel</v>
      </c>
      <c r="H1276">
        <f t="shared" si="60"/>
        <v>126</v>
      </c>
      <c r="I1276">
        <f>MATCH(G1276,Technologies!$B$7:$U$7,0)</f>
        <v>11</v>
      </c>
      <c r="J1276">
        <v>119</v>
      </c>
    </row>
    <row r="1277" spans="2:10" x14ac:dyDescent="0.25">
      <c r="B1277">
        <f>INDEX(exante.Technology!$A$5:$A$300,MATCH(E1277,exante.Technology!$C$5:$C$300,0))</f>
        <v>1326</v>
      </c>
      <c r="C1277" s="1">
        <f t="shared" si="59"/>
        <v>167</v>
      </c>
      <c r="D1277" s="30">
        <f>IF(INDEX(Technologies!$B$8:$U$227,H1277,I1277)=0,"",INDEX(Technologies!$B$8:$U$227,H1277,I1277))</f>
        <v>370</v>
      </c>
      <c r="E1277" t="str">
        <f>INDEX(Technologies!$B$8:$B$227,H1277)</f>
        <v>RefgFrz-TM-Ice_Large-Tier2</v>
      </c>
      <c r="G1277" t="str">
        <f t="shared" si="61"/>
        <v>Rated_kWhyr</v>
      </c>
      <c r="H1277">
        <f t="shared" si="60"/>
        <v>126</v>
      </c>
      <c r="I1277">
        <f>MATCH(G1277,Technologies!$B$7:$U$7,0)</f>
        <v>12</v>
      </c>
      <c r="J1277">
        <v>119</v>
      </c>
    </row>
    <row r="1278" spans="2:10" x14ac:dyDescent="0.25">
      <c r="B1278">
        <f>INDEX(exante.Technology!$A$5:$A$300,MATCH(E1278,exante.Technology!$C$5:$C$300,0))</f>
        <v>1326</v>
      </c>
      <c r="C1278" s="1">
        <f t="shared" si="59"/>
        <v>9</v>
      </c>
      <c r="D1278" s="30" t="str">
        <f>IF(INDEX(Technologies!$B$8:$U$227,H1278,I1278)=0,"",INDEX(Technologies!$B$8:$U$227,H1278,I1278))</f>
        <v>RatedkWh</v>
      </c>
      <c r="E1278" t="str">
        <f>INDEX(Technologies!$B$8:$B$227,H1278)</f>
        <v>RefgFrz-TM-Ice_Large-Tier2</v>
      </c>
      <c r="G1278" t="str">
        <f t="shared" si="61"/>
        <v>Scale_Basis_Type</v>
      </c>
      <c r="H1278">
        <f t="shared" si="60"/>
        <v>126</v>
      </c>
      <c r="I1278">
        <f>MATCH(G1278,Technologies!$B$7:$U$7,0)</f>
        <v>13</v>
      </c>
      <c r="J1278">
        <v>119</v>
      </c>
    </row>
    <row r="1279" spans="2:10" x14ac:dyDescent="0.25">
      <c r="B1279">
        <f>INDEX(exante.Technology!$A$5:$A$300,MATCH(E1279,exante.Technology!$C$5:$C$300,0))</f>
        <v>1326</v>
      </c>
      <c r="C1279" s="1">
        <f t="shared" si="59"/>
        <v>10</v>
      </c>
      <c r="D1279" s="30">
        <f>IF(INDEX(Technologies!$B$8:$U$227,H1279,I1279)=0,"",INDEX(Technologies!$B$8:$U$227,H1279,I1279))</f>
        <v>370</v>
      </c>
      <c r="E1279" t="str">
        <f>INDEX(Technologies!$B$8:$B$227,H1279)</f>
        <v>RefgFrz-TM-Ice_Large-Tier2</v>
      </c>
      <c r="G1279" t="str">
        <f t="shared" si="61"/>
        <v>Scale_Basis_Value</v>
      </c>
      <c r="H1279">
        <f t="shared" si="60"/>
        <v>126</v>
      </c>
      <c r="I1279">
        <f>MATCH(G1279,Technologies!$B$7:$U$7,0)</f>
        <v>14</v>
      </c>
      <c r="J1279">
        <v>119</v>
      </c>
    </row>
    <row r="1280" spans="2:10" x14ac:dyDescent="0.25">
      <c r="B1280">
        <f>INDEX(exante.Technology!$A$5:$A$300,MATCH(E1280,exante.Technology!$C$5:$C$300,0))</f>
        <v>1327</v>
      </c>
      <c r="C1280" s="1">
        <f t="shared" si="59"/>
        <v>83</v>
      </c>
      <c r="D1280" s="30" t="str">
        <f>IF(INDEX(Technologies!$B$8:$U$227,H1280,I1280)=0,"",INDEX(Technologies!$B$8:$U$227,H1280,I1280))</f>
        <v>Top</v>
      </c>
      <c r="E1280" t="str">
        <f>INDEX(Technologies!$B$8:$B$227,H1280)</f>
        <v>RefgFrz-TM-Ice_VLarge-Tier2</v>
      </c>
      <c r="G1280" t="str">
        <f t="shared" si="61"/>
        <v>Freezer_Location</v>
      </c>
      <c r="H1280">
        <f t="shared" si="60"/>
        <v>127</v>
      </c>
      <c r="I1280">
        <f>MATCH(G1280,Technologies!$B$7:$U$7,0)</f>
        <v>4</v>
      </c>
      <c r="J1280">
        <v>119</v>
      </c>
    </row>
    <row r="1281" spans="2:10" x14ac:dyDescent="0.25">
      <c r="B1281">
        <f>INDEX(exante.Technology!$A$5:$A$300,MATCH(E1281,exante.Technology!$C$5:$C$300,0))</f>
        <v>1327</v>
      </c>
      <c r="C1281" s="1">
        <f t="shared" si="59"/>
        <v>95</v>
      </c>
      <c r="D1281" s="30" t="b">
        <f>IF(INDEX(Technologies!$B$8:$U$227,H1281,I1281)=0,"",INDEX(Technologies!$B$8:$U$227,H1281,I1281))</f>
        <v>1</v>
      </c>
      <c r="E1281" t="str">
        <f>INDEX(Technologies!$B$8:$B$227,H1281)</f>
        <v>RefgFrz-TM-Ice_VLarge-Tier2</v>
      </c>
      <c r="G1281" t="str">
        <f t="shared" si="61"/>
        <v>IceMaker</v>
      </c>
      <c r="H1281">
        <f t="shared" si="60"/>
        <v>127</v>
      </c>
      <c r="I1281">
        <f>MATCH(G1281,Technologies!$B$7:$U$7,0)</f>
        <v>5</v>
      </c>
      <c r="J1281">
        <v>119</v>
      </c>
    </row>
    <row r="1282" spans="2:10" x14ac:dyDescent="0.25">
      <c r="B1282">
        <f>INDEX(exante.Technology!$A$5:$A$300,MATCH(E1282,exante.Technology!$C$5:$C$300,0))</f>
        <v>1327</v>
      </c>
      <c r="C1282" s="1">
        <f t="shared" si="59"/>
        <v>1083</v>
      </c>
      <c r="D1282" s="30" t="b">
        <f>IF(INDEX(Technologies!$B$8:$U$227,H1282,I1282)=0,"",INDEX(Technologies!$B$8:$U$227,H1282,I1282))</f>
        <v>0</v>
      </c>
      <c r="E1282" t="str">
        <f>INDEX(Technologies!$B$8:$B$227,H1282)</f>
        <v>RefgFrz-TM-Ice_VLarge-Tier2</v>
      </c>
      <c r="G1282" t="str">
        <f t="shared" si="61"/>
        <v>ThruDoorIce</v>
      </c>
      <c r="H1282">
        <f t="shared" si="60"/>
        <v>127</v>
      </c>
      <c r="I1282">
        <f>MATCH(G1282,Technologies!$B$7:$U$7,0)</f>
        <v>6</v>
      </c>
      <c r="J1282">
        <v>119</v>
      </c>
    </row>
    <row r="1283" spans="2:10" x14ac:dyDescent="0.25">
      <c r="B1283">
        <f>INDEX(exante.Technology!$A$5:$A$300,MATCH(E1283,exante.Technology!$C$5:$C$300,0))</f>
        <v>1327</v>
      </c>
      <c r="C1283" s="1">
        <f t="shared" si="59"/>
        <v>38</v>
      </c>
      <c r="D1283" s="30" t="str">
        <f>IF(INDEX(Technologies!$B$8:$U$227,H1283,I1283)=0,"",INDEX(Technologies!$B$8:$U$227,H1283,I1283))</f>
        <v>Automatic</v>
      </c>
      <c r="E1283" t="str">
        <f>INDEX(Technologies!$B$8:$B$227,H1283)</f>
        <v>RefgFrz-TM-Ice_VLarge-Tier2</v>
      </c>
      <c r="G1283" t="str">
        <f t="shared" si="61"/>
        <v>Defrost</v>
      </c>
      <c r="H1283">
        <f t="shared" si="60"/>
        <v>127</v>
      </c>
      <c r="I1283">
        <f>MATCH(G1283,Technologies!$B$7:$U$7,0)</f>
        <v>7</v>
      </c>
      <c r="J1283">
        <v>119</v>
      </c>
    </row>
    <row r="1284" spans="2:10" x14ac:dyDescent="0.25">
      <c r="B1284">
        <f>INDEX(exante.Technology!$A$5:$A$300,MATCH(E1284,exante.Technology!$C$5:$C$300,0))</f>
        <v>1327</v>
      </c>
      <c r="C1284" s="1">
        <f t="shared" si="59"/>
        <v>205</v>
      </c>
      <c r="D1284" s="30">
        <f>IF(INDEX(Technologies!$B$8:$U$227,H1284,I1284)=0,"",INDEX(Technologies!$B$8:$U$227,H1284,I1284))</f>
        <v>26</v>
      </c>
      <c r="E1284" t="str">
        <f>INDEX(Technologies!$B$8:$B$227,H1284)</f>
        <v>RefgFrz-TM-Ice_VLarge-Tier2</v>
      </c>
      <c r="G1284" t="str">
        <f t="shared" si="61"/>
        <v>TotVolume</v>
      </c>
      <c r="H1284">
        <f t="shared" si="60"/>
        <v>127</v>
      </c>
      <c r="I1284">
        <f>MATCH(G1284,Technologies!$B$7:$U$7,0)</f>
        <v>8</v>
      </c>
      <c r="J1284">
        <v>119</v>
      </c>
    </row>
    <row r="1285" spans="2:10" x14ac:dyDescent="0.25">
      <c r="B1285">
        <f>INDEX(exante.Technology!$A$5:$A$300,MATCH(E1285,exante.Technology!$C$5:$C$300,0))</f>
        <v>1327</v>
      </c>
      <c r="C1285" s="1">
        <f t="shared" si="59"/>
        <v>1084</v>
      </c>
      <c r="D1285" s="30" t="str">
        <f>IF(INDEX(Technologies!$B$8:$U$227,H1285,I1285)=0,"",INDEX(Technologies!$B$8:$U$227,H1285,I1285))</f>
        <v>Very large (over 23 cu. ft.)</v>
      </c>
      <c r="E1285" t="str">
        <f>INDEX(Technologies!$B$8:$B$227,H1285)</f>
        <v>RefgFrz-TM-Ice_VLarge-Tier2</v>
      </c>
      <c r="G1285" t="str">
        <f t="shared" si="61"/>
        <v>SizeRange</v>
      </c>
      <c r="H1285">
        <f t="shared" si="60"/>
        <v>127</v>
      </c>
      <c r="I1285">
        <f>MATCH(G1285,Technologies!$B$7:$U$7,0)</f>
        <v>10</v>
      </c>
      <c r="J1285">
        <v>119</v>
      </c>
    </row>
    <row r="1286" spans="2:10" x14ac:dyDescent="0.25">
      <c r="B1286">
        <f>INDEX(exante.Technology!$A$5:$A$300,MATCH(E1286,exante.Technology!$C$5:$C$300,0))</f>
        <v>1327</v>
      </c>
      <c r="C1286" s="1">
        <f t="shared" si="59"/>
        <v>1085</v>
      </c>
      <c r="D1286" s="30" t="str">
        <f>IF(INDEX(Technologies!$B$8:$U$227,H1286,I1286)=0,"",INDEX(Technologies!$B$8:$U$227,H1286,I1286))</f>
        <v>Tier2</v>
      </c>
      <c r="E1286" t="str">
        <f>INDEX(Technologies!$B$8:$B$227,H1286)</f>
        <v>RefgFrz-TM-Ice_VLarge-Tier2</v>
      </c>
      <c r="G1286" t="str">
        <f t="shared" si="61"/>
        <v>EffLevel</v>
      </c>
      <c r="H1286">
        <f t="shared" si="60"/>
        <v>127</v>
      </c>
      <c r="I1286">
        <f>MATCH(G1286,Technologies!$B$7:$U$7,0)</f>
        <v>11</v>
      </c>
      <c r="J1286">
        <v>119</v>
      </c>
    </row>
    <row r="1287" spans="2:10" x14ac:dyDescent="0.25">
      <c r="B1287">
        <f>INDEX(exante.Technology!$A$5:$A$300,MATCH(E1287,exante.Technology!$C$5:$C$300,0))</f>
        <v>1327</v>
      </c>
      <c r="C1287" s="1">
        <f t="shared" si="59"/>
        <v>167</v>
      </c>
      <c r="D1287" s="30">
        <f>IF(INDEX(Technologies!$B$8:$U$227,H1287,I1287)=0,"",INDEX(Technologies!$B$8:$U$227,H1287,I1287))</f>
        <v>397</v>
      </c>
      <c r="E1287" t="str">
        <f>INDEX(Technologies!$B$8:$B$227,H1287)</f>
        <v>RefgFrz-TM-Ice_VLarge-Tier2</v>
      </c>
      <c r="G1287" t="str">
        <f t="shared" si="61"/>
        <v>Rated_kWhyr</v>
      </c>
      <c r="H1287">
        <f t="shared" si="60"/>
        <v>127</v>
      </c>
      <c r="I1287">
        <f>MATCH(G1287,Technologies!$B$7:$U$7,0)</f>
        <v>12</v>
      </c>
      <c r="J1287">
        <v>119</v>
      </c>
    </row>
    <row r="1288" spans="2:10" x14ac:dyDescent="0.25">
      <c r="B1288">
        <f>INDEX(exante.Technology!$A$5:$A$300,MATCH(E1288,exante.Technology!$C$5:$C$300,0))</f>
        <v>1327</v>
      </c>
      <c r="C1288" s="1">
        <f t="shared" si="59"/>
        <v>9</v>
      </c>
      <c r="D1288" s="30" t="str">
        <f>IF(INDEX(Technologies!$B$8:$U$227,H1288,I1288)=0,"",INDEX(Technologies!$B$8:$U$227,H1288,I1288))</f>
        <v>RatedkWh</v>
      </c>
      <c r="E1288" t="str">
        <f>INDEX(Technologies!$B$8:$B$227,H1288)</f>
        <v>RefgFrz-TM-Ice_VLarge-Tier2</v>
      </c>
      <c r="G1288" t="str">
        <f t="shared" si="61"/>
        <v>Scale_Basis_Type</v>
      </c>
      <c r="H1288">
        <f t="shared" si="60"/>
        <v>127</v>
      </c>
      <c r="I1288">
        <f>MATCH(G1288,Technologies!$B$7:$U$7,0)</f>
        <v>13</v>
      </c>
      <c r="J1288">
        <v>119</v>
      </c>
    </row>
    <row r="1289" spans="2:10" x14ac:dyDescent="0.25">
      <c r="B1289">
        <f>INDEX(exante.Technology!$A$5:$A$300,MATCH(E1289,exante.Technology!$C$5:$C$300,0))</f>
        <v>1327</v>
      </c>
      <c r="C1289" s="1">
        <f t="shared" si="59"/>
        <v>10</v>
      </c>
      <c r="D1289" s="30">
        <f>IF(INDEX(Technologies!$B$8:$U$227,H1289,I1289)=0,"",INDEX(Technologies!$B$8:$U$227,H1289,I1289))</f>
        <v>397</v>
      </c>
      <c r="E1289" t="str">
        <f>INDEX(Technologies!$B$8:$B$227,H1289)</f>
        <v>RefgFrz-TM-Ice_VLarge-Tier2</v>
      </c>
      <c r="G1289" t="str">
        <f t="shared" si="61"/>
        <v>Scale_Basis_Value</v>
      </c>
      <c r="H1289">
        <f t="shared" si="60"/>
        <v>127</v>
      </c>
      <c r="I1289">
        <f>MATCH(G1289,Technologies!$B$7:$U$7,0)</f>
        <v>14</v>
      </c>
      <c r="J1289">
        <v>119</v>
      </c>
    </row>
    <row r="1290" spans="2:10" x14ac:dyDescent="0.25">
      <c r="B1290">
        <f>INDEX(exante.Technology!$A$5:$A$300,MATCH(E1290,exante.Technology!$C$5:$C$300,0))</f>
        <v>1328</v>
      </c>
      <c r="C1290" s="1">
        <f t="shared" si="59"/>
        <v>83</v>
      </c>
      <c r="D1290" s="30" t="str">
        <f>IF(INDEX(Technologies!$B$8:$U$227,H1290,I1290)=0,"",INDEX(Technologies!$B$8:$U$227,H1290,I1290))</f>
        <v>Top</v>
      </c>
      <c r="E1290" t="str">
        <f>INDEX(Technologies!$B$8:$B$227,H1290)</f>
        <v>RefgFrz-TM-Ice_WtdSize-Tier2</v>
      </c>
      <c r="G1290" t="str">
        <f t="shared" si="61"/>
        <v>Freezer_Location</v>
      </c>
      <c r="H1290">
        <f t="shared" si="60"/>
        <v>128</v>
      </c>
      <c r="I1290">
        <f>MATCH(G1290,Technologies!$B$7:$U$7,0)</f>
        <v>4</v>
      </c>
      <c r="J1290">
        <v>119</v>
      </c>
    </row>
    <row r="1291" spans="2:10" x14ac:dyDescent="0.25">
      <c r="B1291">
        <f>INDEX(exante.Technology!$A$5:$A$300,MATCH(E1291,exante.Technology!$C$5:$C$300,0))</f>
        <v>1328</v>
      </c>
      <c r="C1291" s="1">
        <f t="shared" si="59"/>
        <v>95</v>
      </c>
      <c r="D1291" s="30" t="b">
        <f>IF(INDEX(Technologies!$B$8:$U$227,H1291,I1291)=0,"",INDEX(Technologies!$B$8:$U$227,H1291,I1291))</f>
        <v>1</v>
      </c>
      <c r="E1291" t="str">
        <f>INDEX(Technologies!$B$8:$B$227,H1291)</f>
        <v>RefgFrz-TM-Ice_WtdSize-Tier2</v>
      </c>
      <c r="G1291" t="str">
        <f t="shared" si="61"/>
        <v>IceMaker</v>
      </c>
      <c r="H1291">
        <f t="shared" si="60"/>
        <v>128</v>
      </c>
      <c r="I1291">
        <f>MATCH(G1291,Technologies!$B$7:$U$7,0)</f>
        <v>5</v>
      </c>
      <c r="J1291">
        <v>119</v>
      </c>
    </row>
    <row r="1292" spans="2:10" x14ac:dyDescent="0.25">
      <c r="B1292">
        <f>INDEX(exante.Technology!$A$5:$A$300,MATCH(E1292,exante.Technology!$C$5:$C$300,0))</f>
        <v>1328</v>
      </c>
      <c r="C1292" s="1">
        <f t="shared" si="59"/>
        <v>1083</v>
      </c>
      <c r="D1292" s="30" t="b">
        <f>IF(INDEX(Technologies!$B$8:$U$227,H1292,I1292)=0,"",INDEX(Technologies!$B$8:$U$227,H1292,I1292))</f>
        <v>0</v>
      </c>
      <c r="E1292" t="str">
        <f>INDEX(Technologies!$B$8:$B$227,H1292)</f>
        <v>RefgFrz-TM-Ice_WtdSize-Tier2</v>
      </c>
      <c r="G1292" t="str">
        <f t="shared" si="61"/>
        <v>ThruDoorIce</v>
      </c>
      <c r="H1292">
        <f t="shared" si="60"/>
        <v>128</v>
      </c>
      <c r="I1292">
        <f>MATCH(G1292,Technologies!$B$7:$U$7,0)</f>
        <v>6</v>
      </c>
      <c r="J1292">
        <v>119</v>
      </c>
    </row>
    <row r="1293" spans="2:10" x14ac:dyDescent="0.25">
      <c r="B1293">
        <f>INDEX(exante.Technology!$A$5:$A$300,MATCH(E1293,exante.Technology!$C$5:$C$300,0))</f>
        <v>1328</v>
      </c>
      <c r="C1293" s="1">
        <f t="shared" si="59"/>
        <v>38</v>
      </c>
      <c r="D1293" s="30" t="str">
        <f>IF(INDEX(Technologies!$B$8:$U$227,H1293,I1293)=0,"",INDEX(Technologies!$B$8:$U$227,H1293,I1293))</f>
        <v>Automatic</v>
      </c>
      <c r="E1293" t="str">
        <f>INDEX(Technologies!$B$8:$B$227,H1293)</f>
        <v>RefgFrz-TM-Ice_WtdSize-Tier2</v>
      </c>
      <c r="G1293" t="str">
        <f t="shared" si="61"/>
        <v>Defrost</v>
      </c>
      <c r="H1293">
        <f t="shared" si="60"/>
        <v>128</v>
      </c>
      <c r="I1293">
        <f>MATCH(G1293,Technologies!$B$7:$U$7,0)</f>
        <v>7</v>
      </c>
      <c r="J1293">
        <v>119</v>
      </c>
    </row>
    <row r="1294" spans="2:10" x14ac:dyDescent="0.25">
      <c r="B1294">
        <f>INDEX(exante.Technology!$A$5:$A$300,MATCH(E1294,exante.Technology!$C$5:$C$300,0))</f>
        <v>1328</v>
      </c>
      <c r="C1294" s="1">
        <f t="shared" si="59"/>
        <v>205</v>
      </c>
      <c r="D1294" s="30">
        <f>IF(INDEX(Technologies!$B$8:$U$227,H1294,I1294)=0,"",INDEX(Technologies!$B$8:$U$227,H1294,I1294))</f>
        <v>20.8</v>
      </c>
      <c r="E1294" t="str">
        <f>INDEX(Technologies!$B$8:$B$227,H1294)</f>
        <v>RefgFrz-TM-Ice_WtdSize-Tier2</v>
      </c>
      <c r="G1294" t="str">
        <f t="shared" si="61"/>
        <v>TotVolume</v>
      </c>
      <c r="H1294">
        <f t="shared" si="60"/>
        <v>128</v>
      </c>
      <c r="I1294">
        <f>MATCH(G1294,Technologies!$B$7:$U$7,0)</f>
        <v>8</v>
      </c>
      <c r="J1294">
        <v>119</v>
      </c>
    </row>
    <row r="1295" spans="2:10" x14ac:dyDescent="0.25">
      <c r="B1295">
        <f>INDEX(exante.Technology!$A$5:$A$300,MATCH(E1295,exante.Technology!$C$5:$C$300,0))</f>
        <v>1328</v>
      </c>
      <c r="C1295" s="1">
        <f t="shared" si="59"/>
        <v>1084</v>
      </c>
      <c r="D1295" s="30" t="str">
        <f>IF(INDEX(Technologies!$B$8:$U$227,H1295,I1295)=0,"",INDEX(Technologies!$B$8:$U$227,H1295,I1295))</f>
        <v>Weighted Size</v>
      </c>
      <c r="E1295" t="str">
        <f>INDEX(Technologies!$B$8:$B$227,H1295)</f>
        <v>RefgFrz-TM-Ice_WtdSize-Tier2</v>
      </c>
      <c r="G1295" t="str">
        <f t="shared" si="61"/>
        <v>SizeRange</v>
      </c>
      <c r="H1295">
        <f t="shared" si="60"/>
        <v>128</v>
      </c>
      <c r="I1295">
        <f>MATCH(G1295,Technologies!$B$7:$U$7,0)</f>
        <v>10</v>
      </c>
      <c r="J1295">
        <v>119</v>
      </c>
    </row>
    <row r="1296" spans="2:10" x14ac:dyDescent="0.25">
      <c r="B1296">
        <f>INDEX(exante.Technology!$A$5:$A$300,MATCH(E1296,exante.Technology!$C$5:$C$300,0))</f>
        <v>1328</v>
      </c>
      <c r="C1296" s="1">
        <f t="shared" si="59"/>
        <v>1085</v>
      </c>
      <c r="D1296" s="30" t="str">
        <f>IF(INDEX(Technologies!$B$8:$U$227,H1296,I1296)=0,"",INDEX(Technologies!$B$8:$U$227,H1296,I1296))</f>
        <v>Tier2</v>
      </c>
      <c r="E1296" t="str">
        <f>INDEX(Technologies!$B$8:$B$227,H1296)</f>
        <v>RefgFrz-TM-Ice_WtdSize-Tier2</v>
      </c>
      <c r="G1296" t="str">
        <f t="shared" si="61"/>
        <v>EffLevel</v>
      </c>
      <c r="H1296">
        <f t="shared" si="60"/>
        <v>128</v>
      </c>
      <c r="I1296">
        <f>MATCH(G1296,Technologies!$B$7:$U$7,0)</f>
        <v>11</v>
      </c>
      <c r="J1296">
        <v>119</v>
      </c>
    </row>
    <row r="1297" spans="2:10" x14ac:dyDescent="0.25">
      <c r="B1297">
        <f>INDEX(exante.Technology!$A$5:$A$300,MATCH(E1297,exante.Technology!$C$5:$C$300,0))</f>
        <v>1328</v>
      </c>
      <c r="C1297" s="1">
        <f t="shared" si="59"/>
        <v>167</v>
      </c>
      <c r="D1297" s="30">
        <f>IF(INDEX(Technologies!$B$8:$U$227,H1297,I1297)=0,"",INDEX(Technologies!$B$8:$U$227,H1297,I1297))</f>
        <v>363</v>
      </c>
      <c r="E1297" t="str">
        <f>INDEX(Technologies!$B$8:$B$227,H1297)</f>
        <v>RefgFrz-TM-Ice_WtdSize-Tier2</v>
      </c>
      <c r="G1297" t="str">
        <f t="shared" si="61"/>
        <v>Rated_kWhyr</v>
      </c>
      <c r="H1297">
        <f t="shared" si="60"/>
        <v>128</v>
      </c>
      <c r="I1297">
        <f>MATCH(G1297,Technologies!$B$7:$U$7,0)</f>
        <v>12</v>
      </c>
      <c r="J1297">
        <v>119</v>
      </c>
    </row>
    <row r="1298" spans="2:10" x14ac:dyDescent="0.25">
      <c r="B1298">
        <f>INDEX(exante.Technology!$A$5:$A$300,MATCH(E1298,exante.Technology!$C$5:$C$300,0))</f>
        <v>1328</v>
      </c>
      <c r="C1298" s="1">
        <f t="shared" si="59"/>
        <v>9</v>
      </c>
      <c r="D1298" s="30" t="str">
        <f>IF(INDEX(Technologies!$B$8:$U$227,H1298,I1298)=0,"",INDEX(Technologies!$B$8:$U$227,H1298,I1298))</f>
        <v>RatedkWh</v>
      </c>
      <c r="E1298" t="str">
        <f>INDEX(Technologies!$B$8:$B$227,H1298)</f>
        <v>RefgFrz-TM-Ice_WtdSize-Tier2</v>
      </c>
      <c r="G1298" t="str">
        <f t="shared" si="61"/>
        <v>Scale_Basis_Type</v>
      </c>
      <c r="H1298">
        <f t="shared" si="60"/>
        <v>128</v>
      </c>
      <c r="I1298">
        <f>MATCH(G1298,Technologies!$B$7:$U$7,0)</f>
        <v>13</v>
      </c>
      <c r="J1298">
        <v>119</v>
      </c>
    </row>
    <row r="1299" spans="2:10" x14ac:dyDescent="0.25">
      <c r="B1299">
        <f>INDEX(exante.Technology!$A$5:$A$300,MATCH(E1299,exante.Technology!$C$5:$C$300,0))</f>
        <v>1328</v>
      </c>
      <c r="C1299" s="1">
        <f t="shared" si="59"/>
        <v>10</v>
      </c>
      <c r="D1299" s="30">
        <f>IF(INDEX(Technologies!$B$8:$U$227,H1299,I1299)=0,"",INDEX(Technologies!$B$8:$U$227,H1299,I1299))</f>
        <v>363</v>
      </c>
      <c r="E1299" t="str">
        <f>INDEX(Technologies!$B$8:$B$227,H1299)</f>
        <v>RefgFrz-TM-Ice_WtdSize-Tier2</v>
      </c>
      <c r="G1299" t="str">
        <f t="shared" si="61"/>
        <v>Scale_Basis_Value</v>
      </c>
      <c r="H1299">
        <f t="shared" si="60"/>
        <v>128</v>
      </c>
      <c r="I1299">
        <f>MATCH(G1299,Technologies!$B$7:$U$7,0)</f>
        <v>14</v>
      </c>
      <c r="J1299">
        <v>119</v>
      </c>
    </row>
    <row r="1300" spans="2:10" x14ac:dyDescent="0.25">
      <c r="B1300">
        <f>INDEX(exante.Technology!$A$5:$A$300,MATCH(E1300,exante.Technology!$C$5:$C$300,0))</f>
        <v>1329</v>
      </c>
      <c r="C1300" s="1">
        <f t="shared" si="59"/>
        <v>83</v>
      </c>
      <c r="D1300" s="30" t="str">
        <f>IF(INDEX(Technologies!$B$8:$U$227,H1300,I1300)=0,"",INDEX(Technologies!$B$8:$U$227,H1300,I1300))</f>
        <v>Side</v>
      </c>
      <c r="E1300" t="str">
        <f>INDEX(Technologies!$B$8:$B$227,H1300)</f>
        <v>RefgFrz-SM_Mini-Tier2</v>
      </c>
      <c r="G1300" t="str">
        <f t="shared" si="61"/>
        <v>Freezer_Location</v>
      </c>
      <c r="H1300">
        <f t="shared" si="60"/>
        <v>129</v>
      </c>
      <c r="I1300">
        <f>MATCH(G1300,Technologies!$B$7:$U$7,0)</f>
        <v>4</v>
      </c>
      <c r="J1300">
        <v>119</v>
      </c>
    </row>
    <row r="1301" spans="2:10" x14ac:dyDescent="0.25">
      <c r="B1301">
        <f>INDEX(exante.Technology!$A$5:$A$300,MATCH(E1301,exante.Technology!$C$5:$C$300,0))</f>
        <v>1329</v>
      </c>
      <c r="C1301" s="1">
        <f t="shared" si="59"/>
        <v>95</v>
      </c>
      <c r="D1301" s="30" t="b">
        <f>IF(INDEX(Technologies!$B$8:$U$227,H1301,I1301)=0,"",INDEX(Technologies!$B$8:$U$227,H1301,I1301))</f>
        <v>0</v>
      </c>
      <c r="E1301" t="str">
        <f>INDEX(Technologies!$B$8:$B$227,H1301)</f>
        <v>RefgFrz-SM_Mini-Tier2</v>
      </c>
      <c r="G1301" t="str">
        <f t="shared" si="61"/>
        <v>IceMaker</v>
      </c>
      <c r="H1301">
        <f t="shared" si="60"/>
        <v>129</v>
      </c>
      <c r="I1301">
        <f>MATCH(G1301,Technologies!$B$7:$U$7,0)</f>
        <v>5</v>
      </c>
      <c r="J1301">
        <v>119</v>
      </c>
    </row>
    <row r="1302" spans="2:10" x14ac:dyDescent="0.25">
      <c r="B1302">
        <f>INDEX(exante.Technology!$A$5:$A$300,MATCH(E1302,exante.Technology!$C$5:$C$300,0))</f>
        <v>1329</v>
      </c>
      <c r="C1302" s="1">
        <f t="shared" si="59"/>
        <v>1083</v>
      </c>
      <c r="D1302" s="30" t="b">
        <f>IF(INDEX(Technologies!$B$8:$U$227,H1302,I1302)=0,"",INDEX(Technologies!$B$8:$U$227,H1302,I1302))</f>
        <v>0</v>
      </c>
      <c r="E1302" t="str">
        <f>INDEX(Technologies!$B$8:$B$227,H1302)</f>
        <v>RefgFrz-SM_Mini-Tier2</v>
      </c>
      <c r="G1302" t="str">
        <f t="shared" si="61"/>
        <v>ThruDoorIce</v>
      </c>
      <c r="H1302">
        <f t="shared" si="60"/>
        <v>129</v>
      </c>
      <c r="I1302">
        <f>MATCH(G1302,Technologies!$B$7:$U$7,0)</f>
        <v>6</v>
      </c>
      <c r="J1302">
        <v>119</v>
      </c>
    </row>
    <row r="1303" spans="2:10" x14ac:dyDescent="0.25">
      <c r="B1303">
        <f>INDEX(exante.Technology!$A$5:$A$300,MATCH(E1303,exante.Technology!$C$5:$C$300,0))</f>
        <v>1329</v>
      </c>
      <c r="C1303" s="1">
        <f t="shared" si="59"/>
        <v>38</v>
      </c>
      <c r="D1303" s="30" t="str">
        <f>IF(INDEX(Technologies!$B$8:$U$227,H1303,I1303)=0,"",INDEX(Technologies!$B$8:$U$227,H1303,I1303))</f>
        <v>Automatic</v>
      </c>
      <c r="E1303" t="str">
        <f>INDEX(Technologies!$B$8:$B$227,H1303)</f>
        <v>RefgFrz-SM_Mini-Tier2</v>
      </c>
      <c r="G1303" t="str">
        <f t="shared" si="61"/>
        <v>Defrost</v>
      </c>
      <c r="H1303">
        <f t="shared" si="60"/>
        <v>129</v>
      </c>
      <c r="I1303">
        <f>MATCH(G1303,Technologies!$B$7:$U$7,0)</f>
        <v>7</v>
      </c>
      <c r="J1303">
        <v>119</v>
      </c>
    </row>
    <row r="1304" spans="2:10" x14ac:dyDescent="0.25">
      <c r="B1304">
        <f>INDEX(exante.Technology!$A$5:$A$300,MATCH(E1304,exante.Technology!$C$5:$C$300,0))</f>
        <v>1329</v>
      </c>
      <c r="C1304" s="1">
        <f t="shared" si="59"/>
        <v>205</v>
      </c>
      <c r="D1304" s="30">
        <f>IF(INDEX(Technologies!$B$8:$U$227,H1304,I1304)=0,"",INDEX(Technologies!$B$8:$U$227,H1304,I1304))</f>
        <v>11</v>
      </c>
      <c r="E1304" t="str">
        <f>INDEX(Technologies!$B$8:$B$227,H1304)</f>
        <v>RefgFrz-SM_Mini-Tier2</v>
      </c>
      <c r="G1304" t="str">
        <f t="shared" si="61"/>
        <v>TotVolume</v>
      </c>
      <c r="H1304">
        <f t="shared" si="60"/>
        <v>129</v>
      </c>
      <c r="I1304">
        <f>MATCH(G1304,Technologies!$B$7:$U$7,0)</f>
        <v>8</v>
      </c>
      <c r="J1304">
        <v>119</v>
      </c>
    </row>
    <row r="1305" spans="2:10" x14ac:dyDescent="0.25">
      <c r="B1305">
        <f>INDEX(exante.Technology!$A$5:$A$300,MATCH(E1305,exante.Technology!$C$5:$C$300,0))</f>
        <v>1329</v>
      </c>
      <c r="C1305" s="1">
        <f t="shared" si="59"/>
        <v>1084</v>
      </c>
      <c r="D1305" s="30" t="str">
        <f>IF(INDEX(Technologies!$B$8:$U$227,H1305,I1305)=0,"",INDEX(Technologies!$B$8:$U$227,H1305,I1305))</f>
        <v>Very Small (&lt;13 cu. ft.)</v>
      </c>
      <c r="E1305" t="str">
        <f>INDEX(Technologies!$B$8:$B$227,H1305)</f>
        <v>RefgFrz-SM_Mini-Tier2</v>
      </c>
      <c r="G1305" t="str">
        <f t="shared" si="61"/>
        <v>SizeRange</v>
      </c>
      <c r="H1305">
        <f t="shared" si="60"/>
        <v>129</v>
      </c>
      <c r="I1305">
        <f>MATCH(G1305,Technologies!$B$7:$U$7,0)</f>
        <v>10</v>
      </c>
      <c r="J1305">
        <v>119</v>
      </c>
    </row>
    <row r="1306" spans="2:10" x14ac:dyDescent="0.25">
      <c r="B1306">
        <f>INDEX(exante.Technology!$A$5:$A$300,MATCH(E1306,exante.Technology!$C$5:$C$300,0))</f>
        <v>1329</v>
      </c>
      <c r="C1306" s="1">
        <f t="shared" si="59"/>
        <v>1085</v>
      </c>
      <c r="D1306" s="30" t="str">
        <f>IF(INDEX(Technologies!$B$8:$U$227,H1306,I1306)=0,"",INDEX(Technologies!$B$8:$U$227,H1306,I1306))</f>
        <v>Tier2</v>
      </c>
      <c r="E1306" t="str">
        <f>INDEX(Technologies!$B$8:$B$227,H1306)</f>
        <v>RefgFrz-SM_Mini-Tier2</v>
      </c>
      <c r="G1306" t="str">
        <f t="shared" si="61"/>
        <v>EffLevel</v>
      </c>
      <c r="H1306">
        <f t="shared" si="60"/>
        <v>129</v>
      </c>
      <c r="I1306">
        <f>MATCH(G1306,Technologies!$B$7:$U$7,0)</f>
        <v>11</v>
      </c>
      <c r="J1306">
        <v>119</v>
      </c>
    </row>
    <row r="1307" spans="2:10" x14ac:dyDescent="0.25">
      <c r="B1307">
        <f>INDEX(exante.Technology!$A$5:$A$300,MATCH(E1307,exante.Technology!$C$5:$C$300,0))</f>
        <v>1329</v>
      </c>
      <c r="C1307" s="1">
        <f t="shared" si="59"/>
        <v>167</v>
      </c>
      <c r="D1307" s="30">
        <f>IF(INDEX(Technologies!$B$8:$U$227,H1307,I1307)=0,"",INDEX(Technologies!$B$8:$U$227,H1307,I1307))</f>
        <v>293</v>
      </c>
      <c r="E1307" t="str">
        <f>INDEX(Technologies!$B$8:$B$227,H1307)</f>
        <v>RefgFrz-SM_Mini-Tier2</v>
      </c>
      <c r="G1307" t="str">
        <f t="shared" si="61"/>
        <v>Rated_kWhyr</v>
      </c>
      <c r="H1307">
        <f t="shared" si="60"/>
        <v>129</v>
      </c>
      <c r="I1307">
        <f>MATCH(G1307,Technologies!$B$7:$U$7,0)</f>
        <v>12</v>
      </c>
      <c r="J1307">
        <v>119</v>
      </c>
    </row>
    <row r="1308" spans="2:10" x14ac:dyDescent="0.25">
      <c r="B1308">
        <f>INDEX(exante.Technology!$A$5:$A$300,MATCH(E1308,exante.Technology!$C$5:$C$300,0))</f>
        <v>1329</v>
      </c>
      <c r="C1308" s="1">
        <f t="shared" si="59"/>
        <v>9</v>
      </c>
      <c r="D1308" s="30" t="str">
        <f>IF(INDEX(Technologies!$B$8:$U$227,H1308,I1308)=0,"",INDEX(Technologies!$B$8:$U$227,H1308,I1308))</f>
        <v>RatedkWh</v>
      </c>
      <c r="E1308" t="str">
        <f>INDEX(Technologies!$B$8:$B$227,H1308)</f>
        <v>RefgFrz-SM_Mini-Tier2</v>
      </c>
      <c r="G1308" t="str">
        <f t="shared" si="61"/>
        <v>Scale_Basis_Type</v>
      </c>
      <c r="H1308">
        <f t="shared" si="60"/>
        <v>129</v>
      </c>
      <c r="I1308">
        <f>MATCH(G1308,Technologies!$B$7:$U$7,0)</f>
        <v>13</v>
      </c>
      <c r="J1308">
        <v>119</v>
      </c>
    </row>
    <row r="1309" spans="2:10" x14ac:dyDescent="0.25">
      <c r="B1309">
        <f>INDEX(exante.Technology!$A$5:$A$300,MATCH(E1309,exante.Technology!$C$5:$C$300,0))</f>
        <v>1329</v>
      </c>
      <c r="C1309" s="1">
        <f t="shared" si="59"/>
        <v>10</v>
      </c>
      <c r="D1309" s="30">
        <f>IF(INDEX(Technologies!$B$8:$U$227,H1309,I1309)=0,"",INDEX(Technologies!$B$8:$U$227,H1309,I1309))</f>
        <v>293</v>
      </c>
      <c r="E1309" t="str">
        <f>INDEX(Technologies!$B$8:$B$227,H1309)</f>
        <v>RefgFrz-SM_Mini-Tier2</v>
      </c>
      <c r="G1309" t="str">
        <f t="shared" si="61"/>
        <v>Scale_Basis_Value</v>
      </c>
      <c r="H1309">
        <f t="shared" si="60"/>
        <v>129</v>
      </c>
      <c r="I1309">
        <f>MATCH(G1309,Technologies!$B$7:$U$7,0)</f>
        <v>14</v>
      </c>
      <c r="J1309">
        <v>119</v>
      </c>
    </row>
    <row r="1310" spans="2:10" x14ac:dyDescent="0.25">
      <c r="B1310">
        <f>INDEX(exante.Technology!$A$5:$A$300,MATCH(E1310,exante.Technology!$C$5:$C$300,0))</f>
        <v>1330</v>
      </c>
      <c r="C1310" s="1">
        <f t="shared" si="59"/>
        <v>83</v>
      </c>
      <c r="D1310" s="30" t="str">
        <f>IF(INDEX(Technologies!$B$8:$U$227,H1310,I1310)=0,"",INDEX(Technologies!$B$8:$U$227,H1310,I1310))</f>
        <v>Side</v>
      </c>
      <c r="E1310" t="str">
        <f>INDEX(Technologies!$B$8:$B$227,H1310)</f>
        <v>RefgFrz-SM_Small-Tier2</v>
      </c>
      <c r="G1310" t="str">
        <f t="shared" si="61"/>
        <v>Freezer_Location</v>
      </c>
      <c r="H1310">
        <f t="shared" si="60"/>
        <v>130</v>
      </c>
      <c r="I1310">
        <f>MATCH(G1310,Technologies!$B$7:$U$7,0)</f>
        <v>4</v>
      </c>
      <c r="J1310">
        <v>119</v>
      </c>
    </row>
    <row r="1311" spans="2:10" x14ac:dyDescent="0.25">
      <c r="B1311">
        <f>INDEX(exante.Technology!$A$5:$A$300,MATCH(E1311,exante.Technology!$C$5:$C$300,0))</f>
        <v>1330</v>
      </c>
      <c r="C1311" s="1">
        <f t="shared" ref="C1311:C1374" si="62">+C1301</f>
        <v>95</v>
      </c>
      <c r="D1311" s="30" t="b">
        <f>IF(INDEX(Technologies!$B$8:$U$227,H1311,I1311)=0,"",INDEX(Technologies!$B$8:$U$227,H1311,I1311))</f>
        <v>0</v>
      </c>
      <c r="E1311" t="str">
        <f>INDEX(Technologies!$B$8:$B$227,H1311)</f>
        <v>RefgFrz-SM_Small-Tier2</v>
      </c>
      <c r="G1311" t="str">
        <f t="shared" si="61"/>
        <v>IceMaker</v>
      </c>
      <c r="H1311">
        <f t="shared" ref="H1311:H1374" si="63">+H1301+1</f>
        <v>130</v>
      </c>
      <c r="I1311">
        <f>MATCH(G1311,Technologies!$B$7:$U$7,0)</f>
        <v>5</v>
      </c>
      <c r="J1311">
        <v>119</v>
      </c>
    </row>
    <row r="1312" spans="2:10" x14ac:dyDescent="0.25">
      <c r="B1312">
        <f>INDEX(exante.Technology!$A$5:$A$300,MATCH(E1312,exante.Technology!$C$5:$C$300,0))</f>
        <v>1330</v>
      </c>
      <c r="C1312" s="1">
        <f t="shared" si="62"/>
        <v>1083</v>
      </c>
      <c r="D1312" s="30" t="b">
        <f>IF(INDEX(Technologies!$B$8:$U$227,H1312,I1312)=0,"",INDEX(Technologies!$B$8:$U$227,H1312,I1312))</f>
        <v>0</v>
      </c>
      <c r="E1312" t="str">
        <f>INDEX(Technologies!$B$8:$B$227,H1312)</f>
        <v>RefgFrz-SM_Small-Tier2</v>
      </c>
      <c r="G1312" t="str">
        <f t="shared" si="61"/>
        <v>ThruDoorIce</v>
      </c>
      <c r="H1312">
        <f t="shared" si="63"/>
        <v>130</v>
      </c>
      <c r="I1312">
        <f>MATCH(G1312,Technologies!$B$7:$U$7,0)</f>
        <v>6</v>
      </c>
      <c r="J1312">
        <v>119</v>
      </c>
    </row>
    <row r="1313" spans="2:10" x14ac:dyDescent="0.25">
      <c r="B1313">
        <f>INDEX(exante.Technology!$A$5:$A$300,MATCH(E1313,exante.Technology!$C$5:$C$300,0))</f>
        <v>1330</v>
      </c>
      <c r="C1313" s="1">
        <f t="shared" si="62"/>
        <v>38</v>
      </c>
      <c r="D1313" s="30" t="str">
        <f>IF(INDEX(Technologies!$B$8:$U$227,H1313,I1313)=0,"",INDEX(Technologies!$B$8:$U$227,H1313,I1313))</f>
        <v>Automatic</v>
      </c>
      <c r="E1313" t="str">
        <f>INDEX(Technologies!$B$8:$B$227,H1313)</f>
        <v>RefgFrz-SM_Small-Tier2</v>
      </c>
      <c r="G1313" t="str">
        <f t="shared" si="61"/>
        <v>Defrost</v>
      </c>
      <c r="H1313">
        <f t="shared" si="63"/>
        <v>130</v>
      </c>
      <c r="I1313">
        <f>MATCH(G1313,Technologies!$B$7:$U$7,0)</f>
        <v>7</v>
      </c>
      <c r="J1313">
        <v>119</v>
      </c>
    </row>
    <row r="1314" spans="2:10" x14ac:dyDescent="0.25">
      <c r="B1314">
        <f>INDEX(exante.Technology!$A$5:$A$300,MATCH(E1314,exante.Technology!$C$5:$C$300,0))</f>
        <v>1330</v>
      </c>
      <c r="C1314" s="1">
        <f t="shared" si="62"/>
        <v>205</v>
      </c>
      <c r="D1314" s="30">
        <f>IF(INDEX(Technologies!$B$8:$U$227,H1314,I1314)=0,"",INDEX(Technologies!$B$8:$U$227,H1314,I1314))</f>
        <v>15</v>
      </c>
      <c r="E1314" t="str">
        <f>INDEX(Technologies!$B$8:$B$227,H1314)</f>
        <v>RefgFrz-SM_Small-Tier2</v>
      </c>
      <c r="G1314" t="str">
        <f t="shared" si="61"/>
        <v>TotVolume</v>
      </c>
      <c r="H1314">
        <f t="shared" si="63"/>
        <v>130</v>
      </c>
      <c r="I1314">
        <f>MATCH(G1314,Technologies!$B$7:$U$7,0)</f>
        <v>8</v>
      </c>
      <c r="J1314">
        <v>119</v>
      </c>
    </row>
    <row r="1315" spans="2:10" x14ac:dyDescent="0.25">
      <c r="B1315">
        <f>INDEX(exante.Technology!$A$5:$A$300,MATCH(E1315,exante.Technology!$C$5:$C$300,0))</f>
        <v>1330</v>
      </c>
      <c r="C1315" s="1">
        <f t="shared" si="62"/>
        <v>1084</v>
      </c>
      <c r="D1315" s="30" t="str">
        <f>IF(INDEX(Technologies!$B$8:$U$227,H1315,I1315)=0,"",INDEX(Technologies!$B$8:$U$227,H1315,I1315))</f>
        <v>Small (13 – 16 cu. ft.)</v>
      </c>
      <c r="E1315" t="str">
        <f>INDEX(Technologies!$B$8:$B$227,H1315)</f>
        <v>RefgFrz-SM_Small-Tier2</v>
      </c>
      <c r="G1315" t="str">
        <f t="shared" si="61"/>
        <v>SizeRange</v>
      </c>
      <c r="H1315">
        <f t="shared" si="63"/>
        <v>130</v>
      </c>
      <c r="I1315">
        <f>MATCH(G1315,Technologies!$B$7:$U$7,0)</f>
        <v>10</v>
      </c>
      <c r="J1315">
        <v>119</v>
      </c>
    </row>
    <row r="1316" spans="2:10" x14ac:dyDescent="0.25">
      <c r="B1316">
        <f>INDEX(exante.Technology!$A$5:$A$300,MATCH(E1316,exante.Technology!$C$5:$C$300,0))</f>
        <v>1330</v>
      </c>
      <c r="C1316" s="1">
        <f t="shared" si="62"/>
        <v>1085</v>
      </c>
      <c r="D1316" s="30" t="str">
        <f>IF(INDEX(Technologies!$B$8:$U$227,H1316,I1316)=0,"",INDEX(Technologies!$B$8:$U$227,H1316,I1316))</f>
        <v>Tier2</v>
      </c>
      <c r="E1316" t="str">
        <f>INDEX(Technologies!$B$8:$B$227,H1316)</f>
        <v>RefgFrz-SM_Small-Tier2</v>
      </c>
      <c r="G1316" t="str">
        <f t="shared" si="61"/>
        <v>EffLevel</v>
      </c>
      <c r="H1316">
        <f t="shared" si="63"/>
        <v>130</v>
      </c>
      <c r="I1316">
        <f>MATCH(G1316,Technologies!$B$7:$U$7,0)</f>
        <v>11</v>
      </c>
      <c r="J1316">
        <v>119</v>
      </c>
    </row>
    <row r="1317" spans="2:10" x14ac:dyDescent="0.25">
      <c r="B1317">
        <f>INDEX(exante.Technology!$A$5:$A$300,MATCH(E1317,exante.Technology!$C$5:$C$300,0))</f>
        <v>1330</v>
      </c>
      <c r="C1317" s="1">
        <f t="shared" si="62"/>
        <v>167</v>
      </c>
      <c r="D1317" s="30">
        <f>IF(INDEX(Technologies!$B$8:$U$227,H1317,I1317)=0,"",INDEX(Technologies!$B$8:$U$227,H1317,I1317))</f>
        <v>323</v>
      </c>
      <c r="E1317" t="str">
        <f>INDEX(Technologies!$B$8:$B$227,H1317)</f>
        <v>RefgFrz-SM_Small-Tier2</v>
      </c>
      <c r="G1317" t="str">
        <f t="shared" si="61"/>
        <v>Rated_kWhyr</v>
      </c>
      <c r="H1317">
        <f t="shared" si="63"/>
        <v>130</v>
      </c>
      <c r="I1317">
        <f>MATCH(G1317,Technologies!$B$7:$U$7,0)</f>
        <v>12</v>
      </c>
      <c r="J1317">
        <v>119</v>
      </c>
    </row>
    <row r="1318" spans="2:10" x14ac:dyDescent="0.25">
      <c r="B1318">
        <f>INDEX(exante.Technology!$A$5:$A$300,MATCH(E1318,exante.Technology!$C$5:$C$300,0))</f>
        <v>1330</v>
      </c>
      <c r="C1318" s="1">
        <f t="shared" si="62"/>
        <v>9</v>
      </c>
      <c r="D1318" s="30" t="str">
        <f>IF(INDEX(Technologies!$B$8:$U$227,H1318,I1318)=0,"",INDEX(Technologies!$B$8:$U$227,H1318,I1318))</f>
        <v>RatedkWh</v>
      </c>
      <c r="E1318" t="str">
        <f>INDEX(Technologies!$B$8:$B$227,H1318)</f>
        <v>RefgFrz-SM_Small-Tier2</v>
      </c>
      <c r="G1318" t="str">
        <f t="shared" si="61"/>
        <v>Scale_Basis_Type</v>
      </c>
      <c r="H1318">
        <f t="shared" si="63"/>
        <v>130</v>
      </c>
      <c r="I1318">
        <f>MATCH(G1318,Technologies!$B$7:$U$7,0)</f>
        <v>13</v>
      </c>
      <c r="J1318">
        <v>119</v>
      </c>
    </row>
    <row r="1319" spans="2:10" x14ac:dyDescent="0.25">
      <c r="B1319">
        <f>INDEX(exante.Technology!$A$5:$A$300,MATCH(E1319,exante.Technology!$C$5:$C$300,0))</f>
        <v>1330</v>
      </c>
      <c r="C1319" s="1">
        <f t="shared" si="62"/>
        <v>10</v>
      </c>
      <c r="D1319" s="30">
        <f>IF(INDEX(Technologies!$B$8:$U$227,H1319,I1319)=0,"",INDEX(Technologies!$B$8:$U$227,H1319,I1319))</f>
        <v>323</v>
      </c>
      <c r="E1319" t="str">
        <f>INDEX(Technologies!$B$8:$B$227,H1319)</f>
        <v>RefgFrz-SM_Small-Tier2</v>
      </c>
      <c r="G1319" t="str">
        <f t="shared" si="61"/>
        <v>Scale_Basis_Value</v>
      </c>
      <c r="H1319">
        <f t="shared" si="63"/>
        <v>130</v>
      </c>
      <c r="I1319">
        <f>MATCH(G1319,Technologies!$B$7:$U$7,0)</f>
        <v>14</v>
      </c>
      <c r="J1319">
        <v>119</v>
      </c>
    </row>
    <row r="1320" spans="2:10" x14ac:dyDescent="0.25">
      <c r="B1320">
        <f>INDEX(exante.Technology!$A$5:$A$300,MATCH(E1320,exante.Technology!$C$5:$C$300,0))</f>
        <v>1331</v>
      </c>
      <c r="C1320" s="1">
        <f t="shared" si="62"/>
        <v>83</v>
      </c>
      <c r="D1320" s="30" t="str">
        <f>IF(INDEX(Technologies!$B$8:$U$227,H1320,I1320)=0,"",INDEX(Technologies!$B$8:$U$227,H1320,I1320))</f>
        <v>Side</v>
      </c>
      <c r="E1320" t="str">
        <f>INDEX(Technologies!$B$8:$B$227,H1320)</f>
        <v>RefgFrz-SM_Med-Tier2</v>
      </c>
      <c r="G1320" t="str">
        <f t="shared" si="61"/>
        <v>Freezer_Location</v>
      </c>
      <c r="H1320">
        <f t="shared" si="63"/>
        <v>131</v>
      </c>
      <c r="I1320">
        <f>MATCH(G1320,Technologies!$B$7:$U$7,0)</f>
        <v>4</v>
      </c>
      <c r="J1320">
        <v>119</v>
      </c>
    </row>
    <row r="1321" spans="2:10" x14ac:dyDescent="0.25">
      <c r="B1321">
        <f>INDEX(exante.Technology!$A$5:$A$300,MATCH(E1321,exante.Technology!$C$5:$C$300,0))</f>
        <v>1331</v>
      </c>
      <c r="C1321" s="1">
        <f t="shared" si="62"/>
        <v>95</v>
      </c>
      <c r="D1321" s="30" t="b">
        <f>IF(INDEX(Technologies!$B$8:$U$227,H1321,I1321)=0,"",INDEX(Technologies!$B$8:$U$227,H1321,I1321))</f>
        <v>0</v>
      </c>
      <c r="E1321" t="str">
        <f>INDEX(Technologies!$B$8:$B$227,H1321)</f>
        <v>RefgFrz-SM_Med-Tier2</v>
      </c>
      <c r="G1321" t="str">
        <f t="shared" si="61"/>
        <v>IceMaker</v>
      </c>
      <c r="H1321">
        <f t="shared" si="63"/>
        <v>131</v>
      </c>
      <c r="I1321">
        <f>MATCH(G1321,Technologies!$B$7:$U$7,0)</f>
        <v>5</v>
      </c>
      <c r="J1321">
        <v>119</v>
      </c>
    </row>
    <row r="1322" spans="2:10" x14ac:dyDescent="0.25">
      <c r="B1322">
        <f>INDEX(exante.Technology!$A$5:$A$300,MATCH(E1322,exante.Technology!$C$5:$C$300,0))</f>
        <v>1331</v>
      </c>
      <c r="C1322" s="1">
        <f t="shared" si="62"/>
        <v>1083</v>
      </c>
      <c r="D1322" s="30" t="b">
        <f>IF(INDEX(Technologies!$B$8:$U$227,H1322,I1322)=0,"",INDEX(Technologies!$B$8:$U$227,H1322,I1322))</f>
        <v>0</v>
      </c>
      <c r="E1322" t="str">
        <f>INDEX(Technologies!$B$8:$B$227,H1322)</f>
        <v>RefgFrz-SM_Med-Tier2</v>
      </c>
      <c r="G1322" t="str">
        <f t="shared" si="61"/>
        <v>ThruDoorIce</v>
      </c>
      <c r="H1322">
        <f t="shared" si="63"/>
        <v>131</v>
      </c>
      <c r="I1322">
        <f>MATCH(G1322,Technologies!$B$7:$U$7,0)</f>
        <v>6</v>
      </c>
      <c r="J1322">
        <v>119</v>
      </c>
    </row>
    <row r="1323" spans="2:10" x14ac:dyDescent="0.25">
      <c r="B1323">
        <f>INDEX(exante.Technology!$A$5:$A$300,MATCH(E1323,exante.Technology!$C$5:$C$300,0))</f>
        <v>1331</v>
      </c>
      <c r="C1323" s="1">
        <f t="shared" si="62"/>
        <v>38</v>
      </c>
      <c r="D1323" s="30" t="str">
        <f>IF(INDEX(Technologies!$B$8:$U$227,H1323,I1323)=0,"",INDEX(Technologies!$B$8:$U$227,H1323,I1323))</f>
        <v>Automatic</v>
      </c>
      <c r="E1323" t="str">
        <f>INDEX(Technologies!$B$8:$B$227,H1323)</f>
        <v>RefgFrz-SM_Med-Tier2</v>
      </c>
      <c r="G1323" t="str">
        <f t="shared" si="61"/>
        <v>Defrost</v>
      </c>
      <c r="H1323">
        <f t="shared" si="63"/>
        <v>131</v>
      </c>
      <c r="I1323">
        <f>MATCH(G1323,Technologies!$B$7:$U$7,0)</f>
        <v>7</v>
      </c>
      <c r="J1323">
        <v>119</v>
      </c>
    </row>
    <row r="1324" spans="2:10" x14ac:dyDescent="0.25">
      <c r="B1324">
        <f>INDEX(exante.Technology!$A$5:$A$300,MATCH(E1324,exante.Technology!$C$5:$C$300,0))</f>
        <v>1331</v>
      </c>
      <c r="C1324" s="1">
        <f t="shared" si="62"/>
        <v>205</v>
      </c>
      <c r="D1324" s="30">
        <f>IF(INDEX(Technologies!$B$8:$U$227,H1324,I1324)=0,"",INDEX(Technologies!$B$8:$U$227,H1324,I1324))</f>
        <v>19</v>
      </c>
      <c r="E1324" t="str">
        <f>INDEX(Technologies!$B$8:$B$227,H1324)</f>
        <v>RefgFrz-SM_Med-Tier2</v>
      </c>
      <c r="G1324" t="str">
        <f t="shared" si="61"/>
        <v>TotVolume</v>
      </c>
      <c r="H1324">
        <f t="shared" si="63"/>
        <v>131</v>
      </c>
      <c r="I1324">
        <f>MATCH(G1324,Technologies!$B$7:$U$7,0)</f>
        <v>8</v>
      </c>
      <c r="J1324">
        <v>119</v>
      </c>
    </row>
    <row r="1325" spans="2:10" x14ac:dyDescent="0.25">
      <c r="B1325">
        <f>INDEX(exante.Technology!$A$5:$A$300,MATCH(E1325,exante.Technology!$C$5:$C$300,0))</f>
        <v>1331</v>
      </c>
      <c r="C1325" s="1">
        <f t="shared" si="62"/>
        <v>1084</v>
      </c>
      <c r="D1325" s="30" t="str">
        <f>IF(INDEX(Technologies!$B$8:$U$227,H1325,I1325)=0,"",INDEX(Technologies!$B$8:$U$227,H1325,I1325))</f>
        <v>Medium (17 – 20 cu. ft.)</v>
      </c>
      <c r="E1325" t="str">
        <f>INDEX(Technologies!$B$8:$B$227,H1325)</f>
        <v>RefgFrz-SM_Med-Tier2</v>
      </c>
      <c r="G1325" t="str">
        <f t="shared" si="61"/>
        <v>SizeRange</v>
      </c>
      <c r="H1325">
        <f t="shared" si="63"/>
        <v>131</v>
      </c>
      <c r="I1325">
        <f>MATCH(G1325,Technologies!$B$7:$U$7,0)</f>
        <v>10</v>
      </c>
      <c r="J1325">
        <v>119</v>
      </c>
    </row>
    <row r="1326" spans="2:10" x14ac:dyDescent="0.25">
      <c r="B1326">
        <f>INDEX(exante.Technology!$A$5:$A$300,MATCH(E1326,exante.Technology!$C$5:$C$300,0))</f>
        <v>1331</v>
      </c>
      <c r="C1326" s="1">
        <f t="shared" si="62"/>
        <v>1085</v>
      </c>
      <c r="D1326" s="30" t="str">
        <f>IF(INDEX(Technologies!$B$8:$U$227,H1326,I1326)=0,"",INDEX(Technologies!$B$8:$U$227,H1326,I1326))</f>
        <v>Tier2</v>
      </c>
      <c r="E1326" t="str">
        <f>INDEX(Technologies!$B$8:$B$227,H1326)</f>
        <v>RefgFrz-SM_Med-Tier2</v>
      </c>
      <c r="G1326" t="str">
        <f t="shared" si="61"/>
        <v>EffLevel</v>
      </c>
      <c r="H1326">
        <f t="shared" si="63"/>
        <v>131</v>
      </c>
      <c r="I1326">
        <f>MATCH(G1326,Technologies!$B$7:$U$7,0)</f>
        <v>11</v>
      </c>
      <c r="J1326">
        <v>119</v>
      </c>
    </row>
    <row r="1327" spans="2:10" x14ac:dyDescent="0.25">
      <c r="B1327">
        <f>INDEX(exante.Technology!$A$5:$A$300,MATCH(E1327,exante.Technology!$C$5:$C$300,0))</f>
        <v>1331</v>
      </c>
      <c r="C1327" s="1">
        <f t="shared" si="62"/>
        <v>167</v>
      </c>
      <c r="D1327" s="30">
        <f>IF(INDEX(Technologies!$B$8:$U$227,H1327,I1327)=0,"",INDEX(Technologies!$B$8:$U$227,H1327,I1327))</f>
        <v>354</v>
      </c>
      <c r="E1327" t="str">
        <f>INDEX(Technologies!$B$8:$B$227,H1327)</f>
        <v>RefgFrz-SM_Med-Tier2</v>
      </c>
      <c r="G1327" t="str">
        <f t="shared" si="61"/>
        <v>Rated_kWhyr</v>
      </c>
      <c r="H1327">
        <f t="shared" si="63"/>
        <v>131</v>
      </c>
      <c r="I1327">
        <f>MATCH(G1327,Technologies!$B$7:$U$7,0)</f>
        <v>12</v>
      </c>
      <c r="J1327">
        <v>119</v>
      </c>
    </row>
    <row r="1328" spans="2:10" x14ac:dyDescent="0.25">
      <c r="B1328">
        <f>INDEX(exante.Technology!$A$5:$A$300,MATCH(E1328,exante.Technology!$C$5:$C$300,0))</f>
        <v>1331</v>
      </c>
      <c r="C1328" s="1">
        <f t="shared" si="62"/>
        <v>9</v>
      </c>
      <c r="D1328" s="30" t="str">
        <f>IF(INDEX(Technologies!$B$8:$U$227,H1328,I1328)=0,"",INDEX(Technologies!$B$8:$U$227,H1328,I1328))</f>
        <v>RatedkWh</v>
      </c>
      <c r="E1328" t="str">
        <f>INDEX(Technologies!$B$8:$B$227,H1328)</f>
        <v>RefgFrz-SM_Med-Tier2</v>
      </c>
      <c r="G1328" t="str">
        <f t="shared" si="61"/>
        <v>Scale_Basis_Type</v>
      </c>
      <c r="H1328">
        <f t="shared" si="63"/>
        <v>131</v>
      </c>
      <c r="I1328">
        <f>MATCH(G1328,Technologies!$B$7:$U$7,0)</f>
        <v>13</v>
      </c>
      <c r="J1328">
        <v>119</v>
      </c>
    </row>
    <row r="1329" spans="2:10" x14ac:dyDescent="0.25">
      <c r="B1329">
        <f>INDEX(exante.Technology!$A$5:$A$300,MATCH(E1329,exante.Technology!$C$5:$C$300,0))</f>
        <v>1331</v>
      </c>
      <c r="C1329" s="1">
        <f t="shared" si="62"/>
        <v>10</v>
      </c>
      <c r="D1329" s="30">
        <f>IF(INDEX(Technologies!$B$8:$U$227,H1329,I1329)=0,"",INDEX(Technologies!$B$8:$U$227,H1329,I1329))</f>
        <v>354</v>
      </c>
      <c r="E1329" t="str">
        <f>INDEX(Technologies!$B$8:$B$227,H1329)</f>
        <v>RefgFrz-SM_Med-Tier2</v>
      </c>
      <c r="G1329" t="str">
        <f t="shared" si="61"/>
        <v>Scale_Basis_Value</v>
      </c>
      <c r="H1329">
        <f t="shared" si="63"/>
        <v>131</v>
      </c>
      <c r="I1329">
        <f>MATCH(G1329,Technologies!$B$7:$U$7,0)</f>
        <v>14</v>
      </c>
      <c r="J1329">
        <v>119</v>
      </c>
    </row>
    <row r="1330" spans="2:10" x14ac:dyDescent="0.25">
      <c r="B1330">
        <f>INDEX(exante.Technology!$A$5:$A$300,MATCH(E1330,exante.Technology!$C$5:$C$300,0))</f>
        <v>1332</v>
      </c>
      <c r="C1330" s="1">
        <f t="shared" si="62"/>
        <v>83</v>
      </c>
      <c r="D1330" s="30" t="str">
        <f>IF(INDEX(Technologies!$B$8:$U$227,H1330,I1330)=0,"",INDEX(Technologies!$B$8:$U$227,H1330,I1330))</f>
        <v>Side</v>
      </c>
      <c r="E1330" t="str">
        <f>INDEX(Technologies!$B$8:$B$227,H1330)</f>
        <v>RefgFrz-SM_Large-Tier2</v>
      </c>
      <c r="G1330" t="str">
        <f t="shared" si="61"/>
        <v>Freezer_Location</v>
      </c>
      <c r="H1330">
        <f t="shared" si="63"/>
        <v>132</v>
      </c>
      <c r="I1330">
        <f>MATCH(G1330,Technologies!$B$7:$U$7,0)</f>
        <v>4</v>
      </c>
      <c r="J1330">
        <v>119</v>
      </c>
    </row>
    <row r="1331" spans="2:10" x14ac:dyDescent="0.25">
      <c r="B1331">
        <f>INDEX(exante.Technology!$A$5:$A$300,MATCH(E1331,exante.Technology!$C$5:$C$300,0))</f>
        <v>1332</v>
      </c>
      <c r="C1331" s="1">
        <f t="shared" si="62"/>
        <v>95</v>
      </c>
      <c r="D1331" s="30" t="b">
        <f>IF(INDEX(Technologies!$B$8:$U$227,H1331,I1331)=0,"",INDEX(Technologies!$B$8:$U$227,H1331,I1331))</f>
        <v>0</v>
      </c>
      <c r="E1331" t="str">
        <f>INDEX(Technologies!$B$8:$B$227,H1331)</f>
        <v>RefgFrz-SM_Large-Tier2</v>
      </c>
      <c r="G1331" t="str">
        <f t="shared" si="61"/>
        <v>IceMaker</v>
      </c>
      <c r="H1331">
        <f t="shared" si="63"/>
        <v>132</v>
      </c>
      <c r="I1331">
        <f>MATCH(G1331,Technologies!$B$7:$U$7,0)</f>
        <v>5</v>
      </c>
      <c r="J1331">
        <v>119</v>
      </c>
    </row>
    <row r="1332" spans="2:10" x14ac:dyDescent="0.25">
      <c r="B1332">
        <f>INDEX(exante.Technology!$A$5:$A$300,MATCH(E1332,exante.Technology!$C$5:$C$300,0))</f>
        <v>1332</v>
      </c>
      <c r="C1332" s="1">
        <f t="shared" si="62"/>
        <v>1083</v>
      </c>
      <c r="D1332" s="30" t="b">
        <f>IF(INDEX(Technologies!$B$8:$U$227,H1332,I1332)=0,"",INDEX(Technologies!$B$8:$U$227,H1332,I1332))</f>
        <v>0</v>
      </c>
      <c r="E1332" t="str">
        <f>INDEX(Technologies!$B$8:$B$227,H1332)</f>
        <v>RefgFrz-SM_Large-Tier2</v>
      </c>
      <c r="G1332" t="str">
        <f t="shared" ref="G1332:G1395" si="64">VLOOKUP(C1332,$B$6:$C$17,2,FALSE)</f>
        <v>ThruDoorIce</v>
      </c>
      <c r="H1332">
        <f t="shared" si="63"/>
        <v>132</v>
      </c>
      <c r="I1332">
        <f>MATCH(G1332,Technologies!$B$7:$U$7,0)</f>
        <v>6</v>
      </c>
      <c r="J1332">
        <v>119</v>
      </c>
    </row>
    <row r="1333" spans="2:10" x14ac:dyDescent="0.25">
      <c r="B1333">
        <f>INDEX(exante.Technology!$A$5:$A$300,MATCH(E1333,exante.Technology!$C$5:$C$300,0))</f>
        <v>1332</v>
      </c>
      <c r="C1333" s="1">
        <f t="shared" si="62"/>
        <v>38</v>
      </c>
      <c r="D1333" s="30" t="str">
        <f>IF(INDEX(Technologies!$B$8:$U$227,H1333,I1333)=0,"",INDEX(Technologies!$B$8:$U$227,H1333,I1333))</f>
        <v>Automatic</v>
      </c>
      <c r="E1333" t="str">
        <f>INDEX(Technologies!$B$8:$B$227,H1333)</f>
        <v>RefgFrz-SM_Large-Tier2</v>
      </c>
      <c r="G1333" t="str">
        <f t="shared" si="64"/>
        <v>Defrost</v>
      </c>
      <c r="H1333">
        <f t="shared" si="63"/>
        <v>132</v>
      </c>
      <c r="I1333">
        <f>MATCH(G1333,Technologies!$B$7:$U$7,0)</f>
        <v>7</v>
      </c>
      <c r="J1333">
        <v>119</v>
      </c>
    </row>
    <row r="1334" spans="2:10" x14ac:dyDescent="0.25">
      <c r="B1334">
        <f>INDEX(exante.Technology!$A$5:$A$300,MATCH(E1334,exante.Technology!$C$5:$C$300,0))</f>
        <v>1332</v>
      </c>
      <c r="C1334" s="1">
        <f t="shared" si="62"/>
        <v>205</v>
      </c>
      <c r="D1334" s="30">
        <f>IF(INDEX(Technologies!$B$8:$U$227,H1334,I1334)=0,"",INDEX(Technologies!$B$8:$U$227,H1334,I1334))</f>
        <v>22</v>
      </c>
      <c r="E1334" t="str">
        <f>INDEX(Technologies!$B$8:$B$227,H1334)</f>
        <v>RefgFrz-SM_Large-Tier2</v>
      </c>
      <c r="G1334" t="str">
        <f t="shared" si="64"/>
        <v>TotVolume</v>
      </c>
      <c r="H1334">
        <f t="shared" si="63"/>
        <v>132</v>
      </c>
      <c r="I1334">
        <f>MATCH(G1334,Technologies!$B$7:$U$7,0)</f>
        <v>8</v>
      </c>
      <c r="J1334">
        <v>119</v>
      </c>
    </row>
    <row r="1335" spans="2:10" x14ac:dyDescent="0.25">
      <c r="B1335">
        <f>INDEX(exante.Technology!$A$5:$A$300,MATCH(E1335,exante.Technology!$C$5:$C$300,0))</f>
        <v>1332</v>
      </c>
      <c r="C1335" s="1">
        <f t="shared" si="62"/>
        <v>1084</v>
      </c>
      <c r="D1335" s="30" t="str">
        <f>IF(INDEX(Technologies!$B$8:$U$227,H1335,I1335)=0,"",INDEX(Technologies!$B$8:$U$227,H1335,I1335))</f>
        <v>Large (21 – 23 cu. ft.)</v>
      </c>
      <c r="E1335" t="str">
        <f>INDEX(Technologies!$B$8:$B$227,H1335)</f>
        <v>RefgFrz-SM_Large-Tier2</v>
      </c>
      <c r="G1335" t="str">
        <f t="shared" si="64"/>
        <v>SizeRange</v>
      </c>
      <c r="H1335">
        <f t="shared" si="63"/>
        <v>132</v>
      </c>
      <c r="I1335">
        <f>MATCH(G1335,Technologies!$B$7:$U$7,0)</f>
        <v>10</v>
      </c>
      <c r="J1335">
        <v>119</v>
      </c>
    </row>
    <row r="1336" spans="2:10" x14ac:dyDescent="0.25">
      <c r="B1336">
        <f>INDEX(exante.Technology!$A$5:$A$300,MATCH(E1336,exante.Technology!$C$5:$C$300,0))</f>
        <v>1332</v>
      </c>
      <c r="C1336" s="1">
        <f t="shared" si="62"/>
        <v>1085</v>
      </c>
      <c r="D1336" s="30" t="str">
        <f>IF(INDEX(Technologies!$B$8:$U$227,H1336,I1336)=0,"",INDEX(Technologies!$B$8:$U$227,H1336,I1336))</f>
        <v>Tier2</v>
      </c>
      <c r="E1336" t="str">
        <f>INDEX(Technologies!$B$8:$B$227,H1336)</f>
        <v>RefgFrz-SM_Large-Tier2</v>
      </c>
      <c r="G1336" t="str">
        <f t="shared" si="64"/>
        <v>EffLevel</v>
      </c>
      <c r="H1336">
        <f t="shared" si="63"/>
        <v>132</v>
      </c>
      <c r="I1336">
        <f>MATCH(G1336,Technologies!$B$7:$U$7,0)</f>
        <v>11</v>
      </c>
      <c r="J1336">
        <v>119</v>
      </c>
    </row>
    <row r="1337" spans="2:10" x14ac:dyDescent="0.25">
      <c r="B1337">
        <f>INDEX(exante.Technology!$A$5:$A$300,MATCH(E1337,exante.Technology!$C$5:$C$300,0))</f>
        <v>1332</v>
      </c>
      <c r="C1337" s="1">
        <f t="shared" si="62"/>
        <v>167</v>
      </c>
      <c r="D1337" s="30">
        <f>IF(INDEX(Technologies!$B$8:$U$227,H1337,I1337)=0,"",INDEX(Technologies!$B$8:$U$227,H1337,I1337))</f>
        <v>377</v>
      </c>
      <c r="E1337" t="str">
        <f>INDEX(Technologies!$B$8:$B$227,H1337)</f>
        <v>RefgFrz-SM_Large-Tier2</v>
      </c>
      <c r="G1337" t="str">
        <f t="shared" si="64"/>
        <v>Rated_kWhyr</v>
      </c>
      <c r="H1337">
        <f t="shared" si="63"/>
        <v>132</v>
      </c>
      <c r="I1337">
        <f>MATCH(G1337,Technologies!$B$7:$U$7,0)</f>
        <v>12</v>
      </c>
      <c r="J1337">
        <v>119</v>
      </c>
    </row>
    <row r="1338" spans="2:10" x14ac:dyDescent="0.25">
      <c r="B1338">
        <f>INDEX(exante.Technology!$A$5:$A$300,MATCH(E1338,exante.Technology!$C$5:$C$300,0))</f>
        <v>1332</v>
      </c>
      <c r="C1338" s="1">
        <f t="shared" si="62"/>
        <v>9</v>
      </c>
      <c r="D1338" s="30" t="str">
        <f>IF(INDEX(Technologies!$B$8:$U$227,H1338,I1338)=0,"",INDEX(Technologies!$B$8:$U$227,H1338,I1338))</f>
        <v>RatedkWh</v>
      </c>
      <c r="E1338" t="str">
        <f>INDEX(Technologies!$B$8:$B$227,H1338)</f>
        <v>RefgFrz-SM_Large-Tier2</v>
      </c>
      <c r="G1338" t="str">
        <f t="shared" si="64"/>
        <v>Scale_Basis_Type</v>
      </c>
      <c r="H1338">
        <f t="shared" si="63"/>
        <v>132</v>
      </c>
      <c r="I1338">
        <f>MATCH(G1338,Technologies!$B$7:$U$7,0)</f>
        <v>13</v>
      </c>
      <c r="J1338">
        <v>119</v>
      </c>
    </row>
    <row r="1339" spans="2:10" x14ac:dyDescent="0.25">
      <c r="B1339">
        <f>INDEX(exante.Technology!$A$5:$A$300,MATCH(E1339,exante.Technology!$C$5:$C$300,0))</f>
        <v>1332</v>
      </c>
      <c r="C1339" s="1">
        <f t="shared" si="62"/>
        <v>10</v>
      </c>
      <c r="D1339" s="30">
        <f>IF(INDEX(Technologies!$B$8:$U$227,H1339,I1339)=0,"",INDEX(Technologies!$B$8:$U$227,H1339,I1339))</f>
        <v>377</v>
      </c>
      <c r="E1339" t="str">
        <f>INDEX(Technologies!$B$8:$B$227,H1339)</f>
        <v>RefgFrz-SM_Large-Tier2</v>
      </c>
      <c r="G1339" t="str">
        <f t="shared" si="64"/>
        <v>Scale_Basis_Value</v>
      </c>
      <c r="H1339">
        <f t="shared" si="63"/>
        <v>132</v>
      </c>
      <c r="I1339">
        <f>MATCH(G1339,Technologies!$B$7:$U$7,0)</f>
        <v>14</v>
      </c>
      <c r="J1339">
        <v>119</v>
      </c>
    </row>
    <row r="1340" spans="2:10" x14ac:dyDescent="0.25">
      <c r="B1340">
        <f>INDEX(exante.Technology!$A$5:$A$300,MATCH(E1340,exante.Technology!$C$5:$C$300,0))</f>
        <v>1333</v>
      </c>
      <c r="C1340" s="1">
        <f t="shared" si="62"/>
        <v>83</v>
      </c>
      <c r="D1340" s="30" t="str">
        <f>IF(INDEX(Technologies!$B$8:$U$227,H1340,I1340)=0,"",INDEX(Technologies!$B$8:$U$227,H1340,I1340))</f>
        <v>Side</v>
      </c>
      <c r="E1340" t="str">
        <f>INDEX(Technologies!$B$8:$B$227,H1340)</f>
        <v>RefgFrz-SM_VLarge-Tier2</v>
      </c>
      <c r="G1340" t="str">
        <f t="shared" si="64"/>
        <v>Freezer_Location</v>
      </c>
      <c r="H1340">
        <f t="shared" si="63"/>
        <v>133</v>
      </c>
      <c r="I1340">
        <f>MATCH(G1340,Technologies!$B$7:$U$7,0)</f>
        <v>4</v>
      </c>
      <c r="J1340">
        <v>119</v>
      </c>
    </row>
    <row r="1341" spans="2:10" x14ac:dyDescent="0.25">
      <c r="B1341">
        <f>INDEX(exante.Technology!$A$5:$A$300,MATCH(E1341,exante.Technology!$C$5:$C$300,0))</f>
        <v>1333</v>
      </c>
      <c r="C1341" s="1">
        <f t="shared" si="62"/>
        <v>95</v>
      </c>
      <c r="D1341" s="30" t="b">
        <f>IF(INDEX(Technologies!$B$8:$U$227,H1341,I1341)=0,"",INDEX(Technologies!$B$8:$U$227,H1341,I1341))</f>
        <v>0</v>
      </c>
      <c r="E1341" t="str">
        <f>INDEX(Technologies!$B$8:$B$227,H1341)</f>
        <v>RefgFrz-SM_VLarge-Tier2</v>
      </c>
      <c r="G1341" t="str">
        <f t="shared" si="64"/>
        <v>IceMaker</v>
      </c>
      <c r="H1341">
        <f t="shared" si="63"/>
        <v>133</v>
      </c>
      <c r="I1341">
        <f>MATCH(G1341,Technologies!$B$7:$U$7,0)</f>
        <v>5</v>
      </c>
      <c r="J1341">
        <v>119</v>
      </c>
    </row>
    <row r="1342" spans="2:10" x14ac:dyDescent="0.25">
      <c r="B1342">
        <f>INDEX(exante.Technology!$A$5:$A$300,MATCH(E1342,exante.Technology!$C$5:$C$300,0))</f>
        <v>1333</v>
      </c>
      <c r="C1342" s="1">
        <f t="shared" si="62"/>
        <v>1083</v>
      </c>
      <c r="D1342" s="30" t="b">
        <f>IF(INDEX(Technologies!$B$8:$U$227,H1342,I1342)=0,"",INDEX(Technologies!$B$8:$U$227,H1342,I1342))</f>
        <v>0</v>
      </c>
      <c r="E1342" t="str">
        <f>INDEX(Technologies!$B$8:$B$227,H1342)</f>
        <v>RefgFrz-SM_VLarge-Tier2</v>
      </c>
      <c r="G1342" t="str">
        <f t="shared" si="64"/>
        <v>ThruDoorIce</v>
      </c>
      <c r="H1342">
        <f t="shared" si="63"/>
        <v>133</v>
      </c>
      <c r="I1342">
        <f>MATCH(G1342,Technologies!$B$7:$U$7,0)</f>
        <v>6</v>
      </c>
      <c r="J1342">
        <v>119</v>
      </c>
    </row>
    <row r="1343" spans="2:10" x14ac:dyDescent="0.25">
      <c r="B1343">
        <f>INDEX(exante.Technology!$A$5:$A$300,MATCH(E1343,exante.Technology!$C$5:$C$300,0))</f>
        <v>1333</v>
      </c>
      <c r="C1343" s="1">
        <f t="shared" si="62"/>
        <v>38</v>
      </c>
      <c r="D1343" s="30" t="str">
        <f>IF(INDEX(Technologies!$B$8:$U$227,H1343,I1343)=0,"",INDEX(Technologies!$B$8:$U$227,H1343,I1343))</f>
        <v>Automatic</v>
      </c>
      <c r="E1343" t="str">
        <f>INDEX(Technologies!$B$8:$B$227,H1343)</f>
        <v>RefgFrz-SM_VLarge-Tier2</v>
      </c>
      <c r="G1343" t="str">
        <f t="shared" si="64"/>
        <v>Defrost</v>
      </c>
      <c r="H1343">
        <f t="shared" si="63"/>
        <v>133</v>
      </c>
      <c r="I1343">
        <f>MATCH(G1343,Technologies!$B$7:$U$7,0)</f>
        <v>7</v>
      </c>
      <c r="J1343">
        <v>119</v>
      </c>
    </row>
    <row r="1344" spans="2:10" x14ac:dyDescent="0.25">
      <c r="B1344">
        <f>INDEX(exante.Technology!$A$5:$A$300,MATCH(E1344,exante.Technology!$C$5:$C$300,0))</f>
        <v>1333</v>
      </c>
      <c r="C1344" s="1">
        <f t="shared" si="62"/>
        <v>205</v>
      </c>
      <c r="D1344" s="30">
        <f>IF(INDEX(Technologies!$B$8:$U$227,H1344,I1344)=0,"",INDEX(Technologies!$B$8:$U$227,H1344,I1344))</f>
        <v>26</v>
      </c>
      <c r="E1344" t="str">
        <f>INDEX(Technologies!$B$8:$B$227,H1344)</f>
        <v>RefgFrz-SM_VLarge-Tier2</v>
      </c>
      <c r="G1344" t="str">
        <f t="shared" si="64"/>
        <v>TotVolume</v>
      </c>
      <c r="H1344">
        <f t="shared" si="63"/>
        <v>133</v>
      </c>
      <c r="I1344">
        <f>MATCH(G1344,Technologies!$B$7:$U$7,0)</f>
        <v>8</v>
      </c>
      <c r="J1344">
        <v>119</v>
      </c>
    </row>
    <row r="1345" spans="2:10" x14ac:dyDescent="0.25">
      <c r="B1345">
        <f>INDEX(exante.Technology!$A$5:$A$300,MATCH(E1345,exante.Technology!$C$5:$C$300,0))</f>
        <v>1333</v>
      </c>
      <c r="C1345" s="1">
        <f t="shared" si="62"/>
        <v>1084</v>
      </c>
      <c r="D1345" s="30" t="str">
        <f>IF(INDEX(Technologies!$B$8:$U$227,H1345,I1345)=0,"",INDEX(Technologies!$B$8:$U$227,H1345,I1345))</f>
        <v>Very large (over 23 cu. Ft.)</v>
      </c>
      <c r="E1345" t="str">
        <f>INDEX(Technologies!$B$8:$B$227,H1345)</f>
        <v>RefgFrz-SM_VLarge-Tier2</v>
      </c>
      <c r="G1345" t="str">
        <f t="shared" si="64"/>
        <v>SizeRange</v>
      </c>
      <c r="H1345">
        <f t="shared" si="63"/>
        <v>133</v>
      </c>
      <c r="I1345">
        <f>MATCH(G1345,Technologies!$B$7:$U$7,0)</f>
        <v>10</v>
      </c>
      <c r="J1345">
        <v>119</v>
      </c>
    </row>
    <row r="1346" spans="2:10" x14ac:dyDescent="0.25">
      <c r="B1346">
        <f>INDEX(exante.Technology!$A$5:$A$300,MATCH(E1346,exante.Technology!$C$5:$C$300,0))</f>
        <v>1333</v>
      </c>
      <c r="C1346" s="1">
        <f t="shared" si="62"/>
        <v>1085</v>
      </c>
      <c r="D1346" s="30" t="str">
        <f>IF(INDEX(Technologies!$B$8:$U$227,H1346,I1346)=0,"",INDEX(Technologies!$B$8:$U$227,H1346,I1346))</f>
        <v>Tier2</v>
      </c>
      <c r="E1346" t="str">
        <f>INDEX(Technologies!$B$8:$B$227,H1346)</f>
        <v>RefgFrz-SM_VLarge-Tier2</v>
      </c>
      <c r="G1346" t="str">
        <f t="shared" si="64"/>
        <v>EffLevel</v>
      </c>
      <c r="H1346">
        <f t="shared" si="63"/>
        <v>133</v>
      </c>
      <c r="I1346">
        <f>MATCH(G1346,Technologies!$B$7:$U$7,0)</f>
        <v>11</v>
      </c>
      <c r="J1346">
        <v>119</v>
      </c>
    </row>
    <row r="1347" spans="2:10" x14ac:dyDescent="0.25">
      <c r="B1347">
        <f>INDEX(exante.Technology!$A$5:$A$300,MATCH(E1347,exante.Technology!$C$5:$C$300,0))</f>
        <v>1333</v>
      </c>
      <c r="C1347" s="1">
        <f t="shared" si="62"/>
        <v>167</v>
      </c>
      <c r="D1347" s="30">
        <f>IF(INDEX(Technologies!$B$8:$U$227,H1347,I1347)=0,"",INDEX(Technologies!$B$8:$U$227,H1347,I1347))</f>
        <v>407</v>
      </c>
      <c r="E1347" t="str">
        <f>INDEX(Technologies!$B$8:$B$227,H1347)</f>
        <v>RefgFrz-SM_VLarge-Tier2</v>
      </c>
      <c r="G1347" t="str">
        <f t="shared" si="64"/>
        <v>Rated_kWhyr</v>
      </c>
      <c r="H1347">
        <f t="shared" si="63"/>
        <v>133</v>
      </c>
      <c r="I1347">
        <f>MATCH(G1347,Technologies!$B$7:$U$7,0)</f>
        <v>12</v>
      </c>
      <c r="J1347">
        <v>119</v>
      </c>
    </row>
    <row r="1348" spans="2:10" x14ac:dyDescent="0.25">
      <c r="B1348">
        <f>INDEX(exante.Technology!$A$5:$A$300,MATCH(E1348,exante.Technology!$C$5:$C$300,0))</f>
        <v>1333</v>
      </c>
      <c r="C1348" s="1">
        <f t="shared" si="62"/>
        <v>9</v>
      </c>
      <c r="D1348" s="30" t="str">
        <f>IF(INDEX(Technologies!$B$8:$U$227,H1348,I1348)=0,"",INDEX(Technologies!$B$8:$U$227,H1348,I1348))</f>
        <v>RatedkWh</v>
      </c>
      <c r="E1348" t="str">
        <f>INDEX(Technologies!$B$8:$B$227,H1348)</f>
        <v>RefgFrz-SM_VLarge-Tier2</v>
      </c>
      <c r="G1348" t="str">
        <f t="shared" si="64"/>
        <v>Scale_Basis_Type</v>
      </c>
      <c r="H1348">
        <f t="shared" si="63"/>
        <v>133</v>
      </c>
      <c r="I1348">
        <f>MATCH(G1348,Technologies!$B$7:$U$7,0)</f>
        <v>13</v>
      </c>
      <c r="J1348">
        <v>119</v>
      </c>
    </row>
    <row r="1349" spans="2:10" x14ac:dyDescent="0.25">
      <c r="B1349">
        <f>INDEX(exante.Technology!$A$5:$A$300,MATCH(E1349,exante.Technology!$C$5:$C$300,0))</f>
        <v>1333</v>
      </c>
      <c r="C1349" s="1">
        <f t="shared" si="62"/>
        <v>10</v>
      </c>
      <c r="D1349" s="30">
        <f>IF(INDEX(Technologies!$B$8:$U$227,H1349,I1349)=0,"",INDEX(Technologies!$B$8:$U$227,H1349,I1349))</f>
        <v>407</v>
      </c>
      <c r="E1349" t="str">
        <f>INDEX(Technologies!$B$8:$B$227,H1349)</f>
        <v>RefgFrz-SM_VLarge-Tier2</v>
      </c>
      <c r="G1349" t="str">
        <f t="shared" si="64"/>
        <v>Scale_Basis_Value</v>
      </c>
      <c r="H1349">
        <f t="shared" si="63"/>
        <v>133</v>
      </c>
      <c r="I1349">
        <f>MATCH(G1349,Technologies!$B$7:$U$7,0)</f>
        <v>14</v>
      </c>
      <c r="J1349">
        <v>119</v>
      </c>
    </row>
    <row r="1350" spans="2:10" x14ac:dyDescent="0.25">
      <c r="B1350">
        <f>INDEX(exante.Technology!$A$5:$A$300,MATCH(E1350,exante.Technology!$C$5:$C$300,0))</f>
        <v>1334</v>
      </c>
      <c r="C1350" s="1">
        <f t="shared" si="62"/>
        <v>83</v>
      </c>
      <c r="D1350" s="30" t="str">
        <f>IF(INDEX(Technologies!$B$8:$U$227,H1350,I1350)=0,"",INDEX(Technologies!$B$8:$U$227,H1350,I1350))</f>
        <v>Side</v>
      </c>
      <c r="E1350" t="str">
        <f>INDEX(Technologies!$B$8:$B$227,H1350)</f>
        <v>RefgFrz-SM_WtdSize-Tier2</v>
      </c>
      <c r="G1350" t="str">
        <f t="shared" si="64"/>
        <v>Freezer_Location</v>
      </c>
      <c r="H1350">
        <f t="shared" si="63"/>
        <v>134</v>
      </c>
      <c r="I1350">
        <f>MATCH(G1350,Technologies!$B$7:$U$7,0)</f>
        <v>4</v>
      </c>
      <c r="J1350">
        <v>119</v>
      </c>
    </row>
    <row r="1351" spans="2:10" x14ac:dyDescent="0.25">
      <c r="B1351">
        <f>INDEX(exante.Technology!$A$5:$A$300,MATCH(E1351,exante.Technology!$C$5:$C$300,0))</f>
        <v>1334</v>
      </c>
      <c r="C1351" s="1">
        <f t="shared" si="62"/>
        <v>95</v>
      </c>
      <c r="D1351" s="30" t="b">
        <f>IF(INDEX(Technologies!$B$8:$U$227,H1351,I1351)=0,"",INDEX(Technologies!$B$8:$U$227,H1351,I1351))</f>
        <v>0</v>
      </c>
      <c r="E1351" t="str">
        <f>INDEX(Technologies!$B$8:$B$227,H1351)</f>
        <v>RefgFrz-SM_WtdSize-Tier2</v>
      </c>
      <c r="G1351" t="str">
        <f t="shared" si="64"/>
        <v>IceMaker</v>
      </c>
      <c r="H1351">
        <f t="shared" si="63"/>
        <v>134</v>
      </c>
      <c r="I1351">
        <f>MATCH(G1351,Technologies!$B$7:$U$7,0)</f>
        <v>5</v>
      </c>
      <c r="J1351">
        <v>119</v>
      </c>
    </row>
    <row r="1352" spans="2:10" x14ac:dyDescent="0.25">
      <c r="B1352">
        <f>INDEX(exante.Technology!$A$5:$A$300,MATCH(E1352,exante.Technology!$C$5:$C$300,0))</f>
        <v>1334</v>
      </c>
      <c r="C1352" s="1">
        <f t="shared" si="62"/>
        <v>1083</v>
      </c>
      <c r="D1352" s="30" t="b">
        <f>IF(INDEX(Technologies!$B$8:$U$227,H1352,I1352)=0,"",INDEX(Technologies!$B$8:$U$227,H1352,I1352))</f>
        <v>0</v>
      </c>
      <c r="E1352" t="str">
        <f>INDEX(Technologies!$B$8:$B$227,H1352)</f>
        <v>RefgFrz-SM_WtdSize-Tier2</v>
      </c>
      <c r="G1352" t="str">
        <f t="shared" si="64"/>
        <v>ThruDoorIce</v>
      </c>
      <c r="H1352">
        <f t="shared" si="63"/>
        <v>134</v>
      </c>
      <c r="I1352">
        <f>MATCH(G1352,Technologies!$B$7:$U$7,0)</f>
        <v>6</v>
      </c>
      <c r="J1352">
        <v>119</v>
      </c>
    </row>
    <row r="1353" spans="2:10" x14ac:dyDescent="0.25">
      <c r="B1353">
        <f>INDEX(exante.Technology!$A$5:$A$300,MATCH(E1353,exante.Technology!$C$5:$C$300,0))</f>
        <v>1334</v>
      </c>
      <c r="C1353" s="1">
        <f t="shared" si="62"/>
        <v>38</v>
      </c>
      <c r="D1353" s="30" t="str">
        <f>IF(INDEX(Technologies!$B$8:$U$227,H1353,I1353)=0,"",INDEX(Technologies!$B$8:$U$227,H1353,I1353))</f>
        <v>Automatic</v>
      </c>
      <c r="E1353" t="str">
        <f>INDEX(Technologies!$B$8:$B$227,H1353)</f>
        <v>RefgFrz-SM_WtdSize-Tier2</v>
      </c>
      <c r="G1353" t="str">
        <f t="shared" si="64"/>
        <v>Defrost</v>
      </c>
      <c r="H1353">
        <f t="shared" si="63"/>
        <v>134</v>
      </c>
      <c r="I1353">
        <f>MATCH(G1353,Technologies!$B$7:$U$7,0)</f>
        <v>7</v>
      </c>
      <c r="J1353">
        <v>119</v>
      </c>
    </row>
    <row r="1354" spans="2:10" x14ac:dyDescent="0.25">
      <c r="B1354">
        <f>INDEX(exante.Technology!$A$5:$A$300,MATCH(E1354,exante.Technology!$C$5:$C$300,0))</f>
        <v>1334</v>
      </c>
      <c r="C1354" s="1">
        <f t="shared" si="62"/>
        <v>205</v>
      </c>
      <c r="D1354" s="30">
        <f>IF(INDEX(Technologies!$B$8:$U$227,H1354,I1354)=0,"",INDEX(Technologies!$B$8:$U$227,H1354,I1354))</f>
        <v>21</v>
      </c>
      <c r="E1354" t="str">
        <f>INDEX(Technologies!$B$8:$B$227,H1354)</f>
        <v>RefgFrz-SM_WtdSize-Tier2</v>
      </c>
      <c r="G1354" t="str">
        <f t="shared" si="64"/>
        <v>TotVolume</v>
      </c>
      <c r="H1354">
        <f t="shared" si="63"/>
        <v>134</v>
      </c>
      <c r="I1354">
        <f>MATCH(G1354,Technologies!$B$7:$U$7,0)</f>
        <v>8</v>
      </c>
      <c r="J1354">
        <v>119</v>
      </c>
    </row>
    <row r="1355" spans="2:10" x14ac:dyDescent="0.25">
      <c r="B1355">
        <f>INDEX(exante.Technology!$A$5:$A$300,MATCH(E1355,exante.Technology!$C$5:$C$300,0))</f>
        <v>1334</v>
      </c>
      <c r="C1355" s="1">
        <f t="shared" si="62"/>
        <v>1084</v>
      </c>
      <c r="D1355" s="30" t="str">
        <f>IF(INDEX(Technologies!$B$8:$U$227,H1355,I1355)=0,"",INDEX(Technologies!$B$8:$U$227,H1355,I1355))</f>
        <v>Weighted Size</v>
      </c>
      <c r="E1355" t="str">
        <f>INDEX(Technologies!$B$8:$B$227,H1355)</f>
        <v>RefgFrz-SM_WtdSize-Tier2</v>
      </c>
      <c r="G1355" t="str">
        <f t="shared" si="64"/>
        <v>SizeRange</v>
      </c>
      <c r="H1355">
        <f t="shared" si="63"/>
        <v>134</v>
      </c>
      <c r="I1355">
        <f>MATCH(G1355,Technologies!$B$7:$U$7,0)</f>
        <v>10</v>
      </c>
      <c r="J1355">
        <v>119</v>
      </c>
    </row>
    <row r="1356" spans="2:10" x14ac:dyDescent="0.25">
      <c r="B1356">
        <f>INDEX(exante.Technology!$A$5:$A$300,MATCH(E1356,exante.Technology!$C$5:$C$300,0))</f>
        <v>1334</v>
      </c>
      <c r="C1356" s="1">
        <f t="shared" si="62"/>
        <v>1085</v>
      </c>
      <c r="D1356" s="30" t="str">
        <f>IF(INDEX(Technologies!$B$8:$U$227,H1356,I1356)=0,"",INDEX(Technologies!$B$8:$U$227,H1356,I1356))</f>
        <v>Tier2</v>
      </c>
      <c r="E1356" t="str">
        <f>INDEX(Technologies!$B$8:$B$227,H1356)</f>
        <v>RefgFrz-SM_WtdSize-Tier2</v>
      </c>
      <c r="G1356" t="str">
        <f t="shared" si="64"/>
        <v>EffLevel</v>
      </c>
      <c r="H1356">
        <f t="shared" si="63"/>
        <v>134</v>
      </c>
      <c r="I1356">
        <f>MATCH(G1356,Technologies!$B$7:$U$7,0)</f>
        <v>11</v>
      </c>
      <c r="J1356">
        <v>119</v>
      </c>
    </row>
    <row r="1357" spans="2:10" x14ac:dyDescent="0.25">
      <c r="B1357">
        <f>INDEX(exante.Technology!$A$5:$A$300,MATCH(E1357,exante.Technology!$C$5:$C$300,0))</f>
        <v>1334</v>
      </c>
      <c r="C1357" s="1">
        <f t="shared" si="62"/>
        <v>167</v>
      </c>
      <c r="D1357" s="30">
        <f>IF(INDEX(Technologies!$B$8:$U$227,H1357,I1357)=0,"",INDEX(Technologies!$B$8:$U$227,H1357,I1357))</f>
        <v>375</v>
      </c>
      <c r="E1357" t="str">
        <f>INDEX(Technologies!$B$8:$B$227,H1357)</f>
        <v>RefgFrz-SM_WtdSize-Tier2</v>
      </c>
      <c r="G1357" t="str">
        <f t="shared" si="64"/>
        <v>Rated_kWhyr</v>
      </c>
      <c r="H1357">
        <f t="shared" si="63"/>
        <v>134</v>
      </c>
      <c r="I1357">
        <f>MATCH(G1357,Technologies!$B$7:$U$7,0)</f>
        <v>12</v>
      </c>
      <c r="J1357">
        <v>119</v>
      </c>
    </row>
    <row r="1358" spans="2:10" x14ac:dyDescent="0.25">
      <c r="B1358">
        <f>INDEX(exante.Technology!$A$5:$A$300,MATCH(E1358,exante.Technology!$C$5:$C$300,0))</f>
        <v>1334</v>
      </c>
      <c r="C1358" s="1">
        <f t="shared" si="62"/>
        <v>9</v>
      </c>
      <c r="D1358" s="30" t="str">
        <f>IF(INDEX(Technologies!$B$8:$U$227,H1358,I1358)=0,"",INDEX(Technologies!$B$8:$U$227,H1358,I1358))</f>
        <v>RatedkWh</v>
      </c>
      <c r="E1358" t="str">
        <f>INDEX(Technologies!$B$8:$B$227,H1358)</f>
        <v>RefgFrz-SM_WtdSize-Tier2</v>
      </c>
      <c r="G1358" t="str">
        <f t="shared" si="64"/>
        <v>Scale_Basis_Type</v>
      </c>
      <c r="H1358">
        <f t="shared" si="63"/>
        <v>134</v>
      </c>
      <c r="I1358">
        <f>MATCH(G1358,Technologies!$B$7:$U$7,0)</f>
        <v>13</v>
      </c>
      <c r="J1358">
        <v>119</v>
      </c>
    </row>
    <row r="1359" spans="2:10" x14ac:dyDescent="0.25">
      <c r="B1359">
        <f>INDEX(exante.Technology!$A$5:$A$300,MATCH(E1359,exante.Technology!$C$5:$C$300,0))</f>
        <v>1334</v>
      </c>
      <c r="C1359" s="1">
        <f t="shared" si="62"/>
        <v>10</v>
      </c>
      <c r="D1359" s="30">
        <f>IF(INDEX(Technologies!$B$8:$U$227,H1359,I1359)=0,"",INDEX(Technologies!$B$8:$U$227,H1359,I1359))</f>
        <v>375</v>
      </c>
      <c r="E1359" t="str">
        <f>INDEX(Technologies!$B$8:$B$227,H1359)</f>
        <v>RefgFrz-SM_WtdSize-Tier2</v>
      </c>
      <c r="G1359" t="str">
        <f t="shared" si="64"/>
        <v>Scale_Basis_Value</v>
      </c>
      <c r="H1359">
        <f t="shared" si="63"/>
        <v>134</v>
      </c>
      <c r="I1359">
        <f>MATCH(G1359,Technologies!$B$7:$U$7,0)</f>
        <v>14</v>
      </c>
      <c r="J1359">
        <v>119</v>
      </c>
    </row>
    <row r="1360" spans="2:10" x14ac:dyDescent="0.25">
      <c r="B1360">
        <f>INDEX(exante.Technology!$A$5:$A$300,MATCH(E1360,exante.Technology!$C$5:$C$300,0))</f>
        <v>1335</v>
      </c>
      <c r="C1360" s="1">
        <f t="shared" si="62"/>
        <v>83</v>
      </c>
      <c r="D1360" s="30" t="str">
        <f>IF(INDEX(Technologies!$B$8:$U$227,H1360,I1360)=0,"",INDEX(Technologies!$B$8:$U$227,H1360,I1360))</f>
        <v>Side</v>
      </c>
      <c r="E1360" t="str">
        <f>INDEX(Technologies!$B$8:$B$227,H1360)</f>
        <v>RefgFrz-SM-Ice_Mini-Tier2</v>
      </c>
      <c r="G1360" t="str">
        <f t="shared" si="64"/>
        <v>Freezer_Location</v>
      </c>
      <c r="H1360">
        <f t="shared" si="63"/>
        <v>135</v>
      </c>
      <c r="I1360">
        <f>MATCH(G1360,Technologies!$B$7:$U$7,0)</f>
        <v>4</v>
      </c>
      <c r="J1360">
        <v>119</v>
      </c>
    </row>
    <row r="1361" spans="2:10" x14ac:dyDescent="0.25">
      <c r="B1361">
        <f>INDEX(exante.Technology!$A$5:$A$300,MATCH(E1361,exante.Technology!$C$5:$C$300,0))</f>
        <v>1335</v>
      </c>
      <c r="C1361" s="1">
        <f t="shared" si="62"/>
        <v>95</v>
      </c>
      <c r="D1361" s="30" t="b">
        <f>IF(INDEX(Technologies!$B$8:$U$227,H1361,I1361)=0,"",INDEX(Technologies!$B$8:$U$227,H1361,I1361))</f>
        <v>1</v>
      </c>
      <c r="E1361" t="str">
        <f>INDEX(Technologies!$B$8:$B$227,H1361)</f>
        <v>RefgFrz-SM-Ice_Mini-Tier2</v>
      </c>
      <c r="G1361" t="str">
        <f t="shared" si="64"/>
        <v>IceMaker</v>
      </c>
      <c r="H1361">
        <f t="shared" si="63"/>
        <v>135</v>
      </c>
      <c r="I1361">
        <f>MATCH(G1361,Technologies!$B$7:$U$7,0)</f>
        <v>5</v>
      </c>
      <c r="J1361">
        <v>119</v>
      </c>
    </row>
    <row r="1362" spans="2:10" x14ac:dyDescent="0.25">
      <c r="B1362">
        <f>INDEX(exante.Technology!$A$5:$A$300,MATCH(E1362,exante.Technology!$C$5:$C$300,0))</f>
        <v>1335</v>
      </c>
      <c r="C1362" s="1">
        <f t="shared" si="62"/>
        <v>1083</v>
      </c>
      <c r="D1362" s="30" t="b">
        <f>IF(INDEX(Technologies!$B$8:$U$227,H1362,I1362)=0,"",INDEX(Technologies!$B$8:$U$227,H1362,I1362))</f>
        <v>0</v>
      </c>
      <c r="E1362" t="str">
        <f>INDEX(Technologies!$B$8:$B$227,H1362)</f>
        <v>RefgFrz-SM-Ice_Mini-Tier2</v>
      </c>
      <c r="G1362" t="str">
        <f t="shared" si="64"/>
        <v>ThruDoorIce</v>
      </c>
      <c r="H1362">
        <f t="shared" si="63"/>
        <v>135</v>
      </c>
      <c r="I1362">
        <f>MATCH(G1362,Technologies!$B$7:$U$7,0)</f>
        <v>6</v>
      </c>
      <c r="J1362">
        <v>119</v>
      </c>
    </row>
    <row r="1363" spans="2:10" x14ac:dyDescent="0.25">
      <c r="B1363">
        <f>INDEX(exante.Technology!$A$5:$A$300,MATCH(E1363,exante.Technology!$C$5:$C$300,0))</f>
        <v>1335</v>
      </c>
      <c r="C1363" s="1">
        <f t="shared" si="62"/>
        <v>38</v>
      </c>
      <c r="D1363" s="30" t="str">
        <f>IF(INDEX(Technologies!$B$8:$U$227,H1363,I1363)=0,"",INDEX(Technologies!$B$8:$U$227,H1363,I1363))</f>
        <v>Automatic</v>
      </c>
      <c r="E1363" t="str">
        <f>INDEX(Technologies!$B$8:$B$227,H1363)</f>
        <v>RefgFrz-SM-Ice_Mini-Tier2</v>
      </c>
      <c r="G1363" t="str">
        <f t="shared" si="64"/>
        <v>Defrost</v>
      </c>
      <c r="H1363">
        <f t="shared" si="63"/>
        <v>135</v>
      </c>
      <c r="I1363">
        <f>MATCH(G1363,Technologies!$B$7:$U$7,0)</f>
        <v>7</v>
      </c>
      <c r="J1363">
        <v>119</v>
      </c>
    </row>
    <row r="1364" spans="2:10" x14ac:dyDescent="0.25">
      <c r="B1364">
        <f>INDEX(exante.Technology!$A$5:$A$300,MATCH(E1364,exante.Technology!$C$5:$C$300,0))</f>
        <v>1335</v>
      </c>
      <c r="C1364" s="1">
        <f t="shared" si="62"/>
        <v>205</v>
      </c>
      <c r="D1364" s="30">
        <f>IF(INDEX(Technologies!$B$8:$U$227,H1364,I1364)=0,"",INDEX(Technologies!$B$8:$U$227,H1364,I1364))</f>
        <v>11</v>
      </c>
      <c r="E1364" t="str">
        <f>INDEX(Technologies!$B$8:$B$227,H1364)</f>
        <v>RefgFrz-SM-Ice_Mini-Tier2</v>
      </c>
      <c r="G1364" t="str">
        <f t="shared" si="64"/>
        <v>TotVolume</v>
      </c>
      <c r="H1364">
        <f t="shared" si="63"/>
        <v>135</v>
      </c>
      <c r="I1364">
        <f>MATCH(G1364,Technologies!$B$7:$U$7,0)</f>
        <v>8</v>
      </c>
      <c r="J1364">
        <v>119</v>
      </c>
    </row>
    <row r="1365" spans="2:10" x14ac:dyDescent="0.25">
      <c r="B1365">
        <f>INDEX(exante.Technology!$A$5:$A$300,MATCH(E1365,exante.Technology!$C$5:$C$300,0))</f>
        <v>1335</v>
      </c>
      <c r="C1365" s="1">
        <f t="shared" si="62"/>
        <v>1084</v>
      </c>
      <c r="D1365" s="30" t="str">
        <f>IF(INDEX(Technologies!$B$8:$U$227,H1365,I1365)=0,"",INDEX(Technologies!$B$8:$U$227,H1365,I1365))</f>
        <v>Very Small (&lt;13 cu. ft.)</v>
      </c>
      <c r="E1365" t="str">
        <f>INDEX(Technologies!$B$8:$B$227,H1365)</f>
        <v>RefgFrz-SM-Ice_Mini-Tier2</v>
      </c>
      <c r="G1365" t="str">
        <f t="shared" si="64"/>
        <v>SizeRange</v>
      </c>
      <c r="H1365">
        <f t="shared" si="63"/>
        <v>135</v>
      </c>
      <c r="I1365">
        <f>MATCH(G1365,Technologies!$B$7:$U$7,0)</f>
        <v>10</v>
      </c>
      <c r="J1365">
        <v>119</v>
      </c>
    </row>
    <row r="1366" spans="2:10" x14ac:dyDescent="0.25">
      <c r="B1366">
        <f>INDEX(exante.Technology!$A$5:$A$300,MATCH(E1366,exante.Technology!$C$5:$C$300,0))</f>
        <v>1335</v>
      </c>
      <c r="C1366" s="1">
        <f t="shared" si="62"/>
        <v>1085</v>
      </c>
      <c r="D1366" s="30" t="str">
        <f>IF(INDEX(Technologies!$B$8:$U$227,H1366,I1366)=0,"",INDEX(Technologies!$B$8:$U$227,H1366,I1366))</f>
        <v>Tier2</v>
      </c>
      <c r="E1366" t="str">
        <f>INDEX(Technologies!$B$8:$B$227,H1366)</f>
        <v>RefgFrz-SM-Ice_Mini-Tier2</v>
      </c>
      <c r="G1366" t="str">
        <f t="shared" si="64"/>
        <v>EffLevel</v>
      </c>
      <c r="H1366">
        <f t="shared" si="63"/>
        <v>135</v>
      </c>
      <c r="I1366">
        <f>MATCH(G1366,Technologies!$B$7:$U$7,0)</f>
        <v>11</v>
      </c>
      <c r="J1366">
        <v>119</v>
      </c>
    </row>
    <row r="1367" spans="2:10" x14ac:dyDescent="0.25">
      <c r="B1367">
        <f>INDEX(exante.Technology!$A$5:$A$300,MATCH(E1367,exante.Technology!$C$5:$C$300,0))</f>
        <v>1335</v>
      </c>
      <c r="C1367" s="1">
        <f t="shared" si="62"/>
        <v>167</v>
      </c>
      <c r="D1367" s="30">
        <f>IF(INDEX(Technologies!$B$8:$U$227,H1367,I1367)=0,"",INDEX(Technologies!$B$8:$U$227,H1367,I1367))</f>
        <v>351</v>
      </c>
      <c r="E1367" t="str">
        <f>INDEX(Technologies!$B$8:$B$227,H1367)</f>
        <v>RefgFrz-SM-Ice_Mini-Tier2</v>
      </c>
      <c r="G1367" t="str">
        <f t="shared" si="64"/>
        <v>Rated_kWhyr</v>
      </c>
      <c r="H1367">
        <f t="shared" si="63"/>
        <v>135</v>
      </c>
      <c r="I1367">
        <f>MATCH(G1367,Technologies!$B$7:$U$7,0)</f>
        <v>12</v>
      </c>
      <c r="J1367">
        <v>119</v>
      </c>
    </row>
    <row r="1368" spans="2:10" x14ac:dyDescent="0.25">
      <c r="B1368">
        <f>INDEX(exante.Technology!$A$5:$A$300,MATCH(E1368,exante.Technology!$C$5:$C$300,0))</f>
        <v>1335</v>
      </c>
      <c r="C1368" s="1">
        <f t="shared" si="62"/>
        <v>9</v>
      </c>
      <c r="D1368" s="30" t="str">
        <f>IF(INDEX(Technologies!$B$8:$U$227,H1368,I1368)=0,"",INDEX(Technologies!$B$8:$U$227,H1368,I1368))</f>
        <v>RatedkWh</v>
      </c>
      <c r="E1368" t="str">
        <f>INDEX(Technologies!$B$8:$B$227,H1368)</f>
        <v>RefgFrz-SM-Ice_Mini-Tier2</v>
      </c>
      <c r="G1368" t="str">
        <f t="shared" si="64"/>
        <v>Scale_Basis_Type</v>
      </c>
      <c r="H1368">
        <f t="shared" si="63"/>
        <v>135</v>
      </c>
      <c r="I1368">
        <f>MATCH(G1368,Technologies!$B$7:$U$7,0)</f>
        <v>13</v>
      </c>
      <c r="J1368">
        <v>119</v>
      </c>
    </row>
    <row r="1369" spans="2:10" x14ac:dyDescent="0.25">
      <c r="B1369">
        <f>INDEX(exante.Technology!$A$5:$A$300,MATCH(E1369,exante.Technology!$C$5:$C$300,0))</f>
        <v>1335</v>
      </c>
      <c r="C1369" s="1">
        <f t="shared" si="62"/>
        <v>10</v>
      </c>
      <c r="D1369" s="30">
        <f>IF(INDEX(Technologies!$B$8:$U$227,H1369,I1369)=0,"",INDEX(Technologies!$B$8:$U$227,H1369,I1369))</f>
        <v>351</v>
      </c>
      <c r="E1369" t="str">
        <f>INDEX(Technologies!$B$8:$B$227,H1369)</f>
        <v>RefgFrz-SM-Ice_Mini-Tier2</v>
      </c>
      <c r="G1369" t="str">
        <f t="shared" si="64"/>
        <v>Scale_Basis_Value</v>
      </c>
      <c r="H1369">
        <f t="shared" si="63"/>
        <v>135</v>
      </c>
      <c r="I1369">
        <f>MATCH(G1369,Technologies!$B$7:$U$7,0)</f>
        <v>14</v>
      </c>
      <c r="J1369">
        <v>119</v>
      </c>
    </row>
    <row r="1370" spans="2:10" x14ac:dyDescent="0.25">
      <c r="B1370">
        <f>INDEX(exante.Technology!$A$5:$A$300,MATCH(E1370,exante.Technology!$C$5:$C$300,0))</f>
        <v>1336</v>
      </c>
      <c r="C1370" s="1">
        <f t="shared" si="62"/>
        <v>83</v>
      </c>
      <c r="D1370" s="30" t="str">
        <f>IF(INDEX(Technologies!$B$8:$U$227,H1370,I1370)=0,"",INDEX(Technologies!$B$8:$U$227,H1370,I1370))</f>
        <v>Side</v>
      </c>
      <c r="E1370" t="str">
        <f>INDEX(Technologies!$B$8:$B$227,H1370)</f>
        <v>RefgFrz-SM-Ice_Small-Tier2</v>
      </c>
      <c r="G1370" t="str">
        <f t="shared" si="64"/>
        <v>Freezer_Location</v>
      </c>
      <c r="H1370">
        <f t="shared" si="63"/>
        <v>136</v>
      </c>
      <c r="I1370">
        <f>MATCH(G1370,Technologies!$B$7:$U$7,0)</f>
        <v>4</v>
      </c>
      <c r="J1370">
        <v>119</v>
      </c>
    </row>
    <row r="1371" spans="2:10" x14ac:dyDescent="0.25">
      <c r="B1371">
        <f>INDEX(exante.Technology!$A$5:$A$300,MATCH(E1371,exante.Technology!$C$5:$C$300,0))</f>
        <v>1336</v>
      </c>
      <c r="C1371" s="1">
        <f t="shared" si="62"/>
        <v>95</v>
      </c>
      <c r="D1371" s="30" t="b">
        <f>IF(INDEX(Technologies!$B$8:$U$227,H1371,I1371)=0,"",INDEX(Technologies!$B$8:$U$227,H1371,I1371))</f>
        <v>1</v>
      </c>
      <c r="E1371" t="str">
        <f>INDEX(Technologies!$B$8:$B$227,H1371)</f>
        <v>RefgFrz-SM-Ice_Small-Tier2</v>
      </c>
      <c r="G1371" t="str">
        <f t="shared" si="64"/>
        <v>IceMaker</v>
      </c>
      <c r="H1371">
        <f t="shared" si="63"/>
        <v>136</v>
      </c>
      <c r="I1371">
        <f>MATCH(G1371,Technologies!$B$7:$U$7,0)</f>
        <v>5</v>
      </c>
      <c r="J1371">
        <v>119</v>
      </c>
    </row>
    <row r="1372" spans="2:10" x14ac:dyDescent="0.25">
      <c r="B1372">
        <f>INDEX(exante.Technology!$A$5:$A$300,MATCH(E1372,exante.Technology!$C$5:$C$300,0))</f>
        <v>1336</v>
      </c>
      <c r="C1372" s="1">
        <f t="shared" si="62"/>
        <v>1083</v>
      </c>
      <c r="D1372" s="30" t="b">
        <f>IF(INDEX(Technologies!$B$8:$U$227,H1372,I1372)=0,"",INDEX(Technologies!$B$8:$U$227,H1372,I1372))</f>
        <v>0</v>
      </c>
      <c r="E1372" t="str">
        <f>INDEX(Technologies!$B$8:$B$227,H1372)</f>
        <v>RefgFrz-SM-Ice_Small-Tier2</v>
      </c>
      <c r="G1372" t="str">
        <f t="shared" si="64"/>
        <v>ThruDoorIce</v>
      </c>
      <c r="H1372">
        <f t="shared" si="63"/>
        <v>136</v>
      </c>
      <c r="I1372">
        <f>MATCH(G1372,Technologies!$B$7:$U$7,0)</f>
        <v>6</v>
      </c>
      <c r="J1372">
        <v>119</v>
      </c>
    </row>
    <row r="1373" spans="2:10" x14ac:dyDescent="0.25">
      <c r="B1373">
        <f>INDEX(exante.Technology!$A$5:$A$300,MATCH(E1373,exante.Technology!$C$5:$C$300,0))</f>
        <v>1336</v>
      </c>
      <c r="C1373" s="1">
        <f t="shared" si="62"/>
        <v>38</v>
      </c>
      <c r="D1373" s="30" t="str">
        <f>IF(INDEX(Technologies!$B$8:$U$227,H1373,I1373)=0,"",INDEX(Technologies!$B$8:$U$227,H1373,I1373))</f>
        <v>Automatic</v>
      </c>
      <c r="E1373" t="str">
        <f>INDEX(Technologies!$B$8:$B$227,H1373)</f>
        <v>RefgFrz-SM-Ice_Small-Tier2</v>
      </c>
      <c r="G1373" t="str">
        <f t="shared" si="64"/>
        <v>Defrost</v>
      </c>
      <c r="H1373">
        <f t="shared" si="63"/>
        <v>136</v>
      </c>
      <c r="I1373">
        <f>MATCH(G1373,Technologies!$B$7:$U$7,0)</f>
        <v>7</v>
      </c>
      <c r="J1373">
        <v>119</v>
      </c>
    </row>
    <row r="1374" spans="2:10" x14ac:dyDescent="0.25">
      <c r="B1374">
        <f>INDEX(exante.Technology!$A$5:$A$300,MATCH(E1374,exante.Technology!$C$5:$C$300,0))</f>
        <v>1336</v>
      </c>
      <c r="C1374" s="1">
        <f t="shared" si="62"/>
        <v>205</v>
      </c>
      <c r="D1374" s="30">
        <f>IF(INDEX(Technologies!$B$8:$U$227,H1374,I1374)=0,"",INDEX(Technologies!$B$8:$U$227,H1374,I1374))</f>
        <v>15</v>
      </c>
      <c r="E1374" t="str">
        <f>INDEX(Technologies!$B$8:$B$227,H1374)</f>
        <v>RefgFrz-SM-Ice_Small-Tier2</v>
      </c>
      <c r="G1374" t="str">
        <f t="shared" si="64"/>
        <v>TotVolume</v>
      </c>
      <c r="H1374">
        <f t="shared" si="63"/>
        <v>136</v>
      </c>
      <c r="I1374">
        <f>MATCH(G1374,Technologies!$B$7:$U$7,0)</f>
        <v>8</v>
      </c>
      <c r="J1374">
        <v>119</v>
      </c>
    </row>
    <row r="1375" spans="2:10" x14ac:dyDescent="0.25">
      <c r="B1375">
        <f>INDEX(exante.Technology!$A$5:$A$300,MATCH(E1375,exante.Technology!$C$5:$C$300,0))</f>
        <v>1336</v>
      </c>
      <c r="C1375" s="1">
        <f t="shared" ref="C1375:C1438" si="65">+C1365</f>
        <v>1084</v>
      </c>
      <c r="D1375" s="30" t="str">
        <f>IF(INDEX(Technologies!$B$8:$U$227,H1375,I1375)=0,"",INDEX(Technologies!$B$8:$U$227,H1375,I1375))</f>
        <v>Small (13 – 16 cu. ft.)</v>
      </c>
      <c r="E1375" t="str">
        <f>INDEX(Technologies!$B$8:$B$227,H1375)</f>
        <v>RefgFrz-SM-Ice_Small-Tier2</v>
      </c>
      <c r="G1375" t="str">
        <f t="shared" si="64"/>
        <v>SizeRange</v>
      </c>
      <c r="H1375">
        <f t="shared" ref="H1375:H1438" si="66">+H1365+1</f>
        <v>136</v>
      </c>
      <c r="I1375">
        <f>MATCH(G1375,Technologies!$B$7:$U$7,0)</f>
        <v>10</v>
      </c>
      <c r="J1375">
        <v>119</v>
      </c>
    </row>
    <row r="1376" spans="2:10" x14ac:dyDescent="0.25">
      <c r="B1376">
        <f>INDEX(exante.Technology!$A$5:$A$300,MATCH(E1376,exante.Technology!$C$5:$C$300,0))</f>
        <v>1336</v>
      </c>
      <c r="C1376" s="1">
        <f t="shared" si="65"/>
        <v>1085</v>
      </c>
      <c r="D1376" s="30" t="str">
        <f>IF(INDEX(Technologies!$B$8:$U$227,H1376,I1376)=0,"",INDEX(Technologies!$B$8:$U$227,H1376,I1376))</f>
        <v>Tier2</v>
      </c>
      <c r="E1376" t="str">
        <f>INDEX(Technologies!$B$8:$B$227,H1376)</f>
        <v>RefgFrz-SM-Ice_Small-Tier2</v>
      </c>
      <c r="G1376" t="str">
        <f t="shared" si="64"/>
        <v>EffLevel</v>
      </c>
      <c r="H1376">
        <f t="shared" si="66"/>
        <v>136</v>
      </c>
      <c r="I1376">
        <f>MATCH(G1376,Technologies!$B$7:$U$7,0)</f>
        <v>11</v>
      </c>
      <c r="J1376">
        <v>119</v>
      </c>
    </row>
    <row r="1377" spans="2:10" x14ac:dyDescent="0.25">
      <c r="B1377">
        <f>INDEX(exante.Technology!$A$5:$A$300,MATCH(E1377,exante.Technology!$C$5:$C$300,0))</f>
        <v>1336</v>
      </c>
      <c r="C1377" s="1">
        <f t="shared" si="65"/>
        <v>167</v>
      </c>
      <c r="D1377" s="30">
        <f>IF(INDEX(Technologies!$B$8:$U$227,H1377,I1377)=0,"",INDEX(Technologies!$B$8:$U$227,H1377,I1377))</f>
        <v>382</v>
      </c>
      <c r="E1377" t="str">
        <f>INDEX(Technologies!$B$8:$B$227,H1377)</f>
        <v>RefgFrz-SM-Ice_Small-Tier2</v>
      </c>
      <c r="G1377" t="str">
        <f t="shared" si="64"/>
        <v>Rated_kWhyr</v>
      </c>
      <c r="H1377">
        <f t="shared" si="66"/>
        <v>136</v>
      </c>
      <c r="I1377">
        <f>MATCH(G1377,Technologies!$B$7:$U$7,0)</f>
        <v>12</v>
      </c>
      <c r="J1377">
        <v>119</v>
      </c>
    </row>
    <row r="1378" spans="2:10" x14ac:dyDescent="0.25">
      <c r="B1378">
        <f>INDEX(exante.Technology!$A$5:$A$300,MATCH(E1378,exante.Technology!$C$5:$C$300,0))</f>
        <v>1336</v>
      </c>
      <c r="C1378" s="1">
        <f t="shared" si="65"/>
        <v>9</v>
      </c>
      <c r="D1378" s="30" t="str">
        <f>IF(INDEX(Technologies!$B$8:$U$227,H1378,I1378)=0,"",INDEX(Technologies!$B$8:$U$227,H1378,I1378))</f>
        <v>RatedkWh</v>
      </c>
      <c r="E1378" t="str">
        <f>INDEX(Technologies!$B$8:$B$227,H1378)</f>
        <v>RefgFrz-SM-Ice_Small-Tier2</v>
      </c>
      <c r="G1378" t="str">
        <f t="shared" si="64"/>
        <v>Scale_Basis_Type</v>
      </c>
      <c r="H1378">
        <f t="shared" si="66"/>
        <v>136</v>
      </c>
      <c r="I1378">
        <f>MATCH(G1378,Technologies!$B$7:$U$7,0)</f>
        <v>13</v>
      </c>
      <c r="J1378">
        <v>119</v>
      </c>
    </row>
    <row r="1379" spans="2:10" x14ac:dyDescent="0.25">
      <c r="B1379">
        <f>INDEX(exante.Technology!$A$5:$A$300,MATCH(E1379,exante.Technology!$C$5:$C$300,0))</f>
        <v>1336</v>
      </c>
      <c r="C1379" s="1">
        <f t="shared" si="65"/>
        <v>10</v>
      </c>
      <c r="D1379" s="30">
        <f>IF(INDEX(Technologies!$B$8:$U$227,H1379,I1379)=0,"",INDEX(Technologies!$B$8:$U$227,H1379,I1379))</f>
        <v>382</v>
      </c>
      <c r="E1379" t="str">
        <f>INDEX(Technologies!$B$8:$B$227,H1379)</f>
        <v>RefgFrz-SM-Ice_Small-Tier2</v>
      </c>
      <c r="G1379" t="str">
        <f t="shared" si="64"/>
        <v>Scale_Basis_Value</v>
      </c>
      <c r="H1379">
        <f t="shared" si="66"/>
        <v>136</v>
      </c>
      <c r="I1379">
        <f>MATCH(G1379,Technologies!$B$7:$U$7,0)</f>
        <v>14</v>
      </c>
      <c r="J1379">
        <v>119</v>
      </c>
    </row>
    <row r="1380" spans="2:10" x14ac:dyDescent="0.25">
      <c r="B1380">
        <f>INDEX(exante.Technology!$A$5:$A$300,MATCH(E1380,exante.Technology!$C$5:$C$300,0))</f>
        <v>1337</v>
      </c>
      <c r="C1380" s="1">
        <f t="shared" si="65"/>
        <v>83</v>
      </c>
      <c r="D1380" s="30" t="str">
        <f>IF(INDEX(Technologies!$B$8:$U$227,H1380,I1380)=0,"",INDEX(Technologies!$B$8:$U$227,H1380,I1380))</f>
        <v>Side</v>
      </c>
      <c r="E1380" t="str">
        <f>INDEX(Technologies!$B$8:$B$227,H1380)</f>
        <v>RefgFrz-SM-Ice_Med-Tier2</v>
      </c>
      <c r="G1380" t="str">
        <f t="shared" si="64"/>
        <v>Freezer_Location</v>
      </c>
      <c r="H1380">
        <f t="shared" si="66"/>
        <v>137</v>
      </c>
      <c r="I1380">
        <f>MATCH(G1380,Technologies!$B$7:$U$7,0)</f>
        <v>4</v>
      </c>
      <c r="J1380">
        <v>119</v>
      </c>
    </row>
    <row r="1381" spans="2:10" x14ac:dyDescent="0.25">
      <c r="B1381">
        <f>INDEX(exante.Technology!$A$5:$A$300,MATCH(E1381,exante.Technology!$C$5:$C$300,0))</f>
        <v>1337</v>
      </c>
      <c r="C1381" s="1">
        <f t="shared" si="65"/>
        <v>95</v>
      </c>
      <c r="D1381" s="30" t="b">
        <f>IF(INDEX(Technologies!$B$8:$U$227,H1381,I1381)=0,"",INDEX(Technologies!$B$8:$U$227,H1381,I1381))</f>
        <v>1</v>
      </c>
      <c r="E1381" t="str">
        <f>INDEX(Technologies!$B$8:$B$227,H1381)</f>
        <v>RefgFrz-SM-Ice_Med-Tier2</v>
      </c>
      <c r="G1381" t="str">
        <f t="shared" si="64"/>
        <v>IceMaker</v>
      </c>
      <c r="H1381">
        <f t="shared" si="66"/>
        <v>137</v>
      </c>
      <c r="I1381">
        <f>MATCH(G1381,Technologies!$B$7:$U$7,0)</f>
        <v>5</v>
      </c>
      <c r="J1381">
        <v>119</v>
      </c>
    </row>
    <row r="1382" spans="2:10" x14ac:dyDescent="0.25">
      <c r="B1382">
        <f>INDEX(exante.Technology!$A$5:$A$300,MATCH(E1382,exante.Technology!$C$5:$C$300,0))</f>
        <v>1337</v>
      </c>
      <c r="C1382" s="1">
        <f t="shared" si="65"/>
        <v>1083</v>
      </c>
      <c r="D1382" s="30" t="b">
        <f>IF(INDEX(Technologies!$B$8:$U$227,H1382,I1382)=0,"",INDEX(Technologies!$B$8:$U$227,H1382,I1382))</f>
        <v>0</v>
      </c>
      <c r="E1382" t="str">
        <f>INDEX(Technologies!$B$8:$B$227,H1382)</f>
        <v>RefgFrz-SM-Ice_Med-Tier2</v>
      </c>
      <c r="G1382" t="str">
        <f t="shared" si="64"/>
        <v>ThruDoorIce</v>
      </c>
      <c r="H1382">
        <f t="shared" si="66"/>
        <v>137</v>
      </c>
      <c r="I1382">
        <f>MATCH(G1382,Technologies!$B$7:$U$7,0)</f>
        <v>6</v>
      </c>
      <c r="J1382">
        <v>119</v>
      </c>
    </row>
    <row r="1383" spans="2:10" x14ac:dyDescent="0.25">
      <c r="B1383">
        <f>INDEX(exante.Technology!$A$5:$A$300,MATCH(E1383,exante.Technology!$C$5:$C$300,0))</f>
        <v>1337</v>
      </c>
      <c r="C1383" s="1">
        <f t="shared" si="65"/>
        <v>38</v>
      </c>
      <c r="D1383" s="30" t="str">
        <f>IF(INDEX(Technologies!$B$8:$U$227,H1383,I1383)=0,"",INDEX(Technologies!$B$8:$U$227,H1383,I1383))</f>
        <v>Automatic</v>
      </c>
      <c r="E1383" t="str">
        <f>INDEX(Technologies!$B$8:$B$227,H1383)</f>
        <v>RefgFrz-SM-Ice_Med-Tier2</v>
      </c>
      <c r="G1383" t="str">
        <f t="shared" si="64"/>
        <v>Defrost</v>
      </c>
      <c r="H1383">
        <f t="shared" si="66"/>
        <v>137</v>
      </c>
      <c r="I1383">
        <f>MATCH(G1383,Technologies!$B$7:$U$7,0)</f>
        <v>7</v>
      </c>
      <c r="J1383">
        <v>119</v>
      </c>
    </row>
    <row r="1384" spans="2:10" x14ac:dyDescent="0.25">
      <c r="B1384">
        <f>INDEX(exante.Technology!$A$5:$A$300,MATCH(E1384,exante.Technology!$C$5:$C$300,0))</f>
        <v>1337</v>
      </c>
      <c r="C1384" s="1">
        <f t="shared" si="65"/>
        <v>205</v>
      </c>
      <c r="D1384" s="30">
        <f>IF(INDEX(Technologies!$B$8:$U$227,H1384,I1384)=0,"",INDEX(Technologies!$B$8:$U$227,H1384,I1384))</f>
        <v>19</v>
      </c>
      <c r="E1384" t="str">
        <f>INDEX(Technologies!$B$8:$B$227,H1384)</f>
        <v>RefgFrz-SM-Ice_Med-Tier2</v>
      </c>
      <c r="G1384" t="str">
        <f t="shared" si="64"/>
        <v>TotVolume</v>
      </c>
      <c r="H1384">
        <f t="shared" si="66"/>
        <v>137</v>
      </c>
      <c r="I1384">
        <f>MATCH(G1384,Technologies!$B$7:$U$7,0)</f>
        <v>8</v>
      </c>
      <c r="J1384">
        <v>119</v>
      </c>
    </row>
    <row r="1385" spans="2:10" x14ac:dyDescent="0.25">
      <c r="B1385">
        <f>INDEX(exante.Technology!$A$5:$A$300,MATCH(E1385,exante.Technology!$C$5:$C$300,0))</f>
        <v>1337</v>
      </c>
      <c r="C1385" s="1">
        <f t="shared" si="65"/>
        <v>1084</v>
      </c>
      <c r="D1385" s="30" t="str">
        <f>IF(INDEX(Technologies!$B$8:$U$227,H1385,I1385)=0,"",INDEX(Technologies!$B$8:$U$227,H1385,I1385))</f>
        <v>Medium (17 – 20 cu. ft.)</v>
      </c>
      <c r="E1385" t="str">
        <f>INDEX(Technologies!$B$8:$B$227,H1385)</f>
        <v>RefgFrz-SM-Ice_Med-Tier2</v>
      </c>
      <c r="G1385" t="str">
        <f t="shared" si="64"/>
        <v>SizeRange</v>
      </c>
      <c r="H1385">
        <f t="shared" si="66"/>
        <v>137</v>
      </c>
      <c r="I1385">
        <f>MATCH(G1385,Technologies!$B$7:$U$7,0)</f>
        <v>10</v>
      </c>
      <c r="J1385">
        <v>119</v>
      </c>
    </row>
    <row r="1386" spans="2:10" x14ac:dyDescent="0.25">
      <c r="B1386">
        <f>INDEX(exante.Technology!$A$5:$A$300,MATCH(E1386,exante.Technology!$C$5:$C$300,0))</f>
        <v>1337</v>
      </c>
      <c r="C1386" s="1">
        <f t="shared" si="65"/>
        <v>1085</v>
      </c>
      <c r="D1386" s="30" t="str">
        <f>IF(INDEX(Technologies!$B$8:$U$227,H1386,I1386)=0,"",INDEX(Technologies!$B$8:$U$227,H1386,I1386))</f>
        <v>Tier2</v>
      </c>
      <c r="E1386" t="str">
        <f>INDEX(Technologies!$B$8:$B$227,H1386)</f>
        <v>RefgFrz-SM-Ice_Med-Tier2</v>
      </c>
      <c r="G1386" t="str">
        <f t="shared" si="64"/>
        <v>EffLevel</v>
      </c>
      <c r="H1386">
        <f t="shared" si="66"/>
        <v>137</v>
      </c>
      <c r="I1386">
        <f>MATCH(G1386,Technologies!$B$7:$U$7,0)</f>
        <v>11</v>
      </c>
      <c r="J1386">
        <v>119</v>
      </c>
    </row>
    <row r="1387" spans="2:10" x14ac:dyDescent="0.25">
      <c r="B1387">
        <f>INDEX(exante.Technology!$A$5:$A$300,MATCH(E1387,exante.Technology!$C$5:$C$300,0))</f>
        <v>1337</v>
      </c>
      <c r="C1387" s="1">
        <f t="shared" si="65"/>
        <v>167</v>
      </c>
      <c r="D1387" s="30">
        <f>IF(INDEX(Technologies!$B$8:$U$227,H1387,I1387)=0,"",INDEX(Technologies!$B$8:$U$227,H1387,I1387))</f>
        <v>412</v>
      </c>
      <c r="E1387" t="str">
        <f>INDEX(Technologies!$B$8:$B$227,H1387)</f>
        <v>RefgFrz-SM-Ice_Med-Tier2</v>
      </c>
      <c r="G1387" t="str">
        <f t="shared" si="64"/>
        <v>Rated_kWhyr</v>
      </c>
      <c r="H1387">
        <f t="shared" si="66"/>
        <v>137</v>
      </c>
      <c r="I1387">
        <f>MATCH(G1387,Technologies!$B$7:$U$7,0)</f>
        <v>12</v>
      </c>
      <c r="J1387">
        <v>119</v>
      </c>
    </row>
    <row r="1388" spans="2:10" x14ac:dyDescent="0.25">
      <c r="B1388">
        <f>INDEX(exante.Technology!$A$5:$A$300,MATCH(E1388,exante.Technology!$C$5:$C$300,0))</f>
        <v>1337</v>
      </c>
      <c r="C1388" s="1">
        <f t="shared" si="65"/>
        <v>9</v>
      </c>
      <c r="D1388" s="30" t="str">
        <f>IF(INDEX(Technologies!$B$8:$U$227,H1388,I1388)=0,"",INDEX(Technologies!$B$8:$U$227,H1388,I1388))</f>
        <v>RatedkWh</v>
      </c>
      <c r="E1388" t="str">
        <f>INDEX(Technologies!$B$8:$B$227,H1388)</f>
        <v>RefgFrz-SM-Ice_Med-Tier2</v>
      </c>
      <c r="G1388" t="str">
        <f t="shared" si="64"/>
        <v>Scale_Basis_Type</v>
      </c>
      <c r="H1388">
        <f t="shared" si="66"/>
        <v>137</v>
      </c>
      <c r="I1388">
        <f>MATCH(G1388,Technologies!$B$7:$U$7,0)</f>
        <v>13</v>
      </c>
      <c r="J1388">
        <v>119</v>
      </c>
    </row>
    <row r="1389" spans="2:10" x14ac:dyDescent="0.25">
      <c r="B1389">
        <f>INDEX(exante.Technology!$A$5:$A$300,MATCH(E1389,exante.Technology!$C$5:$C$300,0))</f>
        <v>1337</v>
      </c>
      <c r="C1389" s="1">
        <f t="shared" si="65"/>
        <v>10</v>
      </c>
      <c r="D1389" s="30">
        <f>IF(INDEX(Technologies!$B$8:$U$227,H1389,I1389)=0,"",INDEX(Technologies!$B$8:$U$227,H1389,I1389))</f>
        <v>412</v>
      </c>
      <c r="E1389" t="str">
        <f>INDEX(Technologies!$B$8:$B$227,H1389)</f>
        <v>RefgFrz-SM-Ice_Med-Tier2</v>
      </c>
      <c r="G1389" t="str">
        <f t="shared" si="64"/>
        <v>Scale_Basis_Value</v>
      </c>
      <c r="H1389">
        <f t="shared" si="66"/>
        <v>137</v>
      </c>
      <c r="I1389">
        <f>MATCH(G1389,Technologies!$B$7:$U$7,0)</f>
        <v>14</v>
      </c>
      <c r="J1389">
        <v>119</v>
      </c>
    </row>
    <row r="1390" spans="2:10" x14ac:dyDescent="0.25">
      <c r="B1390">
        <f>INDEX(exante.Technology!$A$5:$A$300,MATCH(E1390,exante.Technology!$C$5:$C$300,0))</f>
        <v>1338</v>
      </c>
      <c r="C1390" s="1">
        <f t="shared" si="65"/>
        <v>83</v>
      </c>
      <c r="D1390" s="30" t="str">
        <f>IF(INDEX(Technologies!$B$8:$U$227,H1390,I1390)=0,"",INDEX(Technologies!$B$8:$U$227,H1390,I1390))</f>
        <v>Side</v>
      </c>
      <c r="E1390" t="str">
        <f>INDEX(Technologies!$B$8:$B$227,H1390)</f>
        <v>RefgFrz-SM-Ice_Large-Tier2</v>
      </c>
      <c r="G1390" t="str">
        <f t="shared" si="64"/>
        <v>Freezer_Location</v>
      </c>
      <c r="H1390">
        <f t="shared" si="66"/>
        <v>138</v>
      </c>
      <c r="I1390">
        <f>MATCH(G1390,Technologies!$B$7:$U$7,0)</f>
        <v>4</v>
      </c>
      <c r="J1390">
        <v>119</v>
      </c>
    </row>
    <row r="1391" spans="2:10" x14ac:dyDescent="0.25">
      <c r="B1391">
        <f>INDEX(exante.Technology!$A$5:$A$300,MATCH(E1391,exante.Technology!$C$5:$C$300,0))</f>
        <v>1338</v>
      </c>
      <c r="C1391" s="1">
        <f t="shared" si="65"/>
        <v>95</v>
      </c>
      <c r="D1391" s="30" t="b">
        <f>IF(INDEX(Technologies!$B$8:$U$227,H1391,I1391)=0,"",INDEX(Technologies!$B$8:$U$227,H1391,I1391))</f>
        <v>1</v>
      </c>
      <c r="E1391" t="str">
        <f>INDEX(Technologies!$B$8:$B$227,H1391)</f>
        <v>RefgFrz-SM-Ice_Large-Tier2</v>
      </c>
      <c r="G1391" t="str">
        <f t="shared" si="64"/>
        <v>IceMaker</v>
      </c>
      <c r="H1391">
        <f t="shared" si="66"/>
        <v>138</v>
      </c>
      <c r="I1391">
        <f>MATCH(G1391,Technologies!$B$7:$U$7,0)</f>
        <v>5</v>
      </c>
      <c r="J1391">
        <v>119</v>
      </c>
    </row>
    <row r="1392" spans="2:10" x14ac:dyDescent="0.25">
      <c r="B1392">
        <f>INDEX(exante.Technology!$A$5:$A$300,MATCH(E1392,exante.Technology!$C$5:$C$300,0))</f>
        <v>1338</v>
      </c>
      <c r="C1392" s="1">
        <f t="shared" si="65"/>
        <v>1083</v>
      </c>
      <c r="D1392" s="30" t="b">
        <f>IF(INDEX(Technologies!$B$8:$U$227,H1392,I1392)=0,"",INDEX(Technologies!$B$8:$U$227,H1392,I1392))</f>
        <v>0</v>
      </c>
      <c r="E1392" t="str">
        <f>INDEX(Technologies!$B$8:$B$227,H1392)</f>
        <v>RefgFrz-SM-Ice_Large-Tier2</v>
      </c>
      <c r="G1392" t="str">
        <f t="shared" si="64"/>
        <v>ThruDoorIce</v>
      </c>
      <c r="H1392">
        <f t="shared" si="66"/>
        <v>138</v>
      </c>
      <c r="I1392">
        <f>MATCH(G1392,Technologies!$B$7:$U$7,0)</f>
        <v>6</v>
      </c>
      <c r="J1392">
        <v>119</v>
      </c>
    </row>
    <row r="1393" spans="2:10" x14ac:dyDescent="0.25">
      <c r="B1393">
        <f>INDEX(exante.Technology!$A$5:$A$300,MATCH(E1393,exante.Technology!$C$5:$C$300,0))</f>
        <v>1338</v>
      </c>
      <c r="C1393" s="1">
        <f t="shared" si="65"/>
        <v>38</v>
      </c>
      <c r="D1393" s="30" t="str">
        <f>IF(INDEX(Technologies!$B$8:$U$227,H1393,I1393)=0,"",INDEX(Technologies!$B$8:$U$227,H1393,I1393))</f>
        <v>Automatic</v>
      </c>
      <c r="E1393" t="str">
        <f>INDEX(Technologies!$B$8:$B$227,H1393)</f>
        <v>RefgFrz-SM-Ice_Large-Tier2</v>
      </c>
      <c r="G1393" t="str">
        <f t="shared" si="64"/>
        <v>Defrost</v>
      </c>
      <c r="H1393">
        <f t="shared" si="66"/>
        <v>138</v>
      </c>
      <c r="I1393">
        <f>MATCH(G1393,Technologies!$B$7:$U$7,0)</f>
        <v>7</v>
      </c>
      <c r="J1393">
        <v>119</v>
      </c>
    </row>
    <row r="1394" spans="2:10" x14ac:dyDescent="0.25">
      <c r="B1394">
        <f>INDEX(exante.Technology!$A$5:$A$300,MATCH(E1394,exante.Technology!$C$5:$C$300,0))</f>
        <v>1338</v>
      </c>
      <c r="C1394" s="1">
        <f t="shared" si="65"/>
        <v>205</v>
      </c>
      <c r="D1394" s="30">
        <f>IF(INDEX(Technologies!$B$8:$U$227,H1394,I1394)=0,"",INDEX(Technologies!$B$8:$U$227,H1394,I1394))</f>
        <v>22</v>
      </c>
      <c r="E1394" t="str">
        <f>INDEX(Technologies!$B$8:$B$227,H1394)</f>
        <v>RefgFrz-SM-Ice_Large-Tier2</v>
      </c>
      <c r="G1394" t="str">
        <f t="shared" si="64"/>
        <v>TotVolume</v>
      </c>
      <c r="H1394">
        <f t="shared" si="66"/>
        <v>138</v>
      </c>
      <c r="I1394">
        <f>MATCH(G1394,Technologies!$B$7:$U$7,0)</f>
        <v>8</v>
      </c>
      <c r="J1394">
        <v>119</v>
      </c>
    </row>
    <row r="1395" spans="2:10" x14ac:dyDescent="0.25">
      <c r="B1395">
        <f>INDEX(exante.Technology!$A$5:$A$300,MATCH(E1395,exante.Technology!$C$5:$C$300,0))</f>
        <v>1338</v>
      </c>
      <c r="C1395" s="1">
        <f t="shared" si="65"/>
        <v>1084</v>
      </c>
      <c r="D1395" s="30" t="str">
        <f>IF(INDEX(Technologies!$B$8:$U$227,H1395,I1395)=0,"",INDEX(Technologies!$B$8:$U$227,H1395,I1395))</f>
        <v>Large (21 – 23 cu. ft.)</v>
      </c>
      <c r="E1395" t="str">
        <f>INDEX(Technologies!$B$8:$B$227,H1395)</f>
        <v>RefgFrz-SM-Ice_Large-Tier2</v>
      </c>
      <c r="G1395" t="str">
        <f t="shared" si="64"/>
        <v>SizeRange</v>
      </c>
      <c r="H1395">
        <f t="shared" si="66"/>
        <v>138</v>
      </c>
      <c r="I1395">
        <f>MATCH(G1395,Technologies!$B$7:$U$7,0)</f>
        <v>10</v>
      </c>
      <c r="J1395">
        <v>119</v>
      </c>
    </row>
    <row r="1396" spans="2:10" x14ac:dyDescent="0.25">
      <c r="B1396">
        <f>INDEX(exante.Technology!$A$5:$A$300,MATCH(E1396,exante.Technology!$C$5:$C$300,0))</f>
        <v>1338</v>
      </c>
      <c r="C1396" s="1">
        <f t="shared" si="65"/>
        <v>1085</v>
      </c>
      <c r="D1396" s="30" t="str">
        <f>IF(INDEX(Technologies!$B$8:$U$227,H1396,I1396)=0,"",INDEX(Technologies!$B$8:$U$227,H1396,I1396))</f>
        <v>Tier2</v>
      </c>
      <c r="E1396" t="str">
        <f>INDEX(Technologies!$B$8:$B$227,H1396)</f>
        <v>RefgFrz-SM-Ice_Large-Tier2</v>
      </c>
      <c r="G1396" t="str">
        <f t="shared" ref="G1396:G1459" si="67">VLOOKUP(C1396,$B$6:$C$17,2,FALSE)</f>
        <v>EffLevel</v>
      </c>
      <c r="H1396">
        <f t="shared" si="66"/>
        <v>138</v>
      </c>
      <c r="I1396">
        <f>MATCH(G1396,Technologies!$B$7:$U$7,0)</f>
        <v>11</v>
      </c>
      <c r="J1396">
        <v>119</v>
      </c>
    </row>
    <row r="1397" spans="2:10" x14ac:dyDescent="0.25">
      <c r="B1397">
        <f>INDEX(exante.Technology!$A$5:$A$300,MATCH(E1397,exante.Technology!$C$5:$C$300,0))</f>
        <v>1338</v>
      </c>
      <c r="C1397" s="1">
        <f t="shared" si="65"/>
        <v>167</v>
      </c>
      <c r="D1397" s="30">
        <f>IF(INDEX(Technologies!$B$8:$U$227,H1397,I1397)=0,"",INDEX(Technologies!$B$8:$U$227,H1397,I1397))</f>
        <v>435</v>
      </c>
      <c r="E1397" t="str">
        <f>INDEX(Technologies!$B$8:$B$227,H1397)</f>
        <v>RefgFrz-SM-Ice_Large-Tier2</v>
      </c>
      <c r="G1397" t="str">
        <f t="shared" si="67"/>
        <v>Rated_kWhyr</v>
      </c>
      <c r="H1397">
        <f t="shared" si="66"/>
        <v>138</v>
      </c>
      <c r="I1397">
        <f>MATCH(G1397,Technologies!$B$7:$U$7,0)</f>
        <v>12</v>
      </c>
      <c r="J1397">
        <v>119</v>
      </c>
    </row>
    <row r="1398" spans="2:10" x14ac:dyDescent="0.25">
      <c r="B1398">
        <f>INDEX(exante.Technology!$A$5:$A$300,MATCH(E1398,exante.Technology!$C$5:$C$300,0))</f>
        <v>1338</v>
      </c>
      <c r="C1398" s="1">
        <f t="shared" si="65"/>
        <v>9</v>
      </c>
      <c r="D1398" s="30" t="str">
        <f>IF(INDEX(Technologies!$B$8:$U$227,H1398,I1398)=0,"",INDEX(Technologies!$B$8:$U$227,H1398,I1398))</f>
        <v>RatedkWh</v>
      </c>
      <c r="E1398" t="str">
        <f>INDEX(Technologies!$B$8:$B$227,H1398)</f>
        <v>RefgFrz-SM-Ice_Large-Tier2</v>
      </c>
      <c r="G1398" t="str">
        <f t="shared" si="67"/>
        <v>Scale_Basis_Type</v>
      </c>
      <c r="H1398">
        <f t="shared" si="66"/>
        <v>138</v>
      </c>
      <c r="I1398">
        <f>MATCH(G1398,Technologies!$B$7:$U$7,0)</f>
        <v>13</v>
      </c>
      <c r="J1398">
        <v>119</v>
      </c>
    </row>
    <row r="1399" spans="2:10" x14ac:dyDescent="0.25">
      <c r="B1399">
        <f>INDEX(exante.Technology!$A$5:$A$300,MATCH(E1399,exante.Technology!$C$5:$C$300,0))</f>
        <v>1338</v>
      </c>
      <c r="C1399" s="1">
        <f t="shared" si="65"/>
        <v>10</v>
      </c>
      <c r="D1399" s="30">
        <f>IF(INDEX(Technologies!$B$8:$U$227,H1399,I1399)=0,"",INDEX(Technologies!$B$8:$U$227,H1399,I1399))</f>
        <v>435</v>
      </c>
      <c r="E1399" t="str">
        <f>INDEX(Technologies!$B$8:$B$227,H1399)</f>
        <v>RefgFrz-SM-Ice_Large-Tier2</v>
      </c>
      <c r="G1399" t="str">
        <f t="shared" si="67"/>
        <v>Scale_Basis_Value</v>
      </c>
      <c r="H1399">
        <f t="shared" si="66"/>
        <v>138</v>
      </c>
      <c r="I1399">
        <f>MATCH(G1399,Technologies!$B$7:$U$7,0)</f>
        <v>14</v>
      </c>
      <c r="J1399">
        <v>119</v>
      </c>
    </row>
    <row r="1400" spans="2:10" x14ac:dyDescent="0.25">
      <c r="B1400">
        <f>INDEX(exante.Technology!$A$5:$A$300,MATCH(E1400,exante.Technology!$C$5:$C$300,0))</f>
        <v>1339</v>
      </c>
      <c r="C1400" s="1">
        <f t="shared" si="65"/>
        <v>83</v>
      </c>
      <c r="D1400" s="30" t="str">
        <f>IF(INDEX(Technologies!$B$8:$U$227,H1400,I1400)=0,"",INDEX(Technologies!$B$8:$U$227,H1400,I1400))</f>
        <v>Side</v>
      </c>
      <c r="E1400" t="str">
        <f>INDEX(Technologies!$B$8:$B$227,H1400)</f>
        <v>RefgFrz-SM-Ice_VLarge-Tier2</v>
      </c>
      <c r="G1400" t="str">
        <f t="shared" si="67"/>
        <v>Freezer_Location</v>
      </c>
      <c r="H1400">
        <f t="shared" si="66"/>
        <v>139</v>
      </c>
      <c r="I1400">
        <f>MATCH(G1400,Technologies!$B$7:$U$7,0)</f>
        <v>4</v>
      </c>
      <c r="J1400">
        <v>119</v>
      </c>
    </row>
    <row r="1401" spans="2:10" x14ac:dyDescent="0.25">
      <c r="B1401">
        <f>INDEX(exante.Technology!$A$5:$A$300,MATCH(E1401,exante.Technology!$C$5:$C$300,0))</f>
        <v>1339</v>
      </c>
      <c r="C1401" s="1">
        <f t="shared" si="65"/>
        <v>95</v>
      </c>
      <c r="D1401" s="30" t="b">
        <f>IF(INDEX(Technologies!$B$8:$U$227,H1401,I1401)=0,"",INDEX(Technologies!$B$8:$U$227,H1401,I1401))</f>
        <v>1</v>
      </c>
      <c r="E1401" t="str">
        <f>INDEX(Technologies!$B$8:$B$227,H1401)</f>
        <v>RefgFrz-SM-Ice_VLarge-Tier2</v>
      </c>
      <c r="G1401" t="str">
        <f t="shared" si="67"/>
        <v>IceMaker</v>
      </c>
      <c r="H1401">
        <f t="shared" si="66"/>
        <v>139</v>
      </c>
      <c r="I1401">
        <f>MATCH(G1401,Technologies!$B$7:$U$7,0)</f>
        <v>5</v>
      </c>
      <c r="J1401">
        <v>119</v>
      </c>
    </row>
    <row r="1402" spans="2:10" x14ac:dyDescent="0.25">
      <c r="B1402">
        <f>INDEX(exante.Technology!$A$5:$A$300,MATCH(E1402,exante.Technology!$C$5:$C$300,0))</f>
        <v>1339</v>
      </c>
      <c r="C1402" s="1">
        <f t="shared" si="65"/>
        <v>1083</v>
      </c>
      <c r="D1402" s="30" t="b">
        <f>IF(INDEX(Technologies!$B$8:$U$227,H1402,I1402)=0,"",INDEX(Technologies!$B$8:$U$227,H1402,I1402))</f>
        <v>0</v>
      </c>
      <c r="E1402" t="str">
        <f>INDEX(Technologies!$B$8:$B$227,H1402)</f>
        <v>RefgFrz-SM-Ice_VLarge-Tier2</v>
      </c>
      <c r="G1402" t="str">
        <f t="shared" si="67"/>
        <v>ThruDoorIce</v>
      </c>
      <c r="H1402">
        <f t="shared" si="66"/>
        <v>139</v>
      </c>
      <c r="I1402">
        <f>MATCH(G1402,Technologies!$B$7:$U$7,0)</f>
        <v>6</v>
      </c>
      <c r="J1402">
        <v>119</v>
      </c>
    </row>
    <row r="1403" spans="2:10" x14ac:dyDescent="0.25">
      <c r="B1403">
        <f>INDEX(exante.Technology!$A$5:$A$300,MATCH(E1403,exante.Technology!$C$5:$C$300,0))</f>
        <v>1339</v>
      </c>
      <c r="C1403" s="1">
        <f t="shared" si="65"/>
        <v>38</v>
      </c>
      <c r="D1403" s="30" t="str">
        <f>IF(INDEX(Technologies!$B$8:$U$227,H1403,I1403)=0,"",INDEX(Technologies!$B$8:$U$227,H1403,I1403))</f>
        <v>Automatic</v>
      </c>
      <c r="E1403" t="str">
        <f>INDEX(Technologies!$B$8:$B$227,H1403)</f>
        <v>RefgFrz-SM-Ice_VLarge-Tier2</v>
      </c>
      <c r="G1403" t="str">
        <f t="shared" si="67"/>
        <v>Defrost</v>
      </c>
      <c r="H1403">
        <f t="shared" si="66"/>
        <v>139</v>
      </c>
      <c r="I1403">
        <f>MATCH(G1403,Technologies!$B$7:$U$7,0)</f>
        <v>7</v>
      </c>
      <c r="J1403">
        <v>119</v>
      </c>
    </row>
    <row r="1404" spans="2:10" x14ac:dyDescent="0.25">
      <c r="B1404">
        <f>INDEX(exante.Technology!$A$5:$A$300,MATCH(E1404,exante.Technology!$C$5:$C$300,0))</f>
        <v>1339</v>
      </c>
      <c r="C1404" s="1">
        <f t="shared" si="65"/>
        <v>205</v>
      </c>
      <c r="D1404" s="30">
        <f>IF(INDEX(Technologies!$B$8:$U$227,H1404,I1404)=0,"",INDEX(Technologies!$B$8:$U$227,H1404,I1404))</f>
        <v>26</v>
      </c>
      <c r="E1404" t="str">
        <f>INDEX(Technologies!$B$8:$B$227,H1404)</f>
        <v>RefgFrz-SM-Ice_VLarge-Tier2</v>
      </c>
      <c r="G1404" t="str">
        <f t="shared" si="67"/>
        <v>TotVolume</v>
      </c>
      <c r="H1404">
        <f t="shared" si="66"/>
        <v>139</v>
      </c>
      <c r="I1404">
        <f>MATCH(G1404,Technologies!$B$7:$U$7,0)</f>
        <v>8</v>
      </c>
      <c r="J1404">
        <v>119</v>
      </c>
    </row>
    <row r="1405" spans="2:10" x14ac:dyDescent="0.25">
      <c r="B1405">
        <f>INDEX(exante.Technology!$A$5:$A$300,MATCH(E1405,exante.Technology!$C$5:$C$300,0))</f>
        <v>1339</v>
      </c>
      <c r="C1405" s="1">
        <f t="shared" si="65"/>
        <v>1084</v>
      </c>
      <c r="D1405" s="30" t="str">
        <f>IF(INDEX(Technologies!$B$8:$U$227,H1405,I1405)=0,"",INDEX(Technologies!$B$8:$U$227,H1405,I1405))</f>
        <v>Very large (over 23 cu. Ft.)</v>
      </c>
      <c r="E1405" t="str">
        <f>INDEX(Technologies!$B$8:$B$227,H1405)</f>
        <v>RefgFrz-SM-Ice_VLarge-Tier2</v>
      </c>
      <c r="G1405" t="str">
        <f t="shared" si="67"/>
        <v>SizeRange</v>
      </c>
      <c r="H1405">
        <f t="shared" si="66"/>
        <v>139</v>
      </c>
      <c r="I1405">
        <f>MATCH(G1405,Technologies!$B$7:$U$7,0)</f>
        <v>10</v>
      </c>
      <c r="J1405">
        <v>119</v>
      </c>
    </row>
    <row r="1406" spans="2:10" x14ac:dyDescent="0.25">
      <c r="B1406">
        <f>INDEX(exante.Technology!$A$5:$A$300,MATCH(E1406,exante.Technology!$C$5:$C$300,0))</f>
        <v>1339</v>
      </c>
      <c r="C1406" s="1">
        <f t="shared" si="65"/>
        <v>1085</v>
      </c>
      <c r="D1406" s="30" t="str">
        <f>IF(INDEX(Technologies!$B$8:$U$227,H1406,I1406)=0,"",INDEX(Technologies!$B$8:$U$227,H1406,I1406))</f>
        <v>Tier2</v>
      </c>
      <c r="E1406" t="str">
        <f>INDEX(Technologies!$B$8:$B$227,H1406)</f>
        <v>RefgFrz-SM-Ice_VLarge-Tier2</v>
      </c>
      <c r="G1406" t="str">
        <f t="shared" si="67"/>
        <v>EffLevel</v>
      </c>
      <c r="H1406">
        <f t="shared" si="66"/>
        <v>139</v>
      </c>
      <c r="I1406">
        <f>MATCH(G1406,Technologies!$B$7:$U$7,0)</f>
        <v>11</v>
      </c>
      <c r="J1406">
        <v>119</v>
      </c>
    </row>
    <row r="1407" spans="2:10" x14ac:dyDescent="0.25">
      <c r="B1407">
        <f>INDEX(exante.Technology!$A$5:$A$300,MATCH(E1407,exante.Technology!$C$5:$C$300,0))</f>
        <v>1339</v>
      </c>
      <c r="C1407" s="1">
        <f t="shared" si="65"/>
        <v>167</v>
      </c>
      <c r="D1407" s="30">
        <f>IF(INDEX(Technologies!$B$8:$U$227,H1407,I1407)=0,"",INDEX(Technologies!$B$8:$U$227,H1407,I1407))</f>
        <v>466</v>
      </c>
      <c r="E1407" t="str">
        <f>INDEX(Technologies!$B$8:$B$227,H1407)</f>
        <v>RefgFrz-SM-Ice_VLarge-Tier2</v>
      </c>
      <c r="G1407" t="str">
        <f t="shared" si="67"/>
        <v>Rated_kWhyr</v>
      </c>
      <c r="H1407">
        <f t="shared" si="66"/>
        <v>139</v>
      </c>
      <c r="I1407">
        <f>MATCH(G1407,Technologies!$B$7:$U$7,0)</f>
        <v>12</v>
      </c>
      <c r="J1407">
        <v>119</v>
      </c>
    </row>
    <row r="1408" spans="2:10" x14ac:dyDescent="0.25">
      <c r="B1408">
        <f>INDEX(exante.Technology!$A$5:$A$300,MATCH(E1408,exante.Technology!$C$5:$C$300,0))</f>
        <v>1339</v>
      </c>
      <c r="C1408" s="1">
        <f t="shared" si="65"/>
        <v>9</v>
      </c>
      <c r="D1408" s="30" t="str">
        <f>IF(INDEX(Technologies!$B$8:$U$227,H1408,I1408)=0,"",INDEX(Technologies!$B$8:$U$227,H1408,I1408))</f>
        <v>RatedkWh</v>
      </c>
      <c r="E1408" t="str">
        <f>INDEX(Technologies!$B$8:$B$227,H1408)</f>
        <v>RefgFrz-SM-Ice_VLarge-Tier2</v>
      </c>
      <c r="G1408" t="str">
        <f t="shared" si="67"/>
        <v>Scale_Basis_Type</v>
      </c>
      <c r="H1408">
        <f t="shared" si="66"/>
        <v>139</v>
      </c>
      <c r="I1408">
        <f>MATCH(G1408,Technologies!$B$7:$U$7,0)</f>
        <v>13</v>
      </c>
      <c r="J1408">
        <v>119</v>
      </c>
    </row>
    <row r="1409" spans="2:10" x14ac:dyDescent="0.25">
      <c r="B1409">
        <f>INDEX(exante.Technology!$A$5:$A$300,MATCH(E1409,exante.Technology!$C$5:$C$300,0))</f>
        <v>1339</v>
      </c>
      <c r="C1409" s="1">
        <f t="shared" si="65"/>
        <v>10</v>
      </c>
      <c r="D1409" s="30">
        <f>IF(INDEX(Technologies!$B$8:$U$227,H1409,I1409)=0,"",INDEX(Technologies!$B$8:$U$227,H1409,I1409))</f>
        <v>466</v>
      </c>
      <c r="E1409" t="str">
        <f>INDEX(Technologies!$B$8:$B$227,H1409)</f>
        <v>RefgFrz-SM-Ice_VLarge-Tier2</v>
      </c>
      <c r="G1409" t="str">
        <f t="shared" si="67"/>
        <v>Scale_Basis_Value</v>
      </c>
      <c r="H1409">
        <f t="shared" si="66"/>
        <v>139</v>
      </c>
      <c r="I1409">
        <f>MATCH(G1409,Technologies!$B$7:$U$7,0)</f>
        <v>14</v>
      </c>
      <c r="J1409">
        <v>119</v>
      </c>
    </row>
    <row r="1410" spans="2:10" x14ac:dyDescent="0.25">
      <c r="B1410">
        <f>INDEX(exante.Technology!$A$5:$A$300,MATCH(E1410,exante.Technology!$C$5:$C$300,0))</f>
        <v>1340</v>
      </c>
      <c r="C1410" s="1">
        <f t="shared" si="65"/>
        <v>83</v>
      </c>
      <c r="D1410" s="30" t="str">
        <f>IF(INDEX(Technologies!$B$8:$U$227,H1410,I1410)=0,"",INDEX(Technologies!$B$8:$U$227,H1410,I1410))</f>
        <v>Side</v>
      </c>
      <c r="E1410" t="str">
        <f>INDEX(Technologies!$B$8:$B$227,H1410)</f>
        <v>RefgFrz-SM-Ice_WtdSize-Tier2</v>
      </c>
      <c r="G1410" t="str">
        <f t="shared" si="67"/>
        <v>Freezer_Location</v>
      </c>
      <c r="H1410">
        <f t="shared" si="66"/>
        <v>140</v>
      </c>
      <c r="I1410">
        <f>MATCH(G1410,Technologies!$B$7:$U$7,0)</f>
        <v>4</v>
      </c>
      <c r="J1410">
        <v>119</v>
      </c>
    </row>
    <row r="1411" spans="2:10" x14ac:dyDescent="0.25">
      <c r="B1411">
        <f>INDEX(exante.Technology!$A$5:$A$300,MATCH(E1411,exante.Technology!$C$5:$C$300,0))</f>
        <v>1340</v>
      </c>
      <c r="C1411" s="1">
        <f t="shared" si="65"/>
        <v>95</v>
      </c>
      <c r="D1411" s="30" t="b">
        <f>IF(INDEX(Technologies!$B$8:$U$227,H1411,I1411)=0,"",INDEX(Technologies!$B$8:$U$227,H1411,I1411))</f>
        <v>1</v>
      </c>
      <c r="E1411" t="str">
        <f>INDEX(Technologies!$B$8:$B$227,H1411)</f>
        <v>RefgFrz-SM-Ice_WtdSize-Tier2</v>
      </c>
      <c r="G1411" t="str">
        <f t="shared" si="67"/>
        <v>IceMaker</v>
      </c>
      <c r="H1411">
        <f t="shared" si="66"/>
        <v>140</v>
      </c>
      <c r="I1411">
        <f>MATCH(G1411,Technologies!$B$7:$U$7,0)</f>
        <v>5</v>
      </c>
      <c r="J1411">
        <v>119</v>
      </c>
    </row>
    <row r="1412" spans="2:10" x14ac:dyDescent="0.25">
      <c r="B1412">
        <f>INDEX(exante.Technology!$A$5:$A$300,MATCH(E1412,exante.Technology!$C$5:$C$300,0))</f>
        <v>1340</v>
      </c>
      <c r="C1412" s="1">
        <f t="shared" si="65"/>
        <v>1083</v>
      </c>
      <c r="D1412" s="30" t="b">
        <f>IF(INDEX(Technologies!$B$8:$U$227,H1412,I1412)=0,"",INDEX(Technologies!$B$8:$U$227,H1412,I1412))</f>
        <v>0</v>
      </c>
      <c r="E1412" t="str">
        <f>INDEX(Technologies!$B$8:$B$227,H1412)</f>
        <v>RefgFrz-SM-Ice_WtdSize-Tier2</v>
      </c>
      <c r="G1412" t="str">
        <f t="shared" si="67"/>
        <v>ThruDoorIce</v>
      </c>
      <c r="H1412">
        <f t="shared" si="66"/>
        <v>140</v>
      </c>
      <c r="I1412">
        <f>MATCH(G1412,Technologies!$B$7:$U$7,0)</f>
        <v>6</v>
      </c>
      <c r="J1412">
        <v>119</v>
      </c>
    </row>
    <row r="1413" spans="2:10" x14ac:dyDescent="0.25">
      <c r="B1413">
        <f>INDEX(exante.Technology!$A$5:$A$300,MATCH(E1413,exante.Technology!$C$5:$C$300,0))</f>
        <v>1340</v>
      </c>
      <c r="C1413" s="1">
        <f t="shared" si="65"/>
        <v>38</v>
      </c>
      <c r="D1413" s="30" t="str">
        <f>IF(INDEX(Technologies!$B$8:$U$227,H1413,I1413)=0,"",INDEX(Technologies!$B$8:$U$227,H1413,I1413))</f>
        <v>Automatic</v>
      </c>
      <c r="E1413" t="str">
        <f>INDEX(Technologies!$B$8:$B$227,H1413)</f>
        <v>RefgFrz-SM-Ice_WtdSize-Tier2</v>
      </c>
      <c r="G1413" t="str">
        <f t="shared" si="67"/>
        <v>Defrost</v>
      </c>
      <c r="H1413">
        <f t="shared" si="66"/>
        <v>140</v>
      </c>
      <c r="I1413">
        <f>MATCH(G1413,Technologies!$B$7:$U$7,0)</f>
        <v>7</v>
      </c>
      <c r="J1413">
        <v>119</v>
      </c>
    </row>
    <row r="1414" spans="2:10" x14ac:dyDescent="0.25">
      <c r="B1414">
        <f>INDEX(exante.Technology!$A$5:$A$300,MATCH(E1414,exante.Technology!$C$5:$C$300,0))</f>
        <v>1340</v>
      </c>
      <c r="C1414" s="1">
        <f t="shared" si="65"/>
        <v>205</v>
      </c>
      <c r="D1414" s="30">
        <f>IF(INDEX(Technologies!$B$8:$U$227,H1414,I1414)=0,"",INDEX(Technologies!$B$8:$U$227,H1414,I1414))</f>
        <v>23.3</v>
      </c>
      <c r="E1414" t="str">
        <f>INDEX(Technologies!$B$8:$B$227,H1414)</f>
        <v>RefgFrz-SM-Ice_WtdSize-Tier2</v>
      </c>
      <c r="G1414" t="str">
        <f t="shared" si="67"/>
        <v>TotVolume</v>
      </c>
      <c r="H1414">
        <f t="shared" si="66"/>
        <v>140</v>
      </c>
      <c r="I1414">
        <f>MATCH(G1414,Technologies!$B$7:$U$7,0)</f>
        <v>8</v>
      </c>
      <c r="J1414">
        <v>119</v>
      </c>
    </row>
    <row r="1415" spans="2:10" x14ac:dyDescent="0.25">
      <c r="B1415">
        <f>INDEX(exante.Technology!$A$5:$A$300,MATCH(E1415,exante.Technology!$C$5:$C$300,0))</f>
        <v>1340</v>
      </c>
      <c r="C1415" s="1">
        <f t="shared" si="65"/>
        <v>1084</v>
      </c>
      <c r="D1415" s="30" t="str">
        <f>IF(INDEX(Technologies!$B$8:$U$227,H1415,I1415)=0,"",INDEX(Technologies!$B$8:$U$227,H1415,I1415))</f>
        <v>Weighted Size</v>
      </c>
      <c r="E1415" t="str">
        <f>INDEX(Technologies!$B$8:$B$227,H1415)</f>
        <v>RefgFrz-SM-Ice_WtdSize-Tier2</v>
      </c>
      <c r="G1415" t="str">
        <f t="shared" si="67"/>
        <v>SizeRange</v>
      </c>
      <c r="H1415">
        <f t="shared" si="66"/>
        <v>140</v>
      </c>
      <c r="I1415">
        <f>MATCH(G1415,Technologies!$B$7:$U$7,0)</f>
        <v>10</v>
      </c>
      <c r="J1415">
        <v>119</v>
      </c>
    </row>
    <row r="1416" spans="2:10" x14ac:dyDescent="0.25">
      <c r="B1416">
        <f>INDEX(exante.Technology!$A$5:$A$300,MATCH(E1416,exante.Technology!$C$5:$C$300,0))</f>
        <v>1340</v>
      </c>
      <c r="C1416" s="1">
        <f t="shared" si="65"/>
        <v>1085</v>
      </c>
      <c r="D1416" s="30" t="str">
        <f>IF(INDEX(Technologies!$B$8:$U$227,H1416,I1416)=0,"",INDEX(Technologies!$B$8:$U$227,H1416,I1416))</f>
        <v>Tier2</v>
      </c>
      <c r="E1416" t="str">
        <f>INDEX(Technologies!$B$8:$B$227,H1416)</f>
        <v>RefgFrz-SM-Ice_WtdSize-Tier2</v>
      </c>
      <c r="G1416" t="str">
        <f t="shared" si="67"/>
        <v>EffLevel</v>
      </c>
      <c r="H1416">
        <f t="shared" si="66"/>
        <v>140</v>
      </c>
      <c r="I1416">
        <f>MATCH(G1416,Technologies!$B$7:$U$7,0)</f>
        <v>11</v>
      </c>
      <c r="J1416">
        <v>119</v>
      </c>
    </row>
    <row r="1417" spans="2:10" x14ac:dyDescent="0.25">
      <c r="B1417">
        <f>INDEX(exante.Technology!$A$5:$A$300,MATCH(E1417,exante.Technology!$C$5:$C$300,0))</f>
        <v>1340</v>
      </c>
      <c r="C1417" s="1">
        <f t="shared" si="65"/>
        <v>167</v>
      </c>
      <c r="D1417" s="30">
        <f>IF(INDEX(Technologies!$B$8:$U$227,H1417,I1417)=0,"",INDEX(Technologies!$B$8:$U$227,H1417,I1417))</f>
        <v>445</v>
      </c>
      <c r="E1417" t="str">
        <f>INDEX(Technologies!$B$8:$B$227,H1417)</f>
        <v>RefgFrz-SM-Ice_WtdSize-Tier2</v>
      </c>
      <c r="G1417" t="str">
        <f t="shared" si="67"/>
        <v>Rated_kWhyr</v>
      </c>
      <c r="H1417">
        <f t="shared" si="66"/>
        <v>140</v>
      </c>
      <c r="I1417">
        <f>MATCH(G1417,Technologies!$B$7:$U$7,0)</f>
        <v>12</v>
      </c>
      <c r="J1417">
        <v>119</v>
      </c>
    </row>
    <row r="1418" spans="2:10" x14ac:dyDescent="0.25">
      <c r="B1418">
        <f>INDEX(exante.Technology!$A$5:$A$300,MATCH(E1418,exante.Technology!$C$5:$C$300,0))</f>
        <v>1340</v>
      </c>
      <c r="C1418" s="1">
        <f t="shared" si="65"/>
        <v>9</v>
      </c>
      <c r="D1418" s="30" t="str">
        <f>IF(INDEX(Technologies!$B$8:$U$227,H1418,I1418)=0,"",INDEX(Technologies!$B$8:$U$227,H1418,I1418))</f>
        <v>RatedkWh</v>
      </c>
      <c r="E1418" t="str">
        <f>INDEX(Technologies!$B$8:$B$227,H1418)</f>
        <v>RefgFrz-SM-Ice_WtdSize-Tier2</v>
      </c>
      <c r="G1418" t="str">
        <f t="shared" si="67"/>
        <v>Scale_Basis_Type</v>
      </c>
      <c r="H1418">
        <f t="shared" si="66"/>
        <v>140</v>
      </c>
      <c r="I1418">
        <f>MATCH(G1418,Technologies!$B$7:$U$7,0)</f>
        <v>13</v>
      </c>
      <c r="J1418">
        <v>119</v>
      </c>
    </row>
    <row r="1419" spans="2:10" x14ac:dyDescent="0.25">
      <c r="B1419">
        <f>INDEX(exante.Technology!$A$5:$A$300,MATCH(E1419,exante.Technology!$C$5:$C$300,0))</f>
        <v>1340</v>
      </c>
      <c r="C1419" s="1">
        <f t="shared" si="65"/>
        <v>10</v>
      </c>
      <c r="D1419" s="30">
        <f>IF(INDEX(Technologies!$B$8:$U$227,H1419,I1419)=0,"",INDEX(Technologies!$B$8:$U$227,H1419,I1419))</f>
        <v>445</v>
      </c>
      <c r="E1419" t="str">
        <f>INDEX(Technologies!$B$8:$B$227,H1419)</f>
        <v>RefgFrz-SM-Ice_WtdSize-Tier2</v>
      </c>
      <c r="G1419" t="str">
        <f t="shared" si="67"/>
        <v>Scale_Basis_Value</v>
      </c>
      <c r="H1419">
        <f t="shared" si="66"/>
        <v>140</v>
      </c>
      <c r="I1419">
        <f>MATCH(G1419,Technologies!$B$7:$U$7,0)</f>
        <v>14</v>
      </c>
      <c r="J1419">
        <v>119</v>
      </c>
    </row>
    <row r="1420" spans="2:10" x14ac:dyDescent="0.25">
      <c r="B1420">
        <f>INDEX(exante.Technology!$A$5:$A$300,MATCH(E1420,exante.Technology!$C$5:$C$300,0))</f>
        <v>1341</v>
      </c>
      <c r="C1420" s="1">
        <f t="shared" si="65"/>
        <v>83</v>
      </c>
      <c r="D1420" s="30" t="str">
        <f>IF(INDEX(Technologies!$B$8:$U$227,H1420,I1420)=0,"",INDEX(Technologies!$B$8:$U$227,H1420,I1420))</f>
        <v>Side</v>
      </c>
      <c r="E1420" t="str">
        <f>INDEX(Technologies!$B$8:$B$227,H1420)</f>
        <v>RefgFrz-SM-TTD_Mini-Tier2</v>
      </c>
      <c r="G1420" t="str">
        <f t="shared" si="67"/>
        <v>Freezer_Location</v>
      </c>
      <c r="H1420">
        <f t="shared" si="66"/>
        <v>141</v>
      </c>
      <c r="I1420">
        <f>MATCH(G1420,Technologies!$B$7:$U$7,0)</f>
        <v>4</v>
      </c>
      <c r="J1420">
        <v>119</v>
      </c>
    </row>
    <row r="1421" spans="2:10" x14ac:dyDescent="0.25">
      <c r="B1421">
        <f>INDEX(exante.Technology!$A$5:$A$300,MATCH(E1421,exante.Technology!$C$5:$C$300,0))</f>
        <v>1341</v>
      </c>
      <c r="C1421" s="1">
        <f t="shared" si="65"/>
        <v>95</v>
      </c>
      <c r="D1421" s="30" t="b">
        <f>IF(INDEX(Technologies!$B$8:$U$227,H1421,I1421)=0,"",INDEX(Technologies!$B$8:$U$227,H1421,I1421))</f>
        <v>1</v>
      </c>
      <c r="E1421" t="str">
        <f>INDEX(Technologies!$B$8:$B$227,H1421)</f>
        <v>RefgFrz-SM-TTD_Mini-Tier2</v>
      </c>
      <c r="G1421" t="str">
        <f t="shared" si="67"/>
        <v>IceMaker</v>
      </c>
      <c r="H1421">
        <f t="shared" si="66"/>
        <v>141</v>
      </c>
      <c r="I1421">
        <f>MATCH(G1421,Technologies!$B$7:$U$7,0)</f>
        <v>5</v>
      </c>
      <c r="J1421">
        <v>119</v>
      </c>
    </row>
    <row r="1422" spans="2:10" x14ac:dyDescent="0.25">
      <c r="B1422">
        <f>INDEX(exante.Technology!$A$5:$A$300,MATCH(E1422,exante.Technology!$C$5:$C$300,0))</f>
        <v>1341</v>
      </c>
      <c r="C1422" s="1">
        <f t="shared" si="65"/>
        <v>1083</v>
      </c>
      <c r="D1422" s="30" t="b">
        <f>IF(INDEX(Technologies!$B$8:$U$227,H1422,I1422)=0,"",INDEX(Technologies!$B$8:$U$227,H1422,I1422))</f>
        <v>1</v>
      </c>
      <c r="E1422" t="str">
        <f>INDEX(Technologies!$B$8:$B$227,H1422)</f>
        <v>RefgFrz-SM-TTD_Mini-Tier2</v>
      </c>
      <c r="G1422" t="str">
        <f t="shared" si="67"/>
        <v>ThruDoorIce</v>
      </c>
      <c r="H1422">
        <f t="shared" si="66"/>
        <v>141</v>
      </c>
      <c r="I1422">
        <f>MATCH(G1422,Technologies!$B$7:$U$7,0)</f>
        <v>6</v>
      </c>
      <c r="J1422">
        <v>119</v>
      </c>
    </row>
    <row r="1423" spans="2:10" x14ac:dyDescent="0.25">
      <c r="B1423">
        <f>INDEX(exante.Technology!$A$5:$A$300,MATCH(E1423,exante.Technology!$C$5:$C$300,0))</f>
        <v>1341</v>
      </c>
      <c r="C1423" s="1">
        <f t="shared" si="65"/>
        <v>38</v>
      </c>
      <c r="D1423" s="30" t="str">
        <f>IF(INDEX(Technologies!$B$8:$U$227,H1423,I1423)=0,"",INDEX(Technologies!$B$8:$U$227,H1423,I1423))</f>
        <v>Automatic</v>
      </c>
      <c r="E1423" t="str">
        <f>INDEX(Technologies!$B$8:$B$227,H1423)</f>
        <v>RefgFrz-SM-TTD_Mini-Tier2</v>
      </c>
      <c r="G1423" t="str">
        <f t="shared" si="67"/>
        <v>Defrost</v>
      </c>
      <c r="H1423">
        <f t="shared" si="66"/>
        <v>141</v>
      </c>
      <c r="I1423">
        <f>MATCH(G1423,Technologies!$B$7:$U$7,0)</f>
        <v>7</v>
      </c>
      <c r="J1423">
        <v>119</v>
      </c>
    </row>
    <row r="1424" spans="2:10" x14ac:dyDescent="0.25">
      <c r="B1424">
        <f>INDEX(exante.Technology!$A$5:$A$300,MATCH(E1424,exante.Technology!$C$5:$C$300,0))</f>
        <v>1341</v>
      </c>
      <c r="C1424" s="1">
        <f t="shared" si="65"/>
        <v>205</v>
      </c>
      <c r="D1424" s="30">
        <f>IF(INDEX(Technologies!$B$8:$U$227,H1424,I1424)=0,"",INDEX(Technologies!$B$8:$U$227,H1424,I1424))</f>
        <v>11</v>
      </c>
      <c r="E1424" t="str">
        <f>INDEX(Technologies!$B$8:$B$227,H1424)</f>
        <v>RefgFrz-SM-TTD_Mini-Tier2</v>
      </c>
      <c r="G1424" t="str">
        <f t="shared" si="67"/>
        <v>TotVolume</v>
      </c>
      <c r="H1424">
        <f t="shared" si="66"/>
        <v>141</v>
      </c>
      <c r="I1424">
        <f>MATCH(G1424,Technologies!$B$7:$U$7,0)</f>
        <v>8</v>
      </c>
      <c r="J1424">
        <v>119</v>
      </c>
    </row>
    <row r="1425" spans="2:10" x14ac:dyDescent="0.25">
      <c r="B1425">
        <f>INDEX(exante.Technology!$A$5:$A$300,MATCH(E1425,exante.Technology!$C$5:$C$300,0))</f>
        <v>1341</v>
      </c>
      <c r="C1425" s="1">
        <f t="shared" si="65"/>
        <v>1084</v>
      </c>
      <c r="D1425" s="30" t="str">
        <f>IF(INDEX(Technologies!$B$8:$U$227,H1425,I1425)=0,"",INDEX(Technologies!$B$8:$U$227,H1425,I1425))</f>
        <v>Very Small (&lt;13 cu. ft.)</v>
      </c>
      <c r="E1425" t="str">
        <f>INDEX(Technologies!$B$8:$B$227,H1425)</f>
        <v>RefgFrz-SM-TTD_Mini-Tier2</v>
      </c>
      <c r="G1425" t="str">
        <f t="shared" si="67"/>
        <v>SizeRange</v>
      </c>
      <c r="H1425">
        <f t="shared" si="66"/>
        <v>141</v>
      </c>
      <c r="I1425">
        <f>MATCH(G1425,Technologies!$B$7:$U$7,0)</f>
        <v>10</v>
      </c>
      <c r="J1425">
        <v>119</v>
      </c>
    </row>
    <row r="1426" spans="2:10" x14ac:dyDescent="0.25">
      <c r="B1426">
        <f>INDEX(exante.Technology!$A$5:$A$300,MATCH(E1426,exante.Technology!$C$5:$C$300,0))</f>
        <v>1341</v>
      </c>
      <c r="C1426" s="1">
        <f t="shared" si="65"/>
        <v>1085</v>
      </c>
      <c r="D1426" s="30" t="str">
        <f>IF(INDEX(Technologies!$B$8:$U$227,H1426,I1426)=0,"",INDEX(Technologies!$B$8:$U$227,H1426,I1426))</f>
        <v>Tier2</v>
      </c>
      <c r="E1426" t="str">
        <f>INDEX(Technologies!$B$8:$B$227,H1426)</f>
        <v>RefgFrz-SM-TTD_Mini-Tier2</v>
      </c>
      <c r="G1426" t="str">
        <f t="shared" si="67"/>
        <v>EffLevel</v>
      </c>
      <c r="H1426">
        <f t="shared" si="66"/>
        <v>141</v>
      </c>
      <c r="I1426">
        <f>MATCH(G1426,Technologies!$B$7:$U$7,0)</f>
        <v>11</v>
      </c>
      <c r="J1426">
        <v>119</v>
      </c>
    </row>
    <row r="1427" spans="2:10" x14ac:dyDescent="0.25">
      <c r="B1427">
        <f>INDEX(exante.Technology!$A$5:$A$300,MATCH(E1427,exante.Technology!$C$5:$C$300,0))</f>
        <v>1341</v>
      </c>
      <c r="C1427" s="1">
        <f t="shared" si="65"/>
        <v>167</v>
      </c>
      <c r="D1427" s="30">
        <f>IF(INDEX(Technologies!$B$8:$U$227,H1427,I1427)=0,"",INDEX(Technologies!$B$8:$U$227,H1427,I1427))</f>
        <v>387</v>
      </c>
      <c r="E1427" t="str">
        <f>INDEX(Technologies!$B$8:$B$227,H1427)</f>
        <v>RefgFrz-SM-TTD_Mini-Tier2</v>
      </c>
      <c r="G1427" t="str">
        <f t="shared" si="67"/>
        <v>Rated_kWhyr</v>
      </c>
      <c r="H1427">
        <f t="shared" si="66"/>
        <v>141</v>
      </c>
      <c r="I1427">
        <f>MATCH(G1427,Technologies!$B$7:$U$7,0)</f>
        <v>12</v>
      </c>
      <c r="J1427">
        <v>119</v>
      </c>
    </row>
    <row r="1428" spans="2:10" x14ac:dyDescent="0.25">
      <c r="B1428">
        <f>INDEX(exante.Technology!$A$5:$A$300,MATCH(E1428,exante.Technology!$C$5:$C$300,0))</f>
        <v>1341</v>
      </c>
      <c r="C1428" s="1">
        <f t="shared" si="65"/>
        <v>9</v>
      </c>
      <c r="D1428" s="30" t="str">
        <f>IF(INDEX(Technologies!$B$8:$U$227,H1428,I1428)=0,"",INDEX(Technologies!$B$8:$U$227,H1428,I1428))</f>
        <v>RatedkWh</v>
      </c>
      <c r="E1428" t="str">
        <f>INDEX(Technologies!$B$8:$B$227,H1428)</f>
        <v>RefgFrz-SM-TTD_Mini-Tier2</v>
      </c>
      <c r="G1428" t="str">
        <f t="shared" si="67"/>
        <v>Scale_Basis_Type</v>
      </c>
      <c r="H1428">
        <f t="shared" si="66"/>
        <v>141</v>
      </c>
      <c r="I1428">
        <f>MATCH(G1428,Technologies!$B$7:$U$7,0)</f>
        <v>13</v>
      </c>
      <c r="J1428">
        <v>119</v>
      </c>
    </row>
    <row r="1429" spans="2:10" x14ac:dyDescent="0.25">
      <c r="B1429">
        <f>INDEX(exante.Technology!$A$5:$A$300,MATCH(E1429,exante.Technology!$C$5:$C$300,0))</f>
        <v>1341</v>
      </c>
      <c r="C1429" s="1">
        <f t="shared" si="65"/>
        <v>10</v>
      </c>
      <c r="D1429" s="30">
        <f>IF(INDEX(Technologies!$B$8:$U$227,H1429,I1429)=0,"",INDEX(Technologies!$B$8:$U$227,H1429,I1429))</f>
        <v>387</v>
      </c>
      <c r="E1429" t="str">
        <f>INDEX(Technologies!$B$8:$B$227,H1429)</f>
        <v>RefgFrz-SM-TTD_Mini-Tier2</v>
      </c>
      <c r="G1429" t="str">
        <f t="shared" si="67"/>
        <v>Scale_Basis_Value</v>
      </c>
      <c r="H1429">
        <f t="shared" si="66"/>
        <v>141</v>
      </c>
      <c r="I1429">
        <f>MATCH(G1429,Technologies!$B$7:$U$7,0)</f>
        <v>14</v>
      </c>
      <c r="J1429">
        <v>119</v>
      </c>
    </row>
    <row r="1430" spans="2:10" x14ac:dyDescent="0.25">
      <c r="B1430">
        <f>INDEX(exante.Technology!$A$5:$A$300,MATCH(E1430,exante.Technology!$C$5:$C$300,0))</f>
        <v>1342</v>
      </c>
      <c r="C1430" s="1">
        <f t="shared" si="65"/>
        <v>83</v>
      </c>
      <c r="D1430" s="30" t="str">
        <f>IF(INDEX(Technologies!$B$8:$U$227,H1430,I1430)=0,"",INDEX(Technologies!$B$8:$U$227,H1430,I1430))</f>
        <v>Side</v>
      </c>
      <c r="E1430" t="str">
        <f>INDEX(Technologies!$B$8:$B$227,H1430)</f>
        <v>RefgFrz-SM-TTD_Small-Tier2</v>
      </c>
      <c r="G1430" t="str">
        <f t="shared" si="67"/>
        <v>Freezer_Location</v>
      </c>
      <c r="H1430">
        <f t="shared" si="66"/>
        <v>142</v>
      </c>
      <c r="I1430">
        <f>MATCH(G1430,Technologies!$B$7:$U$7,0)</f>
        <v>4</v>
      </c>
      <c r="J1430">
        <v>119</v>
      </c>
    </row>
    <row r="1431" spans="2:10" x14ac:dyDescent="0.25">
      <c r="B1431">
        <f>INDEX(exante.Technology!$A$5:$A$300,MATCH(E1431,exante.Technology!$C$5:$C$300,0))</f>
        <v>1342</v>
      </c>
      <c r="C1431" s="1">
        <f t="shared" si="65"/>
        <v>95</v>
      </c>
      <c r="D1431" s="30" t="b">
        <f>IF(INDEX(Technologies!$B$8:$U$227,H1431,I1431)=0,"",INDEX(Technologies!$B$8:$U$227,H1431,I1431))</f>
        <v>1</v>
      </c>
      <c r="E1431" t="str">
        <f>INDEX(Technologies!$B$8:$B$227,H1431)</f>
        <v>RefgFrz-SM-TTD_Small-Tier2</v>
      </c>
      <c r="G1431" t="str">
        <f t="shared" si="67"/>
        <v>IceMaker</v>
      </c>
      <c r="H1431">
        <f t="shared" si="66"/>
        <v>142</v>
      </c>
      <c r="I1431">
        <f>MATCH(G1431,Technologies!$B$7:$U$7,0)</f>
        <v>5</v>
      </c>
      <c r="J1431">
        <v>119</v>
      </c>
    </row>
    <row r="1432" spans="2:10" x14ac:dyDescent="0.25">
      <c r="B1432">
        <f>INDEX(exante.Technology!$A$5:$A$300,MATCH(E1432,exante.Technology!$C$5:$C$300,0))</f>
        <v>1342</v>
      </c>
      <c r="C1432" s="1">
        <f t="shared" si="65"/>
        <v>1083</v>
      </c>
      <c r="D1432" s="30" t="b">
        <f>IF(INDEX(Technologies!$B$8:$U$227,H1432,I1432)=0,"",INDEX(Technologies!$B$8:$U$227,H1432,I1432))</f>
        <v>1</v>
      </c>
      <c r="E1432" t="str">
        <f>INDEX(Technologies!$B$8:$B$227,H1432)</f>
        <v>RefgFrz-SM-TTD_Small-Tier2</v>
      </c>
      <c r="G1432" t="str">
        <f t="shared" si="67"/>
        <v>ThruDoorIce</v>
      </c>
      <c r="H1432">
        <f t="shared" si="66"/>
        <v>142</v>
      </c>
      <c r="I1432">
        <f>MATCH(G1432,Technologies!$B$7:$U$7,0)</f>
        <v>6</v>
      </c>
      <c r="J1432">
        <v>119</v>
      </c>
    </row>
    <row r="1433" spans="2:10" x14ac:dyDescent="0.25">
      <c r="B1433">
        <f>INDEX(exante.Technology!$A$5:$A$300,MATCH(E1433,exante.Technology!$C$5:$C$300,0))</f>
        <v>1342</v>
      </c>
      <c r="C1433" s="1">
        <f t="shared" si="65"/>
        <v>38</v>
      </c>
      <c r="D1433" s="30" t="str">
        <f>IF(INDEX(Technologies!$B$8:$U$227,H1433,I1433)=0,"",INDEX(Technologies!$B$8:$U$227,H1433,I1433))</f>
        <v>Automatic</v>
      </c>
      <c r="E1433" t="str">
        <f>INDEX(Technologies!$B$8:$B$227,H1433)</f>
        <v>RefgFrz-SM-TTD_Small-Tier2</v>
      </c>
      <c r="G1433" t="str">
        <f t="shared" si="67"/>
        <v>Defrost</v>
      </c>
      <c r="H1433">
        <f t="shared" si="66"/>
        <v>142</v>
      </c>
      <c r="I1433">
        <f>MATCH(G1433,Technologies!$B$7:$U$7,0)</f>
        <v>7</v>
      </c>
      <c r="J1433">
        <v>119</v>
      </c>
    </row>
    <row r="1434" spans="2:10" x14ac:dyDescent="0.25">
      <c r="B1434">
        <f>INDEX(exante.Technology!$A$5:$A$300,MATCH(E1434,exante.Technology!$C$5:$C$300,0))</f>
        <v>1342</v>
      </c>
      <c r="C1434" s="1">
        <f t="shared" si="65"/>
        <v>205</v>
      </c>
      <c r="D1434" s="30">
        <f>IF(INDEX(Technologies!$B$8:$U$227,H1434,I1434)=0,"",INDEX(Technologies!$B$8:$U$227,H1434,I1434))</f>
        <v>15</v>
      </c>
      <c r="E1434" t="str">
        <f>INDEX(Technologies!$B$8:$B$227,H1434)</f>
        <v>RefgFrz-SM-TTD_Small-Tier2</v>
      </c>
      <c r="G1434" t="str">
        <f t="shared" si="67"/>
        <v>TotVolume</v>
      </c>
      <c r="H1434">
        <f t="shared" si="66"/>
        <v>142</v>
      </c>
      <c r="I1434">
        <f>MATCH(G1434,Technologies!$B$7:$U$7,0)</f>
        <v>8</v>
      </c>
      <c r="J1434">
        <v>119</v>
      </c>
    </row>
    <row r="1435" spans="2:10" x14ac:dyDescent="0.25">
      <c r="B1435">
        <f>INDEX(exante.Technology!$A$5:$A$300,MATCH(E1435,exante.Technology!$C$5:$C$300,0))</f>
        <v>1342</v>
      </c>
      <c r="C1435" s="1">
        <f t="shared" si="65"/>
        <v>1084</v>
      </c>
      <c r="D1435" s="30" t="str">
        <f>IF(INDEX(Technologies!$B$8:$U$227,H1435,I1435)=0,"",INDEX(Technologies!$B$8:$U$227,H1435,I1435))</f>
        <v>Small (13 – 16 cu. ft.)</v>
      </c>
      <c r="E1435" t="str">
        <f>INDEX(Technologies!$B$8:$B$227,H1435)</f>
        <v>RefgFrz-SM-TTD_Small-Tier2</v>
      </c>
      <c r="G1435" t="str">
        <f t="shared" si="67"/>
        <v>SizeRange</v>
      </c>
      <c r="H1435">
        <f t="shared" si="66"/>
        <v>142</v>
      </c>
      <c r="I1435">
        <f>MATCH(G1435,Technologies!$B$7:$U$7,0)</f>
        <v>10</v>
      </c>
      <c r="J1435">
        <v>119</v>
      </c>
    </row>
    <row r="1436" spans="2:10" x14ac:dyDescent="0.25">
      <c r="B1436">
        <f>INDEX(exante.Technology!$A$5:$A$300,MATCH(E1436,exante.Technology!$C$5:$C$300,0))</f>
        <v>1342</v>
      </c>
      <c r="C1436" s="1">
        <f t="shared" si="65"/>
        <v>1085</v>
      </c>
      <c r="D1436" s="30" t="str">
        <f>IF(INDEX(Technologies!$B$8:$U$227,H1436,I1436)=0,"",INDEX(Technologies!$B$8:$U$227,H1436,I1436))</f>
        <v>Tier2</v>
      </c>
      <c r="E1436" t="str">
        <f>INDEX(Technologies!$B$8:$B$227,H1436)</f>
        <v>RefgFrz-SM-TTD_Small-Tier2</v>
      </c>
      <c r="G1436" t="str">
        <f t="shared" si="67"/>
        <v>EffLevel</v>
      </c>
      <c r="H1436">
        <f t="shared" si="66"/>
        <v>142</v>
      </c>
      <c r="I1436">
        <f>MATCH(G1436,Technologies!$B$7:$U$7,0)</f>
        <v>11</v>
      </c>
      <c r="J1436">
        <v>119</v>
      </c>
    </row>
    <row r="1437" spans="2:10" x14ac:dyDescent="0.25">
      <c r="B1437">
        <f>INDEX(exante.Technology!$A$5:$A$300,MATCH(E1437,exante.Technology!$C$5:$C$300,0))</f>
        <v>1342</v>
      </c>
      <c r="C1437" s="1">
        <f t="shared" si="65"/>
        <v>167</v>
      </c>
      <c r="D1437" s="30">
        <f>IF(INDEX(Technologies!$B$8:$U$227,H1437,I1437)=0,"",INDEX(Technologies!$B$8:$U$227,H1437,I1437))</f>
        <v>418</v>
      </c>
      <c r="E1437" t="str">
        <f>INDEX(Technologies!$B$8:$B$227,H1437)</f>
        <v>RefgFrz-SM-TTD_Small-Tier2</v>
      </c>
      <c r="G1437" t="str">
        <f t="shared" si="67"/>
        <v>Rated_kWhyr</v>
      </c>
      <c r="H1437">
        <f t="shared" si="66"/>
        <v>142</v>
      </c>
      <c r="I1437">
        <f>MATCH(G1437,Technologies!$B$7:$U$7,0)</f>
        <v>12</v>
      </c>
      <c r="J1437">
        <v>119</v>
      </c>
    </row>
    <row r="1438" spans="2:10" x14ac:dyDescent="0.25">
      <c r="B1438">
        <f>INDEX(exante.Technology!$A$5:$A$300,MATCH(E1438,exante.Technology!$C$5:$C$300,0))</f>
        <v>1342</v>
      </c>
      <c r="C1438" s="1">
        <f t="shared" si="65"/>
        <v>9</v>
      </c>
      <c r="D1438" s="30" t="str">
        <f>IF(INDEX(Technologies!$B$8:$U$227,H1438,I1438)=0,"",INDEX(Technologies!$B$8:$U$227,H1438,I1438))</f>
        <v>RatedkWh</v>
      </c>
      <c r="E1438" t="str">
        <f>INDEX(Technologies!$B$8:$B$227,H1438)</f>
        <v>RefgFrz-SM-TTD_Small-Tier2</v>
      </c>
      <c r="G1438" t="str">
        <f t="shared" si="67"/>
        <v>Scale_Basis_Type</v>
      </c>
      <c r="H1438">
        <f t="shared" si="66"/>
        <v>142</v>
      </c>
      <c r="I1438">
        <f>MATCH(G1438,Technologies!$B$7:$U$7,0)</f>
        <v>13</v>
      </c>
      <c r="J1438">
        <v>119</v>
      </c>
    </row>
    <row r="1439" spans="2:10" x14ac:dyDescent="0.25">
      <c r="B1439">
        <f>INDEX(exante.Technology!$A$5:$A$300,MATCH(E1439,exante.Technology!$C$5:$C$300,0))</f>
        <v>1342</v>
      </c>
      <c r="C1439" s="1">
        <f t="shared" ref="C1439:C1502" si="68">+C1429</f>
        <v>10</v>
      </c>
      <c r="D1439" s="30">
        <f>IF(INDEX(Technologies!$B$8:$U$227,H1439,I1439)=0,"",INDEX(Technologies!$B$8:$U$227,H1439,I1439))</f>
        <v>418</v>
      </c>
      <c r="E1439" t="str">
        <f>INDEX(Technologies!$B$8:$B$227,H1439)</f>
        <v>RefgFrz-SM-TTD_Small-Tier2</v>
      </c>
      <c r="G1439" t="str">
        <f t="shared" si="67"/>
        <v>Scale_Basis_Value</v>
      </c>
      <c r="H1439">
        <f t="shared" ref="H1439:H1502" si="69">+H1429+1</f>
        <v>142</v>
      </c>
      <c r="I1439">
        <f>MATCH(G1439,Technologies!$B$7:$U$7,0)</f>
        <v>14</v>
      </c>
      <c r="J1439">
        <v>119</v>
      </c>
    </row>
    <row r="1440" spans="2:10" x14ac:dyDescent="0.25">
      <c r="B1440">
        <f>INDEX(exante.Technology!$A$5:$A$300,MATCH(E1440,exante.Technology!$C$5:$C$300,0))</f>
        <v>1343</v>
      </c>
      <c r="C1440" s="1">
        <f t="shared" si="68"/>
        <v>83</v>
      </c>
      <c r="D1440" s="30" t="str">
        <f>IF(INDEX(Technologies!$B$8:$U$227,H1440,I1440)=0,"",INDEX(Technologies!$B$8:$U$227,H1440,I1440))</f>
        <v>Side</v>
      </c>
      <c r="E1440" t="str">
        <f>INDEX(Technologies!$B$8:$B$227,H1440)</f>
        <v>RefgFrz-SM-TTD_Med-Tier2</v>
      </c>
      <c r="G1440" t="str">
        <f t="shared" si="67"/>
        <v>Freezer_Location</v>
      </c>
      <c r="H1440">
        <f t="shared" si="69"/>
        <v>143</v>
      </c>
      <c r="I1440">
        <f>MATCH(G1440,Technologies!$B$7:$U$7,0)</f>
        <v>4</v>
      </c>
      <c r="J1440">
        <v>119</v>
      </c>
    </row>
    <row r="1441" spans="2:10" x14ac:dyDescent="0.25">
      <c r="B1441">
        <f>INDEX(exante.Technology!$A$5:$A$300,MATCH(E1441,exante.Technology!$C$5:$C$300,0))</f>
        <v>1343</v>
      </c>
      <c r="C1441" s="1">
        <f t="shared" si="68"/>
        <v>95</v>
      </c>
      <c r="D1441" s="30" t="b">
        <f>IF(INDEX(Technologies!$B$8:$U$227,H1441,I1441)=0,"",INDEX(Technologies!$B$8:$U$227,H1441,I1441))</f>
        <v>1</v>
      </c>
      <c r="E1441" t="str">
        <f>INDEX(Technologies!$B$8:$B$227,H1441)</f>
        <v>RefgFrz-SM-TTD_Med-Tier2</v>
      </c>
      <c r="G1441" t="str">
        <f t="shared" si="67"/>
        <v>IceMaker</v>
      </c>
      <c r="H1441">
        <f t="shared" si="69"/>
        <v>143</v>
      </c>
      <c r="I1441">
        <f>MATCH(G1441,Technologies!$B$7:$U$7,0)</f>
        <v>5</v>
      </c>
      <c r="J1441">
        <v>119</v>
      </c>
    </row>
    <row r="1442" spans="2:10" x14ac:dyDescent="0.25">
      <c r="B1442">
        <f>INDEX(exante.Technology!$A$5:$A$300,MATCH(E1442,exante.Technology!$C$5:$C$300,0))</f>
        <v>1343</v>
      </c>
      <c r="C1442" s="1">
        <f t="shared" si="68"/>
        <v>1083</v>
      </c>
      <c r="D1442" s="30" t="b">
        <f>IF(INDEX(Technologies!$B$8:$U$227,H1442,I1442)=0,"",INDEX(Technologies!$B$8:$U$227,H1442,I1442))</f>
        <v>1</v>
      </c>
      <c r="E1442" t="str">
        <f>INDEX(Technologies!$B$8:$B$227,H1442)</f>
        <v>RefgFrz-SM-TTD_Med-Tier2</v>
      </c>
      <c r="G1442" t="str">
        <f t="shared" si="67"/>
        <v>ThruDoorIce</v>
      </c>
      <c r="H1442">
        <f t="shared" si="69"/>
        <v>143</v>
      </c>
      <c r="I1442">
        <f>MATCH(G1442,Technologies!$B$7:$U$7,0)</f>
        <v>6</v>
      </c>
      <c r="J1442">
        <v>119</v>
      </c>
    </row>
    <row r="1443" spans="2:10" x14ac:dyDescent="0.25">
      <c r="B1443">
        <f>INDEX(exante.Technology!$A$5:$A$300,MATCH(E1443,exante.Technology!$C$5:$C$300,0))</f>
        <v>1343</v>
      </c>
      <c r="C1443" s="1">
        <f t="shared" si="68"/>
        <v>38</v>
      </c>
      <c r="D1443" s="30" t="str">
        <f>IF(INDEX(Technologies!$B$8:$U$227,H1443,I1443)=0,"",INDEX(Technologies!$B$8:$U$227,H1443,I1443))</f>
        <v>Automatic</v>
      </c>
      <c r="E1443" t="str">
        <f>INDEX(Technologies!$B$8:$B$227,H1443)</f>
        <v>RefgFrz-SM-TTD_Med-Tier2</v>
      </c>
      <c r="G1443" t="str">
        <f t="shared" si="67"/>
        <v>Defrost</v>
      </c>
      <c r="H1443">
        <f t="shared" si="69"/>
        <v>143</v>
      </c>
      <c r="I1443">
        <f>MATCH(G1443,Technologies!$B$7:$U$7,0)</f>
        <v>7</v>
      </c>
      <c r="J1443">
        <v>119</v>
      </c>
    </row>
    <row r="1444" spans="2:10" x14ac:dyDescent="0.25">
      <c r="B1444">
        <f>INDEX(exante.Technology!$A$5:$A$300,MATCH(E1444,exante.Technology!$C$5:$C$300,0))</f>
        <v>1343</v>
      </c>
      <c r="C1444" s="1">
        <f t="shared" si="68"/>
        <v>205</v>
      </c>
      <c r="D1444" s="30">
        <f>IF(INDEX(Technologies!$B$8:$U$227,H1444,I1444)=0,"",INDEX(Technologies!$B$8:$U$227,H1444,I1444))</f>
        <v>19</v>
      </c>
      <c r="E1444" t="str">
        <f>INDEX(Technologies!$B$8:$B$227,H1444)</f>
        <v>RefgFrz-SM-TTD_Med-Tier2</v>
      </c>
      <c r="G1444" t="str">
        <f t="shared" si="67"/>
        <v>TotVolume</v>
      </c>
      <c r="H1444">
        <f t="shared" si="69"/>
        <v>143</v>
      </c>
      <c r="I1444">
        <f>MATCH(G1444,Technologies!$B$7:$U$7,0)</f>
        <v>8</v>
      </c>
      <c r="J1444">
        <v>119</v>
      </c>
    </row>
    <row r="1445" spans="2:10" x14ac:dyDescent="0.25">
      <c r="B1445">
        <f>INDEX(exante.Technology!$A$5:$A$300,MATCH(E1445,exante.Technology!$C$5:$C$300,0))</f>
        <v>1343</v>
      </c>
      <c r="C1445" s="1">
        <f t="shared" si="68"/>
        <v>1084</v>
      </c>
      <c r="D1445" s="30" t="str">
        <f>IF(INDEX(Technologies!$B$8:$U$227,H1445,I1445)=0,"",INDEX(Technologies!$B$8:$U$227,H1445,I1445))</f>
        <v>Medium (17 – 20 cu. ft.)</v>
      </c>
      <c r="E1445" t="str">
        <f>INDEX(Technologies!$B$8:$B$227,H1445)</f>
        <v>RefgFrz-SM-TTD_Med-Tier2</v>
      </c>
      <c r="G1445" t="str">
        <f t="shared" si="67"/>
        <v>SizeRange</v>
      </c>
      <c r="H1445">
        <f t="shared" si="69"/>
        <v>143</v>
      </c>
      <c r="I1445">
        <f>MATCH(G1445,Technologies!$B$7:$U$7,0)</f>
        <v>10</v>
      </c>
      <c r="J1445">
        <v>119</v>
      </c>
    </row>
    <row r="1446" spans="2:10" x14ac:dyDescent="0.25">
      <c r="B1446">
        <f>INDEX(exante.Technology!$A$5:$A$300,MATCH(E1446,exante.Technology!$C$5:$C$300,0))</f>
        <v>1343</v>
      </c>
      <c r="C1446" s="1">
        <f t="shared" si="68"/>
        <v>1085</v>
      </c>
      <c r="D1446" s="30" t="str">
        <f>IF(INDEX(Technologies!$B$8:$U$227,H1446,I1446)=0,"",INDEX(Technologies!$B$8:$U$227,H1446,I1446))</f>
        <v>Tier2</v>
      </c>
      <c r="E1446" t="str">
        <f>INDEX(Technologies!$B$8:$B$227,H1446)</f>
        <v>RefgFrz-SM-TTD_Med-Tier2</v>
      </c>
      <c r="G1446" t="str">
        <f t="shared" si="67"/>
        <v>EffLevel</v>
      </c>
      <c r="H1446">
        <f t="shared" si="69"/>
        <v>143</v>
      </c>
      <c r="I1446">
        <f>MATCH(G1446,Technologies!$B$7:$U$7,0)</f>
        <v>11</v>
      </c>
      <c r="J1446">
        <v>119</v>
      </c>
    </row>
    <row r="1447" spans="2:10" x14ac:dyDescent="0.25">
      <c r="B1447">
        <f>INDEX(exante.Technology!$A$5:$A$300,MATCH(E1447,exante.Technology!$C$5:$C$300,0))</f>
        <v>1343</v>
      </c>
      <c r="C1447" s="1">
        <f t="shared" si="68"/>
        <v>167</v>
      </c>
      <c r="D1447" s="30">
        <f>IF(INDEX(Technologies!$B$8:$U$227,H1447,I1447)=0,"",INDEX(Technologies!$B$8:$U$227,H1447,I1447))</f>
        <v>448</v>
      </c>
      <c r="E1447" t="str">
        <f>INDEX(Technologies!$B$8:$B$227,H1447)</f>
        <v>RefgFrz-SM-TTD_Med-Tier2</v>
      </c>
      <c r="G1447" t="str">
        <f t="shared" si="67"/>
        <v>Rated_kWhyr</v>
      </c>
      <c r="H1447">
        <f t="shared" si="69"/>
        <v>143</v>
      </c>
      <c r="I1447">
        <f>MATCH(G1447,Technologies!$B$7:$U$7,0)</f>
        <v>12</v>
      </c>
      <c r="J1447">
        <v>119</v>
      </c>
    </row>
    <row r="1448" spans="2:10" x14ac:dyDescent="0.25">
      <c r="B1448">
        <f>INDEX(exante.Technology!$A$5:$A$300,MATCH(E1448,exante.Technology!$C$5:$C$300,0))</f>
        <v>1343</v>
      </c>
      <c r="C1448" s="1">
        <f t="shared" si="68"/>
        <v>9</v>
      </c>
      <c r="D1448" s="30" t="str">
        <f>IF(INDEX(Technologies!$B$8:$U$227,H1448,I1448)=0,"",INDEX(Technologies!$B$8:$U$227,H1448,I1448))</f>
        <v>RatedkWh</v>
      </c>
      <c r="E1448" t="str">
        <f>INDEX(Technologies!$B$8:$B$227,H1448)</f>
        <v>RefgFrz-SM-TTD_Med-Tier2</v>
      </c>
      <c r="G1448" t="str">
        <f t="shared" si="67"/>
        <v>Scale_Basis_Type</v>
      </c>
      <c r="H1448">
        <f t="shared" si="69"/>
        <v>143</v>
      </c>
      <c r="I1448">
        <f>MATCH(G1448,Technologies!$B$7:$U$7,0)</f>
        <v>13</v>
      </c>
      <c r="J1448">
        <v>119</v>
      </c>
    </row>
    <row r="1449" spans="2:10" x14ac:dyDescent="0.25">
      <c r="B1449">
        <f>INDEX(exante.Technology!$A$5:$A$300,MATCH(E1449,exante.Technology!$C$5:$C$300,0))</f>
        <v>1343</v>
      </c>
      <c r="C1449" s="1">
        <f t="shared" si="68"/>
        <v>10</v>
      </c>
      <c r="D1449" s="30">
        <f>IF(INDEX(Technologies!$B$8:$U$227,H1449,I1449)=0,"",INDEX(Technologies!$B$8:$U$227,H1449,I1449))</f>
        <v>448</v>
      </c>
      <c r="E1449" t="str">
        <f>INDEX(Technologies!$B$8:$B$227,H1449)</f>
        <v>RefgFrz-SM-TTD_Med-Tier2</v>
      </c>
      <c r="G1449" t="str">
        <f t="shared" si="67"/>
        <v>Scale_Basis_Value</v>
      </c>
      <c r="H1449">
        <f t="shared" si="69"/>
        <v>143</v>
      </c>
      <c r="I1449">
        <f>MATCH(G1449,Technologies!$B$7:$U$7,0)</f>
        <v>14</v>
      </c>
      <c r="J1449">
        <v>119</v>
      </c>
    </row>
    <row r="1450" spans="2:10" x14ac:dyDescent="0.25">
      <c r="B1450">
        <f>INDEX(exante.Technology!$A$5:$A$300,MATCH(E1450,exante.Technology!$C$5:$C$300,0))</f>
        <v>1344</v>
      </c>
      <c r="C1450" s="1">
        <f t="shared" si="68"/>
        <v>83</v>
      </c>
      <c r="D1450" s="30" t="str">
        <f>IF(INDEX(Technologies!$B$8:$U$227,H1450,I1450)=0,"",INDEX(Technologies!$B$8:$U$227,H1450,I1450))</f>
        <v>Side</v>
      </c>
      <c r="E1450" t="str">
        <f>INDEX(Technologies!$B$8:$B$227,H1450)</f>
        <v>RefgFrz-SM-TTD_Large-Tier2</v>
      </c>
      <c r="G1450" t="str">
        <f t="shared" si="67"/>
        <v>Freezer_Location</v>
      </c>
      <c r="H1450">
        <f t="shared" si="69"/>
        <v>144</v>
      </c>
      <c r="I1450">
        <f>MATCH(G1450,Technologies!$B$7:$U$7,0)</f>
        <v>4</v>
      </c>
      <c r="J1450">
        <v>119</v>
      </c>
    </row>
    <row r="1451" spans="2:10" x14ac:dyDescent="0.25">
      <c r="B1451">
        <f>INDEX(exante.Technology!$A$5:$A$300,MATCH(E1451,exante.Technology!$C$5:$C$300,0))</f>
        <v>1344</v>
      </c>
      <c r="C1451" s="1">
        <f t="shared" si="68"/>
        <v>95</v>
      </c>
      <c r="D1451" s="30" t="b">
        <f>IF(INDEX(Technologies!$B$8:$U$227,H1451,I1451)=0,"",INDEX(Technologies!$B$8:$U$227,H1451,I1451))</f>
        <v>1</v>
      </c>
      <c r="E1451" t="str">
        <f>INDEX(Technologies!$B$8:$B$227,H1451)</f>
        <v>RefgFrz-SM-TTD_Large-Tier2</v>
      </c>
      <c r="G1451" t="str">
        <f t="shared" si="67"/>
        <v>IceMaker</v>
      </c>
      <c r="H1451">
        <f t="shared" si="69"/>
        <v>144</v>
      </c>
      <c r="I1451">
        <f>MATCH(G1451,Technologies!$B$7:$U$7,0)</f>
        <v>5</v>
      </c>
      <c r="J1451">
        <v>119</v>
      </c>
    </row>
    <row r="1452" spans="2:10" x14ac:dyDescent="0.25">
      <c r="B1452">
        <f>INDEX(exante.Technology!$A$5:$A$300,MATCH(E1452,exante.Technology!$C$5:$C$300,0))</f>
        <v>1344</v>
      </c>
      <c r="C1452" s="1">
        <f t="shared" si="68"/>
        <v>1083</v>
      </c>
      <c r="D1452" s="30" t="b">
        <f>IF(INDEX(Technologies!$B$8:$U$227,H1452,I1452)=0,"",INDEX(Technologies!$B$8:$U$227,H1452,I1452))</f>
        <v>1</v>
      </c>
      <c r="E1452" t="str">
        <f>INDEX(Technologies!$B$8:$B$227,H1452)</f>
        <v>RefgFrz-SM-TTD_Large-Tier2</v>
      </c>
      <c r="G1452" t="str">
        <f t="shared" si="67"/>
        <v>ThruDoorIce</v>
      </c>
      <c r="H1452">
        <f t="shared" si="69"/>
        <v>144</v>
      </c>
      <c r="I1452">
        <f>MATCH(G1452,Technologies!$B$7:$U$7,0)</f>
        <v>6</v>
      </c>
      <c r="J1452">
        <v>119</v>
      </c>
    </row>
    <row r="1453" spans="2:10" x14ac:dyDescent="0.25">
      <c r="B1453">
        <f>INDEX(exante.Technology!$A$5:$A$300,MATCH(E1453,exante.Technology!$C$5:$C$300,0))</f>
        <v>1344</v>
      </c>
      <c r="C1453" s="1">
        <f t="shared" si="68"/>
        <v>38</v>
      </c>
      <c r="D1453" s="30" t="str">
        <f>IF(INDEX(Technologies!$B$8:$U$227,H1453,I1453)=0,"",INDEX(Technologies!$B$8:$U$227,H1453,I1453))</f>
        <v>Automatic</v>
      </c>
      <c r="E1453" t="str">
        <f>INDEX(Technologies!$B$8:$B$227,H1453)</f>
        <v>RefgFrz-SM-TTD_Large-Tier2</v>
      </c>
      <c r="G1453" t="str">
        <f t="shared" si="67"/>
        <v>Defrost</v>
      </c>
      <c r="H1453">
        <f t="shared" si="69"/>
        <v>144</v>
      </c>
      <c r="I1453">
        <f>MATCH(G1453,Technologies!$B$7:$U$7,0)</f>
        <v>7</v>
      </c>
      <c r="J1453">
        <v>119</v>
      </c>
    </row>
    <row r="1454" spans="2:10" x14ac:dyDescent="0.25">
      <c r="B1454">
        <f>INDEX(exante.Technology!$A$5:$A$300,MATCH(E1454,exante.Technology!$C$5:$C$300,0))</f>
        <v>1344</v>
      </c>
      <c r="C1454" s="1">
        <f t="shared" si="68"/>
        <v>205</v>
      </c>
      <c r="D1454" s="30">
        <f>IF(INDEX(Technologies!$B$8:$U$227,H1454,I1454)=0,"",INDEX(Technologies!$B$8:$U$227,H1454,I1454))</f>
        <v>22</v>
      </c>
      <c r="E1454" t="str">
        <f>INDEX(Technologies!$B$8:$B$227,H1454)</f>
        <v>RefgFrz-SM-TTD_Large-Tier2</v>
      </c>
      <c r="G1454" t="str">
        <f t="shared" si="67"/>
        <v>TotVolume</v>
      </c>
      <c r="H1454">
        <f t="shared" si="69"/>
        <v>144</v>
      </c>
      <c r="I1454">
        <f>MATCH(G1454,Technologies!$B$7:$U$7,0)</f>
        <v>8</v>
      </c>
      <c r="J1454">
        <v>119</v>
      </c>
    </row>
    <row r="1455" spans="2:10" x14ac:dyDescent="0.25">
      <c r="B1455">
        <f>INDEX(exante.Technology!$A$5:$A$300,MATCH(E1455,exante.Technology!$C$5:$C$300,0))</f>
        <v>1344</v>
      </c>
      <c r="C1455" s="1">
        <f t="shared" si="68"/>
        <v>1084</v>
      </c>
      <c r="D1455" s="30" t="str">
        <f>IF(INDEX(Technologies!$B$8:$U$227,H1455,I1455)=0,"",INDEX(Technologies!$B$8:$U$227,H1455,I1455))</f>
        <v>Large (21 – 23 cu. ft.)</v>
      </c>
      <c r="E1455" t="str">
        <f>INDEX(Technologies!$B$8:$B$227,H1455)</f>
        <v>RefgFrz-SM-TTD_Large-Tier2</v>
      </c>
      <c r="G1455" t="str">
        <f t="shared" si="67"/>
        <v>SizeRange</v>
      </c>
      <c r="H1455">
        <f t="shared" si="69"/>
        <v>144</v>
      </c>
      <c r="I1455">
        <f>MATCH(G1455,Technologies!$B$7:$U$7,0)</f>
        <v>10</v>
      </c>
      <c r="J1455">
        <v>119</v>
      </c>
    </row>
    <row r="1456" spans="2:10" x14ac:dyDescent="0.25">
      <c r="B1456">
        <f>INDEX(exante.Technology!$A$5:$A$300,MATCH(E1456,exante.Technology!$C$5:$C$300,0))</f>
        <v>1344</v>
      </c>
      <c r="C1456" s="1">
        <f t="shared" si="68"/>
        <v>1085</v>
      </c>
      <c r="D1456" s="30" t="str">
        <f>IF(INDEX(Technologies!$B$8:$U$227,H1456,I1456)=0,"",INDEX(Technologies!$B$8:$U$227,H1456,I1456))</f>
        <v>Tier2</v>
      </c>
      <c r="E1456" t="str">
        <f>INDEX(Technologies!$B$8:$B$227,H1456)</f>
        <v>RefgFrz-SM-TTD_Large-Tier2</v>
      </c>
      <c r="G1456" t="str">
        <f t="shared" si="67"/>
        <v>EffLevel</v>
      </c>
      <c r="H1456">
        <f t="shared" si="69"/>
        <v>144</v>
      </c>
      <c r="I1456">
        <f>MATCH(G1456,Technologies!$B$7:$U$7,0)</f>
        <v>11</v>
      </c>
      <c r="J1456">
        <v>119</v>
      </c>
    </row>
    <row r="1457" spans="2:10" x14ac:dyDescent="0.25">
      <c r="B1457">
        <f>INDEX(exante.Technology!$A$5:$A$300,MATCH(E1457,exante.Technology!$C$5:$C$300,0))</f>
        <v>1344</v>
      </c>
      <c r="C1457" s="1">
        <f t="shared" si="68"/>
        <v>167</v>
      </c>
      <c r="D1457" s="30">
        <f>IF(INDEX(Technologies!$B$8:$U$227,H1457,I1457)=0,"",INDEX(Technologies!$B$8:$U$227,H1457,I1457))</f>
        <v>472</v>
      </c>
      <c r="E1457" t="str">
        <f>INDEX(Technologies!$B$8:$B$227,H1457)</f>
        <v>RefgFrz-SM-TTD_Large-Tier2</v>
      </c>
      <c r="G1457" t="str">
        <f t="shared" si="67"/>
        <v>Rated_kWhyr</v>
      </c>
      <c r="H1457">
        <f t="shared" si="69"/>
        <v>144</v>
      </c>
      <c r="I1457">
        <f>MATCH(G1457,Technologies!$B$7:$U$7,0)</f>
        <v>12</v>
      </c>
      <c r="J1457">
        <v>119</v>
      </c>
    </row>
    <row r="1458" spans="2:10" x14ac:dyDescent="0.25">
      <c r="B1458">
        <f>INDEX(exante.Technology!$A$5:$A$300,MATCH(E1458,exante.Technology!$C$5:$C$300,0))</f>
        <v>1344</v>
      </c>
      <c r="C1458" s="1">
        <f t="shared" si="68"/>
        <v>9</v>
      </c>
      <c r="D1458" s="30" t="str">
        <f>IF(INDEX(Technologies!$B$8:$U$227,H1458,I1458)=0,"",INDEX(Technologies!$B$8:$U$227,H1458,I1458))</f>
        <v>RatedkWh</v>
      </c>
      <c r="E1458" t="str">
        <f>INDEX(Technologies!$B$8:$B$227,H1458)</f>
        <v>RefgFrz-SM-TTD_Large-Tier2</v>
      </c>
      <c r="G1458" t="str">
        <f t="shared" si="67"/>
        <v>Scale_Basis_Type</v>
      </c>
      <c r="H1458">
        <f t="shared" si="69"/>
        <v>144</v>
      </c>
      <c r="I1458">
        <f>MATCH(G1458,Technologies!$B$7:$U$7,0)</f>
        <v>13</v>
      </c>
      <c r="J1458">
        <v>119</v>
      </c>
    </row>
    <row r="1459" spans="2:10" x14ac:dyDescent="0.25">
      <c r="B1459">
        <f>INDEX(exante.Technology!$A$5:$A$300,MATCH(E1459,exante.Technology!$C$5:$C$300,0))</f>
        <v>1344</v>
      </c>
      <c r="C1459" s="1">
        <f t="shared" si="68"/>
        <v>10</v>
      </c>
      <c r="D1459" s="30">
        <f>IF(INDEX(Technologies!$B$8:$U$227,H1459,I1459)=0,"",INDEX(Technologies!$B$8:$U$227,H1459,I1459))</f>
        <v>472</v>
      </c>
      <c r="E1459" t="str">
        <f>INDEX(Technologies!$B$8:$B$227,H1459)</f>
        <v>RefgFrz-SM-TTD_Large-Tier2</v>
      </c>
      <c r="G1459" t="str">
        <f t="shared" si="67"/>
        <v>Scale_Basis_Value</v>
      </c>
      <c r="H1459">
        <f t="shared" si="69"/>
        <v>144</v>
      </c>
      <c r="I1459">
        <f>MATCH(G1459,Technologies!$B$7:$U$7,0)</f>
        <v>14</v>
      </c>
      <c r="J1459">
        <v>119</v>
      </c>
    </row>
    <row r="1460" spans="2:10" x14ac:dyDescent="0.25">
      <c r="B1460">
        <f>INDEX(exante.Technology!$A$5:$A$300,MATCH(E1460,exante.Technology!$C$5:$C$300,0))</f>
        <v>1345</v>
      </c>
      <c r="C1460" s="1">
        <f t="shared" si="68"/>
        <v>83</v>
      </c>
      <c r="D1460" s="30" t="str">
        <f>IF(INDEX(Technologies!$B$8:$U$227,H1460,I1460)=0,"",INDEX(Technologies!$B$8:$U$227,H1460,I1460))</f>
        <v>Side</v>
      </c>
      <c r="E1460" t="str">
        <f>INDEX(Technologies!$B$8:$B$227,H1460)</f>
        <v>RefgFrz-SM-TTD_VLarge-Tier2</v>
      </c>
      <c r="G1460" t="str">
        <f t="shared" ref="G1460:G1523" si="70">VLOOKUP(C1460,$B$6:$C$17,2,FALSE)</f>
        <v>Freezer_Location</v>
      </c>
      <c r="H1460">
        <f t="shared" si="69"/>
        <v>145</v>
      </c>
      <c r="I1460">
        <f>MATCH(G1460,Technologies!$B$7:$U$7,0)</f>
        <v>4</v>
      </c>
      <c r="J1460">
        <v>119</v>
      </c>
    </row>
    <row r="1461" spans="2:10" x14ac:dyDescent="0.25">
      <c r="B1461">
        <f>INDEX(exante.Technology!$A$5:$A$300,MATCH(E1461,exante.Technology!$C$5:$C$300,0))</f>
        <v>1345</v>
      </c>
      <c r="C1461" s="1">
        <f t="shared" si="68"/>
        <v>95</v>
      </c>
      <c r="D1461" s="30" t="b">
        <f>IF(INDEX(Technologies!$B$8:$U$227,H1461,I1461)=0,"",INDEX(Technologies!$B$8:$U$227,H1461,I1461))</f>
        <v>1</v>
      </c>
      <c r="E1461" t="str">
        <f>INDEX(Technologies!$B$8:$B$227,H1461)</f>
        <v>RefgFrz-SM-TTD_VLarge-Tier2</v>
      </c>
      <c r="G1461" t="str">
        <f t="shared" si="70"/>
        <v>IceMaker</v>
      </c>
      <c r="H1461">
        <f t="shared" si="69"/>
        <v>145</v>
      </c>
      <c r="I1461">
        <f>MATCH(G1461,Technologies!$B$7:$U$7,0)</f>
        <v>5</v>
      </c>
      <c r="J1461">
        <v>119</v>
      </c>
    </row>
    <row r="1462" spans="2:10" x14ac:dyDescent="0.25">
      <c r="B1462">
        <f>INDEX(exante.Technology!$A$5:$A$300,MATCH(E1462,exante.Technology!$C$5:$C$300,0))</f>
        <v>1345</v>
      </c>
      <c r="C1462" s="1">
        <f t="shared" si="68"/>
        <v>1083</v>
      </c>
      <c r="D1462" s="30" t="b">
        <f>IF(INDEX(Technologies!$B$8:$U$227,H1462,I1462)=0,"",INDEX(Technologies!$B$8:$U$227,H1462,I1462))</f>
        <v>1</v>
      </c>
      <c r="E1462" t="str">
        <f>INDEX(Technologies!$B$8:$B$227,H1462)</f>
        <v>RefgFrz-SM-TTD_VLarge-Tier2</v>
      </c>
      <c r="G1462" t="str">
        <f t="shared" si="70"/>
        <v>ThruDoorIce</v>
      </c>
      <c r="H1462">
        <f t="shared" si="69"/>
        <v>145</v>
      </c>
      <c r="I1462">
        <f>MATCH(G1462,Technologies!$B$7:$U$7,0)</f>
        <v>6</v>
      </c>
      <c r="J1462">
        <v>119</v>
      </c>
    </row>
    <row r="1463" spans="2:10" x14ac:dyDescent="0.25">
      <c r="B1463">
        <f>INDEX(exante.Technology!$A$5:$A$300,MATCH(E1463,exante.Technology!$C$5:$C$300,0))</f>
        <v>1345</v>
      </c>
      <c r="C1463" s="1">
        <f t="shared" si="68"/>
        <v>38</v>
      </c>
      <c r="D1463" s="30" t="str">
        <f>IF(INDEX(Technologies!$B$8:$U$227,H1463,I1463)=0,"",INDEX(Technologies!$B$8:$U$227,H1463,I1463))</f>
        <v>Automatic</v>
      </c>
      <c r="E1463" t="str">
        <f>INDEX(Technologies!$B$8:$B$227,H1463)</f>
        <v>RefgFrz-SM-TTD_VLarge-Tier2</v>
      </c>
      <c r="G1463" t="str">
        <f t="shared" si="70"/>
        <v>Defrost</v>
      </c>
      <c r="H1463">
        <f t="shared" si="69"/>
        <v>145</v>
      </c>
      <c r="I1463">
        <f>MATCH(G1463,Technologies!$B$7:$U$7,0)</f>
        <v>7</v>
      </c>
      <c r="J1463">
        <v>119</v>
      </c>
    </row>
    <row r="1464" spans="2:10" x14ac:dyDescent="0.25">
      <c r="B1464">
        <f>INDEX(exante.Technology!$A$5:$A$300,MATCH(E1464,exante.Technology!$C$5:$C$300,0))</f>
        <v>1345</v>
      </c>
      <c r="C1464" s="1">
        <f t="shared" si="68"/>
        <v>205</v>
      </c>
      <c r="D1464" s="30">
        <f>IF(INDEX(Technologies!$B$8:$U$227,H1464,I1464)=0,"",INDEX(Technologies!$B$8:$U$227,H1464,I1464))</f>
        <v>26</v>
      </c>
      <c r="E1464" t="str">
        <f>INDEX(Technologies!$B$8:$B$227,H1464)</f>
        <v>RefgFrz-SM-TTD_VLarge-Tier2</v>
      </c>
      <c r="G1464" t="str">
        <f t="shared" si="70"/>
        <v>TotVolume</v>
      </c>
      <c r="H1464">
        <f t="shared" si="69"/>
        <v>145</v>
      </c>
      <c r="I1464">
        <f>MATCH(G1464,Technologies!$B$7:$U$7,0)</f>
        <v>8</v>
      </c>
      <c r="J1464">
        <v>119</v>
      </c>
    </row>
    <row r="1465" spans="2:10" x14ac:dyDescent="0.25">
      <c r="B1465">
        <f>INDEX(exante.Technology!$A$5:$A$300,MATCH(E1465,exante.Technology!$C$5:$C$300,0))</f>
        <v>1345</v>
      </c>
      <c r="C1465" s="1">
        <f t="shared" si="68"/>
        <v>1084</v>
      </c>
      <c r="D1465" s="30" t="str">
        <f>IF(INDEX(Technologies!$B$8:$U$227,H1465,I1465)=0,"",INDEX(Technologies!$B$8:$U$227,H1465,I1465))</f>
        <v>Very large (over 23 cu. Ft.)</v>
      </c>
      <c r="E1465" t="str">
        <f>INDEX(Technologies!$B$8:$B$227,H1465)</f>
        <v>RefgFrz-SM-TTD_VLarge-Tier2</v>
      </c>
      <c r="G1465" t="str">
        <f t="shared" si="70"/>
        <v>SizeRange</v>
      </c>
      <c r="H1465">
        <f t="shared" si="69"/>
        <v>145</v>
      </c>
      <c r="I1465">
        <f>MATCH(G1465,Technologies!$B$7:$U$7,0)</f>
        <v>10</v>
      </c>
      <c r="J1465">
        <v>119</v>
      </c>
    </row>
    <row r="1466" spans="2:10" x14ac:dyDescent="0.25">
      <c r="B1466">
        <f>INDEX(exante.Technology!$A$5:$A$300,MATCH(E1466,exante.Technology!$C$5:$C$300,0))</f>
        <v>1345</v>
      </c>
      <c r="C1466" s="1">
        <f t="shared" si="68"/>
        <v>1085</v>
      </c>
      <c r="D1466" s="30" t="str">
        <f>IF(INDEX(Technologies!$B$8:$U$227,H1466,I1466)=0,"",INDEX(Technologies!$B$8:$U$227,H1466,I1466))</f>
        <v>Tier2</v>
      </c>
      <c r="E1466" t="str">
        <f>INDEX(Technologies!$B$8:$B$227,H1466)</f>
        <v>RefgFrz-SM-TTD_VLarge-Tier2</v>
      </c>
      <c r="G1466" t="str">
        <f t="shared" si="70"/>
        <v>EffLevel</v>
      </c>
      <c r="H1466">
        <f t="shared" si="69"/>
        <v>145</v>
      </c>
      <c r="I1466">
        <f>MATCH(G1466,Technologies!$B$7:$U$7,0)</f>
        <v>11</v>
      </c>
      <c r="J1466">
        <v>119</v>
      </c>
    </row>
    <row r="1467" spans="2:10" x14ac:dyDescent="0.25">
      <c r="B1467">
        <f>INDEX(exante.Technology!$A$5:$A$300,MATCH(E1467,exante.Technology!$C$5:$C$300,0))</f>
        <v>1345</v>
      </c>
      <c r="C1467" s="1">
        <f t="shared" si="68"/>
        <v>167</v>
      </c>
      <c r="D1467" s="30">
        <f>IF(INDEX(Technologies!$B$8:$U$227,H1467,I1467)=0,"",INDEX(Technologies!$B$8:$U$227,H1467,I1467))</f>
        <v>502</v>
      </c>
      <c r="E1467" t="str">
        <f>INDEX(Technologies!$B$8:$B$227,H1467)</f>
        <v>RefgFrz-SM-TTD_VLarge-Tier2</v>
      </c>
      <c r="G1467" t="str">
        <f t="shared" si="70"/>
        <v>Rated_kWhyr</v>
      </c>
      <c r="H1467">
        <f t="shared" si="69"/>
        <v>145</v>
      </c>
      <c r="I1467">
        <f>MATCH(G1467,Technologies!$B$7:$U$7,0)</f>
        <v>12</v>
      </c>
      <c r="J1467">
        <v>119</v>
      </c>
    </row>
    <row r="1468" spans="2:10" x14ac:dyDescent="0.25">
      <c r="B1468">
        <f>INDEX(exante.Technology!$A$5:$A$300,MATCH(E1468,exante.Technology!$C$5:$C$300,0))</f>
        <v>1345</v>
      </c>
      <c r="C1468" s="1">
        <f t="shared" si="68"/>
        <v>9</v>
      </c>
      <c r="D1468" s="30" t="str">
        <f>IF(INDEX(Technologies!$B$8:$U$227,H1468,I1468)=0,"",INDEX(Technologies!$B$8:$U$227,H1468,I1468))</f>
        <v>RatedkWh</v>
      </c>
      <c r="E1468" t="str">
        <f>INDEX(Technologies!$B$8:$B$227,H1468)</f>
        <v>RefgFrz-SM-TTD_VLarge-Tier2</v>
      </c>
      <c r="G1468" t="str">
        <f t="shared" si="70"/>
        <v>Scale_Basis_Type</v>
      </c>
      <c r="H1468">
        <f t="shared" si="69"/>
        <v>145</v>
      </c>
      <c r="I1468">
        <f>MATCH(G1468,Technologies!$B$7:$U$7,0)</f>
        <v>13</v>
      </c>
      <c r="J1468">
        <v>119</v>
      </c>
    </row>
    <row r="1469" spans="2:10" x14ac:dyDescent="0.25">
      <c r="B1469">
        <f>INDEX(exante.Technology!$A$5:$A$300,MATCH(E1469,exante.Technology!$C$5:$C$300,0))</f>
        <v>1345</v>
      </c>
      <c r="C1469" s="1">
        <f t="shared" si="68"/>
        <v>10</v>
      </c>
      <c r="D1469" s="30">
        <f>IF(INDEX(Technologies!$B$8:$U$227,H1469,I1469)=0,"",INDEX(Technologies!$B$8:$U$227,H1469,I1469))</f>
        <v>502</v>
      </c>
      <c r="E1469" t="str">
        <f>INDEX(Technologies!$B$8:$B$227,H1469)</f>
        <v>RefgFrz-SM-TTD_VLarge-Tier2</v>
      </c>
      <c r="G1469" t="str">
        <f t="shared" si="70"/>
        <v>Scale_Basis_Value</v>
      </c>
      <c r="H1469">
        <f t="shared" si="69"/>
        <v>145</v>
      </c>
      <c r="I1469">
        <f>MATCH(G1469,Technologies!$B$7:$U$7,0)</f>
        <v>14</v>
      </c>
      <c r="J1469">
        <v>119</v>
      </c>
    </row>
    <row r="1470" spans="2:10" x14ac:dyDescent="0.25">
      <c r="B1470">
        <f>INDEX(exante.Technology!$A$5:$A$300,MATCH(E1470,exante.Technology!$C$5:$C$300,0))</f>
        <v>1346</v>
      </c>
      <c r="C1470" s="1">
        <f t="shared" si="68"/>
        <v>83</v>
      </c>
      <c r="D1470" s="30" t="str">
        <f>IF(INDEX(Technologies!$B$8:$U$227,H1470,I1470)=0,"",INDEX(Technologies!$B$8:$U$227,H1470,I1470))</f>
        <v>Side</v>
      </c>
      <c r="E1470" t="str">
        <f>INDEX(Technologies!$B$8:$B$227,H1470)</f>
        <v>RefgFrz-SM-TTD_WtdSize-Tier2</v>
      </c>
      <c r="G1470" t="str">
        <f t="shared" si="70"/>
        <v>Freezer_Location</v>
      </c>
      <c r="H1470">
        <f t="shared" si="69"/>
        <v>146</v>
      </c>
      <c r="I1470">
        <f>MATCH(G1470,Technologies!$B$7:$U$7,0)</f>
        <v>4</v>
      </c>
      <c r="J1470">
        <v>119</v>
      </c>
    </row>
    <row r="1471" spans="2:10" x14ac:dyDescent="0.25">
      <c r="B1471">
        <f>INDEX(exante.Technology!$A$5:$A$300,MATCH(E1471,exante.Technology!$C$5:$C$300,0))</f>
        <v>1346</v>
      </c>
      <c r="C1471" s="1">
        <f t="shared" si="68"/>
        <v>95</v>
      </c>
      <c r="D1471" s="30" t="b">
        <f>IF(INDEX(Technologies!$B$8:$U$227,H1471,I1471)=0,"",INDEX(Technologies!$B$8:$U$227,H1471,I1471))</f>
        <v>1</v>
      </c>
      <c r="E1471" t="str">
        <f>INDEX(Technologies!$B$8:$B$227,H1471)</f>
        <v>RefgFrz-SM-TTD_WtdSize-Tier2</v>
      </c>
      <c r="G1471" t="str">
        <f t="shared" si="70"/>
        <v>IceMaker</v>
      </c>
      <c r="H1471">
        <f t="shared" si="69"/>
        <v>146</v>
      </c>
      <c r="I1471">
        <f>MATCH(G1471,Technologies!$B$7:$U$7,0)</f>
        <v>5</v>
      </c>
      <c r="J1471">
        <v>119</v>
      </c>
    </row>
    <row r="1472" spans="2:10" x14ac:dyDescent="0.25">
      <c r="B1472">
        <f>INDEX(exante.Technology!$A$5:$A$300,MATCH(E1472,exante.Technology!$C$5:$C$300,0))</f>
        <v>1346</v>
      </c>
      <c r="C1472" s="1">
        <f t="shared" si="68"/>
        <v>1083</v>
      </c>
      <c r="D1472" s="30" t="b">
        <f>IF(INDEX(Technologies!$B$8:$U$227,H1472,I1472)=0,"",INDEX(Technologies!$B$8:$U$227,H1472,I1472))</f>
        <v>1</v>
      </c>
      <c r="E1472" t="str">
        <f>INDEX(Technologies!$B$8:$B$227,H1472)</f>
        <v>RefgFrz-SM-TTD_WtdSize-Tier2</v>
      </c>
      <c r="G1472" t="str">
        <f t="shared" si="70"/>
        <v>ThruDoorIce</v>
      </c>
      <c r="H1472">
        <f t="shared" si="69"/>
        <v>146</v>
      </c>
      <c r="I1472">
        <f>MATCH(G1472,Technologies!$B$7:$U$7,0)</f>
        <v>6</v>
      </c>
      <c r="J1472">
        <v>119</v>
      </c>
    </row>
    <row r="1473" spans="2:10" x14ac:dyDescent="0.25">
      <c r="B1473">
        <f>INDEX(exante.Technology!$A$5:$A$300,MATCH(E1473,exante.Technology!$C$5:$C$300,0))</f>
        <v>1346</v>
      </c>
      <c r="C1473" s="1">
        <f t="shared" si="68"/>
        <v>38</v>
      </c>
      <c r="D1473" s="30" t="str">
        <f>IF(INDEX(Technologies!$B$8:$U$227,H1473,I1473)=0,"",INDEX(Technologies!$B$8:$U$227,H1473,I1473))</f>
        <v>Automatic</v>
      </c>
      <c r="E1473" t="str">
        <f>INDEX(Technologies!$B$8:$B$227,H1473)</f>
        <v>RefgFrz-SM-TTD_WtdSize-Tier2</v>
      </c>
      <c r="G1473" t="str">
        <f t="shared" si="70"/>
        <v>Defrost</v>
      </c>
      <c r="H1473">
        <f t="shared" si="69"/>
        <v>146</v>
      </c>
      <c r="I1473">
        <f>MATCH(G1473,Technologies!$B$7:$U$7,0)</f>
        <v>7</v>
      </c>
      <c r="J1473">
        <v>119</v>
      </c>
    </row>
    <row r="1474" spans="2:10" x14ac:dyDescent="0.25">
      <c r="B1474">
        <f>INDEX(exante.Technology!$A$5:$A$300,MATCH(E1474,exante.Technology!$C$5:$C$300,0))</f>
        <v>1346</v>
      </c>
      <c r="C1474" s="1">
        <f t="shared" si="68"/>
        <v>205</v>
      </c>
      <c r="D1474" s="30">
        <f>IF(INDEX(Technologies!$B$8:$U$227,H1474,I1474)=0,"",INDEX(Technologies!$B$8:$U$227,H1474,I1474))</f>
        <v>24.3</v>
      </c>
      <c r="E1474" t="str">
        <f>INDEX(Technologies!$B$8:$B$227,H1474)</f>
        <v>RefgFrz-SM-TTD_WtdSize-Tier2</v>
      </c>
      <c r="G1474" t="str">
        <f t="shared" si="70"/>
        <v>TotVolume</v>
      </c>
      <c r="H1474">
        <f t="shared" si="69"/>
        <v>146</v>
      </c>
      <c r="I1474">
        <f>MATCH(G1474,Technologies!$B$7:$U$7,0)</f>
        <v>8</v>
      </c>
      <c r="J1474">
        <v>119</v>
      </c>
    </row>
    <row r="1475" spans="2:10" x14ac:dyDescent="0.25">
      <c r="B1475">
        <f>INDEX(exante.Technology!$A$5:$A$300,MATCH(E1475,exante.Technology!$C$5:$C$300,0))</f>
        <v>1346</v>
      </c>
      <c r="C1475" s="1">
        <f t="shared" si="68"/>
        <v>1084</v>
      </c>
      <c r="D1475" s="30" t="str">
        <f>IF(INDEX(Technologies!$B$8:$U$227,H1475,I1475)=0,"",INDEX(Technologies!$B$8:$U$227,H1475,I1475))</f>
        <v>Weighted Size</v>
      </c>
      <c r="E1475" t="str">
        <f>INDEX(Technologies!$B$8:$B$227,H1475)</f>
        <v>RefgFrz-SM-TTD_WtdSize-Tier2</v>
      </c>
      <c r="G1475" t="str">
        <f t="shared" si="70"/>
        <v>SizeRange</v>
      </c>
      <c r="H1475">
        <f t="shared" si="69"/>
        <v>146</v>
      </c>
      <c r="I1475">
        <f>MATCH(G1475,Technologies!$B$7:$U$7,0)</f>
        <v>10</v>
      </c>
      <c r="J1475">
        <v>119</v>
      </c>
    </row>
    <row r="1476" spans="2:10" x14ac:dyDescent="0.25">
      <c r="B1476">
        <f>INDEX(exante.Technology!$A$5:$A$300,MATCH(E1476,exante.Technology!$C$5:$C$300,0))</f>
        <v>1346</v>
      </c>
      <c r="C1476" s="1">
        <f t="shared" si="68"/>
        <v>1085</v>
      </c>
      <c r="D1476" s="30" t="str">
        <f>IF(INDEX(Technologies!$B$8:$U$227,H1476,I1476)=0,"",INDEX(Technologies!$B$8:$U$227,H1476,I1476))</f>
        <v>Tier2</v>
      </c>
      <c r="E1476" t="str">
        <f>INDEX(Technologies!$B$8:$B$227,H1476)</f>
        <v>RefgFrz-SM-TTD_WtdSize-Tier2</v>
      </c>
      <c r="G1476" t="str">
        <f t="shared" si="70"/>
        <v>EffLevel</v>
      </c>
      <c r="H1476">
        <f t="shared" si="69"/>
        <v>146</v>
      </c>
      <c r="I1476">
        <f>MATCH(G1476,Technologies!$B$7:$U$7,0)</f>
        <v>11</v>
      </c>
      <c r="J1476">
        <v>119</v>
      </c>
    </row>
    <row r="1477" spans="2:10" x14ac:dyDescent="0.25">
      <c r="B1477">
        <f>INDEX(exante.Technology!$A$5:$A$300,MATCH(E1477,exante.Technology!$C$5:$C$300,0))</f>
        <v>1346</v>
      </c>
      <c r="C1477" s="1">
        <f t="shared" si="68"/>
        <v>167</v>
      </c>
      <c r="D1477" s="30">
        <f>IF(INDEX(Technologies!$B$8:$U$227,H1477,I1477)=0,"",INDEX(Technologies!$B$8:$U$227,H1477,I1477))</f>
        <v>489</v>
      </c>
      <c r="E1477" t="str">
        <f>INDEX(Technologies!$B$8:$B$227,H1477)</f>
        <v>RefgFrz-SM-TTD_WtdSize-Tier2</v>
      </c>
      <c r="G1477" t="str">
        <f t="shared" si="70"/>
        <v>Rated_kWhyr</v>
      </c>
      <c r="H1477">
        <f t="shared" si="69"/>
        <v>146</v>
      </c>
      <c r="I1477">
        <f>MATCH(G1477,Technologies!$B$7:$U$7,0)</f>
        <v>12</v>
      </c>
      <c r="J1477">
        <v>119</v>
      </c>
    </row>
    <row r="1478" spans="2:10" x14ac:dyDescent="0.25">
      <c r="B1478">
        <f>INDEX(exante.Technology!$A$5:$A$300,MATCH(E1478,exante.Technology!$C$5:$C$300,0))</f>
        <v>1346</v>
      </c>
      <c r="C1478" s="1">
        <f t="shared" si="68"/>
        <v>9</v>
      </c>
      <c r="D1478" s="30" t="str">
        <f>IF(INDEX(Technologies!$B$8:$U$227,H1478,I1478)=0,"",INDEX(Technologies!$B$8:$U$227,H1478,I1478))</f>
        <v>RatedkWh</v>
      </c>
      <c r="E1478" t="str">
        <f>INDEX(Technologies!$B$8:$B$227,H1478)</f>
        <v>RefgFrz-SM-TTD_WtdSize-Tier2</v>
      </c>
      <c r="G1478" t="str">
        <f t="shared" si="70"/>
        <v>Scale_Basis_Type</v>
      </c>
      <c r="H1478">
        <f t="shared" si="69"/>
        <v>146</v>
      </c>
      <c r="I1478">
        <f>MATCH(G1478,Technologies!$B$7:$U$7,0)</f>
        <v>13</v>
      </c>
      <c r="J1478">
        <v>119</v>
      </c>
    </row>
    <row r="1479" spans="2:10" x14ac:dyDescent="0.25">
      <c r="B1479">
        <f>INDEX(exante.Technology!$A$5:$A$300,MATCH(E1479,exante.Technology!$C$5:$C$300,0))</f>
        <v>1346</v>
      </c>
      <c r="C1479" s="1">
        <f t="shared" si="68"/>
        <v>10</v>
      </c>
      <c r="D1479" s="30">
        <f>IF(INDEX(Technologies!$B$8:$U$227,H1479,I1479)=0,"",INDEX(Technologies!$B$8:$U$227,H1479,I1479))</f>
        <v>489</v>
      </c>
      <c r="E1479" t="str">
        <f>INDEX(Technologies!$B$8:$B$227,H1479)</f>
        <v>RefgFrz-SM-TTD_WtdSize-Tier2</v>
      </c>
      <c r="G1479" t="str">
        <f t="shared" si="70"/>
        <v>Scale_Basis_Value</v>
      </c>
      <c r="H1479">
        <f t="shared" si="69"/>
        <v>146</v>
      </c>
      <c r="I1479">
        <f>MATCH(G1479,Technologies!$B$7:$U$7,0)</f>
        <v>14</v>
      </c>
      <c r="J1479">
        <v>119</v>
      </c>
    </row>
    <row r="1480" spans="2:10" x14ac:dyDescent="0.25">
      <c r="B1480">
        <f>INDEX(exante.Technology!$A$5:$A$300,MATCH(E1480,exante.Technology!$C$5:$C$300,0))</f>
        <v>1347</v>
      </c>
      <c r="C1480" s="1">
        <f t="shared" si="68"/>
        <v>83</v>
      </c>
      <c r="D1480" s="30" t="str">
        <f>IF(INDEX(Technologies!$B$8:$U$227,H1480,I1480)=0,"",INDEX(Technologies!$B$8:$U$227,H1480,I1480))</f>
        <v>Bottom</v>
      </c>
      <c r="E1480" t="str">
        <f>INDEX(Technologies!$B$8:$B$227,H1480)</f>
        <v>RefgFrz-BM_Mini-Tier2</v>
      </c>
      <c r="G1480" t="str">
        <f t="shared" si="70"/>
        <v>Freezer_Location</v>
      </c>
      <c r="H1480">
        <f t="shared" si="69"/>
        <v>147</v>
      </c>
      <c r="I1480">
        <f>MATCH(G1480,Technologies!$B$7:$U$7,0)</f>
        <v>4</v>
      </c>
      <c r="J1480">
        <v>119</v>
      </c>
    </row>
    <row r="1481" spans="2:10" x14ac:dyDescent="0.25">
      <c r="B1481">
        <f>INDEX(exante.Technology!$A$5:$A$300,MATCH(E1481,exante.Technology!$C$5:$C$300,0))</f>
        <v>1347</v>
      </c>
      <c r="C1481" s="1">
        <f t="shared" si="68"/>
        <v>95</v>
      </c>
      <c r="D1481" s="30" t="b">
        <f>IF(INDEX(Technologies!$B$8:$U$227,H1481,I1481)=0,"",INDEX(Technologies!$B$8:$U$227,H1481,I1481))</f>
        <v>0</v>
      </c>
      <c r="E1481" t="str">
        <f>INDEX(Technologies!$B$8:$B$227,H1481)</f>
        <v>RefgFrz-BM_Mini-Tier2</v>
      </c>
      <c r="G1481" t="str">
        <f t="shared" si="70"/>
        <v>IceMaker</v>
      </c>
      <c r="H1481">
        <f t="shared" si="69"/>
        <v>147</v>
      </c>
      <c r="I1481">
        <f>MATCH(G1481,Technologies!$B$7:$U$7,0)</f>
        <v>5</v>
      </c>
      <c r="J1481">
        <v>119</v>
      </c>
    </row>
    <row r="1482" spans="2:10" x14ac:dyDescent="0.25">
      <c r="B1482">
        <f>INDEX(exante.Technology!$A$5:$A$300,MATCH(E1482,exante.Technology!$C$5:$C$300,0))</f>
        <v>1347</v>
      </c>
      <c r="C1482" s="1">
        <f t="shared" si="68"/>
        <v>1083</v>
      </c>
      <c r="D1482" s="30" t="b">
        <f>IF(INDEX(Technologies!$B$8:$U$227,H1482,I1482)=0,"",INDEX(Technologies!$B$8:$U$227,H1482,I1482))</f>
        <v>0</v>
      </c>
      <c r="E1482" t="str">
        <f>INDEX(Technologies!$B$8:$B$227,H1482)</f>
        <v>RefgFrz-BM_Mini-Tier2</v>
      </c>
      <c r="G1482" t="str">
        <f t="shared" si="70"/>
        <v>ThruDoorIce</v>
      </c>
      <c r="H1482">
        <f t="shared" si="69"/>
        <v>147</v>
      </c>
      <c r="I1482">
        <f>MATCH(G1482,Technologies!$B$7:$U$7,0)</f>
        <v>6</v>
      </c>
      <c r="J1482">
        <v>119</v>
      </c>
    </row>
    <row r="1483" spans="2:10" x14ac:dyDescent="0.25">
      <c r="B1483">
        <f>INDEX(exante.Technology!$A$5:$A$300,MATCH(E1483,exante.Technology!$C$5:$C$300,0))</f>
        <v>1347</v>
      </c>
      <c r="C1483" s="1">
        <f t="shared" si="68"/>
        <v>38</v>
      </c>
      <c r="D1483" s="30" t="str">
        <f>IF(INDEX(Technologies!$B$8:$U$227,H1483,I1483)=0,"",INDEX(Technologies!$B$8:$U$227,H1483,I1483))</f>
        <v>Automatic</v>
      </c>
      <c r="E1483" t="str">
        <f>INDEX(Technologies!$B$8:$B$227,H1483)</f>
        <v>RefgFrz-BM_Mini-Tier2</v>
      </c>
      <c r="G1483" t="str">
        <f t="shared" si="70"/>
        <v>Defrost</v>
      </c>
      <c r="H1483">
        <f t="shared" si="69"/>
        <v>147</v>
      </c>
      <c r="I1483">
        <f>MATCH(G1483,Technologies!$B$7:$U$7,0)</f>
        <v>7</v>
      </c>
      <c r="J1483">
        <v>119</v>
      </c>
    </row>
    <row r="1484" spans="2:10" x14ac:dyDescent="0.25">
      <c r="B1484">
        <f>INDEX(exante.Technology!$A$5:$A$300,MATCH(E1484,exante.Technology!$C$5:$C$300,0))</f>
        <v>1347</v>
      </c>
      <c r="C1484" s="1">
        <f t="shared" si="68"/>
        <v>205</v>
      </c>
      <c r="D1484" s="30">
        <f>IF(INDEX(Technologies!$B$8:$U$227,H1484,I1484)=0,"",INDEX(Technologies!$B$8:$U$227,H1484,I1484))</f>
        <v>11</v>
      </c>
      <c r="E1484" t="str">
        <f>INDEX(Technologies!$B$8:$B$227,H1484)</f>
        <v>RefgFrz-BM_Mini-Tier2</v>
      </c>
      <c r="G1484" t="str">
        <f t="shared" si="70"/>
        <v>TotVolume</v>
      </c>
      <c r="H1484">
        <f t="shared" si="69"/>
        <v>147</v>
      </c>
      <c r="I1484">
        <f>MATCH(G1484,Technologies!$B$7:$U$7,0)</f>
        <v>8</v>
      </c>
      <c r="J1484">
        <v>119</v>
      </c>
    </row>
    <row r="1485" spans="2:10" x14ac:dyDescent="0.25">
      <c r="B1485">
        <f>INDEX(exante.Technology!$A$5:$A$300,MATCH(E1485,exante.Technology!$C$5:$C$300,0))</f>
        <v>1347</v>
      </c>
      <c r="C1485" s="1">
        <f t="shared" si="68"/>
        <v>1084</v>
      </c>
      <c r="D1485" s="30" t="str">
        <f>IF(INDEX(Technologies!$B$8:$U$227,H1485,I1485)=0,"",INDEX(Technologies!$B$8:$U$227,H1485,I1485))</f>
        <v>Very Small (&lt;13 cu. ft.)</v>
      </c>
      <c r="E1485" t="str">
        <f>INDEX(Technologies!$B$8:$B$227,H1485)</f>
        <v>RefgFrz-BM_Mini-Tier2</v>
      </c>
      <c r="G1485" t="str">
        <f t="shared" si="70"/>
        <v>SizeRange</v>
      </c>
      <c r="H1485">
        <f t="shared" si="69"/>
        <v>147</v>
      </c>
      <c r="I1485">
        <f>MATCH(G1485,Technologies!$B$7:$U$7,0)</f>
        <v>10</v>
      </c>
      <c r="J1485">
        <v>119</v>
      </c>
    </row>
    <row r="1486" spans="2:10" x14ac:dyDescent="0.25">
      <c r="B1486">
        <f>INDEX(exante.Technology!$A$5:$A$300,MATCH(E1486,exante.Technology!$C$5:$C$300,0))</f>
        <v>1347</v>
      </c>
      <c r="C1486" s="1">
        <f t="shared" si="68"/>
        <v>1085</v>
      </c>
      <c r="D1486" s="30" t="str">
        <f>IF(INDEX(Technologies!$B$8:$U$227,H1486,I1486)=0,"",INDEX(Technologies!$B$8:$U$227,H1486,I1486))</f>
        <v>Tier2</v>
      </c>
      <c r="E1486" t="str">
        <f>INDEX(Technologies!$B$8:$B$227,H1486)</f>
        <v>RefgFrz-BM_Mini-Tier2</v>
      </c>
      <c r="G1486" t="str">
        <f t="shared" si="70"/>
        <v>EffLevel</v>
      </c>
      <c r="H1486">
        <f t="shared" si="69"/>
        <v>147</v>
      </c>
      <c r="I1486">
        <f>MATCH(G1486,Technologies!$B$7:$U$7,0)</f>
        <v>11</v>
      </c>
      <c r="J1486">
        <v>119</v>
      </c>
    </row>
    <row r="1487" spans="2:10" x14ac:dyDescent="0.25">
      <c r="B1487">
        <f>INDEX(exante.Technology!$A$5:$A$300,MATCH(E1487,exante.Technology!$C$5:$C$300,0))</f>
        <v>1347</v>
      </c>
      <c r="C1487" s="1">
        <f t="shared" si="68"/>
        <v>167</v>
      </c>
      <c r="D1487" s="30">
        <f>IF(INDEX(Technologies!$B$8:$U$227,H1487,I1487)=0,"",INDEX(Technologies!$B$8:$U$227,H1487,I1487))</f>
        <v>308</v>
      </c>
      <c r="E1487" t="str">
        <f>INDEX(Technologies!$B$8:$B$227,H1487)</f>
        <v>RefgFrz-BM_Mini-Tier2</v>
      </c>
      <c r="G1487" t="str">
        <f t="shared" si="70"/>
        <v>Rated_kWhyr</v>
      </c>
      <c r="H1487">
        <f t="shared" si="69"/>
        <v>147</v>
      </c>
      <c r="I1487">
        <f>MATCH(G1487,Technologies!$B$7:$U$7,0)</f>
        <v>12</v>
      </c>
      <c r="J1487">
        <v>119</v>
      </c>
    </row>
    <row r="1488" spans="2:10" x14ac:dyDescent="0.25">
      <c r="B1488">
        <f>INDEX(exante.Technology!$A$5:$A$300,MATCH(E1488,exante.Technology!$C$5:$C$300,0))</f>
        <v>1347</v>
      </c>
      <c r="C1488" s="1">
        <f t="shared" si="68"/>
        <v>9</v>
      </c>
      <c r="D1488" s="30" t="str">
        <f>IF(INDEX(Technologies!$B$8:$U$227,H1488,I1488)=0,"",INDEX(Technologies!$B$8:$U$227,H1488,I1488))</f>
        <v>RatedkWh</v>
      </c>
      <c r="E1488" t="str">
        <f>INDEX(Technologies!$B$8:$B$227,H1488)</f>
        <v>RefgFrz-BM_Mini-Tier2</v>
      </c>
      <c r="G1488" t="str">
        <f t="shared" si="70"/>
        <v>Scale_Basis_Type</v>
      </c>
      <c r="H1488">
        <f t="shared" si="69"/>
        <v>147</v>
      </c>
      <c r="I1488">
        <f>MATCH(G1488,Technologies!$B$7:$U$7,0)</f>
        <v>13</v>
      </c>
      <c r="J1488">
        <v>119</v>
      </c>
    </row>
    <row r="1489" spans="2:10" x14ac:dyDescent="0.25">
      <c r="B1489">
        <f>INDEX(exante.Technology!$A$5:$A$300,MATCH(E1489,exante.Technology!$C$5:$C$300,0))</f>
        <v>1347</v>
      </c>
      <c r="C1489" s="1">
        <f t="shared" si="68"/>
        <v>10</v>
      </c>
      <c r="D1489" s="30">
        <f>IF(INDEX(Technologies!$B$8:$U$227,H1489,I1489)=0,"",INDEX(Technologies!$B$8:$U$227,H1489,I1489))</f>
        <v>308</v>
      </c>
      <c r="E1489" t="str">
        <f>INDEX(Technologies!$B$8:$B$227,H1489)</f>
        <v>RefgFrz-BM_Mini-Tier2</v>
      </c>
      <c r="G1489" t="str">
        <f t="shared" si="70"/>
        <v>Scale_Basis_Value</v>
      </c>
      <c r="H1489">
        <f t="shared" si="69"/>
        <v>147</v>
      </c>
      <c r="I1489">
        <f>MATCH(G1489,Technologies!$B$7:$U$7,0)</f>
        <v>14</v>
      </c>
      <c r="J1489">
        <v>119</v>
      </c>
    </row>
    <row r="1490" spans="2:10" x14ac:dyDescent="0.25">
      <c r="B1490">
        <f>INDEX(exante.Technology!$A$5:$A$300,MATCH(E1490,exante.Technology!$C$5:$C$300,0))</f>
        <v>1348</v>
      </c>
      <c r="C1490" s="1">
        <f t="shared" si="68"/>
        <v>83</v>
      </c>
      <c r="D1490" s="30" t="str">
        <f>IF(INDEX(Technologies!$B$8:$U$227,H1490,I1490)=0,"",INDEX(Technologies!$B$8:$U$227,H1490,I1490))</f>
        <v>Bottom</v>
      </c>
      <c r="E1490" t="str">
        <f>INDEX(Technologies!$B$8:$B$227,H1490)</f>
        <v>RefgFrz-BM_Small-Tier2</v>
      </c>
      <c r="G1490" t="str">
        <f t="shared" si="70"/>
        <v>Freezer_Location</v>
      </c>
      <c r="H1490">
        <f t="shared" si="69"/>
        <v>148</v>
      </c>
      <c r="I1490">
        <f>MATCH(G1490,Technologies!$B$7:$U$7,0)</f>
        <v>4</v>
      </c>
      <c r="J1490">
        <v>119</v>
      </c>
    </row>
    <row r="1491" spans="2:10" x14ac:dyDescent="0.25">
      <c r="B1491">
        <f>INDEX(exante.Technology!$A$5:$A$300,MATCH(E1491,exante.Technology!$C$5:$C$300,0))</f>
        <v>1348</v>
      </c>
      <c r="C1491" s="1">
        <f t="shared" si="68"/>
        <v>95</v>
      </c>
      <c r="D1491" s="30" t="b">
        <f>IF(INDEX(Technologies!$B$8:$U$227,H1491,I1491)=0,"",INDEX(Technologies!$B$8:$U$227,H1491,I1491))</f>
        <v>0</v>
      </c>
      <c r="E1491" t="str">
        <f>INDEX(Technologies!$B$8:$B$227,H1491)</f>
        <v>RefgFrz-BM_Small-Tier2</v>
      </c>
      <c r="G1491" t="str">
        <f t="shared" si="70"/>
        <v>IceMaker</v>
      </c>
      <c r="H1491">
        <f t="shared" si="69"/>
        <v>148</v>
      </c>
      <c r="I1491">
        <f>MATCH(G1491,Technologies!$B$7:$U$7,0)</f>
        <v>5</v>
      </c>
      <c r="J1491">
        <v>119</v>
      </c>
    </row>
    <row r="1492" spans="2:10" x14ac:dyDescent="0.25">
      <c r="B1492">
        <f>INDEX(exante.Technology!$A$5:$A$300,MATCH(E1492,exante.Technology!$C$5:$C$300,0))</f>
        <v>1348</v>
      </c>
      <c r="C1492" s="1">
        <f t="shared" si="68"/>
        <v>1083</v>
      </c>
      <c r="D1492" s="30" t="b">
        <f>IF(INDEX(Technologies!$B$8:$U$227,H1492,I1492)=0,"",INDEX(Technologies!$B$8:$U$227,H1492,I1492))</f>
        <v>0</v>
      </c>
      <c r="E1492" t="str">
        <f>INDEX(Technologies!$B$8:$B$227,H1492)</f>
        <v>RefgFrz-BM_Small-Tier2</v>
      </c>
      <c r="G1492" t="str">
        <f t="shared" si="70"/>
        <v>ThruDoorIce</v>
      </c>
      <c r="H1492">
        <f t="shared" si="69"/>
        <v>148</v>
      </c>
      <c r="I1492">
        <f>MATCH(G1492,Technologies!$B$7:$U$7,0)</f>
        <v>6</v>
      </c>
      <c r="J1492">
        <v>119</v>
      </c>
    </row>
    <row r="1493" spans="2:10" x14ac:dyDescent="0.25">
      <c r="B1493">
        <f>INDEX(exante.Technology!$A$5:$A$300,MATCH(E1493,exante.Technology!$C$5:$C$300,0))</f>
        <v>1348</v>
      </c>
      <c r="C1493" s="1">
        <f t="shared" si="68"/>
        <v>38</v>
      </c>
      <c r="D1493" s="30" t="str">
        <f>IF(INDEX(Technologies!$B$8:$U$227,H1493,I1493)=0,"",INDEX(Technologies!$B$8:$U$227,H1493,I1493))</f>
        <v>Automatic</v>
      </c>
      <c r="E1493" t="str">
        <f>INDEX(Technologies!$B$8:$B$227,H1493)</f>
        <v>RefgFrz-BM_Small-Tier2</v>
      </c>
      <c r="G1493" t="str">
        <f t="shared" si="70"/>
        <v>Defrost</v>
      </c>
      <c r="H1493">
        <f t="shared" si="69"/>
        <v>148</v>
      </c>
      <c r="I1493">
        <f>MATCH(G1493,Technologies!$B$7:$U$7,0)</f>
        <v>7</v>
      </c>
      <c r="J1493">
        <v>119</v>
      </c>
    </row>
    <row r="1494" spans="2:10" x14ac:dyDescent="0.25">
      <c r="B1494">
        <f>INDEX(exante.Technology!$A$5:$A$300,MATCH(E1494,exante.Technology!$C$5:$C$300,0))</f>
        <v>1348</v>
      </c>
      <c r="C1494" s="1">
        <f t="shared" si="68"/>
        <v>205</v>
      </c>
      <c r="D1494" s="30">
        <f>IF(INDEX(Technologies!$B$8:$U$227,H1494,I1494)=0,"",INDEX(Technologies!$B$8:$U$227,H1494,I1494))</f>
        <v>15</v>
      </c>
      <c r="E1494" t="str">
        <f>INDEX(Technologies!$B$8:$B$227,H1494)</f>
        <v>RefgFrz-BM_Small-Tier2</v>
      </c>
      <c r="G1494" t="str">
        <f t="shared" si="70"/>
        <v>TotVolume</v>
      </c>
      <c r="H1494">
        <f t="shared" si="69"/>
        <v>148</v>
      </c>
      <c r="I1494">
        <f>MATCH(G1494,Technologies!$B$7:$U$7,0)</f>
        <v>8</v>
      </c>
      <c r="J1494">
        <v>119</v>
      </c>
    </row>
    <row r="1495" spans="2:10" x14ac:dyDescent="0.25">
      <c r="B1495">
        <f>INDEX(exante.Technology!$A$5:$A$300,MATCH(E1495,exante.Technology!$C$5:$C$300,0))</f>
        <v>1348</v>
      </c>
      <c r="C1495" s="1">
        <f t="shared" si="68"/>
        <v>1084</v>
      </c>
      <c r="D1495" s="30" t="str">
        <f>IF(INDEX(Technologies!$B$8:$U$227,H1495,I1495)=0,"",INDEX(Technologies!$B$8:$U$227,H1495,I1495))</f>
        <v>Small (13 – 16 cu. ft.)</v>
      </c>
      <c r="E1495" t="str">
        <f>INDEX(Technologies!$B$8:$B$227,H1495)</f>
        <v>RefgFrz-BM_Small-Tier2</v>
      </c>
      <c r="G1495" t="str">
        <f t="shared" si="70"/>
        <v>SizeRange</v>
      </c>
      <c r="H1495">
        <f t="shared" si="69"/>
        <v>148</v>
      </c>
      <c r="I1495">
        <f>MATCH(G1495,Technologies!$B$7:$U$7,0)</f>
        <v>10</v>
      </c>
      <c r="J1495">
        <v>119</v>
      </c>
    </row>
    <row r="1496" spans="2:10" x14ac:dyDescent="0.25">
      <c r="B1496">
        <f>INDEX(exante.Technology!$A$5:$A$300,MATCH(E1496,exante.Technology!$C$5:$C$300,0))</f>
        <v>1348</v>
      </c>
      <c r="C1496" s="1">
        <f t="shared" si="68"/>
        <v>1085</v>
      </c>
      <c r="D1496" s="30" t="str">
        <f>IF(INDEX(Technologies!$B$8:$U$227,H1496,I1496)=0,"",INDEX(Technologies!$B$8:$U$227,H1496,I1496))</f>
        <v>Tier2</v>
      </c>
      <c r="E1496" t="str">
        <f>INDEX(Technologies!$B$8:$B$227,H1496)</f>
        <v>RefgFrz-BM_Small-Tier2</v>
      </c>
      <c r="G1496" t="str">
        <f t="shared" si="70"/>
        <v>EffLevel</v>
      </c>
      <c r="H1496">
        <f t="shared" si="69"/>
        <v>148</v>
      </c>
      <c r="I1496">
        <f>MATCH(G1496,Technologies!$B$7:$U$7,0)</f>
        <v>11</v>
      </c>
      <c r="J1496">
        <v>119</v>
      </c>
    </row>
    <row r="1497" spans="2:10" x14ac:dyDescent="0.25">
      <c r="B1497">
        <f>INDEX(exante.Technology!$A$5:$A$300,MATCH(E1497,exante.Technology!$C$5:$C$300,0))</f>
        <v>1348</v>
      </c>
      <c r="C1497" s="1">
        <f t="shared" si="68"/>
        <v>167</v>
      </c>
      <c r="D1497" s="30">
        <f>IF(INDEX(Technologies!$B$8:$U$227,H1497,I1497)=0,"",INDEX(Technologies!$B$8:$U$227,H1497,I1497))</f>
        <v>340</v>
      </c>
      <c r="E1497" t="str">
        <f>INDEX(Technologies!$B$8:$B$227,H1497)</f>
        <v>RefgFrz-BM_Small-Tier2</v>
      </c>
      <c r="G1497" t="str">
        <f t="shared" si="70"/>
        <v>Rated_kWhyr</v>
      </c>
      <c r="H1497">
        <f t="shared" si="69"/>
        <v>148</v>
      </c>
      <c r="I1497">
        <f>MATCH(G1497,Technologies!$B$7:$U$7,0)</f>
        <v>12</v>
      </c>
      <c r="J1497">
        <v>119</v>
      </c>
    </row>
    <row r="1498" spans="2:10" x14ac:dyDescent="0.25">
      <c r="B1498">
        <f>INDEX(exante.Technology!$A$5:$A$300,MATCH(E1498,exante.Technology!$C$5:$C$300,0))</f>
        <v>1348</v>
      </c>
      <c r="C1498" s="1">
        <f t="shared" si="68"/>
        <v>9</v>
      </c>
      <c r="D1498" s="30" t="str">
        <f>IF(INDEX(Technologies!$B$8:$U$227,H1498,I1498)=0,"",INDEX(Technologies!$B$8:$U$227,H1498,I1498))</f>
        <v>RatedkWh</v>
      </c>
      <c r="E1498" t="str">
        <f>INDEX(Technologies!$B$8:$B$227,H1498)</f>
        <v>RefgFrz-BM_Small-Tier2</v>
      </c>
      <c r="G1498" t="str">
        <f t="shared" si="70"/>
        <v>Scale_Basis_Type</v>
      </c>
      <c r="H1498">
        <f t="shared" si="69"/>
        <v>148</v>
      </c>
      <c r="I1498">
        <f>MATCH(G1498,Technologies!$B$7:$U$7,0)</f>
        <v>13</v>
      </c>
      <c r="J1498">
        <v>119</v>
      </c>
    </row>
    <row r="1499" spans="2:10" x14ac:dyDescent="0.25">
      <c r="B1499">
        <f>INDEX(exante.Technology!$A$5:$A$300,MATCH(E1499,exante.Technology!$C$5:$C$300,0))</f>
        <v>1348</v>
      </c>
      <c r="C1499" s="1">
        <f t="shared" si="68"/>
        <v>10</v>
      </c>
      <c r="D1499" s="30">
        <f>IF(INDEX(Technologies!$B$8:$U$227,H1499,I1499)=0,"",INDEX(Technologies!$B$8:$U$227,H1499,I1499))</f>
        <v>340</v>
      </c>
      <c r="E1499" t="str">
        <f>INDEX(Technologies!$B$8:$B$227,H1499)</f>
        <v>RefgFrz-BM_Small-Tier2</v>
      </c>
      <c r="G1499" t="str">
        <f t="shared" si="70"/>
        <v>Scale_Basis_Value</v>
      </c>
      <c r="H1499">
        <f t="shared" si="69"/>
        <v>148</v>
      </c>
      <c r="I1499">
        <f>MATCH(G1499,Technologies!$B$7:$U$7,0)</f>
        <v>14</v>
      </c>
      <c r="J1499">
        <v>119</v>
      </c>
    </row>
    <row r="1500" spans="2:10" x14ac:dyDescent="0.25">
      <c r="B1500">
        <f>INDEX(exante.Technology!$A$5:$A$300,MATCH(E1500,exante.Technology!$C$5:$C$300,0))</f>
        <v>1349</v>
      </c>
      <c r="C1500" s="1">
        <f t="shared" si="68"/>
        <v>83</v>
      </c>
      <c r="D1500" s="30" t="str">
        <f>IF(INDEX(Technologies!$B$8:$U$227,H1500,I1500)=0,"",INDEX(Technologies!$B$8:$U$227,H1500,I1500))</f>
        <v>Bottom</v>
      </c>
      <c r="E1500" t="str">
        <f>INDEX(Technologies!$B$8:$B$227,H1500)</f>
        <v>RefgFrz-BM_Med-Tier2</v>
      </c>
      <c r="G1500" t="str">
        <f t="shared" si="70"/>
        <v>Freezer_Location</v>
      </c>
      <c r="H1500">
        <f t="shared" si="69"/>
        <v>149</v>
      </c>
      <c r="I1500">
        <f>MATCH(G1500,Technologies!$B$7:$U$7,0)</f>
        <v>4</v>
      </c>
      <c r="J1500">
        <v>119</v>
      </c>
    </row>
    <row r="1501" spans="2:10" x14ac:dyDescent="0.25">
      <c r="B1501">
        <f>INDEX(exante.Technology!$A$5:$A$300,MATCH(E1501,exante.Technology!$C$5:$C$300,0))</f>
        <v>1349</v>
      </c>
      <c r="C1501" s="1">
        <f t="shared" si="68"/>
        <v>95</v>
      </c>
      <c r="D1501" s="30" t="b">
        <f>IF(INDEX(Technologies!$B$8:$U$227,H1501,I1501)=0,"",INDEX(Technologies!$B$8:$U$227,H1501,I1501))</f>
        <v>0</v>
      </c>
      <c r="E1501" t="str">
        <f>INDEX(Technologies!$B$8:$B$227,H1501)</f>
        <v>RefgFrz-BM_Med-Tier2</v>
      </c>
      <c r="G1501" t="str">
        <f t="shared" si="70"/>
        <v>IceMaker</v>
      </c>
      <c r="H1501">
        <f t="shared" si="69"/>
        <v>149</v>
      </c>
      <c r="I1501">
        <f>MATCH(G1501,Technologies!$B$7:$U$7,0)</f>
        <v>5</v>
      </c>
      <c r="J1501">
        <v>119</v>
      </c>
    </row>
    <row r="1502" spans="2:10" x14ac:dyDescent="0.25">
      <c r="B1502">
        <f>INDEX(exante.Technology!$A$5:$A$300,MATCH(E1502,exante.Technology!$C$5:$C$300,0))</f>
        <v>1349</v>
      </c>
      <c r="C1502" s="1">
        <f t="shared" si="68"/>
        <v>1083</v>
      </c>
      <c r="D1502" s="30" t="b">
        <f>IF(INDEX(Technologies!$B$8:$U$227,H1502,I1502)=0,"",INDEX(Technologies!$B$8:$U$227,H1502,I1502))</f>
        <v>0</v>
      </c>
      <c r="E1502" t="str">
        <f>INDEX(Technologies!$B$8:$B$227,H1502)</f>
        <v>RefgFrz-BM_Med-Tier2</v>
      </c>
      <c r="G1502" t="str">
        <f t="shared" si="70"/>
        <v>ThruDoorIce</v>
      </c>
      <c r="H1502">
        <f t="shared" si="69"/>
        <v>149</v>
      </c>
      <c r="I1502">
        <f>MATCH(G1502,Technologies!$B$7:$U$7,0)</f>
        <v>6</v>
      </c>
      <c r="J1502">
        <v>119</v>
      </c>
    </row>
    <row r="1503" spans="2:10" x14ac:dyDescent="0.25">
      <c r="B1503">
        <f>INDEX(exante.Technology!$A$5:$A$300,MATCH(E1503,exante.Technology!$C$5:$C$300,0))</f>
        <v>1349</v>
      </c>
      <c r="C1503" s="1">
        <f t="shared" ref="C1503:C1566" si="71">+C1493</f>
        <v>38</v>
      </c>
      <c r="D1503" s="30" t="str">
        <f>IF(INDEX(Technologies!$B$8:$U$227,H1503,I1503)=0,"",INDEX(Technologies!$B$8:$U$227,H1503,I1503))</f>
        <v>Automatic</v>
      </c>
      <c r="E1503" t="str">
        <f>INDEX(Technologies!$B$8:$B$227,H1503)</f>
        <v>RefgFrz-BM_Med-Tier2</v>
      </c>
      <c r="G1503" t="str">
        <f t="shared" si="70"/>
        <v>Defrost</v>
      </c>
      <c r="H1503">
        <f t="shared" ref="H1503:H1566" si="72">+H1493+1</f>
        <v>149</v>
      </c>
      <c r="I1503">
        <f>MATCH(G1503,Technologies!$B$7:$U$7,0)</f>
        <v>7</v>
      </c>
      <c r="J1503">
        <v>119</v>
      </c>
    </row>
    <row r="1504" spans="2:10" x14ac:dyDescent="0.25">
      <c r="B1504">
        <f>INDEX(exante.Technology!$A$5:$A$300,MATCH(E1504,exante.Technology!$C$5:$C$300,0))</f>
        <v>1349</v>
      </c>
      <c r="C1504" s="1">
        <f t="shared" si="71"/>
        <v>205</v>
      </c>
      <c r="D1504" s="30">
        <f>IF(INDEX(Technologies!$B$8:$U$227,H1504,I1504)=0,"",INDEX(Technologies!$B$8:$U$227,H1504,I1504))</f>
        <v>19</v>
      </c>
      <c r="E1504" t="str">
        <f>INDEX(Technologies!$B$8:$B$227,H1504)</f>
        <v>RefgFrz-BM_Med-Tier2</v>
      </c>
      <c r="G1504" t="str">
        <f t="shared" si="70"/>
        <v>TotVolume</v>
      </c>
      <c r="H1504">
        <f t="shared" si="72"/>
        <v>149</v>
      </c>
      <c r="I1504">
        <f>MATCH(G1504,Technologies!$B$7:$U$7,0)</f>
        <v>8</v>
      </c>
      <c r="J1504">
        <v>119</v>
      </c>
    </row>
    <row r="1505" spans="2:10" x14ac:dyDescent="0.25">
      <c r="B1505">
        <f>INDEX(exante.Technology!$A$5:$A$300,MATCH(E1505,exante.Technology!$C$5:$C$300,0))</f>
        <v>1349</v>
      </c>
      <c r="C1505" s="1">
        <f t="shared" si="71"/>
        <v>1084</v>
      </c>
      <c r="D1505" s="30" t="str">
        <f>IF(INDEX(Technologies!$B$8:$U$227,H1505,I1505)=0,"",INDEX(Technologies!$B$8:$U$227,H1505,I1505))</f>
        <v>Medium (17 – 20 cu. ft.)</v>
      </c>
      <c r="E1505" t="str">
        <f>INDEX(Technologies!$B$8:$B$227,H1505)</f>
        <v>RefgFrz-BM_Med-Tier2</v>
      </c>
      <c r="G1505" t="str">
        <f t="shared" si="70"/>
        <v>SizeRange</v>
      </c>
      <c r="H1505">
        <f t="shared" si="72"/>
        <v>149</v>
      </c>
      <c r="I1505">
        <f>MATCH(G1505,Technologies!$B$7:$U$7,0)</f>
        <v>10</v>
      </c>
      <c r="J1505">
        <v>119</v>
      </c>
    </row>
    <row r="1506" spans="2:10" x14ac:dyDescent="0.25">
      <c r="B1506">
        <f>INDEX(exante.Technology!$A$5:$A$300,MATCH(E1506,exante.Technology!$C$5:$C$300,0))</f>
        <v>1349</v>
      </c>
      <c r="C1506" s="1">
        <f t="shared" si="71"/>
        <v>1085</v>
      </c>
      <c r="D1506" s="30" t="str">
        <f>IF(INDEX(Technologies!$B$8:$U$227,H1506,I1506)=0,"",INDEX(Technologies!$B$8:$U$227,H1506,I1506))</f>
        <v>Tier2</v>
      </c>
      <c r="E1506" t="str">
        <f>INDEX(Technologies!$B$8:$B$227,H1506)</f>
        <v>RefgFrz-BM_Med-Tier2</v>
      </c>
      <c r="G1506" t="str">
        <f t="shared" si="70"/>
        <v>EffLevel</v>
      </c>
      <c r="H1506">
        <f t="shared" si="72"/>
        <v>149</v>
      </c>
      <c r="I1506">
        <f>MATCH(G1506,Technologies!$B$7:$U$7,0)</f>
        <v>11</v>
      </c>
      <c r="J1506">
        <v>119</v>
      </c>
    </row>
    <row r="1507" spans="2:10" x14ac:dyDescent="0.25">
      <c r="B1507">
        <f>INDEX(exante.Technology!$A$5:$A$300,MATCH(E1507,exante.Technology!$C$5:$C$300,0))</f>
        <v>1349</v>
      </c>
      <c r="C1507" s="1">
        <f t="shared" si="71"/>
        <v>167</v>
      </c>
      <c r="D1507" s="30">
        <f>IF(INDEX(Technologies!$B$8:$U$227,H1507,I1507)=0,"",INDEX(Technologies!$B$8:$U$227,H1507,I1507))</f>
        <v>371</v>
      </c>
      <c r="E1507" t="str">
        <f>INDEX(Technologies!$B$8:$B$227,H1507)</f>
        <v>RefgFrz-BM_Med-Tier2</v>
      </c>
      <c r="G1507" t="str">
        <f t="shared" si="70"/>
        <v>Rated_kWhyr</v>
      </c>
      <c r="H1507">
        <f t="shared" si="72"/>
        <v>149</v>
      </c>
      <c r="I1507">
        <f>MATCH(G1507,Technologies!$B$7:$U$7,0)</f>
        <v>12</v>
      </c>
      <c r="J1507">
        <v>119</v>
      </c>
    </row>
    <row r="1508" spans="2:10" x14ac:dyDescent="0.25">
      <c r="B1508">
        <f>INDEX(exante.Technology!$A$5:$A$300,MATCH(E1508,exante.Technology!$C$5:$C$300,0))</f>
        <v>1349</v>
      </c>
      <c r="C1508" s="1">
        <f t="shared" si="71"/>
        <v>9</v>
      </c>
      <c r="D1508" s="30" t="str">
        <f>IF(INDEX(Technologies!$B$8:$U$227,H1508,I1508)=0,"",INDEX(Technologies!$B$8:$U$227,H1508,I1508))</f>
        <v>RatedkWh</v>
      </c>
      <c r="E1508" t="str">
        <f>INDEX(Technologies!$B$8:$B$227,H1508)</f>
        <v>RefgFrz-BM_Med-Tier2</v>
      </c>
      <c r="G1508" t="str">
        <f t="shared" si="70"/>
        <v>Scale_Basis_Type</v>
      </c>
      <c r="H1508">
        <f t="shared" si="72"/>
        <v>149</v>
      </c>
      <c r="I1508">
        <f>MATCH(G1508,Technologies!$B$7:$U$7,0)</f>
        <v>13</v>
      </c>
      <c r="J1508">
        <v>119</v>
      </c>
    </row>
    <row r="1509" spans="2:10" x14ac:dyDescent="0.25">
      <c r="B1509">
        <f>INDEX(exante.Technology!$A$5:$A$300,MATCH(E1509,exante.Technology!$C$5:$C$300,0))</f>
        <v>1349</v>
      </c>
      <c r="C1509" s="1">
        <f t="shared" si="71"/>
        <v>10</v>
      </c>
      <c r="D1509" s="30">
        <f>IF(INDEX(Technologies!$B$8:$U$227,H1509,I1509)=0,"",INDEX(Technologies!$B$8:$U$227,H1509,I1509))</f>
        <v>371</v>
      </c>
      <c r="E1509" t="str">
        <f>INDEX(Technologies!$B$8:$B$227,H1509)</f>
        <v>RefgFrz-BM_Med-Tier2</v>
      </c>
      <c r="G1509" t="str">
        <f t="shared" si="70"/>
        <v>Scale_Basis_Value</v>
      </c>
      <c r="H1509">
        <f t="shared" si="72"/>
        <v>149</v>
      </c>
      <c r="I1509">
        <f>MATCH(G1509,Technologies!$B$7:$U$7,0)</f>
        <v>14</v>
      </c>
      <c r="J1509">
        <v>119</v>
      </c>
    </row>
    <row r="1510" spans="2:10" x14ac:dyDescent="0.25">
      <c r="B1510">
        <f>INDEX(exante.Technology!$A$5:$A$300,MATCH(E1510,exante.Technology!$C$5:$C$300,0))</f>
        <v>1350</v>
      </c>
      <c r="C1510" s="1">
        <f t="shared" si="71"/>
        <v>83</v>
      </c>
      <c r="D1510" s="30" t="str">
        <f>IF(INDEX(Technologies!$B$8:$U$227,H1510,I1510)=0,"",INDEX(Technologies!$B$8:$U$227,H1510,I1510))</f>
        <v>Bottom</v>
      </c>
      <c r="E1510" t="str">
        <f>INDEX(Technologies!$B$8:$B$227,H1510)</f>
        <v>RefgFrz-BM_Large-Tier2</v>
      </c>
      <c r="G1510" t="str">
        <f t="shared" si="70"/>
        <v>Freezer_Location</v>
      </c>
      <c r="H1510">
        <f t="shared" si="72"/>
        <v>150</v>
      </c>
      <c r="I1510">
        <f>MATCH(G1510,Technologies!$B$7:$U$7,0)</f>
        <v>4</v>
      </c>
      <c r="J1510">
        <v>119</v>
      </c>
    </row>
    <row r="1511" spans="2:10" x14ac:dyDescent="0.25">
      <c r="B1511">
        <f>INDEX(exante.Technology!$A$5:$A$300,MATCH(E1511,exante.Technology!$C$5:$C$300,0))</f>
        <v>1350</v>
      </c>
      <c r="C1511" s="1">
        <f t="shared" si="71"/>
        <v>95</v>
      </c>
      <c r="D1511" s="30" t="b">
        <f>IF(INDEX(Technologies!$B$8:$U$227,H1511,I1511)=0,"",INDEX(Technologies!$B$8:$U$227,H1511,I1511))</f>
        <v>0</v>
      </c>
      <c r="E1511" t="str">
        <f>INDEX(Technologies!$B$8:$B$227,H1511)</f>
        <v>RefgFrz-BM_Large-Tier2</v>
      </c>
      <c r="G1511" t="str">
        <f t="shared" si="70"/>
        <v>IceMaker</v>
      </c>
      <c r="H1511">
        <f t="shared" si="72"/>
        <v>150</v>
      </c>
      <c r="I1511">
        <f>MATCH(G1511,Technologies!$B$7:$U$7,0)</f>
        <v>5</v>
      </c>
      <c r="J1511">
        <v>119</v>
      </c>
    </row>
    <row r="1512" spans="2:10" x14ac:dyDescent="0.25">
      <c r="B1512">
        <f>INDEX(exante.Technology!$A$5:$A$300,MATCH(E1512,exante.Technology!$C$5:$C$300,0))</f>
        <v>1350</v>
      </c>
      <c r="C1512" s="1">
        <f t="shared" si="71"/>
        <v>1083</v>
      </c>
      <c r="D1512" s="30" t="b">
        <f>IF(INDEX(Technologies!$B$8:$U$227,H1512,I1512)=0,"",INDEX(Technologies!$B$8:$U$227,H1512,I1512))</f>
        <v>0</v>
      </c>
      <c r="E1512" t="str">
        <f>INDEX(Technologies!$B$8:$B$227,H1512)</f>
        <v>RefgFrz-BM_Large-Tier2</v>
      </c>
      <c r="G1512" t="str">
        <f t="shared" si="70"/>
        <v>ThruDoorIce</v>
      </c>
      <c r="H1512">
        <f t="shared" si="72"/>
        <v>150</v>
      </c>
      <c r="I1512">
        <f>MATCH(G1512,Technologies!$B$7:$U$7,0)</f>
        <v>6</v>
      </c>
      <c r="J1512">
        <v>119</v>
      </c>
    </row>
    <row r="1513" spans="2:10" x14ac:dyDescent="0.25">
      <c r="B1513">
        <f>INDEX(exante.Technology!$A$5:$A$300,MATCH(E1513,exante.Technology!$C$5:$C$300,0))</f>
        <v>1350</v>
      </c>
      <c r="C1513" s="1">
        <f t="shared" si="71"/>
        <v>38</v>
      </c>
      <c r="D1513" s="30" t="str">
        <f>IF(INDEX(Technologies!$B$8:$U$227,H1513,I1513)=0,"",INDEX(Technologies!$B$8:$U$227,H1513,I1513))</f>
        <v>Automatic</v>
      </c>
      <c r="E1513" t="str">
        <f>INDEX(Technologies!$B$8:$B$227,H1513)</f>
        <v>RefgFrz-BM_Large-Tier2</v>
      </c>
      <c r="G1513" t="str">
        <f t="shared" si="70"/>
        <v>Defrost</v>
      </c>
      <c r="H1513">
        <f t="shared" si="72"/>
        <v>150</v>
      </c>
      <c r="I1513">
        <f>MATCH(G1513,Technologies!$B$7:$U$7,0)</f>
        <v>7</v>
      </c>
      <c r="J1513">
        <v>119</v>
      </c>
    </row>
    <row r="1514" spans="2:10" x14ac:dyDescent="0.25">
      <c r="B1514">
        <f>INDEX(exante.Technology!$A$5:$A$300,MATCH(E1514,exante.Technology!$C$5:$C$300,0))</f>
        <v>1350</v>
      </c>
      <c r="C1514" s="1">
        <f t="shared" si="71"/>
        <v>205</v>
      </c>
      <c r="D1514" s="30">
        <f>IF(INDEX(Technologies!$B$8:$U$227,H1514,I1514)=0,"",INDEX(Technologies!$B$8:$U$227,H1514,I1514))</f>
        <v>22</v>
      </c>
      <c r="E1514" t="str">
        <f>INDEX(Technologies!$B$8:$B$227,H1514)</f>
        <v>RefgFrz-BM_Large-Tier2</v>
      </c>
      <c r="G1514" t="str">
        <f t="shared" si="70"/>
        <v>TotVolume</v>
      </c>
      <c r="H1514">
        <f t="shared" si="72"/>
        <v>150</v>
      </c>
      <c r="I1514">
        <f>MATCH(G1514,Technologies!$B$7:$U$7,0)</f>
        <v>8</v>
      </c>
      <c r="J1514">
        <v>119</v>
      </c>
    </row>
    <row r="1515" spans="2:10" x14ac:dyDescent="0.25">
      <c r="B1515">
        <f>INDEX(exante.Technology!$A$5:$A$300,MATCH(E1515,exante.Technology!$C$5:$C$300,0))</f>
        <v>1350</v>
      </c>
      <c r="C1515" s="1">
        <f t="shared" si="71"/>
        <v>1084</v>
      </c>
      <c r="D1515" s="30" t="str">
        <f>IF(INDEX(Technologies!$B$8:$U$227,H1515,I1515)=0,"",INDEX(Technologies!$B$8:$U$227,H1515,I1515))</f>
        <v>Large (21 – 23 cu. ft.)</v>
      </c>
      <c r="E1515" t="str">
        <f>INDEX(Technologies!$B$8:$B$227,H1515)</f>
        <v>RefgFrz-BM_Large-Tier2</v>
      </c>
      <c r="G1515" t="str">
        <f t="shared" si="70"/>
        <v>SizeRange</v>
      </c>
      <c r="H1515">
        <f t="shared" si="72"/>
        <v>150</v>
      </c>
      <c r="I1515">
        <f>MATCH(G1515,Technologies!$B$7:$U$7,0)</f>
        <v>10</v>
      </c>
      <c r="J1515">
        <v>119</v>
      </c>
    </row>
    <row r="1516" spans="2:10" x14ac:dyDescent="0.25">
      <c r="B1516">
        <f>INDEX(exante.Technology!$A$5:$A$300,MATCH(E1516,exante.Technology!$C$5:$C$300,0))</f>
        <v>1350</v>
      </c>
      <c r="C1516" s="1">
        <f t="shared" si="71"/>
        <v>1085</v>
      </c>
      <c r="D1516" s="30" t="str">
        <f>IF(INDEX(Technologies!$B$8:$U$227,H1516,I1516)=0,"",INDEX(Technologies!$B$8:$U$227,H1516,I1516))</f>
        <v>Tier2</v>
      </c>
      <c r="E1516" t="str">
        <f>INDEX(Technologies!$B$8:$B$227,H1516)</f>
        <v>RefgFrz-BM_Large-Tier2</v>
      </c>
      <c r="G1516" t="str">
        <f t="shared" si="70"/>
        <v>EffLevel</v>
      </c>
      <c r="H1516">
        <f t="shared" si="72"/>
        <v>150</v>
      </c>
      <c r="I1516">
        <f>MATCH(G1516,Technologies!$B$7:$U$7,0)</f>
        <v>11</v>
      </c>
      <c r="J1516">
        <v>119</v>
      </c>
    </row>
    <row r="1517" spans="2:10" x14ac:dyDescent="0.25">
      <c r="B1517">
        <f>INDEX(exante.Technology!$A$5:$A$300,MATCH(E1517,exante.Technology!$C$5:$C$300,0))</f>
        <v>1350</v>
      </c>
      <c r="C1517" s="1">
        <f t="shared" si="71"/>
        <v>167</v>
      </c>
      <c r="D1517" s="30">
        <f>IF(INDEX(Technologies!$B$8:$U$227,H1517,I1517)=0,"",INDEX(Technologies!$B$8:$U$227,H1517,I1517))</f>
        <v>395</v>
      </c>
      <c r="E1517" t="str">
        <f>INDEX(Technologies!$B$8:$B$227,H1517)</f>
        <v>RefgFrz-BM_Large-Tier2</v>
      </c>
      <c r="G1517" t="str">
        <f t="shared" si="70"/>
        <v>Rated_kWhyr</v>
      </c>
      <c r="H1517">
        <f t="shared" si="72"/>
        <v>150</v>
      </c>
      <c r="I1517">
        <f>MATCH(G1517,Technologies!$B$7:$U$7,0)</f>
        <v>12</v>
      </c>
      <c r="J1517">
        <v>119</v>
      </c>
    </row>
    <row r="1518" spans="2:10" x14ac:dyDescent="0.25">
      <c r="B1518">
        <f>INDEX(exante.Technology!$A$5:$A$300,MATCH(E1518,exante.Technology!$C$5:$C$300,0))</f>
        <v>1350</v>
      </c>
      <c r="C1518" s="1">
        <f t="shared" si="71"/>
        <v>9</v>
      </c>
      <c r="D1518" s="30" t="str">
        <f>IF(INDEX(Technologies!$B$8:$U$227,H1518,I1518)=0,"",INDEX(Technologies!$B$8:$U$227,H1518,I1518))</f>
        <v>RatedkWh</v>
      </c>
      <c r="E1518" t="str">
        <f>INDEX(Technologies!$B$8:$B$227,H1518)</f>
        <v>RefgFrz-BM_Large-Tier2</v>
      </c>
      <c r="G1518" t="str">
        <f t="shared" si="70"/>
        <v>Scale_Basis_Type</v>
      </c>
      <c r="H1518">
        <f t="shared" si="72"/>
        <v>150</v>
      </c>
      <c r="I1518">
        <f>MATCH(G1518,Technologies!$B$7:$U$7,0)</f>
        <v>13</v>
      </c>
      <c r="J1518">
        <v>119</v>
      </c>
    </row>
    <row r="1519" spans="2:10" x14ac:dyDescent="0.25">
      <c r="B1519">
        <f>INDEX(exante.Technology!$A$5:$A$300,MATCH(E1519,exante.Technology!$C$5:$C$300,0))</f>
        <v>1350</v>
      </c>
      <c r="C1519" s="1">
        <f t="shared" si="71"/>
        <v>10</v>
      </c>
      <c r="D1519" s="30">
        <f>IF(INDEX(Technologies!$B$8:$U$227,H1519,I1519)=0,"",INDEX(Technologies!$B$8:$U$227,H1519,I1519))</f>
        <v>395</v>
      </c>
      <c r="E1519" t="str">
        <f>INDEX(Technologies!$B$8:$B$227,H1519)</f>
        <v>RefgFrz-BM_Large-Tier2</v>
      </c>
      <c r="G1519" t="str">
        <f t="shared" si="70"/>
        <v>Scale_Basis_Value</v>
      </c>
      <c r="H1519">
        <f t="shared" si="72"/>
        <v>150</v>
      </c>
      <c r="I1519">
        <f>MATCH(G1519,Technologies!$B$7:$U$7,0)</f>
        <v>14</v>
      </c>
      <c r="J1519">
        <v>119</v>
      </c>
    </row>
    <row r="1520" spans="2:10" x14ac:dyDescent="0.25">
      <c r="B1520">
        <f>INDEX(exante.Technology!$A$5:$A$300,MATCH(E1520,exante.Technology!$C$5:$C$300,0))</f>
        <v>1351</v>
      </c>
      <c r="C1520" s="1">
        <f t="shared" si="71"/>
        <v>83</v>
      </c>
      <c r="D1520" s="30" t="str">
        <f>IF(INDEX(Technologies!$B$8:$U$227,H1520,I1520)=0,"",INDEX(Technologies!$B$8:$U$227,H1520,I1520))</f>
        <v>Bottom</v>
      </c>
      <c r="E1520" t="str">
        <f>INDEX(Technologies!$B$8:$B$227,H1520)</f>
        <v>RefgFrz-BM_VLarge-Tier2</v>
      </c>
      <c r="G1520" t="str">
        <f t="shared" si="70"/>
        <v>Freezer_Location</v>
      </c>
      <c r="H1520">
        <f t="shared" si="72"/>
        <v>151</v>
      </c>
      <c r="I1520">
        <f>MATCH(G1520,Technologies!$B$7:$U$7,0)</f>
        <v>4</v>
      </c>
      <c r="J1520">
        <v>119</v>
      </c>
    </row>
    <row r="1521" spans="2:10" x14ac:dyDescent="0.25">
      <c r="B1521">
        <f>INDEX(exante.Technology!$A$5:$A$300,MATCH(E1521,exante.Technology!$C$5:$C$300,0))</f>
        <v>1351</v>
      </c>
      <c r="C1521" s="1">
        <f t="shared" si="71"/>
        <v>95</v>
      </c>
      <c r="D1521" s="30" t="b">
        <f>IF(INDEX(Technologies!$B$8:$U$227,H1521,I1521)=0,"",INDEX(Technologies!$B$8:$U$227,H1521,I1521))</f>
        <v>0</v>
      </c>
      <c r="E1521" t="str">
        <f>INDEX(Technologies!$B$8:$B$227,H1521)</f>
        <v>RefgFrz-BM_VLarge-Tier2</v>
      </c>
      <c r="G1521" t="str">
        <f t="shared" si="70"/>
        <v>IceMaker</v>
      </c>
      <c r="H1521">
        <f t="shared" si="72"/>
        <v>151</v>
      </c>
      <c r="I1521">
        <f>MATCH(G1521,Technologies!$B$7:$U$7,0)</f>
        <v>5</v>
      </c>
      <c r="J1521">
        <v>119</v>
      </c>
    </row>
    <row r="1522" spans="2:10" x14ac:dyDescent="0.25">
      <c r="B1522">
        <f>INDEX(exante.Technology!$A$5:$A$300,MATCH(E1522,exante.Technology!$C$5:$C$300,0))</f>
        <v>1351</v>
      </c>
      <c r="C1522" s="1">
        <f t="shared" si="71"/>
        <v>1083</v>
      </c>
      <c r="D1522" s="30" t="b">
        <f>IF(INDEX(Technologies!$B$8:$U$227,H1522,I1522)=0,"",INDEX(Technologies!$B$8:$U$227,H1522,I1522))</f>
        <v>0</v>
      </c>
      <c r="E1522" t="str">
        <f>INDEX(Technologies!$B$8:$B$227,H1522)</f>
        <v>RefgFrz-BM_VLarge-Tier2</v>
      </c>
      <c r="G1522" t="str">
        <f t="shared" si="70"/>
        <v>ThruDoorIce</v>
      </c>
      <c r="H1522">
        <f t="shared" si="72"/>
        <v>151</v>
      </c>
      <c r="I1522">
        <f>MATCH(G1522,Technologies!$B$7:$U$7,0)</f>
        <v>6</v>
      </c>
      <c r="J1522">
        <v>119</v>
      </c>
    </row>
    <row r="1523" spans="2:10" x14ac:dyDescent="0.25">
      <c r="B1523">
        <f>INDEX(exante.Technology!$A$5:$A$300,MATCH(E1523,exante.Technology!$C$5:$C$300,0))</f>
        <v>1351</v>
      </c>
      <c r="C1523" s="1">
        <f t="shared" si="71"/>
        <v>38</v>
      </c>
      <c r="D1523" s="30" t="str">
        <f>IF(INDEX(Technologies!$B$8:$U$227,H1523,I1523)=0,"",INDEX(Technologies!$B$8:$U$227,H1523,I1523))</f>
        <v>Automatic</v>
      </c>
      <c r="E1523" t="str">
        <f>INDEX(Technologies!$B$8:$B$227,H1523)</f>
        <v>RefgFrz-BM_VLarge-Tier2</v>
      </c>
      <c r="G1523" t="str">
        <f t="shared" si="70"/>
        <v>Defrost</v>
      </c>
      <c r="H1523">
        <f t="shared" si="72"/>
        <v>151</v>
      </c>
      <c r="I1523">
        <f>MATCH(G1523,Technologies!$B$7:$U$7,0)</f>
        <v>7</v>
      </c>
      <c r="J1523">
        <v>119</v>
      </c>
    </row>
    <row r="1524" spans="2:10" x14ac:dyDescent="0.25">
      <c r="B1524">
        <f>INDEX(exante.Technology!$A$5:$A$300,MATCH(E1524,exante.Technology!$C$5:$C$300,0))</f>
        <v>1351</v>
      </c>
      <c r="C1524" s="1">
        <f t="shared" si="71"/>
        <v>205</v>
      </c>
      <c r="D1524" s="30">
        <f>IF(INDEX(Technologies!$B$8:$U$227,H1524,I1524)=0,"",INDEX(Technologies!$B$8:$U$227,H1524,I1524))</f>
        <v>26</v>
      </c>
      <c r="E1524" t="str">
        <f>INDEX(Technologies!$B$8:$B$227,H1524)</f>
        <v>RefgFrz-BM_VLarge-Tier2</v>
      </c>
      <c r="G1524" t="str">
        <f t="shared" ref="G1524:G1587" si="73">VLOOKUP(C1524,$B$6:$C$17,2,FALSE)</f>
        <v>TotVolume</v>
      </c>
      <c r="H1524">
        <f t="shared" si="72"/>
        <v>151</v>
      </c>
      <c r="I1524">
        <f>MATCH(G1524,Technologies!$B$7:$U$7,0)</f>
        <v>8</v>
      </c>
      <c r="J1524">
        <v>119</v>
      </c>
    </row>
    <row r="1525" spans="2:10" x14ac:dyDescent="0.25">
      <c r="B1525">
        <f>INDEX(exante.Technology!$A$5:$A$300,MATCH(E1525,exante.Technology!$C$5:$C$300,0))</f>
        <v>1351</v>
      </c>
      <c r="C1525" s="1">
        <f t="shared" si="71"/>
        <v>1084</v>
      </c>
      <c r="D1525" s="30" t="str">
        <f>IF(INDEX(Technologies!$B$8:$U$227,H1525,I1525)=0,"",INDEX(Technologies!$B$8:$U$227,H1525,I1525))</f>
        <v>Very large (over 23 cu. Ft.)</v>
      </c>
      <c r="E1525" t="str">
        <f>INDEX(Technologies!$B$8:$B$227,H1525)</f>
        <v>RefgFrz-BM_VLarge-Tier2</v>
      </c>
      <c r="G1525" t="str">
        <f t="shared" si="73"/>
        <v>SizeRange</v>
      </c>
      <c r="H1525">
        <f t="shared" si="72"/>
        <v>151</v>
      </c>
      <c r="I1525">
        <f>MATCH(G1525,Technologies!$B$7:$U$7,0)</f>
        <v>10</v>
      </c>
      <c r="J1525">
        <v>119</v>
      </c>
    </row>
    <row r="1526" spans="2:10" x14ac:dyDescent="0.25">
      <c r="B1526">
        <f>INDEX(exante.Technology!$A$5:$A$300,MATCH(E1526,exante.Technology!$C$5:$C$300,0))</f>
        <v>1351</v>
      </c>
      <c r="C1526" s="1">
        <f t="shared" si="71"/>
        <v>1085</v>
      </c>
      <c r="D1526" s="30" t="str">
        <f>IF(INDEX(Technologies!$B$8:$U$227,H1526,I1526)=0,"",INDEX(Technologies!$B$8:$U$227,H1526,I1526))</f>
        <v>Tier2</v>
      </c>
      <c r="E1526" t="str">
        <f>INDEX(Technologies!$B$8:$B$227,H1526)</f>
        <v>RefgFrz-BM_VLarge-Tier2</v>
      </c>
      <c r="G1526" t="str">
        <f t="shared" si="73"/>
        <v>EffLevel</v>
      </c>
      <c r="H1526">
        <f t="shared" si="72"/>
        <v>151</v>
      </c>
      <c r="I1526">
        <f>MATCH(G1526,Technologies!$B$7:$U$7,0)</f>
        <v>11</v>
      </c>
      <c r="J1526">
        <v>119</v>
      </c>
    </row>
    <row r="1527" spans="2:10" x14ac:dyDescent="0.25">
      <c r="B1527">
        <f>INDEX(exante.Technology!$A$5:$A$300,MATCH(E1527,exante.Technology!$C$5:$C$300,0))</f>
        <v>1351</v>
      </c>
      <c r="C1527" s="1">
        <f t="shared" si="71"/>
        <v>167</v>
      </c>
      <c r="D1527" s="30">
        <f>IF(INDEX(Technologies!$B$8:$U$227,H1527,I1527)=0,"",INDEX(Technologies!$B$8:$U$227,H1527,I1527))</f>
        <v>426</v>
      </c>
      <c r="E1527" t="str">
        <f>INDEX(Technologies!$B$8:$B$227,H1527)</f>
        <v>RefgFrz-BM_VLarge-Tier2</v>
      </c>
      <c r="G1527" t="str">
        <f t="shared" si="73"/>
        <v>Rated_kWhyr</v>
      </c>
      <c r="H1527">
        <f t="shared" si="72"/>
        <v>151</v>
      </c>
      <c r="I1527">
        <f>MATCH(G1527,Technologies!$B$7:$U$7,0)</f>
        <v>12</v>
      </c>
      <c r="J1527">
        <v>119</v>
      </c>
    </row>
    <row r="1528" spans="2:10" x14ac:dyDescent="0.25">
      <c r="B1528">
        <f>INDEX(exante.Technology!$A$5:$A$300,MATCH(E1528,exante.Technology!$C$5:$C$300,0))</f>
        <v>1351</v>
      </c>
      <c r="C1528" s="1">
        <f t="shared" si="71"/>
        <v>9</v>
      </c>
      <c r="D1528" s="30" t="str">
        <f>IF(INDEX(Technologies!$B$8:$U$227,H1528,I1528)=0,"",INDEX(Technologies!$B$8:$U$227,H1528,I1528))</f>
        <v>RatedkWh</v>
      </c>
      <c r="E1528" t="str">
        <f>INDEX(Technologies!$B$8:$B$227,H1528)</f>
        <v>RefgFrz-BM_VLarge-Tier2</v>
      </c>
      <c r="G1528" t="str">
        <f t="shared" si="73"/>
        <v>Scale_Basis_Type</v>
      </c>
      <c r="H1528">
        <f t="shared" si="72"/>
        <v>151</v>
      </c>
      <c r="I1528">
        <f>MATCH(G1528,Technologies!$B$7:$U$7,0)</f>
        <v>13</v>
      </c>
      <c r="J1528">
        <v>119</v>
      </c>
    </row>
    <row r="1529" spans="2:10" x14ac:dyDescent="0.25">
      <c r="B1529">
        <f>INDEX(exante.Technology!$A$5:$A$300,MATCH(E1529,exante.Technology!$C$5:$C$300,0))</f>
        <v>1351</v>
      </c>
      <c r="C1529" s="1">
        <f t="shared" si="71"/>
        <v>10</v>
      </c>
      <c r="D1529" s="30">
        <f>IF(INDEX(Technologies!$B$8:$U$227,H1529,I1529)=0,"",INDEX(Technologies!$B$8:$U$227,H1529,I1529))</f>
        <v>426</v>
      </c>
      <c r="E1529" t="str">
        <f>INDEX(Technologies!$B$8:$B$227,H1529)</f>
        <v>RefgFrz-BM_VLarge-Tier2</v>
      </c>
      <c r="G1529" t="str">
        <f t="shared" si="73"/>
        <v>Scale_Basis_Value</v>
      </c>
      <c r="H1529">
        <f t="shared" si="72"/>
        <v>151</v>
      </c>
      <c r="I1529">
        <f>MATCH(G1529,Technologies!$B$7:$U$7,0)</f>
        <v>14</v>
      </c>
      <c r="J1529">
        <v>119</v>
      </c>
    </row>
    <row r="1530" spans="2:10" x14ac:dyDescent="0.25">
      <c r="B1530">
        <f>INDEX(exante.Technology!$A$5:$A$300,MATCH(E1530,exante.Technology!$C$5:$C$300,0))</f>
        <v>1352</v>
      </c>
      <c r="C1530" s="1">
        <f t="shared" si="71"/>
        <v>83</v>
      </c>
      <c r="D1530" s="30" t="str">
        <f>IF(INDEX(Technologies!$B$8:$U$227,H1530,I1530)=0,"",INDEX(Technologies!$B$8:$U$227,H1530,I1530))</f>
        <v>Bottom</v>
      </c>
      <c r="E1530" t="str">
        <f>INDEX(Technologies!$B$8:$B$227,H1530)</f>
        <v>RefgFrz-BM_WtdSize-Tier2</v>
      </c>
      <c r="G1530" t="str">
        <f t="shared" si="73"/>
        <v>Freezer_Location</v>
      </c>
      <c r="H1530">
        <f t="shared" si="72"/>
        <v>152</v>
      </c>
      <c r="I1530">
        <f>MATCH(G1530,Technologies!$B$7:$U$7,0)</f>
        <v>4</v>
      </c>
      <c r="J1530">
        <v>119</v>
      </c>
    </row>
    <row r="1531" spans="2:10" x14ac:dyDescent="0.25">
      <c r="B1531">
        <f>INDEX(exante.Technology!$A$5:$A$300,MATCH(E1531,exante.Technology!$C$5:$C$300,0))</f>
        <v>1352</v>
      </c>
      <c r="C1531" s="1">
        <f t="shared" si="71"/>
        <v>95</v>
      </c>
      <c r="D1531" s="30" t="b">
        <f>IF(INDEX(Technologies!$B$8:$U$227,H1531,I1531)=0,"",INDEX(Technologies!$B$8:$U$227,H1531,I1531))</f>
        <v>0</v>
      </c>
      <c r="E1531" t="str">
        <f>INDEX(Technologies!$B$8:$B$227,H1531)</f>
        <v>RefgFrz-BM_WtdSize-Tier2</v>
      </c>
      <c r="G1531" t="str">
        <f t="shared" si="73"/>
        <v>IceMaker</v>
      </c>
      <c r="H1531">
        <f t="shared" si="72"/>
        <v>152</v>
      </c>
      <c r="I1531">
        <f>MATCH(G1531,Technologies!$B$7:$U$7,0)</f>
        <v>5</v>
      </c>
      <c r="J1531">
        <v>119</v>
      </c>
    </row>
    <row r="1532" spans="2:10" x14ac:dyDescent="0.25">
      <c r="B1532">
        <f>INDEX(exante.Technology!$A$5:$A$300,MATCH(E1532,exante.Technology!$C$5:$C$300,0))</f>
        <v>1352</v>
      </c>
      <c r="C1532" s="1">
        <f t="shared" si="71"/>
        <v>1083</v>
      </c>
      <c r="D1532" s="30" t="b">
        <f>IF(INDEX(Technologies!$B$8:$U$227,H1532,I1532)=0,"",INDEX(Technologies!$B$8:$U$227,H1532,I1532))</f>
        <v>0</v>
      </c>
      <c r="E1532" t="str">
        <f>INDEX(Technologies!$B$8:$B$227,H1532)</f>
        <v>RefgFrz-BM_WtdSize-Tier2</v>
      </c>
      <c r="G1532" t="str">
        <f t="shared" si="73"/>
        <v>ThruDoorIce</v>
      </c>
      <c r="H1532">
        <f t="shared" si="72"/>
        <v>152</v>
      </c>
      <c r="I1532">
        <f>MATCH(G1532,Technologies!$B$7:$U$7,0)</f>
        <v>6</v>
      </c>
      <c r="J1532">
        <v>119</v>
      </c>
    </row>
    <row r="1533" spans="2:10" x14ac:dyDescent="0.25">
      <c r="B1533">
        <f>INDEX(exante.Technology!$A$5:$A$300,MATCH(E1533,exante.Technology!$C$5:$C$300,0))</f>
        <v>1352</v>
      </c>
      <c r="C1533" s="1">
        <f t="shared" si="71"/>
        <v>38</v>
      </c>
      <c r="D1533" s="30" t="str">
        <f>IF(INDEX(Technologies!$B$8:$U$227,H1533,I1533)=0,"",INDEX(Technologies!$B$8:$U$227,H1533,I1533))</f>
        <v>Automatic</v>
      </c>
      <c r="E1533" t="str">
        <f>INDEX(Technologies!$B$8:$B$227,H1533)</f>
        <v>RefgFrz-BM_WtdSize-Tier2</v>
      </c>
      <c r="G1533" t="str">
        <f t="shared" si="73"/>
        <v>Defrost</v>
      </c>
      <c r="H1533">
        <f t="shared" si="72"/>
        <v>152</v>
      </c>
      <c r="I1533">
        <f>MATCH(G1533,Technologies!$B$7:$U$7,0)</f>
        <v>7</v>
      </c>
      <c r="J1533">
        <v>119</v>
      </c>
    </row>
    <row r="1534" spans="2:10" x14ac:dyDescent="0.25">
      <c r="B1534">
        <f>INDEX(exante.Technology!$A$5:$A$300,MATCH(E1534,exante.Technology!$C$5:$C$300,0))</f>
        <v>1352</v>
      </c>
      <c r="C1534" s="1">
        <f t="shared" si="71"/>
        <v>205</v>
      </c>
      <c r="D1534" s="30">
        <f>IF(INDEX(Technologies!$B$8:$U$227,H1534,I1534)=0,"",INDEX(Technologies!$B$8:$U$227,H1534,I1534))</f>
        <v>20.399999999999999</v>
      </c>
      <c r="E1534" t="str">
        <f>INDEX(Technologies!$B$8:$B$227,H1534)</f>
        <v>RefgFrz-BM_WtdSize-Tier2</v>
      </c>
      <c r="G1534" t="str">
        <f t="shared" si="73"/>
        <v>TotVolume</v>
      </c>
      <c r="H1534">
        <f t="shared" si="72"/>
        <v>152</v>
      </c>
      <c r="I1534">
        <f>MATCH(G1534,Technologies!$B$7:$U$7,0)</f>
        <v>8</v>
      </c>
      <c r="J1534">
        <v>119</v>
      </c>
    </row>
    <row r="1535" spans="2:10" x14ac:dyDescent="0.25">
      <c r="B1535">
        <f>INDEX(exante.Technology!$A$5:$A$300,MATCH(E1535,exante.Technology!$C$5:$C$300,0))</f>
        <v>1352</v>
      </c>
      <c r="C1535" s="1">
        <f t="shared" si="71"/>
        <v>1084</v>
      </c>
      <c r="D1535" s="30" t="str">
        <f>IF(INDEX(Technologies!$B$8:$U$227,H1535,I1535)=0,"",INDEX(Technologies!$B$8:$U$227,H1535,I1535))</f>
        <v>Weighted Size</v>
      </c>
      <c r="E1535" t="str">
        <f>INDEX(Technologies!$B$8:$B$227,H1535)</f>
        <v>RefgFrz-BM_WtdSize-Tier2</v>
      </c>
      <c r="G1535" t="str">
        <f t="shared" si="73"/>
        <v>SizeRange</v>
      </c>
      <c r="H1535">
        <f t="shared" si="72"/>
        <v>152</v>
      </c>
      <c r="I1535">
        <f>MATCH(G1535,Technologies!$B$7:$U$7,0)</f>
        <v>10</v>
      </c>
      <c r="J1535">
        <v>119</v>
      </c>
    </row>
    <row r="1536" spans="2:10" x14ac:dyDescent="0.25">
      <c r="B1536">
        <f>INDEX(exante.Technology!$A$5:$A$300,MATCH(E1536,exante.Technology!$C$5:$C$300,0))</f>
        <v>1352</v>
      </c>
      <c r="C1536" s="1">
        <f t="shared" si="71"/>
        <v>1085</v>
      </c>
      <c r="D1536" s="30" t="str">
        <f>IF(INDEX(Technologies!$B$8:$U$227,H1536,I1536)=0,"",INDEX(Technologies!$B$8:$U$227,H1536,I1536))</f>
        <v>Tier2</v>
      </c>
      <c r="E1536" t="str">
        <f>INDEX(Technologies!$B$8:$B$227,H1536)</f>
        <v>RefgFrz-BM_WtdSize-Tier2</v>
      </c>
      <c r="G1536" t="str">
        <f t="shared" si="73"/>
        <v>EffLevel</v>
      </c>
      <c r="H1536">
        <f t="shared" si="72"/>
        <v>152</v>
      </c>
      <c r="I1536">
        <f>MATCH(G1536,Technologies!$B$7:$U$7,0)</f>
        <v>11</v>
      </c>
      <c r="J1536">
        <v>119</v>
      </c>
    </row>
    <row r="1537" spans="2:10" x14ac:dyDescent="0.25">
      <c r="B1537">
        <f>INDEX(exante.Technology!$A$5:$A$300,MATCH(E1537,exante.Technology!$C$5:$C$300,0))</f>
        <v>1352</v>
      </c>
      <c r="C1537" s="1">
        <f t="shared" si="71"/>
        <v>167</v>
      </c>
      <c r="D1537" s="30">
        <f>IF(INDEX(Technologies!$B$8:$U$227,H1537,I1537)=0,"",INDEX(Technologies!$B$8:$U$227,H1537,I1537))</f>
        <v>389</v>
      </c>
      <c r="E1537" t="str">
        <f>INDEX(Technologies!$B$8:$B$227,H1537)</f>
        <v>RefgFrz-BM_WtdSize-Tier2</v>
      </c>
      <c r="G1537" t="str">
        <f t="shared" si="73"/>
        <v>Rated_kWhyr</v>
      </c>
      <c r="H1537">
        <f t="shared" si="72"/>
        <v>152</v>
      </c>
      <c r="I1537">
        <f>MATCH(G1537,Technologies!$B$7:$U$7,0)</f>
        <v>12</v>
      </c>
      <c r="J1537">
        <v>119</v>
      </c>
    </row>
    <row r="1538" spans="2:10" x14ac:dyDescent="0.25">
      <c r="B1538">
        <f>INDEX(exante.Technology!$A$5:$A$300,MATCH(E1538,exante.Technology!$C$5:$C$300,0))</f>
        <v>1352</v>
      </c>
      <c r="C1538" s="1">
        <f t="shared" si="71"/>
        <v>9</v>
      </c>
      <c r="D1538" s="30" t="str">
        <f>IF(INDEX(Technologies!$B$8:$U$227,H1538,I1538)=0,"",INDEX(Technologies!$B$8:$U$227,H1538,I1538))</f>
        <v>RatedkWh</v>
      </c>
      <c r="E1538" t="str">
        <f>INDEX(Technologies!$B$8:$B$227,H1538)</f>
        <v>RefgFrz-BM_WtdSize-Tier2</v>
      </c>
      <c r="G1538" t="str">
        <f t="shared" si="73"/>
        <v>Scale_Basis_Type</v>
      </c>
      <c r="H1538">
        <f t="shared" si="72"/>
        <v>152</v>
      </c>
      <c r="I1538">
        <f>MATCH(G1538,Technologies!$B$7:$U$7,0)</f>
        <v>13</v>
      </c>
      <c r="J1538">
        <v>119</v>
      </c>
    </row>
    <row r="1539" spans="2:10" x14ac:dyDescent="0.25">
      <c r="B1539">
        <f>INDEX(exante.Technology!$A$5:$A$300,MATCH(E1539,exante.Technology!$C$5:$C$300,0))</f>
        <v>1352</v>
      </c>
      <c r="C1539" s="1">
        <f t="shared" si="71"/>
        <v>10</v>
      </c>
      <c r="D1539" s="30">
        <f>IF(INDEX(Technologies!$B$8:$U$227,H1539,I1539)=0,"",INDEX(Technologies!$B$8:$U$227,H1539,I1539))</f>
        <v>389</v>
      </c>
      <c r="E1539" t="str">
        <f>INDEX(Technologies!$B$8:$B$227,H1539)</f>
        <v>RefgFrz-BM_WtdSize-Tier2</v>
      </c>
      <c r="G1539" t="str">
        <f t="shared" si="73"/>
        <v>Scale_Basis_Value</v>
      </c>
      <c r="H1539">
        <f t="shared" si="72"/>
        <v>152</v>
      </c>
      <c r="I1539">
        <f>MATCH(G1539,Technologies!$B$7:$U$7,0)</f>
        <v>14</v>
      </c>
      <c r="J1539">
        <v>119</v>
      </c>
    </row>
    <row r="1540" spans="2:10" x14ac:dyDescent="0.25">
      <c r="B1540">
        <f>INDEX(exante.Technology!$A$5:$A$300,MATCH(E1540,exante.Technology!$C$5:$C$300,0))</f>
        <v>1353</v>
      </c>
      <c r="C1540" s="1">
        <f t="shared" si="71"/>
        <v>83</v>
      </c>
      <c r="D1540" s="30" t="str">
        <f>IF(INDEX(Technologies!$B$8:$U$227,H1540,I1540)=0,"",INDEX(Technologies!$B$8:$U$227,H1540,I1540))</f>
        <v>Bottom</v>
      </c>
      <c r="E1540" t="str">
        <f>INDEX(Technologies!$B$8:$B$227,H1540)</f>
        <v>RefgFrz-BM-TTD_Mini-Tier2</v>
      </c>
      <c r="G1540" t="str">
        <f t="shared" si="73"/>
        <v>Freezer_Location</v>
      </c>
      <c r="H1540">
        <f t="shared" si="72"/>
        <v>153</v>
      </c>
      <c r="I1540">
        <f>MATCH(G1540,Technologies!$B$7:$U$7,0)</f>
        <v>4</v>
      </c>
      <c r="J1540">
        <v>119</v>
      </c>
    </row>
    <row r="1541" spans="2:10" x14ac:dyDescent="0.25">
      <c r="B1541">
        <f>INDEX(exante.Technology!$A$5:$A$300,MATCH(E1541,exante.Technology!$C$5:$C$300,0))</f>
        <v>1353</v>
      </c>
      <c r="C1541" s="1">
        <f t="shared" si="71"/>
        <v>95</v>
      </c>
      <c r="D1541" s="30" t="b">
        <f>IF(INDEX(Technologies!$B$8:$U$227,H1541,I1541)=0,"",INDEX(Technologies!$B$8:$U$227,H1541,I1541))</f>
        <v>1</v>
      </c>
      <c r="E1541" t="str">
        <f>INDEX(Technologies!$B$8:$B$227,H1541)</f>
        <v>RefgFrz-BM-TTD_Mini-Tier2</v>
      </c>
      <c r="G1541" t="str">
        <f t="shared" si="73"/>
        <v>IceMaker</v>
      </c>
      <c r="H1541">
        <f t="shared" si="72"/>
        <v>153</v>
      </c>
      <c r="I1541">
        <f>MATCH(G1541,Technologies!$B$7:$U$7,0)</f>
        <v>5</v>
      </c>
      <c r="J1541">
        <v>119</v>
      </c>
    </row>
    <row r="1542" spans="2:10" x14ac:dyDescent="0.25">
      <c r="B1542">
        <f>INDEX(exante.Technology!$A$5:$A$300,MATCH(E1542,exante.Technology!$C$5:$C$300,0))</f>
        <v>1353</v>
      </c>
      <c r="C1542" s="1">
        <f t="shared" si="71"/>
        <v>1083</v>
      </c>
      <c r="D1542" s="30" t="b">
        <f>IF(INDEX(Technologies!$B$8:$U$227,H1542,I1542)=0,"",INDEX(Technologies!$B$8:$U$227,H1542,I1542))</f>
        <v>1</v>
      </c>
      <c r="E1542" t="str">
        <f>INDEX(Technologies!$B$8:$B$227,H1542)</f>
        <v>RefgFrz-BM-TTD_Mini-Tier2</v>
      </c>
      <c r="G1542" t="str">
        <f t="shared" si="73"/>
        <v>ThruDoorIce</v>
      </c>
      <c r="H1542">
        <f t="shared" si="72"/>
        <v>153</v>
      </c>
      <c r="I1542">
        <f>MATCH(G1542,Technologies!$B$7:$U$7,0)</f>
        <v>6</v>
      </c>
      <c r="J1542">
        <v>119</v>
      </c>
    </row>
    <row r="1543" spans="2:10" x14ac:dyDescent="0.25">
      <c r="B1543">
        <f>INDEX(exante.Technology!$A$5:$A$300,MATCH(E1543,exante.Technology!$C$5:$C$300,0))</f>
        <v>1353</v>
      </c>
      <c r="C1543" s="1">
        <f t="shared" si="71"/>
        <v>38</v>
      </c>
      <c r="D1543" s="30" t="str">
        <f>IF(INDEX(Technologies!$B$8:$U$227,H1543,I1543)=0,"",INDEX(Technologies!$B$8:$U$227,H1543,I1543))</f>
        <v>Automatic</v>
      </c>
      <c r="E1543" t="str">
        <f>INDEX(Technologies!$B$8:$B$227,H1543)</f>
        <v>RefgFrz-BM-TTD_Mini-Tier2</v>
      </c>
      <c r="G1543" t="str">
        <f t="shared" si="73"/>
        <v>Defrost</v>
      </c>
      <c r="H1543">
        <f t="shared" si="72"/>
        <v>153</v>
      </c>
      <c r="I1543">
        <f>MATCH(G1543,Technologies!$B$7:$U$7,0)</f>
        <v>7</v>
      </c>
      <c r="J1543">
        <v>119</v>
      </c>
    </row>
    <row r="1544" spans="2:10" x14ac:dyDescent="0.25">
      <c r="B1544">
        <f>INDEX(exante.Technology!$A$5:$A$300,MATCH(E1544,exante.Technology!$C$5:$C$300,0))</f>
        <v>1353</v>
      </c>
      <c r="C1544" s="1">
        <f t="shared" si="71"/>
        <v>205</v>
      </c>
      <c r="D1544" s="30">
        <f>IF(INDEX(Technologies!$B$8:$U$227,H1544,I1544)=0,"",INDEX(Technologies!$B$8:$U$227,H1544,I1544))</f>
        <v>11</v>
      </c>
      <c r="E1544" t="str">
        <f>INDEX(Technologies!$B$8:$B$227,H1544)</f>
        <v>RefgFrz-BM-TTD_Mini-Tier2</v>
      </c>
      <c r="G1544" t="str">
        <f t="shared" si="73"/>
        <v>TotVolume</v>
      </c>
      <c r="H1544">
        <f t="shared" si="72"/>
        <v>153</v>
      </c>
      <c r="I1544">
        <f>MATCH(G1544,Technologies!$B$7:$U$7,0)</f>
        <v>8</v>
      </c>
      <c r="J1544">
        <v>119</v>
      </c>
    </row>
    <row r="1545" spans="2:10" x14ac:dyDescent="0.25">
      <c r="B1545">
        <f>INDEX(exante.Technology!$A$5:$A$300,MATCH(E1545,exante.Technology!$C$5:$C$300,0))</f>
        <v>1353</v>
      </c>
      <c r="C1545" s="1">
        <f t="shared" si="71"/>
        <v>1084</v>
      </c>
      <c r="D1545" s="30" t="str">
        <f>IF(INDEX(Technologies!$B$8:$U$227,H1545,I1545)=0,"",INDEX(Technologies!$B$8:$U$227,H1545,I1545))</f>
        <v>Very Small (&lt;13 cu. ft.)</v>
      </c>
      <c r="E1545" t="str">
        <f>INDEX(Technologies!$B$8:$B$227,H1545)</f>
        <v>RefgFrz-BM-TTD_Mini-Tier2</v>
      </c>
      <c r="G1545" t="str">
        <f t="shared" si="73"/>
        <v>SizeRange</v>
      </c>
      <c r="H1545">
        <f t="shared" si="72"/>
        <v>153</v>
      </c>
      <c r="I1545">
        <f>MATCH(G1545,Technologies!$B$7:$U$7,0)</f>
        <v>10</v>
      </c>
      <c r="J1545">
        <v>119</v>
      </c>
    </row>
    <row r="1546" spans="2:10" x14ac:dyDescent="0.25">
      <c r="B1546">
        <f>INDEX(exante.Technology!$A$5:$A$300,MATCH(E1546,exante.Technology!$C$5:$C$300,0))</f>
        <v>1353</v>
      </c>
      <c r="C1546" s="1">
        <f t="shared" si="71"/>
        <v>1085</v>
      </c>
      <c r="D1546" s="30" t="str">
        <f>IF(INDEX(Technologies!$B$8:$U$227,H1546,I1546)=0,"",INDEX(Technologies!$B$8:$U$227,H1546,I1546))</f>
        <v>Tier2</v>
      </c>
      <c r="E1546" t="str">
        <f>INDEX(Technologies!$B$8:$B$227,H1546)</f>
        <v>RefgFrz-BM-TTD_Mini-Tier2</v>
      </c>
      <c r="G1546" t="str">
        <f t="shared" si="73"/>
        <v>EffLevel</v>
      </c>
      <c r="H1546">
        <f t="shared" si="72"/>
        <v>153</v>
      </c>
      <c r="I1546">
        <f>MATCH(G1546,Technologies!$B$7:$U$7,0)</f>
        <v>11</v>
      </c>
      <c r="J1546">
        <v>119</v>
      </c>
    </row>
    <row r="1547" spans="2:10" x14ac:dyDescent="0.25">
      <c r="B1547">
        <f>INDEX(exante.Technology!$A$5:$A$300,MATCH(E1547,exante.Technology!$C$5:$C$300,0))</f>
        <v>1353</v>
      </c>
      <c r="C1547" s="1">
        <f t="shared" si="71"/>
        <v>167</v>
      </c>
      <c r="D1547" s="30">
        <f>IF(INDEX(Technologies!$B$8:$U$227,H1547,I1547)=0,"",INDEX(Technologies!$B$8:$U$227,H1547,I1547))</f>
        <v>423</v>
      </c>
      <c r="E1547" t="str">
        <f>INDEX(Technologies!$B$8:$B$227,H1547)</f>
        <v>RefgFrz-BM-TTD_Mini-Tier2</v>
      </c>
      <c r="G1547" t="str">
        <f t="shared" si="73"/>
        <v>Rated_kWhyr</v>
      </c>
      <c r="H1547">
        <f t="shared" si="72"/>
        <v>153</v>
      </c>
      <c r="I1547">
        <f>MATCH(G1547,Technologies!$B$7:$U$7,0)</f>
        <v>12</v>
      </c>
      <c r="J1547">
        <v>119</v>
      </c>
    </row>
    <row r="1548" spans="2:10" x14ac:dyDescent="0.25">
      <c r="B1548">
        <f>INDEX(exante.Technology!$A$5:$A$300,MATCH(E1548,exante.Technology!$C$5:$C$300,0))</f>
        <v>1353</v>
      </c>
      <c r="C1548" s="1">
        <f t="shared" si="71"/>
        <v>9</v>
      </c>
      <c r="D1548" s="30" t="str">
        <f>IF(INDEX(Technologies!$B$8:$U$227,H1548,I1548)=0,"",INDEX(Technologies!$B$8:$U$227,H1548,I1548))</f>
        <v>RatedkWh</v>
      </c>
      <c r="E1548" t="str">
        <f>INDEX(Technologies!$B$8:$B$227,H1548)</f>
        <v>RefgFrz-BM-TTD_Mini-Tier2</v>
      </c>
      <c r="G1548" t="str">
        <f t="shared" si="73"/>
        <v>Scale_Basis_Type</v>
      </c>
      <c r="H1548">
        <f t="shared" si="72"/>
        <v>153</v>
      </c>
      <c r="I1548">
        <f>MATCH(G1548,Technologies!$B$7:$U$7,0)</f>
        <v>13</v>
      </c>
      <c r="J1548">
        <v>119</v>
      </c>
    </row>
    <row r="1549" spans="2:10" x14ac:dyDescent="0.25">
      <c r="B1549">
        <f>INDEX(exante.Technology!$A$5:$A$300,MATCH(E1549,exante.Technology!$C$5:$C$300,0))</f>
        <v>1353</v>
      </c>
      <c r="C1549" s="1">
        <f t="shared" si="71"/>
        <v>10</v>
      </c>
      <c r="D1549" s="30">
        <f>IF(INDEX(Technologies!$B$8:$U$227,H1549,I1549)=0,"",INDEX(Technologies!$B$8:$U$227,H1549,I1549))</f>
        <v>423</v>
      </c>
      <c r="E1549" t="str">
        <f>INDEX(Technologies!$B$8:$B$227,H1549)</f>
        <v>RefgFrz-BM-TTD_Mini-Tier2</v>
      </c>
      <c r="G1549" t="str">
        <f t="shared" si="73"/>
        <v>Scale_Basis_Value</v>
      </c>
      <c r="H1549">
        <f t="shared" si="72"/>
        <v>153</v>
      </c>
      <c r="I1549">
        <f>MATCH(G1549,Technologies!$B$7:$U$7,0)</f>
        <v>14</v>
      </c>
      <c r="J1549">
        <v>119</v>
      </c>
    </row>
    <row r="1550" spans="2:10" x14ac:dyDescent="0.25">
      <c r="B1550">
        <f>INDEX(exante.Technology!$A$5:$A$300,MATCH(E1550,exante.Technology!$C$5:$C$300,0))</f>
        <v>1354</v>
      </c>
      <c r="C1550" s="1">
        <f t="shared" si="71"/>
        <v>83</v>
      </c>
      <c r="D1550" s="30" t="str">
        <f>IF(INDEX(Technologies!$B$8:$U$227,H1550,I1550)=0,"",INDEX(Technologies!$B$8:$U$227,H1550,I1550))</f>
        <v>Bottom</v>
      </c>
      <c r="E1550" t="str">
        <f>INDEX(Technologies!$B$8:$B$227,H1550)</f>
        <v>RefgFrz-BM-TTD_Small-Tier2</v>
      </c>
      <c r="G1550" t="str">
        <f t="shared" si="73"/>
        <v>Freezer_Location</v>
      </c>
      <c r="H1550">
        <f t="shared" si="72"/>
        <v>154</v>
      </c>
      <c r="I1550">
        <f>MATCH(G1550,Technologies!$B$7:$U$7,0)</f>
        <v>4</v>
      </c>
      <c r="J1550">
        <v>119</v>
      </c>
    </row>
    <row r="1551" spans="2:10" x14ac:dyDescent="0.25">
      <c r="B1551">
        <f>INDEX(exante.Technology!$A$5:$A$300,MATCH(E1551,exante.Technology!$C$5:$C$300,0))</f>
        <v>1354</v>
      </c>
      <c r="C1551" s="1">
        <f t="shared" si="71"/>
        <v>95</v>
      </c>
      <c r="D1551" s="30" t="b">
        <f>IF(INDEX(Technologies!$B$8:$U$227,H1551,I1551)=0,"",INDEX(Technologies!$B$8:$U$227,H1551,I1551))</f>
        <v>1</v>
      </c>
      <c r="E1551" t="str">
        <f>INDEX(Technologies!$B$8:$B$227,H1551)</f>
        <v>RefgFrz-BM-TTD_Small-Tier2</v>
      </c>
      <c r="G1551" t="str">
        <f t="shared" si="73"/>
        <v>IceMaker</v>
      </c>
      <c r="H1551">
        <f t="shared" si="72"/>
        <v>154</v>
      </c>
      <c r="I1551">
        <f>MATCH(G1551,Technologies!$B$7:$U$7,0)</f>
        <v>5</v>
      </c>
      <c r="J1551">
        <v>119</v>
      </c>
    </row>
    <row r="1552" spans="2:10" x14ac:dyDescent="0.25">
      <c r="B1552">
        <f>INDEX(exante.Technology!$A$5:$A$300,MATCH(E1552,exante.Technology!$C$5:$C$300,0))</f>
        <v>1354</v>
      </c>
      <c r="C1552" s="1">
        <f t="shared" si="71"/>
        <v>1083</v>
      </c>
      <c r="D1552" s="30" t="b">
        <f>IF(INDEX(Technologies!$B$8:$U$227,H1552,I1552)=0,"",INDEX(Technologies!$B$8:$U$227,H1552,I1552))</f>
        <v>1</v>
      </c>
      <c r="E1552" t="str">
        <f>INDEX(Technologies!$B$8:$B$227,H1552)</f>
        <v>RefgFrz-BM-TTD_Small-Tier2</v>
      </c>
      <c r="G1552" t="str">
        <f t="shared" si="73"/>
        <v>ThruDoorIce</v>
      </c>
      <c r="H1552">
        <f t="shared" si="72"/>
        <v>154</v>
      </c>
      <c r="I1552">
        <f>MATCH(G1552,Technologies!$B$7:$U$7,0)</f>
        <v>6</v>
      </c>
      <c r="J1552">
        <v>119</v>
      </c>
    </row>
    <row r="1553" spans="2:10" x14ac:dyDescent="0.25">
      <c r="B1553">
        <f>INDEX(exante.Technology!$A$5:$A$300,MATCH(E1553,exante.Technology!$C$5:$C$300,0))</f>
        <v>1354</v>
      </c>
      <c r="C1553" s="1">
        <f t="shared" si="71"/>
        <v>38</v>
      </c>
      <c r="D1553" s="30" t="str">
        <f>IF(INDEX(Technologies!$B$8:$U$227,H1553,I1553)=0,"",INDEX(Technologies!$B$8:$U$227,H1553,I1553))</f>
        <v>Automatic</v>
      </c>
      <c r="E1553" t="str">
        <f>INDEX(Technologies!$B$8:$B$227,H1553)</f>
        <v>RefgFrz-BM-TTD_Small-Tier2</v>
      </c>
      <c r="G1553" t="str">
        <f t="shared" si="73"/>
        <v>Defrost</v>
      </c>
      <c r="H1553">
        <f t="shared" si="72"/>
        <v>154</v>
      </c>
      <c r="I1553">
        <f>MATCH(G1553,Technologies!$B$7:$U$7,0)</f>
        <v>7</v>
      </c>
      <c r="J1553">
        <v>119</v>
      </c>
    </row>
    <row r="1554" spans="2:10" x14ac:dyDescent="0.25">
      <c r="B1554">
        <f>INDEX(exante.Technology!$A$5:$A$300,MATCH(E1554,exante.Technology!$C$5:$C$300,0))</f>
        <v>1354</v>
      </c>
      <c r="C1554" s="1">
        <f t="shared" si="71"/>
        <v>205</v>
      </c>
      <c r="D1554" s="30">
        <f>IF(INDEX(Technologies!$B$8:$U$227,H1554,I1554)=0,"",INDEX(Technologies!$B$8:$U$227,H1554,I1554))</f>
        <v>15</v>
      </c>
      <c r="E1554" t="str">
        <f>INDEX(Technologies!$B$8:$B$227,H1554)</f>
        <v>RefgFrz-BM-TTD_Small-Tier2</v>
      </c>
      <c r="G1554" t="str">
        <f t="shared" si="73"/>
        <v>TotVolume</v>
      </c>
      <c r="H1554">
        <f t="shared" si="72"/>
        <v>154</v>
      </c>
      <c r="I1554">
        <f>MATCH(G1554,Technologies!$B$7:$U$7,0)</f>
        <v>8</v>
      </c>
      <c r="J1554">
        <v>119</v>
      </c>
    </row>
    <row r="1555" spans="2:10" x14ac:dyDescent="0.25">
      <c r="B1555">
        <f>INDEX(exante.Technology!$A$5:$A$300,MATCH(E1555,exante.Technology!$C$5:$C$300,0))</f>
        <v>1354</v>
      </c>
      <c r="C1555" s="1">
        <f t="shared" si="71"/>
        <v>1084</v>
      </c>
      <c r="D1555" s="30" t="str">
        <f>IF(INDEX(Technologies!$B$8:$U$227,H1555,I1555)=0,"",INDEX(Technologies!$B$8:$U$227,H1555,I1555))</f>
        <v>Small (13 – 16 cu. ft.)</v>
      </c>
      <c r="E1555" t="str">
        <f>INDEX(Technologies!$B$8:$B$227,H1555)</f>
        <v>RefgFrz-BM-TTD_Small-Tier2</v>
      </c>
      <c r="G1555" t="str">
        <f t="shared" si="73"/>
        <v>SizeRange</v>
      </c>
      <c r="H1555">
        <f t="shared" si="72"/>
        <v>154</v>
      </c>
      <c r="I1555">
        <f>MATCH(G1555,Technologies!$B$7:$U$7,0)</f>
        <v>10</v>
      </c>
      <c r="J1555">
        <v>119</v>
      </c>
    </row>
    <row r="1556" spans="2:10" x14ac:dyDescent="0.25">
      <c r="B1556">
        <f>INDEX(exante.Technology!$A$5:$A$300,MATCH(E1556,exante.Technology!$C$5:$C$300,0))</f>
        <v>1354</v>
      </c>
      <c r="C1556" s="1">
        <f t="shared" si="71"/>
        <v>1085</v>
      </c>
      <c r="D1556" s="30" t="str">
        <f>IF(INDEX(Technologies!$B$8:$U$227,H1556,I1556)=0,"",INDEX(Technologies!$B$8:$U$227,H1556,I1556))</f>
        <v>Tier2</v>
      </c>
      <c r="E1556" t="str">
        <f>INDEX(Technologies!$B$8:$B$227,H1556)</f>
        <v>RefgFrz-BM-TTD_Small-Tier2</v>
      </c>
      <c r="G1556" t="str">
        <f t="shared" si="73"/>
        <v>EffLevel</v>
      </c>
      <c r="H1556">
        <f t="shared" si="72"/>
        <v>154</v>
      </c>
      <c r="I1556">
        <f>MATCH(G1556,Technologies!$B$7:$U$7,0)</f>
        <v>11</v>
      </c>
      <c r="J1556">
        <v>119</v>
      </c>
    </row>
    <row r="1557" spans="2:10" x14ac:dyDescent="0.25">
      <c r="B1557">
        <f>INDEX(exante.Technology!$A$5:$A$300,MATCH(E1557,exante.Technology!$C$5:$C$300,0))</f>
        <v>1354</v>
      </c>
      <c r="C1557" s="1">
        <f t="shared" si="71"/>
        <v>167</v>
      </c>
      <c r="D1557" s="30">
        <f>IF(INDEX(Technologies!$B$8:$U$227,H1557,I1557)=0,"",INDEX(Technologies!$B$8:$U$227,H1557,I1557))</f>
        <v>456</v>
      </c>
      <c r="E1557" t="str">
        <f>INDEX(Technologies!$B$8:$B$227,H1557)</f>
        <v>RefgFrz-BM-TTD_Small-Tier2</v>
      </c>
      <c r="G1557" t="str">
        <f t="shared" si="73"/>
        <v>Rated_kWhyr</v>
      </c>
      <c r="H1557">
        <f t="shared" si="72"/>
        <v>154</v>
      </c>
      <c r="I1557">
        <f>MATCH(G1557,Technologies!$B$7:$U$7,0)</f>
        <v>12</v>
      </c>
      <c r="J1557">
        <v>119</v>
      </c>
    </row>
    <row r="1558" spans="2:10" x14ac:dyDescent="0.25">
      <c r="B1558">
        <f>INDEX(exante.Technology!$A$5:$A$300,MATCH(E1558,exante.Technology!$C$5:$C$300,0))</f>
        <v>1354</v>
      </c>
      <c r="C1558" s="1">
        <f t="shared" si="71"/>
        <v>9</v>
      </c>
      <c r="D1558" s="30" t="str">
        <f>IF(INDEX(Technologies!$B$8:$U$227,H1558,I1558)=0,"",INDEX(Technologies!$B$8:$U$227,H1558,I1558))</f>
        <v>RatedkWh</v>
      </c>
      <c r="E1558" t="str">
        <f>INDEX(Technologies!$B$8:$B$227,H1558)</f>
        <v>RefgFrz-BM-TTD_Small-Tier2</v>
      </c>
      <c r="G1558" t="str">
        <f t="shared" si="73"/>
        <v>Scale_Basis_Type</v>
      </c>
      <c r="H1558">
        <f t="shared" si="72"/>
        <v>154</v>
      </c>
      <c r="I1558">
        <f>MATCH(G1558,Technologies!$B$7:$U$7,0)</f>
        <v>13</v>
      </c>
      <c r="J1558">
        <v>119</v>
      </c>
    </row>
    <row r="1559" spans="2:10" x14ac:dyDescent="0.25">
      <c r="B1559">
        <f>INDEX(exante.Technology!$A$5:$A$300,MATCH(E1559,exante.Technology!$C$5:$C$300,0))</f>
        <v>1354</v>
      </c>
      <c r="C1559" s="1">
        <f t="shared" si="71"/>
        <v>10</v>
      </c>
      <c r="D1559" s="30">
        <f>IF(INDEX(Technologies!$B$8:$U$227,H1559,I1559)=0,"",INDEX(Technologies!$B$8:$U$227,H1559,I1559))</f>
        <v>456</v>
      </c>
      <c r="E1559" t="str">
        <f>INDEX(Technologies!$B$8:$B$227,H1559)</f>
        <v>RefgFrz-BM-TTD_Small-Tier2</v>
      </c>
      <c r="G1559" t="str">
        <f t="shared" si="73"/>
        <v>Scale_Basis_Value</v>
      </c>
      <c r="H1559">
        <f t="shared" si="72"/>
        <v>154</v>
      </c>
      <c r="I1559">
        <f>MATCH(G1559,Technologies!$B$7:$U$7,0)</f>
        <v>14</v>
      </c>
      <c r="J1559">
        <v>119</v>
      </c>
    </row>
    <row r="1560" spans="2:10" x14ac:dyDescent="0.25">
      <c r="B1560">
        <f>INDEX(exante.Technology!$A$5:$A$300,MATCH(E1560,exante.Technology!$C$5:$C$300,0))</f>
        <v>1355</v>
      </c>
      <c r="C1560" s="1">
        <f t="shared" si="71"/>
        <v>83</v>
      </c>
      <c r="D1560" s="30" t="str">
        <f>IF(INDEX(Technologies!$B$8:$U$227,H1560,I1560)=0,"",INDEX(Technologies!$B$8:$U$227,H1560,I1560))</f>
        <v>Bottom</v>
      </c>
      <c r="E1560" t="str">
        <f>INDEX(Technologies!$B$8:$B$227,H1560)</f>
        <v>RefgFrz-BM-TTD_Med-Tier2</v>
      </c>
      <c r="G1560" t="str">
        <f t="shared" si="73"/>
        <v>Freezer_Location</v>
      </c>
      <c r="H1560">
        <f t="shared" si="72"/>
        <v>155</v>
      </c>
      <c r="I1560">
        <f>MATCH(G1560,Technologies!$B$7:$U$7,0)</f>
        <v>4</v>
      </c>
      <c r="J1560">
        <v>119</v>
      </c>
    </row>
    <row r="1561" spans="2:10" x14ac:dyDescent="0.25">
      <c r="B1561">
        <f>INDEX(exante.Technology!$A$5:$A$300,MATCH(E1561,exante.Technology!$C$5:$C$300,0))</f>
        <v>1355</v>
      </c>
      <c r="C1561" s="1">
        <f t="shared" si="71"/>
        <v>95</v>
      </c>
      <c r="D1561" s="30" t="b">
        <f>IF(INDEX(Technologies!$B$8:$U$227,H1561,I1561)=0,"",INDEX(Technologies!$B$8:$U$227,H1561,I1561))</f>
        <v>1</v>
      </c>
      <c r="E1561" t="str">
        <f>INDEX(Technologies!$B$8:$B$227,H1561)</f>
        <v>RefgFrz-BM-TTD_Med-Tier2</v>
      </c>
      <c r="G1561" t="str">
        <f t="shared" si="73"/>
        <v>IceMaker</v>
      </c>
      <c r="H1561">
        <f t="shared" si="72"/>
        <v>155</v>
      </c>
      <c r="I1561">
        <f>MATCH(G1561,Technologies!$B$7:$U$7,0)</f>
        <v>5</v>
      </c>
      <c r="J1561">
        <v>119</v>
      </c>
    </row>
    <row r="1562" spans="2:10" x14ac:dyDescent="0.25">
      <c r="B1562">
        <f>INDEX(exante.Technology!$A$5:$A$300,MATCH(E1562,exante.Technology!$C$5:$C$300,0))</f>
        <v>1355</v>
      </c>
      <c r="C1562" s="1">
        <f t="shared" si="71"/>
        <v>1083</v>
      </c>
      <c r="D1562" s="30" t="b">
        <f>IF(INDEX(Technologies!$B$8:$U$227,H1562,I1562)=0,"",INDEX(Technologies!$B$8:$U$227,H1562,I1562))</f>
        <v>1</v>
      </c>
      <c r="E1562" t="str">
        <f>INDEX(Technologies!$B$8:$B$227,H1562)</f>
        <v>RefgFrz-BM-TTD_Med-Tier2</v>
      </c>
      <c r="G1562" t="str">
        <f t="shared" si="73"/>
        <v>ThruDoorIce</v>
      </c>
      <c r="H1562">
        <f t="shared" si="72"/>
        <v>155</v>
      </c>
      <c r="I1562">
        <f>MATCH(G1562,Technologies!$B$7:$U$7,0)</f>
        <v>6</v>
      </c>
      <c r="J1562">
        <v>119</v>
      </c>
    </row>
    <row r="1563" spans="2:10" x14ac:dyDescent="0.25">
      <c r="B1563">
        <f>INDEX(exante.Technology!$A$5:$A$300,MATCH(E1563,exante.Technology!$C$5:$C$300,0))</f>
        <v>1355</v>
      </c>
      <c r="C1563" s="1">
        <f t="shared" si="71"/>
        <v>38</v>
      </c>
      <c r="D1563" s="30" t="str">
        <f>IF(INDEX(Technologies!$B$8:$U$227,H1563,I1563)=0,"",INDEX(Technologies!$B$8:$U$227,H1563,I1563))</f>
        <v>Automatic</v>
      </c>
      <c r="E1563" t="str">
        <f>INDEX(Technologies!$B$8:$B$227,H1563)</f>
        <v>RefgFrz-BM-TTD_Med-Tier2</v>
      </c>
      <c r="G1563" t="str">
        <f t="shared" si="73"/>
        <v>Defrost</v>
      </c>
      <c r="H1563">
        <f t="shared" si="72"/>
        <v>155</v>
      </c>
      <c r="I1563">
        <f>MATCH(G1563,Technologies!$B$7:$U$7,0)</f>
        <v>7</v>
      </c>
      <c r="J1563">
        <v>119</v>
      </c>
    </row>
    <row r="1564" spans="2:10" x14ac:dyDescent="0.25">
      <c r="B1564">
        <f>INDEX(exante.Technology!$A$5:$A$300,MATCH(E1564,exante.Technology!$C$5:$C$300,0))</f>
        <v>1355</v>
      </c>
      <c r="C1564" s="1">
        <f t="shared" si="71"/>
        <v>205</v>
      </c>
      <c r="D1564" s="30">
        <f>IF(INDEX(Technologies!$B$8:$U$227,H1564,I1564)=0,"",INDEX(Technologies!$B$8:$U$227,H1564,I1564))</f>
        <v>19</v>
      </c>
      <c r="E1564" t="str">
        <f>INDEX(Technologies!$B$8:$B$227,H1564)</f>
        <v>RefgFrz-BM-TTD_Med-Tier2</v>
      </c>
      <c r="G1564" t="str">
        <f t="shared" si="73"/>
        <v>TotVolume</v>
      </c>
      <c r="H1564">
        <f t="shared" si="72"/>
        <v>155</v>
      </c>
      <c r="I1564">
        <f>MATCH(G1564,Technologies!$B$7:$U$7,0)</f>
        <v>8</v>
      </c>
      <c r="J1564">
        <v>119</v>
      </c>
    </row>
    <row r="1565" spans="2:10" x14ac:dyDescent="0.25">
      <c r="B1565">
        <f>INDEX(exante.Technology!$A$5:$A$300,MATCH(E1565,exante.Technology!$C$5:$C$300,0))</f>
        <v>1355</v>
      </c>
      <c r="C1565" s="1">
        <f t="shared" si="71"/>
        <v>1084</v>
      </c>
      <c r="D1565" s="30" t="str">
        <f>IF(INDEX(Technologies!$B$8:$U$227,H1565,I1565)=0,"",INDEX(Technologies!$B$8:$U$227,H1565,I1565))</f>
        <v>Medium (17 – 20 cu. ft.)</v>
      </c>
      <c r="E1565" t="str">
        <f>INDEX(Technologies!$B$8:$B$227,H1565)</f>
        <v>RefgFrz-BM-TTD_Med-Tier2</v>
      </c>
      <c r="G1565" t="str">
        <f t="shared" si="73"/>
        <v>SizeRange</v>
      </c>
      <c r="H1565">
        <f t="shared" si="72"/>
        <v>155</v>
      </c>
      <c r="I1565">
        <f>MATCH(G1565,Technologies!$B$7:$U$7,0)</f>
        <v>10</v>
      </c>
      <c r="J1565">
        <v>119</v>
      </c>
    </row>
    <row r="1566" spans="2:10" x14ac:dyDescent="0.25">
      <c r="B1566">
        <f>INDEX(exante.Technology!$A$5:$A$300,MATCH(E1566,exante.Technology!$C$5:$C$300,0))</f>
        <v>1355</v>
      </c>
      <c r="C1566" s="1">
        <f t="shared" si="71"/>
        <v>1085</v>
      </c>
      <c r="D1566" s="30" t="str">
        <f>IF(INDEX(Technologies!$B$8:$U$227,H1566,I1566)=0,"",INDEX(Technologies!$B$8:$U$227,H1566,I1566))</f>
        <v>Tier2</v>
      </c>
      <c r="E1566" t="str">
        <f>INDEX(Technologies!$B$8:$B$227,H1566)</f>
        <v>RefgFrz-BM-TTD_Med-Tier2</v>
      </c>
      <c r="G1566" t="str">
        <f t="shared" si="73"/>
        <v>EffLevel</v>
      </c>
      <c r="H1566">
        <f t="shared" si="72"/>
        <v>155</v>
      </c>
      <c r="I1566">
        <f>MATCH(G1566,Technologies!$B$7:$U$7,0)</f>
        <v>11</v>
      </c>
      <c r="J1566">
        <v>119</v>
      </c>
    </row>
    <row r="1567" spans="2:10" x14ac:dyDescent="0.25">
      <c r="B1567">
        <f>INDEX(exante.Technology!$A$5:$A$300,MATCH(E1567,exante.Technology!$C$5:$C$300,0))</f>
        <v>1355</v>
      </c>
      <c r="C1567" s="1">
        <f t="shared" ref="C1567:C1630" si="74">+C1557</f>
        <v>167</v>
      </c>
      <c r="D1567" s="30">
        <f>IF(INDEX(Technologies!$B$8:$U$227,H1567,I1567)=0,"",INDEX(Technologies!$B$8:$U$227,H1567,I1567))</f>
        <v>489</v>
      </c>
      <c r="E1567" t="str">
        <f>INDEX(Technologies!$B$8:$B$227,H1567)</f>
        <v>RefgFrz-BM-TTD_Med-Tier2</v>
      </c>
      <c r="G1567" t="str">
        <f t="shared" si="73"/>
        <v>Rated_kWhyr</v>
      </c>
      <c r="H1567">
        <f t="shared" ref="H1567:H1630" si="75">+H1557+1</f>
        <v>155</v>
      </c>
      <c r="I1567">
        <f>MATCH(G1567,Technologies!$B$7:$U$7,0)</f>
        <v>12</v>
      </c>
      <c r="J1567">
        <v>119</v>
      </c>
    </row>
    <row r="1568" spans="2:10" x14ac:dyDescent="0.25">
      <c r="B1568">
        <f>INDEX(exante.Technology!$A$5:$A$300,MATCH(E1568,exante.Technology!$C$5:$C$300,0))</f>
        <v>1355</v>
      </c>
      <c r="C1568" s="1">
        <f t="shared" si="74"/>
        <v>9</v>
      </c>
      <c r="D1568" s="30" t="str">
        <f>IF(INDEX(Technologies!$B$8:$U$227,H1568,I1568)=0,"",INDEX(Technologies!$B$8:$U$227,H1568,I1568))</f>
        <v>RatedkWh</v>
      </c>
      <c r="E1568" t="str">
        <f>INDEX(Technologies!$B$8:$B$227,H1568)</f>
        <v>RefgFrz-BM-TTD_Med-Tier2</v>
      </c>
      <c r="G1568" t="str">
        <f t="shared" si="73"/>
        <v>Scale_Basis_Type</v>
      </c>
      <c r="H1568">
        <f t="shared" si="75"/>
        <v>155</v>
      </c>
      <c r="I1568">
        <f>MATCH(G1568,Technologies!$B$7:$U$7,0)</f>
        <v>13</v>
      </c>
      <c r="J1568">
        <v>119</v>
      </c>
    </row>
    <row r="1569" spans="2:10" x14ac:dyDescent="0.25">
      <c r="B1569">
        <f>INDEX(exante.Technology!$A$5:$A$300,MATCH(E1569,exante.Technology!$C$5:$C$300,0))</f>
        <v>1355</v>
      </c>
      <c r="C1569" s="1">
        <f t="shared" si="74"/>
        <v>10</v>
      </c>
      <c r="D1569" s="30">
        <f>IF(INDEX(Technologies!$B$8:$U$227,H1569,I1569)=0,"",INDEX(Technologies!$B$8:$U$227,H1569,I1569))</f>
        <v>489</v>
      </c>
      <c r="E1569" t="str">
        <f>INDEX(Technologies!$B$8:$B$227,H1569)</f>
        <v>RefgFrz-BM-TTD_Med-Tier2</v>
      </c>
      <c r="G1569" t="str">
        <f t="shared" si="73"/>
        <v>Scale_Basis_Value</v>
      </c>
      <c r="H1569">
        <f t="shared" si="75"/>
        <v>155</v>
      </c>
      <c r="I1569">
        <f>MATCH(G1569,Technologies!$B$7:$U$7,0)</f>
        <v>14</v>
      </c>
      <c r="J1569">
        <v>119</v>
      </c>
    </row>
    <row r="1570" spans="2:10" x14ac:dyDescent="0.25">
      <c r="B1570">
        <f>INDEX(exante.Technology!$A$5:$A$300,MATCH(E1570,exante.Technology!$C$5:$C$300,0))</f>
        <v>1356</v>
      </c>
      <c r="C1570" s="1">
        <f t="shared" si="74"/>
        <v>83</v>
      </c>
      <c r="D1570" s="30" t="str">
        <f>IF(INDEX(Technologies!$B$8:$U$227,H1570,I1570)=0,"",INDEX(Technologies!$B$8:$U$227,H1570,I1570))</f>
        <v>Bottom</v>
      </c>
      <c r="E1570" t="str">
        <f>INDEX(Technologies!$B$8:$B$227,H1570)</f>
        <v>RefgFrz-BM-TTD_Large-Tier2</v>
      </c>
      <c r="G1570" t="str">
        <f t="shared" si="73"/>
        <v>Freezer_Location</v>
      </c>
      <c r="H1570">
        <f t="shared" si="75"/>
        <v>156</v>
      </c>
      <c r="I1570">
        <f>MATCH(G1570,Technologies!$B$7:$U$7,0)</f>
        <v>4</v>
      </c>
      <c r="J1570">
        <v>119</v>
      </c>
    </row>
    <row r="1571" spans="2:10" x14ac:dyDescent="0.25">
      <c r="B1571">
        <f>INDEX(exante.Technology!$A$5:$A$300,MATCH(E1571,exante.Technology!$C$5:$C$300,0))</f>
        <v>1356</v>
      </c>
      <c r="C1571" s="1">
        <f t="shared" si="74"/>
        <v>95</v>
      </c>
      <c r="D1571" s="30" t="b">
        <f>IF(INDEX(Technologies!$B$8:$U$227,H1571,I1571)=0,"",INDEX(Technologies!$B$8:$U$227,H1571,I1571))</f>
        <v>1</v>
      </c>
      <c r="E1571" t="str">
        <f>INDEX(Technologies!$B$8:$B$227,H1571)</f>
        <v>RefgFrz-BM-TTD_Large-Tier2</v>
      </c>
      <c r="G1571" t="str">
        <f t="shared" si="73"/>
        <v>IceMaker</v>
      </c>
      <c r="H1571">
        <f t="shared" si="75"/>
        <v>156</v>
      </c>
      <c r="I1571">
        <f>MATCH(G1571,Technologies!$B$7:$U$7,0)</f>
        <v>5</v>
      </c>
      <c r="J1571">
        <v>119</v>
      </c>
    </row>
    <row r="1572" spans="2:10" x14ac:dyDescent="0.25">
      <c r="B1572">
        <f>INDEX(exante.Technology!$A$5:$A$300,MATCH(E1572,exante.Technology!$C$5:$C$300,0))</f>
        <v>1356</v>
      </c>
      <c r="C1572" s="1">
        <f t="shared" si="74"/>
        <v>1083</v>
      </c>
      <c r="D1572" s="30" t="b">
        <f>IF(INDEX(Technologies!$B$8:$U$227,H1572,I1572)=0,"",INDEX(Technologies!$B$8:$U$227,H1572,I1572))</f>
        <v>1</v>
      </c>
      <c r="E1572" t="str">
        <f>INDEX(Technologies!$B$8:$B$227,H1572)</f>
        <v>RefgFrz-BM-TTD_Large-Tier2</v>
      </c>
      <c r="G1572" t="str">
        <f t="shared" si="73"/>
        <v>ThruDoorIce</v>
      </c>
      <c r="H1572">
        <f t="shared" si="75"/>
        <v>156</v>
      </c>
      <c r="I1572">
        <f>MATCH(G1572,Technologies!$B$7:$U$7,0)</f>
        <v>6</v>
      </c>
      <c r="J1572">
        <v>119</v>
      </c>
    </row>
    <row r="1573" spans="2:10" x14ac:dyDescent="0.25">
      <c r="B1573">
        <f>INDEX(exante.Technology!$A$5:$A$300,MATCH(E1573,exante.Technology!$C$5:$C$300,0))</f>
        <v>1356</v>
      </c>
      <c r="C1573" s="1">
        <f t="shared" si="74"/>
        <v>38</v>
      </c>
      <c r="D1573" s="30" t="str">
        <f>IF(INDEX(Technologies!$B$8:$U$227,H1573,I1573)=0,"",INDEX(Technologies!$B$8:$U$227,H1573,I1573))</f>
        <v>Automatic</v>
      </c>
      <c r="E1573" t="str">
        <f>INDEX(Technologies!$B$8:$B$227,H1573)</f>
        <v>RefgFrz-BM-TTD_Large-Tier2</v>
      </c>
      <c r="G1573" t="str">
        <f t="shared" si="73"/>
        <v>Defrost</v>
      </c>
      <c r="H1573">
        <f t="shared" si="75"/>
        <v>156</v>
      </c>
      <c r="I1573">
        <f>MATCH(G1573,Technologies!$B$7:$U$7,0)</f>
        <v>7</v>
      </c>
      <c r="J1573">
        <v>119</v>
      </c>
    </row>
    <row r="1574" spans="2:10" x14ac:dyDescent="0.25">
      <c r="B1574">
        <f>INDEX(exante.Technology!$A$5:$A$300,MATCH(E1574,exante.Technology!$C$5:$C$300,0))</f>
        <v>1356</v>
      </c>
      <c r="C1574" s="1">
        <f t="shared" si="74"/>
        <v>205</v>
      </c>
      <c r="D1574" s="30">
        <f>IF(INDEX(Technologies!$B$8:$U$227,H1574,I1574)=0,"",INDEX(Technologies!$B$8:$U$227,H1574,I1574))</f>
        <v>22</v>
      </c>
      <c r="E1574" t="str">
        <f>INDEX(Technologies!$B$8:$B$227,H1574)</f>
        <v>RefgFrz-BM-TTD_Large-Tier2</v>
      </c>
      <c r="G1574" t="str">
        <f t="shared" si="73"/>
        <v>TotVolume</v>
      </c>
      <c r="H1574">
        <f t="shared" si="75"/>
        <v>156</v>
      </c>
      <c r="I1574">
        <f>MATCH(G1574,Technologies!$B$7:$U$7,0)</f>
        <v>8</v>
      </c>
      <c r="J1574">
        <v>119</v>
      </c>
    </row>
    <row r="1575" spans="2:10" x14ac:dyDescent="0.25">
      <c r="B1575">
        <f>INDEX(exante.Technology!$A$5:$A$300,MATCH(E1575,exante.Technology!$C$5:$C$300,0))</f>
        <v>1356</v>
      </c>
      <c r="C1575" s="1">
        <f t="shared" si="74"/>
        <v>1084</v>
      </c>
      <c r="D1575" s="30" t="str">
        <f>IF(INDEX(Technologies!$B$8:$U$227,H1575,I1575)=0,"",INDEX(Technologies!$B$8:$U$227,H1575,I1575))</f>
        <v>Large (21 – 23 cu. ft.)</v>
      </c>
      <c r="E1575" t="str">
        <f>INDEX(Technologies!$B$8:$B$227,H1575)</f>
        <v>RefgFrz-BM-TTD_Large-Tier2</v>
      </c>
      <c r="G1575" t="str">
        <f t="shared" si="73"/>
        <v>SizeRange</v>
      </c>
      <c r="H1575">
        <f t="shared" si="75"/>
        <v>156</v>
      </c>
      <c r="I1575">
        <f>MATCH(G1575,Technologies!$B$7:$U$7,0)</f>
        <v>10</v>
      </c>
      <c r="J1575">
        <v>119</v>
      </c>
    </row>
    <row r="1576" spans="2:10" x14ac:dyDescent="0.25">
      <c r="B1576">
        <f>INDEX(exante.Technology!$A$5:$A$300,MATCH(E1576,exante.Technology!$C$5:$C$300,0))</f>
        <v>1356</v>
      </c>
      <c r="C1576" s="1">
        <f t="shared" si="74"/>
        <v>1085</v>
      </c>
      <c r="D1576" s="30" t="str">
        <f>IF(INDEX(Technologies!$B$8:$U$227,H1576,I1576)=0,"",INDEX(Technologies!$B$8:$U$227,H1576,I1576))</f>
        <v>Tier2</v>
      </c>
      <c r="E1576" t="str">
        <f>INDEX(Technologies!$B$8:$B$227,H1576)</f>
        <v>RefgFrz-BM-TTD_Large-Tier2</v>
      </c>
      <c r="G1576" t="str">
        <f t="shared" si="73"/>
        <v>EffLevel</v>
      </c>
      <c r="H1576">
        <f t="shared" si="75"/>
        <v>156</v>
      </c>
      <c r="I1576">
        <f>MATCH(G1576,Technologies!$B$7:$U$7,0)</f>
        <v>11</v>
      </c>
      <c r="J1576">
        <v>119</v>
      </c>
    </row>
    <row r="1577" spans="2:10" x14ac:dyDescent="0.25">
      <c r="B1577">
        <f>INDEX(exante.Technology!$A$5:$A$300,MATCH(E1577,exante.Technology!$C$5:$C$300,0))</f>
        <v>1356</v>
      </c>
      <c r="C1577" s="1">
        <f t="shared" si="74"/>
        <v>167</v>
      </c>
      <c r="D1577" s="30">
        <f>IF(INDEX(Technologies!$B$8:$U$227,H1577,I1577)=0,"",INDEX(Technologies!$B$8:$U$227,H1577,I1577))</f>
        <v>513</v>
      </c>
      <c r="E1577" t="str">
        <f>INDEX(Technologies!$B$8:$B$227,H1577)</f>
        <v>RefgFrz-BM-TTD_Large-Tier2</v>
      </c>
      <c r="G1577" t="str">
        <f t="shared" si="73"/>
        <v>Rated_kWhyr</v>
      </c>
      <c r="H1577">
        <f t="shared" si="75"/>
        <v>156</v>
      </c>
      <c r="I1577">
        <f>MATCH(G1577,Technologies!$B$7:$U$7,0)</f>
        <v>12</v>
      </c>
      <c r="J1577">
        <v>119</v>
      </c>
    </row>
    <row r="1578" spans="2:10" x14ac:dyDescent="0.25">
      <c r="B1578">
        <f>INDEX(exante.Technology!$A$5:$A$300,MATCH(E1578,exante.Technology!$C$5:$C$300,0))</f>
        <v>1356</v>
      </c>
      <c r="C1578" s="1">
        <f t="shared" si="74"/>
        <v>9</v>
      </c>
      <c r="D1578" s="30" t="str">
        <f>IF(INDEX(Technologies!$B$8:$U$227,H1578,I1578)=0,"",INDEX(Technologies!$B$8:$U$227,H1578,I1578))</f>
        <v>RatedkWh</v>
      </c>
      <c r="E1578" t="str">
        <f>INDEX(Technologies!$B$8:$B$227,H1578)</f>
        <v>RefgFrz-BM-TTD_Large-Tier2</v>
      </c>
      <c r="G1578" t="str">
        <f t="shared" si="73"/>
        <v>Scale_Basis_Type</v>
      </c>
      <c r="H1578">
        <f t="shared" si="75"/>
        <v>156</v>
      </c>
      <c r="I1578">
        <f>MATCH(G1578,Technologies!$B$7:$U$7,0)</f>
        <v>13</v>
      </c>
      <c r="J1578">
        <v>119</v>
      </c>
    </row>
    <row r="1579" spans="2:10" x14ac:dyDescent="0.25">
      <c r="B1579">
        <f>INDEX(exante.Technology!$A$5:$A$300,MATCH(E1579,exante.Technology!$C$5:$C$300,0))</f>
        <v>1356</v>
      </c>
      <c r="C1579" s="1">
        <f t="shared" si="74"/>
        <v>10</v>
      </c>
      <c r="D1579" s="30">
        <f>IF(INDEX(Technologies!$B$8:$U$227,H1579,I1579)=0,"",INDEX(Technologies!$B$8:$U$227,H1579,I1579))</f>
        <v>513</v>
      </c>
      <c r="E1579" t="str">
        <f>INDEX(Technologies!$B$8:$B$227,H1579)</f>
        <v>RefgFrz-BM-TTD_Large-Tier2</v>
      </c>
      <c r="G1579" t="str">
        <f t="shared" si="73"/>
        <v>Scale_Basis_Value</v>
      </c>
      <c r="H1579">
        <f t="shared" si="75"/>
        <v>156</v>
      </c>
      <c r="I1579">
        <f>MATCH(G1579,Technologies!$B$7:$U$7,0)</f>
        <v>14</v>
      </c>
      <c r="J1579">
        <v>119</v>
      </c>
    </row>
    <row r="1580" spans="2:10" x14ac:dyDescent="0.25">
      <c r="B1580">
        <f>INDEX(exante.Technology!$A$5:$A$300,MATCH(E1580,exante.Technology!$C$5:$C$300,0))</f>
        <v>1357</v>
      </c>
      <c r="C1580" s="1">
        <f t="shared" si="74"/>
        <v>83</v>
      </c>
      <c r="D1580" s="30" t="str">
        <f>IF(INDEX(Technologies!$B$8:$U$227,H1580,I1580)=0,"",INDEX(Technologies!$B$8:$U$227,H1580,I1580))</f>
        <v>Bottom</v>
      </c>
      <c r="E1580" t="str">
        <f>INDEX(Technologies!$B$8:$B$227,H1580)</f>
        <v>RefgFrz-BM-TTD_VLarge-Tier2</v>
      </c>
      <c r="G1580" t="str">
        <f t="shared" si="73"/>
        <v>Freezer_Location</v>
      </c>
      <c r="H1580">
        <f t="shared" si="75"/>
        <v>157</v>
      </c>
      <c r="I1580">
        <f>MATCH(G1580,Technologies!$B$7:$U$7,0)</f>
        <v>4</v>
      </c>
      <c r="J1580">
        <v>119</v>
      </c>
    </row>
    <row r="1581" spans="2:10" x14ac:dyDescent="0.25">
      <c r="B1581">
        <f>INDEX(exante.Technology!$A$5:$A$300,MATCH(E1581,exante.Technology!$C$5:$C$300,0))</f>
        <v>1357</v>
      </c>
      <c r="C1581" s="1">
        <f t="shared" si="74"/>
        <v>95</v>
      </c>
      <c r="D1581" s="30" t="b">
        <f>IF(INDEX(Technologies!$B$8:$U$227,H1581,I1581)=0,"",INDEX(Technologies!$B$8:$U$227,H1581,I1581))</f>
        <v>1</v>
      </c>
      <c r="E1581" t="str">
        <f>INDEX(Technologies!$B$8:$B$227,H1581)</f>
        <v>RefgFrz-BM-TTD_VLarge-Tier2</v>
      </c>
      <c r="G1581" t="str">
        <f t="shared" si="73"/>
        <v>IceMaker</v>
      </c>
      <c r="H1581">
        <f t="shared" si="75"/>
        <v>157</v>
      </c>
      <c r="I1581">
        <f>MATCH(G1581,Technologies!$B$7:$U$7,0)</f>
        <v>5</v>
      </c>
      <c r="J1581">
        <v>119</v>
      </c>
    </row>
    <row r="1582" spans="2:10" x14ac:dyDescent="0.25">
      <c r="B1582">
        <f>INDEX(exante.Technology!$A$5:$A$300,MATCH(E1582,exante.Technology!$C$5:$C$300,0))</f>
        <v>1357</v>
      </c>
      <c r="C1582" s="1">
        <f t="shared" si="74"/>
        <v>1083</v>
      </c>
      <c r="D1582" s="30" t="b">
        <f>IF(INDEX(Technologies!$B$8:$U$227,H1582,I1582)=0,"",INDEX(Technologies!$B$8:$U$227,H1582,I1582))</f>
        <v>1</v>
      </c>
      <c r="E1582" t="str">
        <f>INDEX(Technologies!$B$8:$B$227,H1582)</f>
        <v>RefgFrz-BM-TTD_VLarge-Tier2</v>
      </c>
      <c r="G1582" t="str">
        <f t="shared" si="73"/>
        <v>ThruDoorIce</v>
      </c>
      <c r="H1582">
        <f t="shared" si="75"/>
        <v>157</v>
      </c>
      <c r="I1582">
        <f>MATCH(G1582,Technologies!$B$7:$U$7,0)</f>
        <v>6</v>
      </c>
      <c r="J1582">
        <v>119</v>
      </c>
    </row>
    <row r="1583" spans="2:10" x14ac:dyDescent="0.25">
      <c r="B1583">
        <f>INDEX(exante.Technology!$A$5:$A$300,MATCH(E1583,exante.Technology!$C$5:$C$300,0))</f>
        <v>1357</v>
      </c>
      <c r="C1583" s="1">
        <f t="shared" si="74"/>
        <v>38</v>
      </c>
      <c r="D1583" s="30" t="str">
        <f>IF(INDEX(Technologies!$B$8:$U$227,H1583,I1583)=0,"",INDEX(Technologies!$B$8:$U$227,H1583,I1583))</f>
        <v>Automatic</v>
      </c>
      <c r="E1583" t="str">
        <f>INDEX(Technologies!$B$8:$B$227,H1583)</f>
        <v>RefgFrz-BM-TTD_VLarge-Tier2</v>
      </c>
      <c r="G1583" t="str">
        <f t="shared" si="73"/>
        <v>Defrost</v>
      </c>
      <c r="H1583">
        <f t="shared" si="75"/>
        <v>157</v>
      </c>
      <c r="I1583">
        <f>MATCH(G1583,Technologies!$B$7:$U$7,0)</f>
        <v>7</v>
      </c>
      <c r="J1583">
        <v>119</v>
      </c>
    </row>
    <row r="1584" spans="2:10" x14ac:dyDescent="0.25">
      <c r="B1584">
        <f>INDEX(exante.Technology!$A$5:$A$300,MATCH(E1584,exante.Technology!$C$5:$C$300,0))</f>
        <v>1357</v>
      </c>
      <c r="C1584" s="1">
        <f t="shared" si="74"/>
        <v>205</v>
      </c>
      <c r="D1584" s="30">
        <f>IF(INDEX(Technologies!$B$8:$U$227,H1584,I1584)=0,"",INDEX(Technologies!$B$8:$U$227,H1584,I1584))</f>
        <v>26</v>
      </c>
      <c r="E1584" t="str">
        <f>INDEX(Technologies!$B$8:$B$227,H1584)</f>
        <v>RefgFrz-BM-TTD_VLarge-Tier2</v>
      </c>
      <c r="G1584" t="str">
        <f t="shared" si="73"/>
        <v>TotVolume</v>
      </c>
      <c r="H1584">
        <f t="shared" si="75"/>
        <v>157</v>
      </c>
      <c r="I1584">
        <f>MATCH(G1584,Technologies!$B$7:$U$7,0)</f>
        <v>8</v>
      </c>
      <c r="J1584">
        <v>119</v>
      </c>
    </row>
    <row r="1585" spans="2:10" x14ac:dyDescent="0.25">
      <c r="B1585">
        <f>INDEX(exante.Technology!$A$5:$A$300,MATCH(E1585,exante.Technology!$C$5:$C$300,0))</f>
        <v>1357</v>
      </c>
      <c r="C1585" s="1">
        <f t="shared" si="74"/>
        <v>1084</v>
      </c>
      <c r="D1585" s="30" t="str">
        <f>IF(INDEX(Technologies!$B$8:$U$227,H1585,I1585)=0,"",INDEX(Technologies!$B$8:$U$227,H1585,I1585))</f>
        <v>Very large (over 23 cu. Ft.)</v>
      </c>
      <c r="E1585" t="str">
        <f>INDEX(Technologies!$B$8:$B$227,H1585)</f>
        <v>RefgFrz-BM-TTD_VLarge-Tier2</v>
      </c>
      <c r="G1585" t="str">
        <f t="shared" si="73"/>
        <v>SizeRange</v>
      </c>
      <c r="H1585">
        <f t="shared" si="75"/>
        <v>157</v>
      </c>
      <c r="I1585">
        <f>MATCH(G1585,Technologies!$B$7:$U$7,0)</f>
        <v>10</v>
      </c>
      <c r="J1585">
        <v>119</v>
      </c>
    </row>
    <row r="1586" spans="2:10" x14ac:dyDescent="0.25">
      <c r="B1586">
        <f>INDEX(exante.Technology!$A$5:$A$300,MATCH(E1586,exante.Technology!$C$5:$C$300,0))</f>
        <v>1357</v>
      </c>
      <c r="C1586" s="1">
        <f t="shared" si="74"/>
        <v>1085</v>
      </c>
      <c r="D1586" s="30" t="str">
        <f>IF(INDEX(Technologies!$B$8:$U$227,H1586,I1586)=0,"",INDEX(Technologies!$B$8:$U$227,H1586,I1586))</f>
        <v>Tier2</v>
      </c>
      <c r="E1586" t="str">
        <f>INDEX(Technologies!$B$8:$B$227,H1586)</f>
        <v>RefgFrz-BM-TTD_VLarge-Tier2</v>
      </c>
      <c r="G1586" t="str">
        <f t="shared" si="73"/>
        <v>EffLevel</v>
      </c>
      <c r="H1586">
        <f t="shared" si="75"/>
        <v>157</v>
      </c>
      <c r="I1586">
        <f>MATCH(G1586,Technologies!$B$7:$U$7,0)</f>
        <v>11</v>
      </c>
      <c r="J1586">
        <v>119</v>
      </c>
    </row>
    <row r="1587" spans="2:10" x14ac:dyDescent="0.25">
      <c r="B1587">
        <f>INDEX(exante.Technology!$A$5:$A$300,MATCH(E1587,exante.Technology!$C$5:$C$300,0))</f>
        <v>1357</v>
      </c>
      <c r="C1587" s="1">
        <f t="shared" si="74"/>
        <v>167</v>
      </c>
      <c r="D1587" s="30">
        <f>IF(INDEX(Technologies!$B$8:$U$227,H1587,I1587)=0,"",INDEX(Technologies!$B$8:$U$227,H1587,I1587))</f>
        <v>546</v>
      </c>
      <c r="E1587" t="str">
        <f>INDEX(Technologies!$B$8:$B$227,H1587)</f>
        <v>RefgFrz-BM-TTD_VLarge-Tier2</v>
      </c>
      <c r="G1587" t="str">
        <f t="shared" si="73"/>
        <v>Rated_kWhyr</v>
      </c>
      <c r="H1587">
        <f t="shared" si="75"/>
        <v>157</v>
      </c>
      <c r="I1587">
        <f>MATCH(G1587,Technologies!$B$7:$U$7,0)</f>
        <v>12</v>
      </c>
      <c r="J1587">
        <v>119</v>
      </c>
    </row>
    <row r="1588" spans="2:10" x14ac:dyDescent="0.25">
      <c r="B1588">
        <f>INDEX(exante.Technology!$A$5:$A$300,MATCH(E1588,exante.Technology!$C$5:$C$300,0))</f>
        <v>1357</v>
      </c>
      <c r="C1588" s="1">
        <f t="shared" si="74"/>
        <v>9</v>
      </c>
      <c r="D1588" s="30" t="str">
        <f>IF(INDEX(Technologies!$B$8:$U$227,H1588,I1588)=0,"",INDEX(Technologies!$B$8:$U$227,H1588,I1588))</f>
        <v>RatedkWh</v>
      </c>
      <c r="E1588" t="str">
        <f>INDEX(Technologies!$B$8:$B$227,H1588)</f>
        <v>RefgFrz-BM-TTD_VLarge-Tier2</v>
      </c>
      <c r="G1588" t="str">
        <f t="shared" ref="G1588:G1651" si="76">VLOOKUP(C1588,$B$6:$C$17,2,FALSE)</f>
        <v>Scale_Basis_Type</v>
      </c>
      <c r="H1588">
        <f t="shared" si="75"/>
        <v>157</v>
      </c>
      <c r="I1588">
        <f>MATCH(G1588,Technologies!$B$7:$U$7,0)</f>
        <v>13</v>
      </c>
      <c r="J1588">
        <v>119</v>
      </c>
    </row>
    <row r="1589" spans="2:10" x14ac:dyDescent="0.25">
      <c r="B1589">
        <f>INDEX(exante.Technology!$A$5:$A$300,MATCH(E1589,exante.Technology!$C$5:$C$300,0))</f>
        <v>1357</v>
      </c>
      <c r="C1589" s="1">
        <f t="shared" si="74"/>
        <v>10</v>
      </c>
      <c r="D1589" s="30">
        <f>IF(INDEX(Technologies!$B$8:$U$227,H1589,I1589)=0,"",INDEX(Technologies!$B$8:$U$227,H1589,I1589))</f>
        <v>546</v>
      </c>
      <c r="E1589" t="str">
        <f>INDEX(Technologies!$B$8:$B$227,H1589)</f>
        <v>RefgFrz-BM-TTD_VLarge-Tier2</v>
      </c>
      <c r="G1589" t="str">
        <f t="shared" si="76"/>
        <v>Scale_Basis_Value</v>
      </c>
      <c r="H1589">
        <f t="shared" si="75"/>
        <v>157</v>
      </c>
      <c r="I1589">
        <f>MATCH(G1589,Technologies!$B$7:$U$7,0)</f>
        <v>14</v>
      </c>
      <c r="J1589">
        <v>119</v>
      </c>
    </row>
    <row r="1590" spans="2:10" x14ac:dyDescent="0.25">
      <c r="B1590">
        <f>INDEX(exante.Technology!$A$5:$A$300,MATCH(E1590,exante.Technology!$C$5:$C$300,0))</f>
        <v>1358</v>
      </c>
      <c r="C1590" s="1">
        <f t="shared" si="74"/>
        <v>83</v>
      </c>
      <c r="D1590" s="30" t="str">
        <f>IF(INDEX(Technologies!$B$8:$U$227,H1590,I1590)=0,"",INDEX(Technologies!$B$8:$U$227,H1590,I1590))</f>
        <v>Bottom</v>
      </c>
      <c r="E1590" t="str">
        <f>INDEX(Technologies!$B$8:$B$227,H1590)</f>
        <v>RefgFrz-BM-TTD_WtdSize-Tier2</v>
      </c>
      <c r="G1590" t="str">
        <f t="shared" si="76"/>
        <v>Freezer_Location</v>
      </c>
      <c r="H1590">
        <f t="shared" si="75"/>
        <v>158</v>
      </c>
      <c r="I1590">
        <f>MATCH(G1590,Technologies!$B$7:$U$7,0)</f>
        <v>4</v>
      </c>
      <c r="J1590">
        <v>119</v>
      </c>
    </row>
    <row r="1591" spans="2:10" x14ac:dyDescent="0.25">
      <c r="B1591">
        <f>INDEX(exante.Technology!$A$5:$A$300,MATCH(E1591,exante.Technology!$C$5:$C$300,0))</f>
        <v>1358</v>
      </c>
      <c r="C1591" s="1">
        <f t="shared" si="74"/>
        <v>95</v>
      </c>
      <c r="D1591" s="30" t="b">
        <f>IF(INDEX(Technologies!$B$8:$U$227,H1591,I1591)=0,"",INDEX(Technologies!$B$8:$U$227,H1591,I1591))</f>
        <v>1</v>
      </c>
      <c r="E1591" t="str">
        <f>INDEX(Technologies!$B$8:$B$227,H1591)</f>
        <v>RefgFrz-BM-TTD_WtdSize-Tier2</v>
      </c>
      <c r="G1591" t="str">
        <f t="shared" si="76"/>
        <v>IceMaker</v>
      </c>
      <c r="H1591">
        <f t="shared" si="75"/>
        <v>158</v>
      </c>
      <c r="I1591">
        <f>MATCH(G1591,Technologies!$B$7:$U$7,0)</f>
        <v>5</v>
      </c>
      <c r="J1591">
        <v>119</v>
      </c>
    </row>
    <row r="1592" spans="2:10" x14ac:dyDescent="0.25">
      <c r="B1592">
        <f>INDEX(exante.Technology!$A$5:$A$300,MATCH(E1592,exante.Technology!$C$5:$C$300,0))</f>
        <v>1358</v>
      </c>
      <c r="C1592" s="1">
        <f t="shared" si="74"/>
        <v>1083</v>
      </c>
      <c r="D1592" s="30" t="b">
        <f>IF(INDEX(Technologies!$B$8:$U$227,H1592,I1592)=0,"",INDEX(Technologies!$B$8:$U$227,H1592,I1592))</f>
        <v>1</v>
      </c>
      <c r="E1592" t="str">
        <f>INDEX(Technologies!$B$8:$B$227,H1592)</f>
        <v>RefgFrz-BM-TTD_WtdSize-Tier2</v>
      </c>
      <c r="G1592" t="str">
        <f t="shared" si="76"/>
        <v>ThruDoorIce</v>
      </c>
      <c r="H1592">
        <f t="shared" si="75"/>
        <v>158</v>
      </c>
      <c r="I1592">
        <f>MATCH(G1592,Technologies!$B$7:$U$7,0)</f>
        <v>6</v>
      </c>
      <c r="J1592">
        <v>119</v>
      </c>
    </row>
    <row r="1593" spans="2:10" x14ac:dyDescent="0.25">
      <c r="B1593">
        <f>INDEX(exante.Technology!$A$5:$A$300,MATCH(E1593,exante.Technology!$C$5:$C$300,0))</f>
        <v>1358</v>
      </c>
      <c r="C1593" s="1">
        <f t="shared" si="74"/>
        <v>38</v>
      </c>
      <c r="D1593" s="30" t="str">
        <f>IF(INDEX(Technologies!$B$8:$U$227,H1593,I1593)=0,"",INDEX(Technologies!$B$8:$U$227,H1593,I1593))</f>
        <v>Automatic</v>
      </c>
      <c r="E1593" t="str">
        <f>INDEX(Technologies!$B$8:$B$227,H1593)</f>
        <v>RefgFrz-BM-TTD_WtdSize-Tier2</v>
      </c>
      <c r="G1593" t="str">
        <f t="shared" si="76"/>
        <v>Defrost</v>
      </c>
      <c r="H1593">
        <f t="shared" si="75"/>
        <v>158</v>
      </c>
      <c r="I1593">
        <f>MATCH(G1593,Technologies!$B$7:$U$7,0)</f>
        <v>7</v>
      </c>
      <c r="J1593">
        <v>119</v>
      </c>
    </row>
    <row r="1594" spans="2:10" x14ac:dyDescent="0.25">
      <c r="B1594">
        <f>INDEX(exante.Technology!$A$5:$A$300,MATCH(E1594,exante.Technology!$C$5:$C$300,0))</f>
        <v>1358</v>
      </c>
      <c r="C1594" s="1">
        <f t="shared" si="74"/>
        <v>205</v>
      </c>
      <c r="D1594" s="30">
        <f>IF(INDEX(Technologies!$B$8:$U$227,H1594,I1594)=0,"",INDEX(Technologies!$B$8:$U$227,H1594,I1594))</f>
        <v>24.6</v>
      </c>
      <c r="E1594" t="str">
        <f>INDEX(Technologies!$B$8:$B$227,H1594)</f>
        <v>RefgFrz-BM-TTD_WtdSize-Tier2</v>
      </c>
      <c r="G1594" t="str">
        <f t="shared" si="76"/>
        <v>TotVolume</v>
      </c>
      <c r="H1594">
        <f t="shared" si="75"/>
        <v>158</v>
      </c>
      <c r="I1594">
        <f>MATCH(G1594,Technologies!$B$7:$U$7,0)</f>
        <v>8</v>
      </c>
      <c r="J1594">
        <v>119</v>
      </c>
    </row>
    <row r="1595" spans="2:10" x14ac:dyDescent="0.25">
      <c r="B1595">
        <f>INDEX(exante.Technology!$A$5:$A$300,MATCH(E1595,exante.Technology!$C$5:$C$300,0))</f>
        <v>1358</v>
      </c>
      <c r="C1595" s="1">
        <f t="shared" si="74"/>
        <v>1084</v>
      </c>
      <c r="D1595" s="30" t="str">
        <f>IF(INDEX(Technologies!$B$8:$U$227,H1595,I1595)=0,"",INDEX(Technologies!$B$8:$U$227,H1595,I1595))</f>
        <v>Weighted Size</v>
      </c>
      <c r="E1595" t="str">
        <f>INDEX(Technologies!$B$8:$B$227,H1595)</f>
        <v>RefgFrz-BM-TTD_WtdSize-Tier2</v>
      </c>
      <c r="G1595" t="str">
        <f t="shared" si="76"/>
        <v>SizeRange</v>
      </c>
      <c r="H1595">
        <f t="shared" si="75"/>
        <v>158</v>
      </c>
      <c r="I1595">
        <f>MATCH(G1595,Technologies!$B$7:$U$7,0)</f>
        <v>10</v>
      </c>
      <c r="J1595">
        <v>119</v>
      </c>
    </row>
    <row r="1596" spans="2:10" x14ac:dyDescent="0.25">
      <c r="B1596">
        <f>INDEX(exante.Technology!$A$5:$A$300,MATCH(E1596,exante.Technology!$C$5:$C$300,0))</f>
        <v>1358</v>
      </c>
      <c r="C1596" s="1">
        <f t="shared" si="74"/>
        <v>1085</v>
      </c>
      <c r="D1596" s="30" t="str">
        <f>IF(INDEX(Technologies!$B$8:$U$227,H1596,I1596)=0,"",INDEX(Technologies!$B$8:$U$227,H1596,I1596))</f>
        <v>Tier2</v>
      </c>
      <c r="E1596" t="str">
        <f>INDEX(Technologies!$B$8:$B$227,H1596)</f>
        <v>RefgFrz-BM-TTD_WtdSize-Tier2</v>
      </c>
      <c r="G1596" t="str">
        <f t="shared" si="76"/>
        <v>EffLevel</v>
      </c>
      <c r="H1596">
        <f t="shared" si="75"/>
        <v>158</v>
      </c>
      <c r="I1596">
        <f>MATCH(G1596,Technologies!$B$7:$U$7,0)</f>
        <v>11</v>
      </c>
      <c r="J1596">
        <v>119</v>
      </c>
    </row>
    <row r="1597" spans="2:10" x14ac:dyDescent="0.25">
      <c r="B1597">
        <f>INDEX(exante.Technology!$A$5:$A$300,MATCH(E1597,exante.Technology!$C$5:$C$300,0))</f>
        <v>1358</v>
      </c>
      <c r="C1597" s="1">
        <f t="shared" si="74"/>
        <v>167</v>
      </c>
      <c r="D1597" s="30">
        <f>IF(INDEX(Technologies!$B$8:$U$227,H1597,I1597)=0,"",INDEX(Technologies!$B$8:$U$227,H1597,I1597))</f>
        <v>534</v>
      </c>
      <c r="E1597" t="str">
        <f>INDEX(Technologies!$B$8:$B$227,H1597)</f>
        <v>RefgFrz-BM-TTD_WtdSize-Tier2</v>
      </c>
      <c r="G1597" t="str">
        <f t="shared" si="76"/>
        <v>Rated_kWhyr</v>
      </c>
      <c r="H1597">
        <f t="shared" si="75"/>
        <v>158</v>
      </c>
      <c r="I1597">
        <f>MATCH(G1597,Technologies!$B$7:$U$7,0)</f>
        <v>12</v>
      </c>
      <c r="J1597">
        <v>119</v>
      </c>
    </row>
    <row r="1598" spans="2:10" x14ac:dyDescent="0.25">
      <c r="B1598">
        <f>INDEX(exante.Technology!$A$5:$A$300,MATCH(E1598,exante.Technology!$C$5:$C$300,0))</f>
        <v>1358</v>
      </c>
      <c r="C1598" s="1">
        <f t="shared" si="74"/>
        <v>9</v>
      </c>
      <c r="D1598" s="30" t="str">
        <f>IF(INDEX(Technologies!$B$8:$U$227,H1598,I1598)=0,"",INDEX(Technologies!$B$8:$U$227,H1598,I1598))</f>
        <v>RatedkWh</v>
      </c>
      <c r="E1598" t="str">
        <f>INDEX(Technologies!$B$8:$B$227,H1598)</f>
        <v>RefgFrz-BM-TTD_WtdSize-Tier2</v>
      </c>
      <c r="G1598" t="str">
        <f t="shared" si="76"/>
        <v>Scale_Basis_Type</v>
      </c>
      <c r="H1598">
        <f t="shared" si="75"/>
        <v>158</v>
      </c>
      <c r="I1598">
        <f>MATCH(G1598,Technologies!$B$7:$U$7,0)</f>
        <v>13</v>
      </c>
      <c r="J1598">
        <v>119</v>
      </c>
    </row>
    <row r="1599" spans="2:10" x14ac:dyDescent="0.25">
      <c r="B1599">
        <f>INDEX(exante.Technology!$A$5:$A$300,MATCH(E1599,exante.Technology!$C$5:$C$300,0))</f>
        <v>1358</v>
      </c>
      <c r="C1599" s="1">
        <f t="shared" si="74"/>
        <v>10</v>
      </c>
      <c r="D1599" s="30">
        <f>IF(INDEX(Technologies!$B$8:$U$227,H1599,I1599)=0,"",INDEX(Technologies!$B$8:$U$227,H1599,I1599))</f>
        <v>534</v>
      </c>
      <c r="E1599" t="str">
        <f>INDEX(Technologies!$B$8:$B$227,H1599)</f>
        <v>RefgFrz-BM-TTD_WtdSize-Tier2</v>
      </c>
      <c r="G1599" t="str">
        <f t="shared" si="76"/>
        <v>Scale_Basis_Value</v>
      </c>
      <c r="H1599">
        <f t="shared" si="75"/>
        <v>158</v>
      </c>
      <c r="I1599">
        <f>MATCH(G1599,Technologies!$B$7:$U$7,0)</f>
        <v>14</v>
      </c>
      <c r="J1599">
        <v>119</v>
      </c>
    </row>
    <row r="1600" spans="2:10" x14ac:dyDescent="0.25">
      <c r="B1600">
        <f>INDEX(exante.Technology!$A$5:$A$300,MATCH(E1600,exante.Technology!$C$5:$C$300,0))</f>
        <v>1359</v>
      </c>
      <c r="C1600" s="1">
        <f t="shared" si="74"/>
        <v>83</v>
      </c>
      <c r="D1600" s="30" t="str">
        <f>IF(INDEX(Technologies!$B$8:$U$227,H1600,I1600)=0,"",INDEX(Technologies!$B$8:$U$227,H1600,I1600))</f>
        <v>Bottom</v>
      </c>
      <c r="E1600" t="str">
        <f>INDEX(Technologies!$B$8:$B$227,H1600)</f>
        <v>RefgFrz-BM-Ice_Mini-Tier2</v>
      </c>
      <c r="G1600" t="str">
        <f t="shared" si="76"/>
        <v>Freezer_Location</v>
      </c>
      <c r="H1600">
        <f t="shared" si="75"/>
        <v>159</v>
      </c>
      <c r="I1600">
        <f>MATCH(G1600,Technologies!$B$7:$U$7,0)</f>
        <v>4</v>
      </c>
      <c r="J1600">
        <v>119</v>
      </c>
    </row>
    <row r="1601" spans="2:10" x14ac:dyDescent="0.25">
      <c r="B1601">
        <f>INDEX(exante.Technology!$A$5:$A$300,MATCH(E1601,exante.Technology!$C$5:$C$300,0))</f>
        <v>1359</v>
      </c>
      <c r="C1601" s="1">
        <f t="shared" si="74"/>
        <v>95</v>
      </c>
      <c r="D1601" s="30" t="b">
        <f>IF(INDEX(Technologies!$B$8:$U$227,H1601,I1601)=0,"",INDEX(Technologies!$B$8:$U$227,H1601,I1601))</f>
        <v>1</v>
      </c>
      <c r="E1601" t="str">
        <f>INDEX(Technologies!$B$8:$B$227,H1601)</f>
        <v>RefgFrz-BM-Ice_Mini-Tier2</v>
      </c>
      <c r="G1601" t="str">
        <f t="shared" si="76"/>
        <v>IceMaker</v>
      </c>
      <c r="H1601">
        <f t="shared" si="75"/>
        <v>159</v>
      </c>
      <c r="I1601">
        <f>MATCH(G1601,Technologies!$B$7:$U$7,0)</f>
        <v>5</v>
      </c>
      <c r="J1601">
        <v>119</v>
      </c>
    </row>
    <row r="1602" spans="2:10" x14ac:dyDescent="0.25">
      <c r="B1602">
        <f>INDEX(exante.Technology!$A$5:$A$300,MATCH(E1602,exante.Technology!$C$5:$C$300,0))</f>
        <v>1359</v>
      </c>
      <c r="C1602" s="1">
        <f t="shared" si="74"/>
        <v>1083</v>
      </c>
      <c r="D1602" s="30" t="b">
        <f>IF(INDEX(Technologies!$B$8:$U$227,H1602,I1602)=0,"",INDEX(Technologies!$B$8:$U$227,H1602,I1602))</f>
        <v>0</v>
      </c>
      <c r="E1602" t="str">
        <f>INDEX(Technologies!$B$8:$B$227,H1602)</f>
        <v>RefgFrz-BM-Ice_Mini-Tier2</v>
      </c>
      <c r="G1602" t="str">
        <f t="shared" si="76"/>
        <v>ThruDoorIce</v>
      </c>
      <c r="H1602">
        <f t="shared" si="75"/>
        <v>159</v>
      </c>
      <c r="I1602">
        <f>MATCH(G1602,Technologies!$B$7:$U$7,0)</f>
        <v>6</v>
      </c>
      <c r="J1602">
        <v>119</v>
      </c>
    </row>
    <row r="1603" spans="2:10" x14ac:dyDescent="0.25">
      <c r="B1603">
        <f>INDEX(exante.Technology!$A$5:$A$300,MATCH(E1603,exante.Technology!$C$5:$C$300,0))</f>
        <v>1359</v>
      </c>
      <c r="C1603" s="1">
        <f t="shared" si="74"/>
        <v>38</v>
      </c>
      <c r="D1603" s="30" t="str">
        <f>IF(INDEX(Technologies!$B$8:$U$227,H1603,I1603)=0,"",INDEX(Technologies!$B$8:$U$227,H1603,I1603))</f>
        <v>Automatic</v>
      </c>
      <c r="E1603" t="str">
        <f>INDEX(Technologies!$B$8:$B$227,H1603)</f>
        <v>RefgFrz-BM-Ice_Mini-Tier2</v>
      </c>
      <c r="G1603" t="str">
        <f t="shared" si="76"/>
        <v>Defrost</v>
      </c>
      <c r="H1603">
        <f t="shared" si="75"/>
        <v>159</v>
      </c>
      <c r="I1603">
        <f>MATCH(G1603,Technologies!$B$7:$U$7,0)</f>
        <v>7</v>
      </c>
      <c r="J1603">
        <v>119</v>
      </c>
    </row>
    <row r="1604" spans="2:10" x14ac:dyDescent="0.25">
      <c r="B1604">
        <f>INDEX(exante.Technology!$A$5:$A$300,MATCH(E1604,exante.Technology!$C$5:$C$300,0))</f>
        <v>1359</v>
      </c>
      <c r="C1604" s="1">
        <f t="shared" si="74"/>
        <v>205</v>
      </c>
      <c r="D1604" s="30">
        <f>IF(INDEX(Technologies!$B$8:$U$227,H1604,I1604)=0,"",INDEX(Technologies!$B$8:$U$227,H1604,I1604))</f>
        <v>11</v>
      </c>
      <c r="E1604" t="str">
        <f>INDEX(Technologies!$B$8:$B$227,H1604)</f>
        <v>RefgFrz-BM-Ice_Mini-Tier2</v>
      </c>
      <c r="G1604" t="str">
        <f t="shared" si="76"/>
        <v>TotVolume</v>
      </c>
      <c r="H1604">
        <f t="shared" si="75"/>
        <v>159</v>
      </c>
      <c r="I1604">
        <f>MATCH(G1604,Technologies!$B$7:$U$7,0)</f>
        <v>8</v>
      </c>
      <c r="J1604">
        <v>119</v>
      </c>
    </row>
    <row r="1605" spans="2:10" x14ac:dyDescent="0.25">
      <c r="B1605">
        <f>INDEX(exante.Technology!$A$5:$A$300,MATCH(E1605,exante.Technology!$C$5:$C$300,0))</f>
        <v>1359</v>
      </c>
      <c r="C1605" s="1">
        <f t="shared" si="74"/>
        <v>1084</v>
      </c>
      <c r="D1605" s="30" t="str">
        <f>IF(INDEX(Technologies!$B$8:$U$227,H1605,I1605)=0,"",INDEX(Technologies!$B$8:$U$227,H1605,I1605))</f>
        <v>Very Small (&lt;13 cu. ft.)</v>
      </c>
      <c r="E1605" t="str">
        <f>INDEX(Technologies!$B$8:$B$227,H1605)</f>
        <v>RefgFrz-BM-Ice_Mini-Tier2</v>
      </c>
      <c r="G1605" t="str">
        <f t="shared" si="76"/>
        <v>SizeRange</v>
      </c>
      <c r="H1605">
        <f t="shared" si="75"/>
        <v>159</v>
      </c>
      <c r="I1605">
        <f>MATCH(G1605,Technologies!$B$7:$U$7,0)</f>
        <v>10</v>
      </c>
      <c r="J1605">
        <v>119</v>
      </c>
    </row>
    <row r="1606" spans="2:10" x14ac:dyDescent="0.25">
      <c r="B1606">
        <f>INDEX(exante.Technology!$A$5:$A$300,MATCH(E1606,exante.Technology!$C$5:$C$300,0))</f>
        <v>1359</v>
      </c>
      <c r="C1606" s="1">
        <f t="shared" si="74"/>
        <v>1085</v>
      </c>
      <c r="D1606" s="30" t="str">
        <f>IF(INDEX(Technologies!$B$8:$U$227,H1606,I1606)=0,"",INDEX(Technologies!$B$8:$U$227,H1606,I1606))</f>
        <v>Tier2</v>
      </c>
      <c r="E1606" t="str">
        <f>INDEX(Technologies!$B$8:$B$227,H1606)</f>
        <v>RefgFrz-BM-Ice_Mini-Tier2</v>
      </c>
      <c r="G1606" t="str">
        <f t="shared" si="76"/>
        <v>EffLevel</v>
      </c>
      <c r="H1606">
        <f t="shared" si="75"/>
        <v>159</v>
      </c>
      <c r="I1606">
        <f>MATCH(G1606,Technologies!$B$7:$U$7,0)</f>
        <v>11</v>
      </c>
      <c r="J1606">
        <v>119</v>
      </c>
    </row>
    <row r="1607" spans="2:10" x14ac:dyDescent="0.25">
      <c r="B1607">
        <f>INDEX(exante.Technology!$A$5:$A$300,MATCH(E1607,exante.Technology!$C$5:$C$300,0))</f>
        <v>1359</v>
      </c>
      <c r="C1607" s="1">
        <f t="shared" si="74"/>
        <v>167</v>
      </c>
      <c r="D1607" s="30">
        <f>IF(INDEX(Technologies!$B$8:$U$227,H1607,I1607)=0,"",INDEX(Technologies!$B$8:$U$227,H1607,I1607))</f>
        <v>367</v>
      </c>
      <c r="E1607" t="str">
        <f>INDEX(Technologies!$B$8:$B$227,H1607)</f>
        <v>RefgFrz-BM-Ice_Mini-Tier2</v>
      </c>
      <c r="G1607" t="str">
        <f t="shared" si="76"/>
        <v>Rated_kWhyr</v>
      </c>
      <c r="H1607">
        <f t="shared" si="75"/>
        <v>159</v>
      </c>
      <c r="I1607">
        <f>MATCH(G1607,Technologies!$B$7:$U$7,0)</f>
        <v>12</v>
      </c>
      <c r="J1607">
        <v>119</v>
      </c>
    </row>
    <row r="1608" spans="2:10" x14ac:dyDescent="0.25">
      <c r="B1608">
        <f>INDEX(exante.Technology!$A$5:$A$300,MATCH(E1608,exante.Technology!$C$5:$C$300,0))</f>
        <v>1359</v>
      </c>
      <c r="C1608" s="1">
        <f t="shared" si="74"/>
        <v>9</v>
      </c>
      <c r="D1608" s="30" t="str">
        <f>IF(INDEX(Technologies!$B$8:$U$227,H1608,I1608)=0,"",INDEX(Technologies!$B$8:$U$227,H1608,I1608))</f>
        <v>RatedkWh</v>
      </c>
      <c r="E1608" t="str">
        <f>INDEX(Technologies!$B$8:$B$227,H1608)</f>
        <v>RefgFrz-BM-Ice_Mini-Tier2</v>
      </c>
      <c r="G1608" t="str">
        <f t="shared" si="76"/>
        <v>Scale_Basis_Type</v>
      </c>
      <c r="H1608">
        <f t="shared" si="75"/>
        <v>159</v>
      </c>
      <c r="I1608">
        <f>MATCH(G1608,Technologies!$B$7:$U$7,0)</f>
        <v>13</v>
      </c>
      <c r="J1608">
        <v>119</v>
      </c>
    </row>
    <row r="1609" spans="2:10" x14ac:dyDescent="0.25">
      <c r="B1609">
        <f>INDEX(exante.Technology!$A$5:$A$300,MATCH(E1609,exante.Technology!$C$5:$C$300,0))</f>
        <v>1359</v>
      </c>
      <c r="C1609" s="1">
        <f t="shared" si="74"/>
        <v>10</v>
      </c>
      <c r="D1609" s="30">
        <f>IF(INDEX(Technologies!$B$8:$U$227,H1609,I1609)=0,"",INDEX(Technologies!$B$8:$U$227,H1609,I1609))</f>
        <v>367</v>
      </c>
      <c r="E1609" t="str">
        <f>INDEX(Technologies!$B$8:$B$227,H1609)</f>
        <v>RefgFrz-BM-Ice_Mini-Tier2</v>
      </c>
      <c r="G1609" t="str">
        <f t="shared" si="76"/>
        <v>Scale_Basis_Value</v>
      </c>
      <c r="H1609">
        <f t="shared" si="75"/>
        <v>159</v>
      </c>
      <c r="I1609">
        <f>MATCH(G1609,Technologies!$B$7:$U$7,0)</f>
        <v>14</v>
      </c>
      <c r="J1609">
        <v>119</v>
      </c>
    </row>
    <row r="1610" spans="2:10" x14ac:dyDescent="0.25">
      <c r="B1610">
        <f>INDEX(exante.Technology!$A$5:$A$300,MATCH(E1610,exante.Technology!$C$5:$C$300,0))</f>
        <v>1360</v>
      </c>
      <c r="C1610" s="1">
        <f t="shared" si="74"/>
        <v>83</v>
      </c>
      <c r="D1610" s="30" t="str">
        <f>IF(INDEX(Technologies!$B$8:$U$227,H1610,I1610)=0,"",INDEX(Technologies!$B$8:$U$227,H1610,I1610))</f>
        <v>Bottom</v>
      </c>
      <c r="E1610" t="str">
        <f>INDEX(Technologies!$B$8:$B$227,H1610)</f>
        <v>RefgFrz-BM-Ice_Small-Tier2</v>
      </c>
      <c r="G1610" t="str">
        <f t="shared" si="76"/>
        <v>Freezer_Location</v>
      </c>
      <c r="H1610">
        <f t="shared" si="75"/>
        <v>160</v>
      </c>
      <c r="I1610">
        <f>MATCH(G1610,Technologies!$B$7:$U$7,0)</f>
        <v>4</v>
      </c>
      <c r="J1610">
        <v>119</v>
      </c>
    </row>
    <row r="1611" spans="2:10" x14ac:dyDescent="0.25">
      <c r="B1611">
        <f>INDEX(exante.Technology!$A$5:$A$300,MATCH(E1611,exante.Technology!$C$5:$C$300,0))</f>
        <v>1360</v>
      </c>
      <c r="C1611" s="1">
        <f t="shared" si="74"/>
        <v>95</v>
      </c>
      <c r="D1611" s="30" t="b">
        <f>IF(INDEX(Technologies!$B$8:$U$227,H1611,I1611)=0,"",INDEX(Technologies!$B$8:$U$227,H1611,I1611))</f>
        <v>1</v>
      </c>
      <c r="E1611" t="str">
        <f>INDEX(Technologies!$B$8:$B$227,H1611)</f>
        <v>RefgFrz-BM-Ice_Small-Tier2</v>
      </c>
      <c r="G1611" t="str">
        <f t="shared" si="76"/>
        <v>IceMaker</v>
      </c>
      <c r="H1611">
        <f t="shared" si="75"/>
        <v>160</v>
      </c>
      <c r="I1611">
        <f>MATCH(G1611,Technologies!$B$7:$U$7,0)</f>
        <v>5</v>
      </c>
      <c r="J1611">
        <v>119</v>
      </c>
    </row>
    <row r="1612" spans="2:10" x14ac:dyDescent="0.25">
      <c r="B1612">
        <f>INDEX(exante.Technology!$A$5:$A$300,MATCH(E1612,exante.Technology!$C$5:$C$300,0))</f>
        <v>1360</v>
      </c>
      <c r="C1612" s="1">
        <f t="shared" si="74"/>
        <v>1083</v>
      </c>
      <c r="D1612" s="30" t="b">
        <f>IF(INDEX(Technologies!$B$8:$U$227,H1612,I1612)=0,"",INDEX(Technologies!$B$8:$U$227,H1612,I1612))</f>
        <v>0</v>
      </c>
      <c r="E1612" t="str">
        <f>INDEX(Technologies!$B$8:$B$227,H1612)</f>
        <v>RefgFrz-BM-Ice_Small-Tier2</v>
      </c>
      <c r="G1612" t="str">
        <f t="shared" si="76"/>
        <v>ThruDoorIce</v>
      </c>
      <c r="H1612">
        <f t="shared" si="75"/>
        <v>160</v>
      </c>
      <c r="I1612">
        <f>MATCH(G1612,Technologies!$B$7:$U$7,0)</f>
        <v>6</v>
      </c>
      <c r="J1612">
        <v>119</v>
      </c>
    </row>
    <row r="1613" spans="2:10" x14ac:dyDescent="0.25">
      <c r="B1613">
        <f>INDEX(exante.Technology!$A$5:$A$300,MATCH(E1613,exante.Technology!$C$5:$C$300,0))</f>
        <v>1360</v>
      </c>
      <c r="C1613" s="1">
        <f t="shared" si="74"/>
        <v>38</v>
      </c>
      <c r="D1613" s="30" t="str">
        <f>IF(INDEX(Technologies!$B$8:$U$227,H1613,I1613)=0,"",INDEX(Technologies!$B$8:$U$227,H1613,I1613))</f>
        <v>Automatic</v>
      </c>
      <c r="E1613" t="str">
        <f>INDEX(Technologies!$B$8:$B$227,H1613)</f>
        <v>RefgFrz-BM-Ice_Small-Tier2</v>
      </c>
      <c r="G1613" t="str">
        <f t="shared" si="76"/>
        <v>Defrost</v>
      </c>
      <c r="H1613">
        <f t="shared" si="75"/>
        <v>160</v>
      </c>
      <c r="I1613">
        <f>MATCH(G1613,Technologies!$B$7:$U$7,0)</f>
        <v>7</v>
      </c>
      <c r="J1613">
        <v>119</v>
      </c>
    </row>
    <row r="1614" spans="2:10" x14ac:dyDescent="0.25">
      <c r="B1614">
        <f>INDEX(exante.Technology!$A$5:$A$300,MATCH(E1614,exante.Technology!$C$5:$C$300,0))</f>
        <v>1360</v>
      </c>
      <c r="C1614" s="1">
        <f t="shared" si="74"/>
        <v>205</v>
      </c>
      <c r="D1614" s="30">
        <f>IF(INDEX(Technologies!$B$8:$U$227,H1614,I1614)=0,"",INDEX(Technologies!$B$8:$U$227,H1614,I1614))</f>
        <v>15</v>
      </c>
      <c r="E1614" t="str">
        <f>INDEX(Technologies!$B$8:$B$227,H1614)</f>
        <v>RefgFrz-BM-Ice_Small-Tier2</v>
      </c>
      <c r="G1614" t="str">
        <f t="shared" si="76"/>
        <v>TotVolume</v>
      </c>
      <c r="H1614">
        <f t="shared" si="75"/>
        <v>160</v>
      </c>
      <c r="I1614">
        <f>MATCH(G1614,Technologies!$B$7:$U$7,0)</f>
        <v>8</v>
      </c>
      <c r="J1614">
        <v>119</v>
      </c>
    </row>
    <row r="1615" spans="2:10" x14ac:dyDescent="0.25">
      <c r="B1615">
        <f>INDEX(exante.Technology!$A$5:$A$300,MATCH(E1615,exante.Technology!$C$5:$C$300,0))</f>
        <v>1360</v>
      </c>
      <c r="C1615" s="1">
        <f t="shared" si="74"/>
        <v>1084</v>
      </c>
      <c r="D1615" s="30" t="str">
        <f>IF(INDEX(Technologies!$B$8:$U$227,H1615,I1615)=0,"",INDEX(Technologies!$B$8:$U$227,H1615,I1615))</f>
        <v>Small (13 – 16 cu. ft.)</v>
      </c>
      <c r="E1615" t="str">
        <f>INDEX(Technologies!$B$8:$B$227,H1615)</f>
        <v>RefgFrz-BM-Ice_Small-Tier2</v>
      </c>
      <c r="G1615" t="str">
        <f t="shared" si="76"/>
        <v>SizeRange</v>
      </c>
      <c r="H1615">
        <f t="shared" si="75"/>
        <v>160</v>
      </c>
      <c r="I1615">
        <f>MATCH(G1615,Technologies!$B$7:$U$7,0)</f>
        <v>10</v>
      </c>
      <c r="J1615">
        <v>119</v>
      </c>
    </row>
    <row r="1616" spans="2:10" x14ac:dyDescent="0.25">
      <c r="B1616">
        <f>INDEX(exante.Technology!$A$5:$A$300,MATCH(E1616,exante.Technology!$C$5:$C$300,0))</f>
        <v>1360</v>
      </c>
      <c r="C1616" s="1">
        <f t="shared" si="74"/>
        <v>1085</v>
      </c>
      <c r="D1616" s="30" t="str">
        <f>IF(INDEX(Technologies!$B$8:$U$227,H1616,I1616)=0,"",INDEX(Technologies!$B$8:$U$227,H1616,I1616))</f>
        <v>Tier2</v>
      </c>
      <c r="E1616" t="str">
        <f>INDEX(Technologies!$B$8:$B$227,H1616)</f>
        <v>RefgFrz-BM-Ice_Small-Tier2</v>
      </c>
      <c r="G1616" t="str">
        <f t="shared" si="76"/>
        <v>EffLevel</v>
      </c>
      <c r="H1616">
        <f t="shared" si="75"/>
        <v>160</v>
      </c>
      <c r="I1616">
        <f>MATCH(G1616,Technologies!$B$7:$U$7,0)</f>
        <v>11</v>
      </c>
      <c r="J1616">
        <v>119</v>
      </c>
    </row>
    <row r="1617" spans="2:10" x14ac:dyDescent="0.25">
      <c r="B1617">
        <f>INDEX(exante.Technology!$A$5:$A$300,MATCH(E1617,exante.Technology!$C$5:$C$300,0))</f>
        <v>1360</v>
      </c>
      <c r="C1617" s="1">
        <f t="shared" si="74"/>
        <v>167</v>
      </c>
      <c r="D1617" s="30">
        <f>IF(INDEX(Technologies!$B$8:$U$227,H1617,I1617)=0,"",INDEX(Technologies!$B$8:$U$227,H1617,I1617))</f>
        <v>398</v>
      </c>
      <c r="E1617" t="str">
        <f>INDEX(Technologies!$B$8:$B$227,H1617)</f>
        <v>RefgFrz-BM-Ice_Small-Tier2</v>
      </c>
      <c r="G1617" t="str">
        <f t="shared" si="76"/>
        <v>Rated_kWhyr</v>
      </c>
      <c r="H1617">
        <f t="shared" si="75"/>
        <v>160</v>
      </c>
      <c r="I1617">
        <f>MATCH(G1617,Technologies!$B$7:$U$7,0)</f>
        <v>12</v>
      </c>
      <c r="J1617">
        <v>119</v>
      </c>
    </row>
    <row r="1618" spans="2:10" x14ac:dyDescent="0.25">
      <c r="B1618">
        <f>INDEX(exante.Technology!$A$5:$A$300,MATCH(E1618,exante.Technology!$C$5:$C$300,0))</f>
        <v>1360</v>
      </c>
      <c r="C1618" s="1">
        <f t="shared" si="74"/>
        <v>9</v>
      </c>
      <c r="D1618" s="30" t="str">
        <f>IF(INDEX(Technologies!$B$8:$U$227,H1618,I1618)=0,"",INDEX(Technologies!$B$8:$U$227,H1618,I1618))</f>
        <v>RatedkWh</v>
      </c>
      <c r="E1618" t="str">
        <f>INDEX(Technologies!$B$8:$B$227,H1618)</f>
        <v>RefgFrz-BM-Ice_Small-Tier2</v>
      </c>
      <c r="G1618" t="str">
        <f t="shared" si="76"/>
        <v>Scale_Basis_Type</v>
      </c>
      <c r="H1618">
        <f t="shared" si="75"/>
        <v>160</v>
      </c>
      <c r="I1618">
        <f>MATCH(G1618,Technologies!$B$7:$U$7,0)</f>
        <v>13</v>
      </c>
      <c r="J1618">
        <v>119</v>
      </c>
    </row>
    <row r="1619" spans="2:10" x14ac:dyDescent="0.25">
      <c r="B1619">
        <f>INDEX(exante.Technology!$A$5:$A$300,MATCH(E1619,exante.Technology!$C$5:$C$300,0))</f>
        <v>1360</v>
      </c>
      <c r="C1619" s="1">
        <f t="shared" si="74"/>
        <v>10</v>
      </c>
      <c r="D1619" s="30">
        <f>IF(INDEX(Technologies!$B$8:$U$227,H1619,I1619)=0,"",INDEX(Technologies!$B$8:$U$227,H1619,I1619))</f>
        <v>398</v>
      </c>
      <c r="E1619" t="str">
        <f>INDEX(Technologies!$B$8:$B$227,H1619)</f>
        <v>RefgFrz-BM-Ice_Small-Tier2</v>
      </c>
      <c r="G1619" t="str">
        <f t="shared" si="76"/>
        <v>Scale_Basis_Value</v>
      </c>
      <c r="H1619">
        <f t="shared" si="75"/>
        <v>160</v>
      </c>
      <c r="I1619">
        <f>MATCH(G1619,Technologies!$B$7:$U$7,0)</f>
        <v>14</v>
      </c>
      <c r="J1619">
        <v>119</v>
      </c>
    </row>
    <row r="1620" spans="2:10" x14ac:dyDescent="0.25">
      <c r="B1620">
        <f>INDEX(exante.Technology!$A$5:$A$300,MATCH(E1620,exante.Technology!$C$5:$C$300,0))</f>
        <v>1361</v>
      </c>
      <c r="C1620" s="1">
        <f t="shared" si="74"/>
        <v>83</v>
      </c>
      <c r="D1620" s="30" t="str">
        <f>IF(INDEX(Technologies!$B$8:$U$227,H1620,I1620)=0,"",INDEX(Technologies!$B$8:$U$227,H1620,I1620))</f>
        <v>Bottom</v>
      </c>
      <c r="E1620" t="str">
        <f>INDEX(Technologies!$B$8:$B$227,H1620)</f>
        <v>RefgFrz-BM-Ice_Med-Tier2</v>
      </c>
      <c r="G1620" t="str">
        <f t="shared" si="76"/>
        <v>Freezer_Location</v>
      </c>
      <c r="H1620">
        <f t="shared" si="75"/>
        <v>161</v>
      </c>
      <c r="I1620">
        <f>MATCH(G1620,Technologies!$B$7:$U$7,0)</f>
        <v>4</v>
      </c>
      <c r="J1620">
        <v>119</v>
      </c>
    </row>
    <row r="1621" spans="2:10" x14ac:dyDescent="0.25">
      <c r="B1621">
        <f>INDEX(exante.Technology!$A$5:$A$300,MATCH(E1621,exante.Technology!$C$5:$C$300,0))</f>
        <v>1361</v>
      </c>
      <c r="C1621" s="1">
        <f t="shared" si="74"/>
        <v>95</v>
      </c>
      <c r="D1621" s="30" t="b">
        <f>IF(INDEX(Technologies!$B$8:$U$227,H1621,I1621)=0,"",INDEX(Technologies!$B$8:$U$227,H1621,I1621))</f>
        <v>1</v>
      </c>
      <c r="E1621" t="str">
        <f>INDEX(Technologies!$B$8:$B$227,H1621)</f>
        <v>RefgFrz-BM-Ice_Med-Tier2</v>
      </c>
      <c r="G1621" t="str">
        <f t="shared" si="76"/>
        <v>IceMaker</v>
      </c>
      <c r="H1621">
        <f t="shared" si="75"/>
        <v>161</v>
      </c>
      <c r="I1621">
        <f>MATCH(G1621,Technologies!$B$7:$U$7,0)</f>
        <v>5</v>
      </c>
      <c r="J1621">
        <v>119</v>
      </c>
    </row>
    <row r="1622" spans="2:10" x14ac:dyDescent="0.25">
      <c r="B1622">
        <f>INDEX(exante.Technology!$A$5:$A$300,MATCH(E1622,exante.Technology!$C$5:$C$300,0))</f>
        <v>1361</v>
      </c>
      <c r="C1622" s="1">
        <f t="shared" si="74"/>
        <v>1083</v>
      </c>
      <c r="D1622" s="30" t="b">
        <f>IF(INDEX(Technologies!$B$8:$U$227,H1622,I1622)=0,"",INDEX(Technologies!$B$8:$U$227,H1622,I1622))</f>
        <v>0</v>
      </c>
      <c r="E1622" t="str">
        <f>INDEX(Technologies!$B$8:$B$227,H1622)</f>
        <v>RefgFrz-BM-Ice_Med-Tier2</v>
      </c>
      <c r="G1622" t="str">
        <f t="shared" si="76"/>
        <v>ThruDoorIce</v>
      </c>
      <c r="H1622">
        <f t="shared" si="75"/>
        <v>161</v>
      </c>
      <c r="I1622">
        <f>MATCH(G1622,Technologies!$B$7:$U$7,0)</f>
        <v>6</v>
      </c>
      <c r="J1622">
        <v>119</v>
      </c>
    </row>
    <row r="1623" spans="2:10" x14ac:dyDescent="0.25">
      <c r="B1623">
        <f>INDEX(exante.Technology!$A$5:$A$300,MATCH(E1623,exante.Technology!$C$5:$C$300,0))</f>
        <v>1361</v>
      </c>
      <c r="C1623" s="1">
        <f t="shared" si="74"/>
        <v>38</v>
      </c>
      <c r="D1623" s="30" t="str">
        <f>IF(INDEX(Technologies!$B$8:$U$227,H1623,I1623)=0,"",INDEX(Technologies!$B$8:$U$227,H1623,I1623))</f>
        <v>Automatic</v>
      </c>
      <c r="E1623" t="str">
        <f>INDEX(Technologies!$B$8:$B$227,H1623)</f>
        <v>RefgFrz-BM-Ice_Med-Tier2</v>
      </c>
      <c r="G1623" t="str">
        <f t="shared" si="76"/>
        <v>Defrost</v>
      </c>
      <c r="H1623">
        <f t="shared" si="75"/>
        <v>161</v>
      </c>
      <c r="I1623">
        <f>MATCH(G1623,Technologies!$B$7:$U$7,0)</f>
        <v>7</v>
      </c>
      <c r="J1623">
        <v>119</v>
      </c>
    </row>
    <row r="1624" spans="2:10" x14ac:dyDescent="0.25">
      <c r="B1624">
        <f>INDEX(exante.Technology!$A$5:$A$300,MATCH(E1624,exante.Technology!$C$5:$C$300,0))</f>
        <v>1361</v>
      </c>
      <c r="C1624" s="1">
        <f t="shared" si="74"/>
        <v>205</v>
      </c>
      <c r="D1624" s="30">
        <f>IF(INDEX(Technologies!$B$8:$U$227,H1624,I1624)=0,"",INDEX(Technologies!$B$8:$U$227,H1624,I1624))</f>
        <v>19</v>
      </c>
      <c r="E1624" t="str">
        <f>INDEX(Technologies!$B$8:$B$227,H1624)</f>
        <v>RefgFrz-BM-Ice_Med-Tier2</v>
      </c>
      <c r="G1624" t="str">
        <f t="shared" si="76"/>
        <v>TotVolume</v>
      </c>
      <c r="H1624">
        <f t="shared" si="75"/>
        <v>161</v>
      </c>
      <c r="I1624">
        <f>MATCH(G1624,Technologies!$B$7:$U$7,0)</f>
        <v>8</v>
      </c>
      <c r="J1624">
        <v>119</v>
      </c>
    </row>
    <row r="1625" spans="2:10" x14ac:dyDescent="0.25">
      <c r="B1625">
        <f>INDEX(exante.Technology!$A$5:$A$300,MATCH(E1625,exante.Technology!$C$5:$C$300,0))</f>
        <v>1361</v>
      </c>
      <c r="C1625" s="1">
        <f t="shared" si="74"/>
        <v>1084</v>
      </c>
      <c r="D1625" s="30" t="str">
        <f>IF(INDEX(Technologies!$B$8:$U$227,H1625,I1625)=0,"",INDEX(Technologies!$B$8:$U$227,H1625,I1625))</f>
        <v>Medium (17 – 20 cu. ft.)</v>
      </c>
      <c r="E1625" t="str">
        <f>INDEX(Technologies!$B$8:$B$227,H1625)</f>
        <v>RefgFrz-BM-Ice_Med-Tier2</v>
      </c>
      <c r="G1625" t="str">
        <f t="shared" si="76"/>
        <v>SizeRange</v>
      </c>
      <c r="H1625">
        <f t="shared" si="75"/>
        <v>161</v>
      </c>
      <c r="I1625">
        <f>MATCH(G1625,Technologies!$B$7:$U$7,0)</f>
        <v>10</v>
      </c>
      <c r="J1625">
        <v>119</v>
      </c>
    </row>
    <row r="1626" spans="2:10" x14ac:dyDescent="0.25">
      <c r="B1626">
        <f>INDEX(exante.Technology!$A$5:$A$300,MATCH(E1626,exante.Technology!$C$5:$C$300,0))</f>
        <v>1361</v>
      </c>
      <c r="C1626" s="1">
        <f t="shared" si="74"/>
        <v>1085</v>
      </c>
      <c r="D1626" s="30" t="str">
        <f>IF(INDEX(Technologies!$B$8:$U$227,H1626,I1626)=0,"",INDEX(Technologies!$B$8:$U$227,H1626,I1626))</f>
        <v>Tier2</v>
      </c>
      <c r="E1626" t="str">
        <f>INDEX(Technologies!$B$8:$B$227,H1626)</f>
        <v>RefgFrz-BM-Ice_Med-Tier2</v>
      </c>
      <c r="G1626" t="str">
        <f t="shared" si="76"/>
        <v>EffLevel</v>
      </c>
      <c r="H1626">
        <f t="shared" si="75"/>
        <v>161</v>
      </c>
      <c r="I1626">
        <f>MATCH(G1626,Technologies!$B$7:$U$7,0)</f>
        <v>11</v>
      </c>
      <c r="J1626">
        <v>119</v>
      </c>
    </row>
    <row r="1627" spans="2:10" x14ac:dyDescent="0.25">
      <c r="B1627">
        <f>INDEX(exante.Technology!$A$5:$A$300,MATCH(E1627,exante.Technology!$C$5:$C$300,0))</f>
        <v>1361</v>
      </c>
      <c r="C1627" s="1">
        <f t="shared" si="74"/>
        <v>167</v>
      </c>
      <c r="D1627" s="30">
        <f>IF(INDEX(Technologies!$B$8:$U$227,H1627,I1627)=0,"",INDEX(Technologies!$B$8:$U$227,H1627,I1627))</f>
        <v>430</v>
      </c>
      <c r="E1627" t="str">
        <f>INDEX(Technologies!$B$8:$B$227,H1627)</f>
        <v>RefgFrz-BM-Ice_Med-Tier2</v>
      </c>
      <c r="G1627" t="str">
        <f t="shared" si="76"/>
        <v>Rated_kWhyr</v>
      </c>
      <c r="H1627">
        <f t="shared" si="75"/>
        <v>161</v>
      </c>
      <c r="I1627">
        <f>MATCH(G1627,Technologies!$B$7:$U$7,0)</f>
        <v>12</v>
      </c>
      <c r="J1627">
        <v>119</v>
      </c>
    </row>
    <row r="1628" spans="2:10" x14ac:dyDescent="0.25">
      <c r="B1628">
        <f>INDEX(exante.Technology!$A$5:$A$300,MATCH(E1628,exante.Technology!$C$5:$C$300,0))</f>
        <v>1361</v>
      </c>
      <c r="C1628" s="1">
        <f t="shared" si="74"/>
        <v>9</v>
      </c>
      <c r="D1628" s="30" t="str">
        <f>IF(INDEX(Technologies!$B$8:$U$227,H1628,I1628)=0,"",INDEX(Technologies!$B$8:$U$227,H1628,I1628))</f>
        <v>RatedkWh</v>
      </c>
      <c r="E1628" t="str">
        <f>INDEX(Technologies!$B$8:$B$227,H1628)</f>
        <v>RefgFrz-BM-Ice_Med-Tier2</v>
      </c>
      <c r="G1628" t="str">
        <f t="shared" si="76"/>
        <v>Scale_Basis_Type</v>
      </c>
      <c r="H1628">
        <f t="shared" si="75"/>
        <v>161</v>
      </c>
      <c r="I1628">
        <f>MATCH(G1628,Technologies!$B$7:$U$7,0)</f>
        <v>13</v>
      </c>
      <c r="J1628">
        <v>119</v>
      </c>
    </row>
    <row r="1629" spans="2:10" x14ac:dyDescent="0.25">
      <c r="B1629">
        <f>INDEX(exante.Technology!$A$5:$A$300,MATCH(E1629,exante.Technology!$C$5:$C$300,0))</f>
        <v>1361</v>
      </c>
      <c r="C1629" s="1">
        <f t="shared" si="74"/>
        <v>10</v>
      </c>
      <c r="D1629" s="30">
        <f>IF(INDEX(Technologies!$B$8:$U$227,H1629,I1629)=0,"",INDEX(Technologies!$B$8:$U$227,H1629,I1629))</f>
        <v>430</v>
      </c>
      <c r="E1629" t="str">
        <f>INDEX(Technologies!$B$8:$B$227,H1629)</f>
        <v>RefgFrz-BM-Ice_Med-Tier2</v>
      </c>
      <c r="G1629" t="str">
        <f t="shared" si="76"/>
        <v>Scale_Basis_Value</v>
      </c>
      <c r="H1629">
        <f t="shared" si="75"/>
        <v>161</v>
      </c>
      <c r="I1629">
        <f>MATCH(G1629,Technologies!$B$7:$U$7,0)</f>
        <v>14</v>
      </c>
      <c r="J1629">
        <v>119</v>
      </c>
    </row>
    <row r="1630" spans="2:10" x14ac:dyDescent="0.25">
      <c r="B1630">
        <f>INDEX(exante.Technology!$A$5:$A$300,MATCH(E1630,exante.Technology!$C$5:$C$300,0))</f>
        <v>1362</v>
      </c>
      <c r="C1630" s="1">
        <f t="shared" si="74"/>
        <v>83</v>
      </c>
      <c r="D1630" s="30" t="str">
        <f>IF(INDEX(Technologies!$B$8:$U$227,H1630,I1630)=0,"",INDEX(Technologies!$B$8:$U$227,H1630,I1630))</f>
        <v>Bottom</v>
      </c>
      <c r="E1630" t="str">
        <f>INDEX(Technologies!$B$8:$B$227,H1630)</f>
        <v>RefgFrz-BM-Ice_Large-Tier2</v>
      </c>
      <c r="G1630" t="str">
        <f t="shared" si="76"/>
        <v>Freezer_Location</v>
      </c>
      <c r="H1630">
        <f t="shared" si="75"/>
        <v>162</v>
      </c>
      <c r="I1630">
        <f>MATCH(G1630,Technologies!$B$7:$U$7,0)</f>
        <v>4</v>
      </c>
      <c r="J1630">
        <v>119</v>
      </c>
    </row>
    <row r="1631" spans="2:10" x14ac:dyDescent="0.25">
      <c r="B1631">
        <f>INDEX(exante.Technology!$A$5:$A$300,MATCH(E1631,exante.Technology!$C$5:$C$300,0))</f>
        <v>1362</v>
      </c>
      <c r="C1631" s="1">
        <f t="shared" ref="C1631:C1694" si="77">+C1621</f>
        <v>95</v>
      </c>
      <c r="D1631" s="30" t="b">
        <f>IF(INDEX(Technologies!$B$8:$U$227,H1631,I1631)=0,"",INDEX(Technologies!$B$8:$U$227,H1631,I1631))</f>
        <v>1</v>
      </c>
      <c r="E1631" t="str">
        <f>INDEX(Technologies!$B$8:$B$227,H1631)</f>
        <v>RefgFrz-BM-Ice_Large-Tier2</v>
      </c>
      <c r="G1631" t="str">
        <f t="shared" si="76"/>
        <v>IceMaker</v>
      </c>
      <c r="H1631">
        <f t="shared" ref="H1631:H1694" si="78">+H1621+1</f>
        <v>162</v>
      </c>
      <c r="I1631">
        <f>MATCH(G1631,Technologies!$B$7:$U$7,0)</f>
        <v>5</v>
      </c>
      <c r="J1631">
        <v>119</v>
      </c>
    </row>
    <row r="1632" spans="2:10" x14ac:dyDescent="0.25">
      <c r="B1632">
        <f>INDEX(exante.Technology!$A$5:$A$300,MATCH(E1632,exante.Technology!$C$5:$C$300,0))</f>
        <v>1362</v>
      </c>
      <c r="C1632" s="1">
        <f t="shared" si="77"/>
        <v>1083</v>
      </c>
      <c r="D1632" s="30" t="b">
        <f>IF(INDEX(Technologies!$B$8:$U$227,H1632,I1632)=0,"",INDEX(Technologies!$B$8:$U$227,H1632,I1632))</f>
        <v>0</v>
      </c>
      <c r="E1632" t="str">
        <f>INDEX(Technologies!$B$8:$B$227,H1632)</f>
        <v>RefgFrz-BM-Ice_Large-Tier2</v>
      </c>
      <c r="G1632" t="str">
        <f t="shared" si="76"/>
        <v>ThruDoorIce</v>
      </c>
      <c r="H1632">
        <f t="shared" si="78"/>
        <v>162</v>
      </c>
      <c r="I1632">
        <f>MATCH(G1632,Technologies!$B$7:$U$7,0)</f>
        <v>6</v>
      </c>
      <c r="J1632">
        <v>119</v>
      </c>
    </row>
    <row r="1633" spans="2:10" x14ac:dyDescent="0.25">
      <c r="B1633">
        <f>INDEX(exante.Technology!$A$5:$A$300,MATCH(E1633,exante.Technology!$C$5:$C$300,0))</f>
        <v>1362</v>
      </c>
      <c r="C1633" s="1">
        <f t="shared" si="77"/>
        <v>38</v>
      </c>
      <c r="D1633" s="30" t="str">
        <f>IF(INDEX(Technologies!$B$8:$U$227,H1633,I1633)=0,"",INDEX(Technologies!$B$8:$U$227,H1633,I1633))</f>
        <v>Automatic</v>
      </c>
      <c r="E1633" t="str">
        <f>INDEX(Technologies!$B$8:$B$227,H1633)</f>
        <v>RefgFrz-BM-Ice_Large-Tier2</v>
      </c>
      <c r="G1633" t="str">
        <f t="shared" si="76"/>
        <v>Defrost</v>
      </c>
      <c r="H1633">
        <f t="shared" si="78"/>
        <v>162</v>
      </c>
      <c r="I1633">
        <f>MATCH(G1633,Technologies!$B$7:$U$7,0)</f>
        <v>7</v>
      </c>
      <c r="J1633">
        <v>119</v>
      </c>
    </row>
    <row r="1634" spans="2:10" x14ac:dyDescent="0.25">
      <c r="B1634">
        <f>INDEX(exante.Technology!$A$5:$A$300,MATCH(E1634,exante.Technology!$C$5:$C$300,0))</f>
        <v>1362</v>
      </c>
      <c r="C1634" s="1">
        <f t="shared" si="77"/>
        <v>205</v>
      </c>
      <c r="D1634" s="30">
        <f>IF(INDEX(Technologies!$B$8:$U$227,H1634,I1634)=0,"",INDEX(Technologies!$B$8:$U$227,H1634,I1634))</f>
        <v>22</v>
      </c>
      <c r="E1634" t="str">
        <f>INDEX(Technologies!$B$8:$B$227,H1634)</f>
        <v>RefgFrz-BM-Ice_Large-Tier2</v>
      </c>
      <c r="G1634" t="str">
        <f t="shared" si="76"/>
        <v>TotVolume</v>
      </c>
      <c r="H1634">
        <f t="shared" si="78"/>
        <v>162</v>
      </c>
      <c r="I1634">
        <f>MATCH(G1634,Technologies!$B$7:$U$7,0)</f>
        <v>8</v>
      </c>
      <c r="J1634">
        <v>119</v>
      </c>
    </row>
    <row r="1635" spans="2:10" x14ac:dyDescent="0.25">
      <c r="B1635">
        <f>INDEX(exante.Technology!$A$5:$A$300,MATCH(E1635,exante.Technology!$C$5:$C$300,0))</f>
        <v>1362</v>
      </c>
      <c r="C1635" s="1">
        <f t="shared" si="77"/>
        <v>1084</v>
      </c>
      <c r="D1635" s="30" t="str">
        <f>IF(INDEX(Technologies!$B$8:$U$227,H1635,I1635)=0,"",INDEX(Technologies!$B$8:$U$227,H1635,I1635))</f>
        <v>Large (21 – 23 cu. ft.)</v>
      </c>
      <c r="E1635" t="str">
        <f>INDEX(Technologies!$B$8:$B$227,H1635)</f>
        <v>RefgFrz-BM-Ice_Large-Tier2</v>
      </c>
      <c r="G1635" t="str">
        <f t="shared" si="76"/>
        <v>SizeRange</v>
      </c>
      <c r="H1635">
        <f t="shared" si="78"/>
        <v>162</v>
      </c>
      <c r="I1635">
        <f>MATCH(G1635,Technologies!$B$7:$U$7,0)</f>
        <v>10</v>
      </c>
      <c r="J1635">
        <v>119</v>
      </c>
    </row>
    <row r="1636" spans="2:10" x14ac:dyDescent="0.25">
      <c r="B1636">
        <f>INDEX(exante.Technology!$A$5:$A$300,MATCH(E1636,exante.Technology!$C$5:$C$300,0))</f>
        <v>1362</v>
      </c>
      <c r="C1636" s="1">
        <f t="shared" si="77"/>
        <v>1085</v>
      </c>
      <c r="D1636" s="30" t="str">
        <f>IF(INDEX(Technologies!$B$8:$U$227,H1636,I1636)=0,"",INDEX(Technologies!$B$8:$U$227,H1636,I1636))</f>
        <v>Tier2</v>
      </c>
      <c r="E1636" t="str">
        <f>INDEX(Technologies!$B$8:$B$227,H1636)</f>
        <v>RefgFrz-BM-Ice_Large-Tier2</v>
      </c>
      <c r="G1636" t="str">
        <f t="shared" si="76"/>
        <v>EffLevel</v>
      </c>
      <c r="H1636">
        <f t="shared" si="78"/>
        <v>162</v>
      </c>
      <c r="I1636">
        <f>MATCH(G1636,Technologies!$B$7:$U$7,0)</f>
        <v>11</v>
      </c>
      <c r="J1636">
        <v>119</v>
      </c>
    </row>
    <row r="1637" spans="2:10" x14ac:dyDescent="0.25">
      <c r="B1637">
        <f>INDEX(exante.Technology!$A$5:$A$300,MATCH(E1637,exante.Technology!$C$5:$C$300,0))</f>
        <v>1362</v>
      </c>
      <c r="C1637" s="1">
        <f t="shared" si="77"/>
        <v>167</v>
      </c>
      <c r="D1637" s="30">
        <f>IF(INDEX(Technologies!$B$8:$U$227,H1637,I1637)=0,"",INDEX(Technologies!$B$8:$U$227,H1637,I1637))</f>
        <v>454</v>
      </c>
      <c r="E1637" t="str">
        <f>INDEX(Technologies!$B$8:$B$227,H1637)</f>
        <v>RefgFrz-BM-Ice_Large-Tier2</v>
      </c>
      <c r="G1637" t="str">
        <f t="shared" si="76"/>
        <v>Rated_kWhyr</v>
      </c>
      <c r="H1637">
        <f t="shared" si="78"/>
        <v>162</v>
      </c>
      <c r="I1637">
        <f>MATCH(G1637,Technologies!$B$7:$U$7,0)</f>
        <v>12</v>
      </c>
      <c r="J1637">
        <v>119</v>
      </c>
    </row>
    <row r="1638" spans="2:10" x14ac:dyDescent="0.25">
      <c r="B1638">
        <f>INDEX(exante.Technology!$A$5:$A$300,MATCH(E1638,exante.Technology!$C$5:$C$300,0))</f>
        <v>1362</v>
      </c>
      <c r="C1638" s="1">
        <f t="shared" si="77"/>
        <v>9</v>
      </c>
      <c r="D1638" s="30" t="str">
        <f>IF(INDEX(Technologies!$B$8:$U$227,H1638,I1638)=0,"",INDEX(Technologies!$B$8:$U$227,H1638,I1638))</f>
        <v>RatedkWh</v>
      </c>
      <c r="E1638" t="str">
        <f>INDEX(Technologies!$B$8:$B$227,H1638)</f>
        <v>RefgFrz-BM-Ice_Large-Tier2</v>
      </c>
      <c r="G1638" t="str">
        <f t="shared" si="76"/>
        <v>Scale_Basis_Type</v>
      </c>
      <c r="H1638">
        <f t="shared" si="78"/>
        <v>162</v>
      </c>
      <c r="I1638">
        <f>MATCH(G1638,Technologies!$B$7:$U$7,0)</f>
        <v>13</v>
      </c>
      <c r="J1638">
        <v>119</v>
      </c>
    </row>
    <row r="1639" spans="2:10" x14ac:dyDescent="0.25">
      <c r="B1639">
        <f>INDEX(exante.Technology!$A$5:$A$300,MATCH(E1639,exante.Technology!$C$5:$C$300,0))</f>
        <v>1362</v>
      </c>
      <c r="C1639" s="1">
        <f t="shared" si="77"/>
        <v>10</v>
      </c>
      <c r="D1639" s="30">
        <f>IF(INDEX(Technologies!$B$8:$U$227,H1639,I1639)=0,"",INDEX(Technologies!$B$8:$U$227,H1639,I1639))</f>
        <v>454</v>
      </c>
      <c r="E1639" t="str">
        <f>INDEX(Technologies!$B$8:$B$227,H1639)</f>
        <v>RefgFrz-BM-Ice_Large-Tier2</v>
      </c>
      <c r="G1639" t="str">
        <f t="shared" si="76"/>
        <v>Scale_Basis_Value</v>
      </c>
      <c r="H1639">
        <f t="shared" si="78"/>
        <v>162</v>
      </c>
      <c r="I1639">
        <f>MATCH(G1639,Technologies!$B$7:$U$7,0)</f>
        <v>14</v>
      </c>
      <c r="J1639">
        <v>119</v>
      </c>
    </row>
    <row r="1640" spans="2:10" x14ac:dyDescent="0.25">
      <c r="B1640">
        <f>INDEX(exante.Technology!$A$5:$A$300,MATCH(E1640,exante.Technology!$C$5:$C$300,0))</f>
        <v>1363</v>
      </c>
      <c r="C1640" s="1">
        <f t="shared" si="77"/>
        <v>83</v>
      </c>
      <c r="D1640" s="30" t="str">
        <f>IF(INDEX(Technologies!$B$8:$U$227,H1640,I1640)=0,"",INDEX(Technologies!$B$8:$U$227,H1640,I1640))</f>
        <v>Bottom</v>
      </c>
      <c r="E1640" t="str">
        <f>INDEX(Technologies!$B$8:$B$227,H1640)</f>
        <v>RefgFrz-BM-Ice_VLarge-Tier2</v>
      </c>
      <c r="G1640" t="str">
        <f t="shared" si="76"/>
        <v>Freezer_Location</v>
      </c>
      <c r="H1640">
        <f t="shared" si="78"/>
        <v>163</v>
      </c>
      <c r="I1640">
        <f>MATCH(G1640,Technologies!$B$7:$U$7,0)</f>
        <v>4</v>
      </c>
      <c r="J1640">
        <v>119</v>
      </c>
    </row>
    <row r="1641" spans="2:10" x14ac:dyDescent="0.25">
      <c r="B1641">
        <f>INDEX(exante.Technology!$A$5:$A$300,MATCH(E1641,exante.Technology!$C$5:$C$300,0))</f>
        <v>1363</v>
      </c>
      <c r="C1641" s="1">
        <f t="shared" si="77"/>
        <v>95</v>
      </c>
      <c r="D1641" s="30" t="b">
        <f>IF(INDEX(Technologies!$B$8:$U$227,H1641,I1641)=0,"",INDEX(Technologies!$B$8:$U$227,H1641,I1641))</f>
        <v>1</v>
      </c>
      <c r="E1641" t="str">
        <f>INDEX(Technologies!$B$8:$B$227,H1641)</f>
        <v>RefgFrz-BM-Ice_VLarge-Tier2</v>
      </c>
      <c r="G1641" t="str">
        <f t="shared" si="76"/>
        <v>IceMaker</v>
      </c>
      <c r="H1641">
        <f t="shared" si="78"/>
        <v>163</v>
      </c>
      <c r="I1641">
        <f>MATCH(G1641,Technologies!$B$7:$U$7,0)</f>
        <v>5</v>
      </c>
      <c r="J1641">
        <v>119</v>
      </c>
    </row>
    <row r="1642" spans="2:10" x14ac:dyDescent="0.25">
      <c r="B1642">
        <f>INDEX(exante.Technology!$A$5:$A$300,MATCH(E1642,exante.Technology!$C$5:$C$300,0))</f>
        <v>1363</v>
      </c>
      <c r="C1642" s="1">
        <f t="shared" si="77"/>
        <v>1083</v>
      </c>
      <c r="D1642" s="30" t="b">
        <f>IF(INDEX(Technologies!$B$8:$U$227,H1642,I1642)=0,"",INDEX(Technologies!$B$8:$U$227,H1642,I1642))</f>
        <v>0</v>
      </c>
      <c r="E1642" t="str">
        <f>INDEX(Technologies!$B$8:$B$227,H1642)</f>
        <v>RefgFrz-BM-Ice_VLarge-Tier2</v>
      </c>
      <c r="G1642" t="str">
        <f t="shared" si="76"/>
        <v>ThruDoorIce</v>
      </c>
      <c r="H1642">
        <f t="shared" si="78"/>
        <v>163</v>
      </c>
      <c r="I1642">
        <f>MATCH(G1642,Technologies!$B$7:$U$7,0)</f>
        <v>6</v>
      </c>
      <c r="J1642">
        <v>119</v>
      </c>
    </row>
    <row r="1643" spans="2:10" x14ac:dyDescent="0.25">
      <c r="B1643">
        <f>INDEX(exante.Technology!$A$5:$A$300,MATCH(E1643,exante.Technology!$C$5:$C$300,0))</f>
        <v>1363</v>
      </c>
      <c r="C1643" s="1">
        <f t="shared" si="77"/>
        <v>38</v>
      </c>
      <c r="D1643" s="30" t="str">
        <f>IF(INDEX(Technologies!$B$8:$U$227,H1643,I1643)=0,"",INDEX(Technologies!$B$8:$U$227,H1643,I1643))</f>
        <v>Automatic</v>
      </c>
      <c r="E1643" t="str">
        <f>INDEX(Technologies!$B$8:$B$227,H1643)</f>
        <v>RefgFrz-BM-Ice_VLarge-Tier2</v>
      </c>
      <c r="G1643" t="str">
        <f t="shared" si="76"/>
        <v>Defrost</v>
      </c>
      <c r="H1643">
        <f t="shared" si="78"/>
        <v>163</v>
      </c>
      <c r="I1643">
        <f>MATCH(G1643,Technologies!$B$7:$U$7,0)</f>
        <v>7</v>
      </c>
      <c r="J1643">
        <v>119</v>
      </c>
    </row>
    <row r="1644" spans="2:10" x14ac:dyDescent="0.25">
      <c r="B1644">
        <f>INDEX(exante.Technology!$A$5:$A$300,MATCH(E1644,exante.Technology!$C$5:$C$300,0))</f>
        <v>1363</v>
      </c>
      <c r="C1644" s="1">
        <f t="shared" si="77"/>
        <v>205</v>
      </c>
      <c r="D1644" s="30">
        <f>IF(INDEX(Technologies!$B$8:$U$227,H1644,I1644)=0,"",INDEX(Technologies!$B$8:$U$227,H1644,I1644))</f>
        <v>26</v>
      </c>
      <c r="E1644" t="str">
        <f>INDEX(Technologies!$B$8:$B$227,H1644)</f>
        <v>RefgFrz-BM-Ice_VLarge-Tier2</v>
      </c>
      <c r="G1644" t="str">
        <f t="shared" si="76"/>
        <v>TotVolume</v>
      </c>
      <c r="H1644">
        <f t="shared" si="78"/>
        <v>163</v>
      </c>
      <c r="I1644">
        <f>MATCH(G1644,Technologies!$B$7:$U$7,0)</f>
        <v>8</v>
      </c>
      <c r="J1644">
        <v>119</v>
      </c>
    </row>
    <row r="1645" spans="2:10" x14ac:dyDescent="0.25">
      <c r="B1645">
        <f>INDEX(exante.Technology!$A$5:$A$300,MATCH(E1645,exante.Technology!$C$5:$C$300,0))</f>
        <v>1363</v>
      </c>
      <c r="C1645" s="1">
        <f t="shared" si="77"/>
        <v>1084</v>
      </c>
      <c r="D1645" s="30" t="str">
        <f>IF(INDEX(Technologies!$B$8:$U$227,H1645,I1645)=0,"",INDEX(Technologies!$B$8:$U$227,H1645,I1645))</f>
        <v>Very large (over 23 cu. Ft.)</v>
      </c>
      <c r="E1645" t="str">
        <f>INDEX(Technologies!$B$8:$B$227,H1645)</f>
        <v>RefgFrz-BM-Ice_VLarge-Tier2</v>
      </c>
      <c r="G1645" t="str">
        <f t="shared" si="76"/>
        <v>SizeRange</v>
      </c>
      <c r="H1645">
        <f t="shared" si="78"/>
        <v>163</v>
      </c>
      <c r="I1645">
        <f>MATCH(G1645,Technologies!$B$7:$U$7,0)</f>
        <v>10</v>
      </c>
      <c r="J1645">
        <v>119</v>
      </c>
    </row>
    <row r="1646" spans="2:10" x14ac:dyDescent="0.25">
      <c r="B1646">
        <f>INDEX(exante.Technology!$A$5:$A$300,MATCH(E1646,exante.Technology!$C$5:$C$300,0))</f>
        <v>1363</v>
      </c>
      <c r="C1646" s="1">
        <f t="shared" si="77"/>
        <v>1085</v>
      </c>
      <c r="D1646" s="30" t="str">
        <f>IF(INDEX(Technologies!$B$8:$U$227,H1646,I1646)=0,"",INDEX(Technologies!$B$8:$U$227,H1646,I1646))</f>
        <v>Tier2</v>
      </c>
      <c r="E1646" t="str">
        <f>INDEX(Technologies!$B$8:$B$227,H1646)</f>
        <v>RefgFrz-BM-Ice_VLarge-Tier2</v>
      </c>
      <c r="G1646" t="str">
        <f t="shared" si="76"/>
        <v>EffLevel</v>
      </c>
      <c r="H1646">
        <f t="shared" si="78"/>
        <v>163</v>
      </c>
      <c r="I1646">
        <f>MATCH(G1646,Technologies!$B$7:$U$7,0)</f>
        <v>11</v>
      </c>
      <c r="J1646">
        <v>119</v>
      </c>
    </row>
    <row r="1647" spans="2:10" x14ac:dyDescent="0.25">
      <c r="B1647">
        <f>INDEX(exante.Technology!$A$5:$A$300,MATCH(E1647,exante.Technology!$C$5:$C$300,0))</f>
        <v>1363</v>
      </c>
      <c r="C1647" s="1">
        <f t="shared" si="77"/>
        <v>167</v>
      </c>
      <c r="D1647" s="30">
        <f>IF(INDEX(Technologies!$B$8:$U$227,H1647,I1647)=0,"",INDEX(Technologies!$B$8:$U$227,H1647,I1647))</f>
        <v>484</v>
      </c>
      <c r="E1647" t="str">
        <f>INDEX(Technologies!$B$8:$B$227,H1647)</f>
        <v>RefgFrz-BM-Ice_VLarge-Tier2</v>
      </c>
      <c r="G1647" t="str">
        <f t="shared" si="76"/>
        <v>Rated_kWhyr</v>
      </c>
      <c r="H1647">
        <f t="shared" si="78"/>
        <v>163</v>
      </c>
      <c r="I1647">
        <f>MATCH(G1647,Technologies!$B$7:$U$7,0)</f>
        <v>12</v>
      </c>
      <c r="J1647">
        <v>119</v>
      </c>
    </row>
    <row r="1648" spans="2:10" x14ac:dyDescent="0.25">
      <c r="B1648">
        <f>INDEX(exante.Technology!$A$5:$A$300,MATCH(E1648,exante.Technology!$C$5:$C$300,0))</f>
        <v>1363</v>
      </c>
      <c r="C1648" s="1">
        <f t="shared" si="77"/>
        <v>9</v>
      </c>
      <c r="D1648" s="30" t="str">
        <f>IF(INDEX(Technologies!$B$8:$U$227,H1648,I1648)=0,"",INDEX(Technologies!$B$8:$U$227,H1648,I1648))</f>
        <v>RatedkWh</v>
      </c>
      <c r="E1648" t="str">
        <f>INDEX(Technologies!$B$8:$B$227,H1648)</f>
        <v>RefgFrz-BM-Ice_VLarge-Tier2</v>
      </c>
      <c r="G1648" t="str">
        <f t="shared" si="76"/>
        <v>Scale_Basis_Type</v>
      </c>
      <c r="H1648">
        <f t="shared" si="78"/>
        <v>163</v>
      </c>
      <c r="I1648">
        <f>MATCH(G1648,Technologies!$B$7:$U$7,0)</f>
        <v>13</v>
      </c>
      <c r="J1648">
        <v>119</v>
      </c>
    </row>
    <row r="1649" spans="2:10" x14ac:dyDescent="0.25">
      <c r="B1649">
        <f>INDEX(exante.Technology!$A$5:$A$300,MATCH(E1649,exante.Technology!$C$5:$C$300,0))</f>
        <v>1363</v>
      </c>
      <c r="C1649" s="1">
        <f t="shared" si="77"/>
        <v>10</v>
      </c>
      <c r="D1649" s="30">
        <f>IF(INDEX(Technologies!$B$8:$U$227,H1649,I1649)=0,"",INDEX(Technologies!$B$8:$U$227,H1649,I1649))</f>
        <v>484</v>
      </c>
      <c r="E1649" t="str">
        <f>INDEX(Technologies!$B$8:$B$227,H1649)</f>
        <v>RefgFrz-BM-Ice_VLarge-Tier2</v>
      </c>
      <c r="G1649" t="str">
        <f t="shared" si="76"/>
        <v>Scale_Basis_Value</v>
      </c>
      <c r="H1649">
        <f t="shared" si="78"/>
        <v>163</v>
      </c>
      <c r="I1649">
        <f>MATCH(G1649,Technologies!$B$7:$U$7,0)</f>
        <v>14</v>
      </c>
      <c r="J1649">
        <v>119</v>
      </c>
    </row>
    <row r="1650" spans="2:10" x14ac:dyDescent="0.25">
      <c r="B1650">
        <f>INDEX(exante.Technology!$A$5:$A$300,MATCH(E1650,exante.Technology!$C$5:$C$300,0))</f>
        <v>1364</v>
      </c>
      <c r="C1650" s="1">
        <f t="shared" si="77"/>
        <v>83</v>
      </c>
      <c r="D1650" s="30" t="str">
        <f>IF(INDEX(Technologies!$B$8:$U$227,H1650,I1650)=0,"",INDEX(Technologies!$B$8:$U$227,H1650,I1650))</f>
        <v>Bottom</v>
      </c>
      <c r="E1650" t="str">
        <f>INDEX(Technologies!$B$8:$B$227,H1650)</f>
        <v>RefgFrz-BM-Ice_WtdSize-Tier2</v>
      </c>
      <c r="G1650" t="str">
        <f t="shared" si="76"/>
        <v>Freezer_Location</v>
      </c>
      <c r="H1650">
        <f t="shared" si="78"/>
        <v>164</v>
      </c>
      <c r="I1650">
        <f>MATCH(G1650,Technologies!$B$7:$U$7,0)</f>
        <v>4</v>
      </c>
      <c r="J1650">
        <v>119</v>
      </c>
    </row>
    <row r="1651" spans="2:10" x14ac:dyDescent="0.25">
      <c r="B1651">
        <f>INDEX(exante.Technology!$A$5:$A$300,MATCH(E1651,exante.Technology!$C$5:$C$300,0))</f>
        <v>1364</v>
      </c>
      <c r="C1651" s="1">
        <f t="shared" si="77"/>
        <v>95</v>
      </c>
      <c r="D1651" s="30" t="b">
        <f>IF(INDEX(Technologies!$B$8:$U$227,H1651,I1651)=0,"",INDEX(Technologies!$B$8:$U$227,H1651,I1651))</f>
        <v>1</v>
      </c>
      <c r="E1651" t="str">
        <f>INDEX(Technologies!$B$8:$B$227,H1651)</f>
        <v>RefgFrz-BM-Ice_WtdSize-Tier2</v>
      </c>
      <c r="G1651" t="str">
        <f t="shared" si="76"/>
        <v>IceMaker</v>
      </c>
      <c r="H1651">
        <f t="shared" si="78"/>
        <v>164</v>
      </c>
      <c r="I1651">
        <f>MATCH(G1651,Technologies!$B$7:$U$7,0)</f>
        <v>5</v>
      </c>
      <c r="J1651">
        <v>119</v>
      </c>
    </row>
    <row r="1652" spans="2:10" x14ac:dyDescent="0.25">
      <c r="B1652">
        <f>INDEX(exante.Technology!$A$5:$A$300,MATCH(E1652,exante.Technology!$C$5:$C$300,0))</f>
        <v>1364</v>
      </c>
      <c r="C1652" s="1">
        <f t="shared" si="77"/>
        <v>1083</v>
      </c>
      <c r="D1652" s="30" t="b">
        <f>IF(INDEX(Technologies!$B$8:$U$227,H1652,I1652)=0,"",INDEX(Technologies!$B$8:$U$227,H1652,I1652))</f>
        <v>0</v>
      </c>
      <c r="E1652" t="str">
        <f>INDEX(Technologies!$B$8:$B$227,H1652)</f>
        <v>RefgFrz-BM-Ice_WtdSize-Tier2</v>
      </c>
      <c r="G1652" t="str">
        <f t="shared" ref="G1652:G1715" si="79">VLOOKUP(C1652,$B$6:$C$17,2,FALSE)</f>
        <v>ThruDoorIce</v>
      </c>
      <c r="H1652">
        <f t="shared" si="78"/>
        <v>164</v>
      </c>
      <c r="I1652">
        <f>MATCH(G1652,Technologies!$B$7:$U$7,0)</f>
        <v>6</v>
      </c>
      <c r="J1652">
        <v>119</v>
      </c>
    </row>
    <row r="1653" spans="2:10" x14ac:dyDescent="0.25">
      <c r="B1653">
        <f>INDEX(exante.Technology!$A$5:$A$300,MATCH(E1653,exante.Technology!$C$5:$C$300,0))</f>
        <v>1364</v>
      </c>
      <c r="C1653" s="1">
        <f t="shared" si="77"/>
        <v>38</v>
      </c>
      <c r="D1653" s="30" t="str">
        <f>IF(INDEX(Technologies!$B$8:$U$227,H1653,I1653)=0,"",INDEX(Technologies!$B$8:$U$227,H1653,I1653))</f>
        <v>Automatic</v>
      </c>
      <c r="E1653" t="str">
        <f>INDEX(Technologies!$B$8:$B$227,H1653)</f>
        <v>RefgFrz-BM-Ice_WtdSize-Tier2</v>
      </c>
      <c r="G1653" t="str">
        <f t="shared" si="79"/>
        <v>Defrost</v>
      </c>
      <c r="H1653">
        <f t="shared" si="78"/>
        <v>164</v>
      </c>
      <c r="I1653">
        <f>MATCH(G1653,Technologies!$B$7:$U$7,0)</f>
        <v>7</v>
      </c>
      <c r="J1653">
        <v>119</v>
      </c>
    </row>
    <row r="1654" spans="2:10" x14ac:dyDescent="0.25">
      <c r="B1654">
        <f>INDEX(exante.Technology!$A$5:$A$300,MATCH(E1654,exante.Technology!$C$5:$C$300,0))</f>
        <v>1364</v>
      </c>
      <c r="C1654" s="1">
        <f t="shared" si="77"/>
        <v>205</v>
      </c>
      <c r="D1654" s="30">
        <f>IF(INDEX(Technologies!$B$8:$U$227,H1654,I1654)=0,"",INDEX(Technologies!$B$8:$U$227,H1654,I1654))</f>
        <v>22.9</v>
      </c>
      <c r="E1654" t="str">
        <f>INDEX(Technologies!$B$8:$B$227,H1654)</f>
        <v>RefgFrz-BM-Ice_WtdSize-Tier2</v>
      </c>
      <c r="G1654" t="str">
        <f t="shared" si="79"/>
        <v>TotVolume</v>
      </c>
      <c r="H1654">
        <f t="shared" si="78"/>
        <v>164</v>
      </c>
      <c r="I1654">
        <f>MATCH(G1654,Technologies!$B$7:$U$7,0)</f>
        <v>8</v>
      </c>
      <c r="J1654">
        <v>119</v>
      </c>
    </row>
    <row r="1655" spans="2:10" x14ac:dyDescent="0.25">
      <c r="B1655">
        <f>INDEX(exante.Technology!$A$5:$A$300,MATCH(E1655,exante.Technology!$C$5:$C$300,0))</f>
        <v>1364</v>
      </c>
      <c r="C1655" s="1">
        <f t="shared" si="77"/>
        <v>1084</v>
      </c>
      <c r="D1655" s="30" t="str">
        <f>IF(INDEX(Technologies!$B$8:$U$227,H1655,I1655)=0,"",INDEX(Technologies!$B$8:$U$227,H1655,I1655))</f>
        <v>Weighted Size</v>
      </c>
      <c r="E1655" t="str">
        <f>INDEX(Technologies!$B$8:$B$227,H1655)</f>
        <v>RefgFrz-BM-Ice_WtdSize-Tier2</v>
      </c>
      <c r="G1655" t="str">
        <f t="shared" si="79"/>
        <v>SizeRange</v>
      </c>
      <c r="H1655">
        <f t="shared" si="78"/>
        <v>164</v>
      </c>
      <c r="I1655">
        <f>MATCH(G1655,Technologies!$B$7:$U$7,0)</f>
        <v>10</v>
      </c>
      <c r="J1655">
        <v>119</v>
      </c>
    </row>
    <row r="1656" spans="2:10" x14ac:dyDescent="0.25">
      <c r="B1656">
        <f>INDEX(exante.Technology!$A$5:$A$300,MATCH(E1656,exante.Technology!$C$5:$C$300,0))</f>
        <v>1364</v>
      </c>
      <c r="C1656" s="1">
        <f t="shared" si="77"/>
        <v>1085</v>
      </c>
      <c r="D1656" s="30" t="str">
        <f>IF(INDEX(Technologies!$B$8:$U$227,H1656,I1656)=0,"",INDEX(Technologies!$B$8:$U$227,H1656,I1656))</f>
        <v>Tier2</v>
      </c>
      <c r="E1656" t="str">
        <f>INDEX(Technologies!$B$8:$B$227,H1656)</f>
        <v>RefgFrz-BM-Ice_WtdSize-Tier2</v>
      </c>
      <c r="G1656" t="str">
        <f t="shared" si="79"/>
        <v>EffLevel</v>
      </c>
      <c r="H1656">
        <f t="shared" si="78"/>
        <v>164</v>
      </c>
      <c r="I1656">
        <f>MATCH(G1656,Technologies!$B$7:$U$7,0)</f>
        <v>11</v>
      </c>
      <c r="J1656">
        <v>119</v>
      </c>
    </row>
    <row r="1657" spans="2:10" x14ac:dyDescent="0.25">
      <c r="B1657">
        <f>INDEX(exante.Technology!$A$5:$A$300,MATCH(E1657,exante.Technology!$C$5:$C$300,0))</f>
        <v>1364</v>
      </c>
      <c r="C1657" s="1">
        <f t="shared" si="77"/>
        <v>167</v>
      </c>
      <c r="D1657" s="30">
        <f>IF(INDEX(Technologies!$B$8:$U$227,H1657,I1657)=0,"",INDEX(Technologies!$B$8:$U$227,H1657,I1657))</f>
        <v>463</v>
      </c>
      <c r="E1657" t="str">
        <f>INDEX(Technologies!$B$8:$B$227,H1657)</f>
        <v>RefgFrz-BM-Ice_WtdSize-Tier2</v>
      </c>
      <c r="G1657" t="str">
        <f t="shared" si="79"/>
        <v>Rated_kWhyr</v>
      </c>
      <c r="H1657">
        <f t="shared" si="78"/>
        <v>164</v>
      </c>
      <c r="I1657">
        <f>MATCH(G1657,Technologies!$B$7:$U$7,0)</f>
        <v>12</v>
      </c>
      <c r="J1657">
        <v>119</v>
      </c>
    </row>
    <row r="1658" spans="2:10" x14ac:dyDescent="0.25">
      <c r="B1658">
        <f>INDEX(exante.Technology!$A$5:$A$300,MATCH(E1658,exante.Technology!$C$5:$C$300,0))</f>
        <v>1364</v>
      </c>
      <c r="C1658" s="1">
        <f t="shared" si="77"/>
        <v>9</v>
      </c>
      <c r="D1658" s="30" t="str">
        <f>IF(INDEX(Technologies!$B$8:$U$227,H1658,I1658)=0,"",INDEX(Technologies!$B$8:$U$227,H1658,I1658))</f>
        <v>RatedkWh</v>
      </c>
      <c r="E1658" t="str">
        <f>INDEX(Technologies!$B$8:$B$227,H1658)</f>
        <v>RefgFrz-BM-Ice_WtdSize-Tier2</v>
      </c>
      <c r="G1658" t="str">
        <f t="shared" si="79"/>
        <v>Scale_Basis_Type</v>
      </c>
      <c r="H1658">
        <f t="shared" si="78"/>
        <v>164</v>
      </c>
      <c r="I1658">
        <f>MATCH(G1658,Technologies!$B$7:$U$7,0)</f>
        <v>13</v>
      </c>
      <c r="J1658">
        <v>119</v>
      </c>
    </row>
    <row r="1659" spans="2:10" x14ac:dyDescent="0.25">
      <c r="B1659">
        <f>INDEX(exante.Technology!$A$5:$A$300,MATCH(E1659,exante.Technology!$C$5:$C$300,0))</f>
        <v>1364</v>
      </c>
      <c r="C1659" s="1">
        <f t="shared" si="77"/>
        <v>10</v>
      </c>
      <c r="D1659" s="30">
        <f>IF(INDEX(Technologies!$B$8:$U$227,H1659,I1659)=0,"",INDEX(Technologies!$B$8:$U$227,H1659,I1659))</f>
        <v>463</v>
      </c>
      <c r="E1659" t="str">
        <f>INDEX(Technologies!$B$8:$B$227,H1659)</f>
        <v>RefgFrz-BM-Ice_WtdSize-Tier2</v>
      </c>
      <c r="G1659" t="str">
        <f t="shared" si="79"/>
        <v>Scale_Basis_Value</v>
      </c>
      <c r="H1659">
        <f t="shared" si="78"/>
        <v>164</v>
      </c>
      <c r="I1659">
        <f>MATCH(G1659,Technologies!$B$7:$U$7,0)</f>
        <v>14</v>
      </c>
      <c r="J1659">
        <v>119</v>
      </c>
    </row>
    <row r="1660" spans="2:10" x14ac:dyDescent="0.25">
      <c r="B1660">
        <f>INDEX(exante.Technology!$A$5:$A$300,MATCH(E1660,exante.Technology!$C$5:$C$300,0))</f>
        <v>1365</v>
      </c>
      <c r="C1660" s="1">
        <f t="shared" si="77"/>
        <v>83</v>
      </c>
      <c r="D1660" s="30" t="str">
        <f>IF(INDEX(Technologies!$B$8:$U$227,H1660,I1660)=0,"",INDEX(Technologies!$B$8:$U$227,H1660,I1660))</f>
        <v>Weighted</v>
      </c>
      <c r="E1660" t="str">
        <f>INDEX(Technologies!$B$8:$B$227,H1660)</f>
        <v>RefgFrz-Wtd-Tier2</v>
      </c>
      <c r="G1660" t="str">
        <f t="shared" si="79"/>
        <v>Freezer_Location</v>
      </c>
      <c r="H1660">
        <f t="shared" si="78"/>
        <v>165</v>
      </c>
      <c r="I1660">
        <f>MATCH(G1660,Technologies!$B$7:$U$7,0)</f>
        <v>4</v>
      </c>
      <c r="J1660">
        <v>119</v>
      </c>
    </row>
    <row r="1661" spans="2:10" x14ac:dyDescent="0.25">
      <c r="B1661">
        <f>INDEX(exante.Technology!$A$5:$A$300,MATCH(E1661,exante.Technology!$C$5:$C$300,0))</f>
        <v>1365</v>
      </c>
      <c r="C1661" s="1">
        <f t="shared" si="77"/>
        <v>95</v>
      </c>
      <c r="D1661" s="30" t="str">
        <f>IF(INDEX(Technologies!$B$8:$U$227,H1661,I1661)=0,"",INDEX(Technologies!$B$8:$U$227,H1661,I1661))</f>
        <v/>
      </c>
      <c r="E1661" t="str">
        <f>INDEX(Technologies!$B$8:$B$227,H1661)</f>
        <v>RefgFrz-Wtd-Tier2</v>
      </c>
      <c r="G1661" t="str">
        <f t="shared" si="79"/>
        <v>IceMaker</v>
      </c>
      <c r="H1661">
        <f t="shared" si="78"/>
        <v>165</v>
      </c>
      <c r="I1661">
        <f>MATCH(G1661,Technologies!$B$7:$U$7,0)</f>
        <v>5</v>
      </c>
      <c r="J1661">
        <v>119</v>
      </c>
    </row>
    <row r="1662" spans="2:10" x14ac:dyDescent="0.25">
      <c r="B1662">
        <f>INDEX(exante.Technology!$A$5:$A$300,MATCH(E1662,exante.Technology!$C$5:$C$300,0))</f>
        <v>1365</v>
      </c>
      <c r="C1662" s="1">
        <f t="shared" si="77"/>
        <v>1083</v>
      </c>
      <c r="D1662" s="30" t="str">
        <f>IF(INDEX(Technologies!$B$8:$U$227,H1662,I1662)=0,"",INDEX(Technologies!$B$8:$U$227,H1662,I1662))</f>
        <v/>
      </c>
      <c r="E1662" t="str">
        <f>INDEX(Technologies!$B$8:$B$227,H1662)</f>
        <v>RefgFrz-Wtd-Tier2</v>
      </c>
      <c r="G1662" t="str">
        <f t="shared" si="79"/>
        <v>ThruDoorIce</v>
      </c>
      <c r="H1662">
        <f t="shared" si="78"/>
        <v>165</v>
      </c>
      <c r="I1662">
        <f>MATCH(G1662,Technologies!$B$7:$U$7,0)</f>
        <v>6</v>
      </c>
      <c r="J1662">
        <v>119</v>
      </c>
    </row>
    <row r="1663" spans="2:10" x14ac:dyDescent="0.25">
      <c r="B1663">
        <f>INDEX(exante.Technology!$A$5:$A$300,MATCH(E1663,exante.Technology!$C$5:$C$300,0))</f>
        <v>1365</v>
      </c>
      <c r="C1663" s="1">
        <f t="shared" si="77"/>
        <v>38</v>
      </c>
      <c r="D1663" s="30" t="str">
        <f>IF(INDEX(Technologies!$B$8:$U$227,H1663,I1663)=0,"",INDEX(Technologies!$B$8:$U$227,H1663,I1663))</f>
        <v/>
      </c>
      <c r="E1663" t="str">
        <f>INDEX(Technologies!$B$8:$B$227,H1663)</f>
        <v>RefgFrz-Wtd-Tier2</v>
      </c>
      <c r="G1663" t="str">
        <f t="shared" si="79"/>
        <v>Defrost</v>
      </c>
      <c r="H1663">
        <f t="shared" si="78"/>
        <v>165</v>
      </c>
      <c r="I1663">
        <f>MATCH(G1663,Technologies!$B$7:$U$7,0)</f>
        <v>7</v>
      </c>
      <c r="J1663">
        <v>119</v>
      </c>
    </row>
    <row r="1664" spans="2:10" x14ac:dyDescent="0.25">
      <c r="B1664">
        <f>INDEX(exante.Technology!$A$5:$A$300,MATCH(E1664,exante.Technology!$C$5:$C$300,0))</f>
        <v>1365</v>
      </c>
      <c r="C1664" s="1">
        <f t="shared" si="77"/>
        <v>205</v>
      </c>
      <c r="D1664" s="30">
        <f>IF(INDEX(Technologies!$B$8:$U$227,H1664,I1664)=0,"",INDEX(Technologies!$B$8:$U$227,H1664,I1664))</f>
        <v>21</v>
      </c>
      <c r="E1664" t="str">
        <f>INDEX(Technologies!$B$8:$B$227,H1664)</f>
        <v>RefgFrz-Wtd-Tier2</v>
      </c>
      <c r="G1664" t="str">
        <f t="shared" si="79"/>
        <v>TotVolume</v>
      </c>
      <c r="H1664">
        <f t="shared" si="78"/>
        <v>165</v>
      </c>
      <c r="I1664">
        <f>MATCH(G1664,Technologies!$B$7:$U$7,0)</f>
        <v>8</v>
      </c>
      <c r="J1664">
        <v>119</v>
      </c>
    </row>
    <row r="1665" spans="2:10" x14ac:dyDescent="0.25">
      <c r="B1665">
        <f>INDEX(exante.Technology!$A$5:$A$300,MATCH(E1665,exante.Technology!$C$5:$C$300,0))</f>
        <v>1365</v>
      </c>
      <c r="C1665" s="1">
        <f t="shared" si="77"/>
        <v>1084</v>
      </c>
      <c r="D1665" s="30" t="str">
        <f>IF(INDEX(Technologies!$B$8:$U$227,H1665,I1665)=0,"",INDEX(Technologies!$B$8:$U$227,H1665,I1665))</f>
        <v>Weighted Size</v>
      </c>
      <c r="E1665" t="str">
        <f>INDEX(Technologies!$B$8:$B$227,H1665)</f>
        <v>RefgFrz-Wtd-Tier2</v>
      </c>
      <c r="G1665" t="str">
        <f t="shared" si="79"/>
        <v>SizeRange</v>
      </c>
      <c r="H1665">
        <f t="shared" si="78"/>
        <v>165</v>
      </c>
      <c r="I1665">
        <f>MATCH(G1665,Technologies!$B$7:$U$7,0)</f>
        <v>10</v>
      </c>
      <c r="J1665">
        <v>119</v>
      </c>
    </row>
    <row r="1666" spans="2:10" x14ac:dyDescent="0.25">
      <c r="B1666">
        <f>INDEX(exante.Technology!$A$5:$A$300,MATCH(E1666,exante.Technology!$C$5:$C$300,0))</f>
        <v>1365</v>
      </c>
      <c r="C1666" s="1">
        <f t="shared" si="77"/>
        <v>1085</v>
      </c>
      <c r="D1666" s="30" t="str">
        <f>IF(INDEX(Technologies!$B$8:$U$227,H1666,I1666)=0,"",INDEX(Technologies!$B$8:$U$227,H1666,I1666))</f>
        <v>Tier2</v>
      </c>
      <c r="E1666" t="str">
        <f>INDEX(Technologies!$B$8:$B$227,H1666)</f>
        <v>RefgFrz-Wtd-Tier2</v>
      </c>
      <c r="G1666" t="str">
        <f t="shared" si="79"/>
        <v>EffLevel</v>
      </c>
      <c r="H1666">
        <f t="shared" si="78"/>
        <v>165</v>
      </c>
      <c r="I1666">
        <f>MATCH(G1666,Technologies!$B$7:$U$7,0)</f>
        <v>11</v>
      </c>
      <c r="J1666">
        <v>119</v>
      </c>
    </row>
    <row r="1667" spans="2:10" x14ac:dyDescent="0.25">
      <c r="B1667">
        <f>INDEX(exante.Technology!$A$5:$A$300,MATCH(E1667,exante.Technology!$C$5:$C$300,0))</f>
        <v>1365</v>
      </c>
      <c r="C1667" s="1">
        <f t="shared" si="77"/>
        <v>167</v>
      </c>
      <c r="D1667" s="30">
        <f>IF(INDEX(Technologies!$B$8:$U$227,H1667,I1667)=0,"",INDEX(Technologies!$B$8:$U$227,H1667,I1667))</f>
        <v>382</v>
      </c>
      <c r="E1667" t="str">
        <f>INDEX(Technologies!$B$8:$B$227,H1667)</f>
        <v>RefgFrz-Wtd-Tier2</v>
      </c>
      <c r="G1667" t="str">
        <f t="shared" si="79"/>
        <v>Rated_kWhyr</v>
      </c>
      <c r="H1667">
        <f t="shared" si="78"/>
        <v>165</v>
      </c>
      <c r="I1667">
        <f>MATCH(G1667,Technologies!$B$7:$U$7,0)</f>
        <v>12</v>
      </c>
      <c r="J1667">
        <v>119</v>
      </c>
    </row>
    <row r="1668" spans="2:10" x14ac:dyDescent="0.25">
      <c r="B1668">
        <f>INDEX(exante.Technology!$A$5:$A$300,MATCH(E1668,exante.Technology!$C$5:$C$300,0))</f>
        <v>1365</v>
      </c>
      <c r="C1668" s="1">
        <f t="shared" si="77"/>
        <v>9</v>
      </c>
      <c r="D1668" s="30" t="str">
        <f>IF(INDEX(Technologies!$B$8:$U$227,H1668,I1668)=0,"",INDEX(Technologies!$B$8:$U$227,H1668,I1668))</f>
        <v>RatedkWh</v>
      </c>
      <c r="E1668" t="str">
        <f>INDEX(Technologies!$B$8:$B$227,H1668)</f>
        <v>RefgFrz-Wtd-Tier2</v>
      </c>
      <c r="G1668" t="str">
        <f t="shared" si="79"/>
        <v>Scale_Basis_Type</v>
      </c>
      <c r="H1668">
        <f t="shared" si="78"/>
        <v>165</v>
      </c>
      <c r="I1668">
        <f>MATCH(G1668,Technologies!$B$7:$U$7,0)</f>
        <v>13</v>
      </c>
      <c r="J1668">
        <v>119</v>
      </c>
    </row>
    <row r="1669" spans="2:10" x14ac:dyDescent="0.25">
      <c r="B1669">
        <f>INDEX(exante.Technology!$A$5:$A$300,MATCH(E1669,exante.Technology!$C$5:$C$300,0))</f>
        <v>1365</v>
      </c>
      <c r="C1669" s="1">
        <f t="shared" si="77"/>
        <v>10</v>
      </c>
      <c r="D1669" s="30">
        <f>IF(INDEX(Technologies!$B$8:$U$227,H1669,I1669)=0,"",INDEX(Technologies!$B$8:$U$227,H1669,I1669))</f>
        <v>382</v>
      </c>
      <c r="E1669" t="str">
        <f>INDEX(Technologies!$B$8:$B$227,H1669)</f>
        <v>RefgFrz-Wtd-Tier2</v>
      </c>
      <c r="G1669" t="str">
        <f t="shared" si="79"/>
        <v>Scale_Basis_Value</v>
      </c>
      <c r="H1669">
        <f t="shared" si="78"/>
        <v>165</v>
      </c>
      <c r="I1669">
        <f>MATCH(G1669,Technologies!$B$7:$U$7,0)</f>
        <v>14</v>
      </c>
      <c r="J1669">
        <v>119</v>
      </c>
    </row>
    <row r="1670" spans="2:10" x14ac:dyDescent="0.25">
      <c r="B1670">
        <f>INDEX(exante.Technology!$A$5:$A$300,MATCH(E1670,exante.Technology!$C$5:$C$300,0))</f>
        <v>1366</v>
      </c>
      <c r="C1670" s="1">
        <f t="shared" si="77"/>
        <v>83</v>
      </c>
      <c r="D1670" s="30" t="str">
        <f>IF(INDEX(Technologies!$B$8:$U$227,H1670,I1670)=0,"",INDEX(Technologies!$B$8:$U$227,H1670,I1670))</f>
        <v>Int</v>
      </c>
      <c r="E1670" t="str">
        <f>INDEX(Technologies!$B$8:$B$227,H1670)</f>
        <v>RefgFrz_CmpMini-Code</v>
      </c>
      <c r="G1670" t="str">
        <f t="shared" si="79"/>
        <v>Freezer_Location</v>
      </c>
      <c r="H1670">
        <f t="shared" si="78"/>
        <v>166</v>
      </c>
      <c r="I1670">
        <f>MATCH(G1670,Technologies!$B$7:$U$7,0)</f>
        <v>4</v>
      </c>
      <c r="J1670">
        <v>119</v>
      </c>
    </row>
    <row r="1671" spans="2:10" x14ac:dyDescent="0.25">
      <c r="B1671">
        <f>INDEX(exante.Technology!$A$5:$A$300,MATCH(E1671,exante.Technology!$C$5:$C$300,0))</f>
        <v>1366</v>
      </c>
      <c r="C1671" s="1">
        <f t="shared" si="77"/>
        <v>95</v>
      </c>
      <c r="D1671" s="30" t="b">
        <f>IF(INDEX(Technologies!$B$8:$U$227,H1671,I1671)=0,"",INDEX(Technologies!$B$8:$U$227,H1671,I1671))</f>
        <v>0</v>
      </c>
      <c r="E1671" t="str">
        <f>INDEX(Technologies!$B$8:$B$227,H1671)</f>
        <v>RefgFrz_CmpMini-Code</v>
      </c>
      <c r="G1671" t="str">
        <f t="shared" si="79"/>
        <v>IceMaker</v>
      </c>
      <c r="H1671">
        <f t="shared" si="78"/>
        <v>166</v>
      </c>
      <c r="I1671">
        <f>MATCH(G1671,Technologies!$B$7:$U$7,0)</f>
        <v>5</v>
      </c>
      <c r="J1671">
        <v>119</v>
      </c>
    </row>
    <row r="1672" spans="2:10" x14ac:dyDescent="0.25">
      <c r="B1672">
        <f>INDEX(exante.Technology!$A$5:$A$300,MATCH(E1672,exante.Technology!$C$5:$C$300,0))</f>
        <v>1366</v>
      </c>
      <c r="C1672" s="1">
        <f t="shared" si="77"/>
        <v>1083</v>
      </c>
      <c r="D1672" s="30" t="b">
        <f>IF(INDEX(Technologies!$B$8:$U$227,H1672,I1672)=0,"",INDEX(Technologies!$B$8:$U$227,H1672,I1672))</f>
        <v>0</v>
      </c>
      <c r="E1672" t="str">
        <f>INDEX(Technologies!$B$8:$B$227,H1672)</f>
        <v>RefgFrz_CmpMini-Code</v>
      </c>
      <c r="G1672" t="str">
        <f t="shared" si="79"/>
        <v>ThruDoorIce</v>
      </c>
      <c r="H1672">
        <f t="shared" si="78"/>
        <v>166</v>
      </c>
      <c r="I1672">
        <f>MATCH(G1672,Technologies!$B$7:$U$7,0)</f>
        <v>6</v>
      </c>
      <c r="J1672">
        <v>119</v>
      </c>
    </row>
    <row r="1673" spans="2:10" x14ac:dyDescent="0.25">
      <c r="B1673">
        <f>INDEX(exante.Technology!$A$5:$A$300,MATCH(E1673,exante.Technology!$C$5:$C$300,0))</f>
        <v>1366</v>
      </c>
      <c r="C1673" s="1">
        <f t="shared" si="77"/>
        <v>38</v>
      </c>
      <c r="D1673" s="30" t="str">
        <f>IF(INDEX(Technologies!$B$8:$U$227,H1673,I1673)=0,"",INDEX(Technologies!$B$8:$U$227,H1673,I1673))</f>
        <v>Manual</v>
      </c>
      <c r="E1673" t="str">
        <f>INDEX(Technologies!$B$8:$B$227,H1673)</f>
        <v>RefgFrz_CmpMini-Code</v>
      </c>
      <c r="G1673" t="str">
        <f t="shared" si="79"/>
        <v>Defrost</v>
      </c>
      <c r="H1673">
        <f t="shared" si="78"/>
        <v>166</v>
      </c>
      <c r="I1673">
        <f>MATCH(G1673,Technologies!$B$7:$U$7,0)</f>
        <v>7</v>
      </c>
      <c r="J1673">
        <v>119</v>
      </c>
    </row>
    <row r="1674" spans="2:10" x14ac:dyDescent="0.25">
      <c r="B1674">
        <f>INDEX(exante.Technology!$A$5:$A$300,MATCH(E1674,exante.Technology!$C$5:$C$300,0))</f>
        <v>1366</v>
      </c>
      <c r="C1674" s="1">
        <f t="shared" si="77"/>
        <v>205</v>
      </c>
      <c r="D1674" s="30">
        <f>IF(INDEX(Technologies!$B$8:$U$227,H1674,I1674)=0,"",INDEX(Technologies!$B$8:$U$227,H1674,I1674))</f>
        <v>6</v>
      </c>
      <c r="E1674" t="str">
        <f>INDEX(Technologies!$B$8:$B$227,H1674)</f>
        <v>RefgFrz_CmpMini-Code</v>
      </c>
      <c r="G1674" t="str">
        <f t="shared" si="79"/>
        <v>TotVolume</v>
      </c>
      <c r="H1674">
        <f t="shared" si="78"/>
        <v>166</v>
      </c>
      <c r="I1674">
        <f>MATCH(G1674,Technologies!$B$7:$U$7,0)</f>
        <v>8</v>
      </c>
      <c r="J1674">
        <v>119</v>
      </c>
    </row>
    <row r="1675" spans="2:10" x14ac:dyDescent="0.25">
      <c r="B1675">
        <f>INDEX(exante.Technology!$A$5:$A$300,MATCH(E1675,exante.Technology!$C$5:$C$300,0))</f>
        <v>1366</v>
      </c>
      <c r="C1675" s="1">
        <f t="shared" si="77"/>
        <v>1084</v>
      </c>
      <c r="D1675" s="30" t="str">
        <f>IF(INDEX(Technologies!$B$8:$U$227,H1675,I1675)=0,"",INDEX(Technologies!$B$8:$U$227,H1675,I1675))</f>
        <v>compact (5-7 cu. ft.)</v>
      </c>
      <c r="E1675" t="str">
        <f>INDEX(Technologies!$B$8:$B$227,H1675)</f>
        <v>RefgFrz_CmpMini-Code</v>
      </c>
      <c r="G1675" t="str">
        <f t="shared" si="79"/>
        <v>SizeRange</v>
      </c>
      <c r="H1675">
        <f t="shared" si="78"/>
        <v>166</v>
      </c>
      <c r="I1675">
        <f>MATCH(G1675,Technologies!$B$7:$U$7,0)</f>
        <v>10</v>
      </c>
      <c r="J1675">
        <v>119</v>
      </c>
    </row>
    <row r="1676" spans="2:10" x14ac:dyDescent="0.25">
      <c r="B1676">
        <f>INDEX(exante.Technology!$A$5:$A$300,MATCH(E1676,exante.Technology!$C$5:$C$300,0))</f>
        <v>1366</v>
      </c>
      <c r="C1676" s="1">
        <f t="shared" si="77"/>
        <v>1085</v>
      </c>
      <c r="D1676" s="30" t="str">
        <f>IF(INDEX(Technologies!$B$8:$U$227,H1676,I1676)=0,"",INDEX(Technologies!$B$8:$U$227,H1676,I1676))</f>
        <v>Code</v>
      </c>
      <c r="E1676" t="str">
        <f>INDEX(Technologies!$B$8:$B$227,H1676)</f>
        <v>RefgFrz_CmpMini-Code</v>
      </c>
      <c r="G1676" t="str">
        <f t="shared" si="79"/>
        <v>EffLevel</v>
      </c>
      <c r="H1676">
        <f t="shared" si="78"/>
        <v>166</v>
      </c>
      <c r="I1676">
        <f>MATCH(G1676,Technologies!$B$7:$U$7,0)</f>
        <v>11</v>
      </c>
      <c r="J1676">
        <v>119</v>
      </c>
    </row>
    <row r="1677" spans="2:10" x14ac:dyDescent="0.25">
      <c r="B1677">
        <f>INDEX(exante.Technology!$A$5:$A$300,MATCH(E1677,exante.Technology!$C$5:$C$300,0))</f>
        <v>1366</v>
      </c>
      <c r="C1677" s="1">
        <f t="shared" si="77"/>
        <v>167</v>
      </c>
      <c r="D1677" s="30">
        <f>IF(INDEX(Technologies!$B$8:$U$227,H1677,I1677)=0,"",INDEX(Technologies!$B$8:$U$227,H1677,I1677))</f>
        <v>309</v>
      </c>
      <c r="E1677" t="str">
        <f>INDEX(Technologies!$B$8:$B$227,H1677)</f>
        <v>RefgFrz_CmpMini-Code</v>
      </c>
      <c r="G1677" t="str">
        <f t="shared" si="79"/>
        <v>Rated_kWhyr</v>
      </c>
      <c r="H1677">
        <f t="shared" si="78"/>
        <v>166</v>
      </c>
      <c r="I1677">
        <f>MATCH(G1677,Technologies!$B$7:$U$7,0)</f>
        <v>12</v>
      </c>
      <c r="J1677">
        <v>119</v>
      </c>
    </row>
    <row r="1678" spans="2:10" x14ac:dyDescent="0.25">
      <c r="B1678">
        <f>INDEX(exante.Technology!$A$5:$A$300,MATCH(E1678,exante.Technology!$C$5:$C$300,0))</f>
        <v>1366</v>
      </c>
      <c r="C1678" s="1">
        <f t="shared" si="77"/>
        <v>9</v>
      </c>
      <c r="D1678" s="30" t="str">
        <f>IF(INDEX(Technologies!$B$8:$U$227,H1678,I1678)=0,"",INDEX(Technologies!$B$8:$U$227,H1678,I1678))</f>
        <v>RatedkWh</v>
      </c>
      <c r="E1678" t="str">
        <f>INDEX(Technologies!$B$8:$B$227,H1678)</f>
        <v>RefgFrz_CmpMini-Code</v>
      </c>
      <c r="G1678" t="str">
        <f t="shared" si="79"/>
        <v>Scale_Basis_Type</v>
      </c>
      <c r="H1678">
        <f t="shared" si="78"/>
        <v>166</v>
      </c>
      <c r="I1678">
        <f>MATCH(G1678,Technologies!$B$7:$U$7,0)</f>
        <v>13</v>
      </c>
      <c r="J1678">
        <v>119</v>
      </c>
    </row>
    <row r="1679" spans="2:10" x14ac:dyDescent="0.25">
      <c r="B1679">
        <f>INDEX(exante.Technology!$A$5:$A$300,MATCH(E1679,exante.Technology!$C$5:$C$300,0))</f>
        <v>1366</v>
      </c>
      <c r="C1679" s="1">
        <f t="shared" si="77"/>
        <v>10</v>
      </c>
      <c r="D1679" s="30">
        <f>IF(INDEX(Technologies!$B$8:$U$227,H1679,I1679)=0,"",INDEX(Technologies!$B$8:$U$227,H1679,I1679))</f>
        <v>309</v>
      </c>
      <c r="E1679" t="str">
        <f>INDEX(Technologies!$B$8:$B$227,H1679)</f>
        <v>RefgFrz_CmpMini-Code</v>
      </c>
      <c r="G1679" t="str">
        <f t="shared" si="79"/>
        <v>Scale_Basis_Value</v>
      </c>
      <c r="H1679">
        <f t="shared" si="78"/>
        <v>166</v>
      </c>
      <c r="I1679">
        <f>MATCH(G1679,Technologies!$B$7:$U$7,0)</f>
        <v>14</v>
      </c>
      <c r="J1679">
        <v>119</v>
      </c>
    </row>
    <row r="1680" spans="2:10" x14ac:dyDescent="0.25">
      <c r="B1680">
        <f>INDEX(exante.Technology!$A$5:$A$300,MATCH(E1680,exante.Technology!$C$5:$C$300,0))</f>
        <v>1367</v>
      </c>
      <c r="C1680" s="1">
        <f t="shared" si="77"/>
        <v>83</v>
      </c>
      <c r="D1680" s="30" t="str">
        <f>IF(INDEX(Technologies!$B$8:$U$227,H1680,I1680)=0,"",INDEX(Technologies!$B$8:$U$227,H1680,I1680))</f>
        <v>Int</v>
      </c>
      <c r="E1680" t="str">
        <f>INDEX(Technologies!$B$8:$B$227,H1680)</f>
        <v>RefgFrz_CmpSml-Code</v>
      </c>
      <c r="G1680" t="str">
        <f t="shared" si="79"/>
        <v>Freezer_Location</v>
      </c>
      <c r="H1680">
        <f t="shared" si="78"/>
        <v>167</v>
      </c>
      <c r="I1680">
        <f>MATCH(G1680,Technologies!$B$7:$U$7,0)</f>
        <v>4</v>
      </c>
      <c r="J1680">
        <v>119</v>
      </c>
    </row>
    <row r="1681" spans="2:10" x14ac:dyDescent="0.25">
      <c r="B1681">
        <f>INDEX(exante.Technology!$A$5:$A$300,MATCH(E1681,exante.Technology!$C$5:$C$300,0))</f>
        <v>1367</v>
      </c>
      <c r="C1681" s="1">
        <f t="shared" si="77"/>
        <v>95</v>
      </c>
      <c r="D1681" s="30" t="b">
        <f>IF(INDEX(Technologies!$B$8:$U$227,H1681,I1681)=0,"",INDEX(Technologies!$B$8:$U$227,H1681,I1681))</f>
        <v>0</v>
      </c>
      <c r="E1681" t="str">
        <f>INDEX(Technologies!$B$8:$B$227,H1681)</f>
        <v>RefgFrz_CmpSml-Code</v>
      </c>
      <c r="G1681" t="str">
        <f t="shared" si="79"/>
        <v>IceMaker</v>
      </c>
      <c r="H1681">
        <f t="shared" si="78"/>
        <v>167</v>
      </c>
      <c r="I1681">
        <f>MATCH(G1681,Technologies!$B$7:$U$7,0)</f>
        <v>5</v>
      </c>
      <c r="J1681">
        <v>119</v>
      </c>
    </row>
    <row r="1682" spans="2:10" x14ac:dyDescent="0.25">
      <c r="B1682">
        <f>INDEX(exante.Technology!$A$5:$A$300,MATCH(E1682,exante.Technology!$C$5:$C$300,0))</f>
        <v>1367</v>
      </c>
      <c r="C1682" s="1">
        <f t="shared" si="77"/>
        <v>1083</v>
      </c>
      <c r="D1682" s="30" t="b">
        <f>IF(INDEX(Technologies!$B$8:$U$227,H1682,I1682)=0,"",INDEX(Technologies!$B$8:$U$227,H1682,I1682))</f>
        <v>0</v>
      </c>
      <c r="E1682" t="str">
        <f>INDEX(Technologies!$B$8:$B$227,H1682)</f>
        <v>RefgFrz_CmpSml-Code</v>
      </c>
      <c r="G1682" t="str">
        <f t="shared" si="79"/>
        <v>ThruDoorIce</v>
      </c>
      <c r="H1682">
        <f t="shared" si="78"/>
        <v>167</v>
      </c>
      <c r="I1682">
        <f>MATCH(G1682,Technologies!$B$7:$U$7,0)</f>
        <v>6</v>
      </c>
      <c r="J1682">
        <v>119</v>
      </c>
    </row>
    <row r="1683" spans="2:10" x14ac:dyDescent="0.25">
      <c r="B1683">
        <f>INDEX(exante.Technology!$A$5:$A$300,MATCH(E1683,exante.Technology!$C$5:$C$300,0))</f>
        <v>1367</v>
      </c>
      <c r="C1683" s="1">
        <f t="shared" si="77"/>
        <v>38</v>
      </c>
      <c r="D1683" s="30" t="str">
        <f>IF(INDEX(Technologies!$B$8:$U$227,H1683,I1683)=0,"",INDEX(Technologies!$B$8:$U$227,H1683,I1683))</f>
        <v>Manual</v>
      </c>
      <c r="E1683" t="str">
        <f>INDEX(Technologies!$B$8:$B$227,H1683)</f>
        <v>RefgFrz_CmpSml-Code</v>
      </c>
      <c r="G1683" t="str">
        <f t="shared" si="79"/>
        <v>Defrost</v>
      </c>
      <c r="H1683">
        <f t="shared" si="78"/>
        <v>167</v>
      </c>
      <c r="I1683">
        <f>MATCH(G1683,Technologies!$B$7:$U$7,0)</f>
        <v>7</v>
      </c>
      <c r="J1683">
        <v>119</v>
      </c>
    </row>
    <row r="1684" spans="2:10" x14ac:dyDescent="0.25">
      <c r="B1684">
        <f>INDEX(exante.Technology!$A$5:$A$300,MATCH(E1684,exante.Technology!$C$5:$C$300,0))</f>
        <v>1367</v>
      </c>
      <c r="C1684" s="1">
        <f t="shared" si="77"/>
        <v>205</v>
      </c>
      <c r="D1684" s="30">
        <f>IF(INDEX(Technologies!$B$8:$U$227,H1684,I1684)=0,"",INDEX(Technologies!$B$8:$U$227,H1684,I1684))</f>
        <v>3</v>
      </c>
      <c r="E1684" t="str">
        <f>INDEX(Technologies!$B$8:$B$227,H1684)</f>
        <v>RefgFrz_CmpSml-Code</v>
      </c>
      <c r="G1684" t="str">
        <f t="shared" si="79"/>
        <v>TotVolume</v>
      </c>
      <c r="H1684">
        <f t="shared" si="78"/>
        <v>167</v>
      </c>
      <c r="I1684">
        <f>MATCH(G1684,Technologies!$B$7:$U$7,0)</f>
        <v>8</v>
      </c>
      <c r="J1684">
        <v>119</v>
      </c>
    </row>
    <row r="1685" spans="2:10" x14ac:dyDescent="0.25">
      <c r="B1685">
        <f>INDEX(exante.Technology!$A$5:$A$300,MATCH(E1685,exante.Technology!$C$5:$C$300,0))</f>
        <v>1367</v>
      </c>
      <c r="C1685" s="1">
        <f t="shared" si="77"/>
        <v>1084</v>
      </c>
      <c r="D1685" s="30" t="str">
        <f>IF(INDEX(Technologies!$B$8:$U$227,H1685,I1685)=0,"",INDEX(Technologies!$B$8:$U$227,H1685,I1685))</f>
        <v>compact mini (&lt;5 cu. ft.)</v>
      </c>
      <c r="E1685" t="str">
        <f>INDEX(Technologies!$B$8:$B$227,H1685)</f>
        <v>RefgFrz_CmpSml-Code</v>
      </c>
      <c r="G1685" t="str">
        <f t="shared" si="79"/>
        <v>SizeRange</v>
      </c>
      <c r="H1685">
        <f t="shared" si="78"/>
        <v>167</v>
      </c>
      <c r="I1685">
        <f>MATCH(G1685,Technologies!$B$7:$U$7,0)</f>
        <v>10</v>
      </c>
      <c r="J1685">
        <v>119</v>
      </c>
    </row>
    <row r="1686" spans="2:10" x14ac:dyDescent="0.25">
      <c r="B1686">
        <f>INDEX(exante.Technology!$A$5:$A$300,MATCH(E1686,exante.Technology!$C$5:$C$300,0))</f>
        <v>1367</v>
      </c>
      <c r="C1686" s="1">
        <f t="shared" si="77"/>
        <v>1085</v>
      </c>
      <c r="D1686" s="30" t="str">
        <f>IF(INDEX(Technologies!$B$8:$U$227,H1686,I1686)=0,"",INDEX(Technologies!$B$8:$U$227,H1686,I1686))</f>
        <v>Code</v>
      </c>
      <c r="E1686" t="str">
        <f>INDEX(Technologies!$B$8:$B$227,H1686)</f>
        <v>RefgFrz_CmpSml-Code</v>
      </c>
      <c r="G1686" t="str">
        <f t="shared" si="79"/>
        <v>EffLevel</v>
      </c>
      <c r="H1686">
        <f t="shared" si="78"/>
        <v>167</v>
      </c>
      <c r="I1686">
        <f>MATCH(G1686,Technologies!$B$7:$U$7,0)</f>
        <v>11</v>
      </c>
      <c r="J1686">
        <v>119</v>
      </c>
    </row>
    <row r="1687" spans="2:10" x14ac:dyDescent="0.25">
      <c r="B1687">
        <f>INDEX(exante.Technology!$A$5:$A$300,MATCH(E1687,exante.Technology!$C$5:$C$300,0))</f>
        <v>1367</v>
      </c>
      <c r="C1687" s="1">
        <f t="shared" si="77"/>
        <v>167</v>
      </c>
      <c r="D1687" s="30">
        <f>IF(INDEX(Technologies!$B$8:$U$227,H1687,I1687)=0,"",INDEX(Technologies!$B$8:$U$227,H1687,I1687))</f>
        <v>280</v>
      </c>
      <c r="E1687" t="str">
        <f>INDEX(Technologies!$B$8:$B$227,H1687)</f>
        <v>RefgFrz_CmpSml-Code</v>
      </c>
      <c r="G1687" t="str">
        <f t="shared" si="79"/>
        <v>Rated_kWhyr</v>
      </c>
      <c r="H1687">
        <f t="shared" si="78"/>
        <v>167</v>
      </c>
      <c r="I1687">
        <f>MATCH(G1687,Technologies!$B$7:$U$7,0)</f>
        <v>12</v>
      </c>
      <c r="J1687">
        <v>119</v>
      </c>
    </row>
    <row r="1688" spans="2:10" x14ac:dyDescent="0.25">
      <c r="B1688">
        <f>INDEX(exante.Technology!$A$5:$A$300,MATCH(E1688,exante.Technology!$C$5:$C$300,0))</f>
        <v>1367</v>
      </c>
      <c r="C1688" s="1">
        <f t="shared" si="77"/>
        <v>9</v>
      </c>
      <c r="D1688" s="30" t="str">
        <f>IF(INDEX(Technologies!$B$8:$U$227,H1688,I1688)=0,"",INDEX(Technologies!$B$8:$U$227,H1688,I1688))</f>
        <v>RatedkWh</v>
      </c>
      <c r="E1688" t="str">
        <f>INDEX(Technologies!$B$8:$B$227,H1688)</f>
        <v>RefgFrz_CmpSml-Code</v>
      </c>
      <c r="G1688" t="str">
        <f t="shared" si="79"/>
        <v>Scale_Basis_Type</v>
      </c>
      <c r="H1688">
        <f t="shared" si="78"/>
        <v>167</v>
      </c>
      <c r="I1688">
        <f>MATCH(G1688,Technologies!$B$7:$U$7,0)</f>
        <v>13</v>
      </c>
      <c r="J1688">
        <v>119</v>
      </c>
    </row>
    <row r="1689" spans="2:10" x14ac:dyDescent="0.25">
      <c r="B1689">
        <f>INDEX(exante.Technology!$A$5:$A$300,MATCH(E1689,exante.Technology!$C$5:$C$300,0))</f>
        <v>1367</v>
      </c>
      <c r="C1689" s="1">
        <f t="shared" si="77"/>
        <v>10</v>
      </c>
      <c r="D1689" s="30">
        <f>IF(INDEX(Technologies!$B$8:$U$227,H1689,I1689)=0,"",INDEX(Technologies!$B$8:$U$227,H1689,I1689))</f>
        <v>280</v>
      </c>
      <c r="E1689" t="str">
        <f>INDEX(Technologies!$B$8:$B$227,H1689)</f>
        <v>RefgFrz_CmpSml-Code</v>
      </c>
      <c r="G1689" t="str">
        <f t="shared" si="79"/>
        <v>Scale_Basis_Value</v>
      </c>
      <c r="H1689">
        <f t="shared" si="78"/>
        <v>167</v>
      </c>
      <c r="I1689">
        <f>MATCH(G1689,Technologies!$B$7:$U$7,0)</f>
        <v>14</v>
      </c>
      <c r="J1689">
        <v>119</v>
      </c>
    </row>
    <row r="1690" spans="2:10" x14ac:dyDescent="0.25">
      <c r="B1690">
        <f>INDEX(exante.Technology!$A$5:$A$300,MATCH(E1690,exante.Technology!$C$5:$C$300,0))</f>
        <v>1368</v>
      </c>
      <c r="C1690" s="1">
        <f t="shared" si="77"/>
        <v>83</v>
      </c>
      <c r="D1690" s="30" t="str">
        <f>IF(INDEX(Technologies!$B$8:$U$227,H1690,I1690)=0,"",INDEX(Technologies!$B$8:$U$227,H1690,I1690))</f>
        <v>All</v>
      </c>
      <c r="E1690" t="str">
        <f>INDEX(Technologies!$B$8:$B$227,H1690)</f>
        <v>Refg-All_CmpMini-Code</v>
      </c>
      <c r="G1690" t="str">
        <f t="shared" si="79"/>
        <v>Freezer_Location</v>
      </c>
      <c r="H1690">
        <f t="shared" si="78"/>
        <v>168</v>
      </c>
      <c r="I1690">
        <f>MATCH(G1690,Technologies!$B$7:$U$7,0)</f>
        <v>4</v>
      </c>
      <c r="J1690">
        <v>119</v>
      </c>
    </row>
    <row r="1691" spans="2:10" x14ac:dyDescent="0.25">
      <c r="B1691">
        <f>INDEX(exante.Technology!$A$5:$A$300,MATCH(E1691,exante.Technology!$C$5:$C$300,0))</f>
        <v>1368</v>
      </c>
      <c r="C1691" s="1">
        <f t="shared" si="77"/>
        <v>95</v>
      </c>
      <c r="D1691" s="30" t="b">
        <f>IF(INDEX(Technologies!$B$8:$U$227,H1691,I1691)=0,"",INDEX(Technologies!$B$8:$U$227,H1691,I1691))</f>
        <v>0</v>
      </c>
      <c r="E1691" t="str">
        <f>INDEX(Technologies!$B$8:$B$227,H1691)</f>
        <v>Refg-All_CmpMini-Code</v>
      </c>
      <c r="G1691" t="str">
        <f t="shared" si="79"/>
        <v>IceMaker</v>
      </c>
      <c r="H1691">
        <f t="shared" si="78"/>
        <v>168</v>
      </c>
      <c r="I1691">
        <f>MATCH(G1691,Technologies!$B$7:$U$7,0)</f>
        <v>5</v>
      </c>
      <c r="J1691">
        <v>119</v>
      </c>
    </row>
    <row r="1692" spans="2:10" x14ac:dyDescent="0.25">
      <c r="B1692">
        <f>INDEX(exante.Technology!$A$5:$A$300,MATCH(E1692,exante.Technology!$C$5:$C$300,0))</f>
        <v>1368</v>
      </c>
      <c r="C1692" s="1">
        <f t="shared" si="77"/>
        <v>1083</v>
      </c>
      <c r="D1692" s="30" t="b">
        <f>IF(INDEX(Technologies!$B$8:$U$227,H1692,I1692)=0,"",INDEX(Technologies!$B$8:$U$227,H1692,I1692))</f>
        <v>0</v>
      </c>
      <c r="E1692" t="str">
        <f>INDEX(Technologies!$B$8:$B$227,H1692)</f>
        <v>Refg-All_CmpMini-Code</v>
      </c>
      <c r="G1692" t="str">
        <f t="shared" si="79"/>
        <v>ThruDoorIce</v>
      </c>
      <c r="H1692">
        <f t="shared" si="78"/>
        <v>168</v>
      </c>
      <c r="I1692">
        <f>MATCH(G1692,Technologies!$B$7:$U$7,0)</f>
        <v>6</v>
      </c>
      <c r="J1692">
        <v>119</v>
      </c>
    </row>
    <row r="1693" spans="2:10" x14ac:dyDescent="0.25">
      <c r="B1693">
        <f>INDEX(exante.Technology!$A$5:$A$300,MATCH(E1693,exante.Technology!$C$5:$C$300,0))</f>
        <v>1368</v>
      </c>
      <c r="C1693" s="1">
        <f t="shared" si="77"/>
        <v>38</v>
      </c>
      <c r="D1693" s="30" t="str">
        <f>IF(INDEX(Technologies!$B$8:$U$227,H1693,I1693)=0,"",INDEX(Technologies!$B$8:$U$227,H1693,I1693))</f>
        <v>Manual</v>
      </c>
      <c r="E1693" t="str">
        <f>INDEX(Technologies!$B$8:$B$227,H1693)</f>
        <v>Refg-All_CmpMini-Code</v>
      </c>
      <c r="G1693" t="str">
        <f t="shared" si="79"/>
        <v>Defrost</v>
      </c>
      <c r="H1693">
        <f t="shared" si="78"/>
        <v>168</v>
      </c>
      <c r="I1693">
        <f>MATCH(G1693,Technologies!$B$7:$U$7,0)</f>
        <v>7</v>
      </c>
      <c r="J1693">
        <v>119</v>
      </c>
    </row>
    <row r="1694" spans="2:10" x14ac:dyDescent="0.25">
      <c r="B1694">
        <f>INDEX(exante.Technology!$A$5:$A$300,MATCH(E1694,exante.Technology!$C$5:$C$300,0))</f>
        <v>1368</v>
      </c>
      <c r="C1694" s="1">
        <f t="shared" si="77"/>
        <v>205</v>
      </c>
      <c r="D1694" s="30">
        <f>IF(INDEX(Technologies!$B$8:$U$227,H1694,I1694)=0,"",INDEX(Technologies!$B$8:$U$227,H1694,I1694))</f>
        <v>6</v>
      </c>
      <c r="E1694" t="str">
        <f>INDEX(Technologies!$B$8:$B$227,H1694)</f>
        <v>Refg-All_CmpMini-Code</v>
      </c>
      <c r="G1694" t="str">
        <f t="shared" si="79"/>
        <v>TotVolume</v>
      </c>
      <c r="H1694">
        <f t="shared" si="78"/>
        <v>168</v>
      </c>
      <c r="I1694">
        <f>MATCH(G1694,Technologies!$B$7:$U$7,0)</f>
        <v>8</v>
      </c>
      <c r="J1694">
        <v>119</v>
      </c>
    </row>
    <row r="1695" spans="2:10" x14ac:dyDescent="0.25">
      <c r="B1695">
        <f>INDEX(exante.Technology!$A$5:$A$300,MATCH(E1695,exante.Technology!$C$5:$C$300,0))</f>
        <v>1368</v>
      </c>
      <c r="C1695" s="1">
        <f t="shared" ref="C1695:C1758" si="80">+C1685</f>
        <v>1084</v>
      </c>
      <c r="D1695" s="30" t="str">
        <f>IF(INDEX(Technologies!$B$8:$U$227,H1695,I1695)=0,"",INDEX(Technologies!$B$8:$U$227,H1695,I1695))</f>
        <v>compact (5-7 cu. ft.)</v>
      </c>
      <c r="E1695" t="str">
        <f>INDEX(Technologies!$B$8:$B$227,H1695)</f>
        <v>Refg-All_CmpMini-Code</v>
      </c>
      <c r="G1695" t="str">
        <f t="shared" si="79"/>
        <v>SizeRange</v>
      </c>
      <c r="H1695">
        <f t="shared" ref="H1695:H1758" si="81">+H1685+1</f>
        <v>168</v>
      </c>
      <c r="I1695">
        <f>MATCH(G1695,Technologies!$B$7:$U$7,0)</f>
        <v>10</v>
      </c>
      <c r="J1695">
        <v>119</v>
      </c>
    </row>
    <row r="1696" spans="2:10" x14ac:dyDescent="0.25">
      <c r="B1696">
        <f>INDEX(exante.Technology!$A$5:$A$300,MATCH(E1696,exante.Technology!$C$5:$C$300,0))</f>
        <v>1368</v>
      </c>
      <c r="C1696" s="1">
        <f t="shared" si="80"/>
        <v>1085</v>
      </c>
      <c r="D1696" s="30" t="str">
        <f>IF(INDEX(Technologies!$B$8:$U$227,H1696,I1696)=0,"",INDEX(Technologies!$B$8:$U$227,H1696,I1696))</f>
        <v>Code</v>
      </c>
      <c r="E1696" t="str">
        <f>INDEX(Technologies!$B$8:$B$227,H1696)</f>
        <v>Refg-All_CmpMini-Code</v>
      </c>
      <c r="G1696" t="str">
        <f t="shared" si="79"/>
        <v>EffLevel</v>
      </c>
      <c r="H1696">
        <f t="shared" si="81"/>
        <v>168</v>
      </c>
      <c r="I1696">
        <f>MATCH(G1696,Technologies!$B$7:$U$7,0)</f>
        <v>11</v>
      </c>
      <c r="J1696">
        <v>119</v>
      </c>
    </row>
    <row r="1697" spans="2:10" x14ac:dyDescent="0.25">
      <c r="B1697">
        <f>INDEX(exante.Technology!$A$5:$A$300,MATCH(E1697,exante.Technology!$C$5:$C$300,0))</f>
        <v>1368</v>
      </c>
      <c r="C1697" s="1">
        <f t="shared" si="80"/>
        <v>167</v>
      </c>
      <c r="D1697" s="30">
        <f>IF(INDEX(Technologies!$B$8:$U$227,H1697,I1697)=0,"",INDEX(Technologies!$B$8:$U$227,H1697,I1697))</f>
        <v>266</v>
      </c>
      <c r="E1697" t="str">
        <f>INDEX(Technologies!$B$8:$B$227,H1697)</f>
        <v>Refg-All_CmpMini-Code</v>
      </c>
      <c r="G1697" t="str">
        <f t="shared" si="79"/>
        <v>Rated_kWhyr</v>
      </c>
      <c r="H1697">
        <f t="shared" si="81"/>
        <v>168</v>
      </c>
      <c r="I1697">
        <f>MATCH(G1697,Technologies!$B$7:$U$7,0)</f>
        <v>12</v>
      </c>
      <c r="J1697">
        <v>119</v>
      </c>
    </row>
    <row r="1698" spans="2:10" x14ac:dyDescent="0.25">
      <c r="B1698">
        <f>INDEX(exante.Technology!$A$5:$A$300,MATCH(E1698,exante.Technology!$C$5:$C$300,0))</f>
        <v>1368</v>
      </c>
      <c r="C1698" s="1">
        <f t="shared" si="80"/>
        <v>9</v>
      </c>
      <c r="D1698" s="30" t="str">
        <f>IF(INDEX(Technologies!$B$8:$U$227,H1698,I1698)=0,"",INDEX(Technologies!$B$8:$U$227,H1698,I1698))</f>
        <v>RatedkWh</v>
      </c>
      <c r="E1698" t="str">
        <f>INDEX(Technologies!$B$8:$B$227,H1698)</f>
        <v>Refg-All_CmpMini-Code</v>
      </c>
      <c r="G1698" t="str">
        <f t="shared" si="79"/>
        <v>Scale_Basis_Type</v>
      </c>
      <c r="H1698">
        <f t="shared" si="81"/>
        <v>168</v>
      </c>
      <c r="I1698">
        <f>MATCH(G1698,Technologies!$B$7:$U$7,0)</f>
        <v>13</v>
      </c>
      <c r="J1698">
        <v>119</v>
      </c>
    </row>
    <row r="1699" spans="2:10" x14ac:dyDescent="0.25">
      <c r="B1699">
        <f>INDEX(exante.Technology!$A$5:$A$300,MATCH(E1699,exante.Technology!$C$5:$C$300,0))</f>
        <v>1368</v>
      </c>
      <c r="C1699" s="1">
        <f t="shared" si="80"/>
        <v>10</v>
      </c>
      <c r="D1699" s="30">
        <f>IF(INDEX(Technologies!$B$8:$U$227,H1699,I1699)=0,"",INDEX(Technologies!$B$8:$U$227,H1699,I1699))</f>
        <v>266</v>
      </c>
      <c r="E1699" t="str">
        <f>INDEX(Technologies!$B$8:$B$227,H1699)</f>
        <v>Refg-All_CmpMini-Code</v>
      </c>
      <c r="G1699" t="str">
        <f t="shared" si="79"/>
        <v>Scale_Basis_Value</v>
      </c>
      <c r="H1699">
        <f t="shared" si="81"/>
        <v>168</v>
      </c>
      <c r="I1699">
        <f>MATCH(G1699,Technologies!$B$7:$U$7,0)</f>
        <v>14</v>
      </c>
      <c r="J1699">
        <v>119</v>
      </c>
    </row>
    <row r="1700" spans="2:10" x14ac:dyDescent="0.25">
      <c r="B1700">
        <f>INDEX(exante.Technology!$A$5:$A$300,MATCH(E1700,exante.Technology!$C$5:$C$300,0))</f>
        <v>1369</v>
      </c>
      <c r="C1700" s="1">
        <f t="shared" si="80"/>
        <v>83</v>
      </c>
      <c r="D1700" s="30" t="str">
        <f>IF(INDEX(Technologies!$B$8:$U$227,H1700,I1700)=0,"",INDEX(Technologies!$B$8:$U$227,H1700,I1700))</f>
        <v>All</v>
      </c>
      <c r="E1700" t="str">
        <f>INDEX(Technologies!$B$8:$B$227,H1700)</f>
        <v>Refg-All_CmpSml-Code</v>
      </c>
      <c r="G1700" t="str">
        <f t="shared" si="79"/>
        <v>Freezer_Location</v>
      </c>
      <c r="H1700">
        <f t="shared" si="81"/>
        <v>169</v>
      </c>
      <c r="I1700">
        <f>MATCH(G1700,Technologies!$B$7:$U$7,0)</f>
        <v>4</v>
      </c>
      <c r="J1700">
        <v>119</v>
      </c>
    </row>
    <row r="1701" spans="2:10" x14ac:dyDescent="0.25">
      <c r="B1701">
        <f>INDEX(exante.Technology!$A$5:$A$300,MATCH(E1701,exante.Technology!$C$5:$C$300,0))</f>
        <v>1369</v>
      </c>
      <c r="C1701" s="1">
        <f t="shared" si="80"/>
        <v>95</v>
      </c>
      <c r="D1701" s="30" t="b">
        <f>IF(INDEX(Technologies!$B$8:$U$227,H1701,I1701)=0,"",INDEX(Technologies!$B$8:$U$227,H1701,I1701))</f>
        <v>0</v>
      </c>
      <c r="E1701" t="str">
        <f>INDEX(Technologies!$B$8:$B$227,H1701)</f>
        <v>Refg-All_CmpSml-Code</v>
      </c>
      <c r="G1701" t="str">
        <f t="shared" si="79"/>
        <v>IceMaker</v>
      </c>
      <c r="H1701">
        <f t="shared" si="81"/>
        <v>169</v>
      </c>
      <c r="I1701">
        <f>MATCH(G1701,Technologies!$B$7:$U$7,0)</f>
        <v>5</v>
      </c>
      <c r="J1701">
        <v>119</v>
      </c>
    </row>
    <row r="1702" spans="2:10" x14ac:dyDescent="0.25">
      <c r="B1702">
        <f>INDEX(exante.Technology!$A$5:$A$300,MATCH(E1702,exante.Technology!$C$5:$C$300,0))</f>
        <v>1369</v>
      </c>
      <c r="C1702" s="1">
        <f t="shared" si="80"/>
        <v>1083</v>
      </c>
      <c r="D1702" s="30" t="b">
        <f>IF(INDEX(Technologies!$B$8:$U$227,H1702,I1702)=0,"",INDEX(Technologies!$B$8:$U$227,H1702,I1702))</f>
        <v>0</v>
      </c>
      <c r="E1702" t="str">
        <f>INDEX(Technologies!$B$8:$B$227,H1702)</f>
        <v>Refg-All_CmpSml-Code</v>
      </c>
      <c r="G1702" t="str">
        <f t="shared" si="79"/>
        <v>ThruDoorIce</v>
      </c>
      <c r="H1702">
        <f t="shared" si="81"/>
        <v>169</v>
      </c>
      <c r="I1702">
        <f>MATCH(G1702,Technologies!$B$7:$U$7,0)</f>
        <v>6</v>
      </c>
      <c r="J1702">
        <v>119</v>
      </c>
    </row>
    <row r="1703" spans="2:10" x14ac:dyDescent="0.25">
      <c r="B1703">
        <f>INDEX(exante.Technology!$A$5:$A$300,MATCH(E1703,exante.Technology!$C$5:$C$300,0))</f>
        <v>1369</v>
      </c>
      <c r="C1703" s="1">
        <f t="shared" si="80"/>
        <v>38</v>
      </c>
      <c r="D1703" s="30" t="str">
        <f>IF(INDEX(Technologies!$B$8:$U$227,H1703,I1703)=0,"",INDEX(Technologies!$B$8:$U$227,H1703,I1703))</f>
        <v>Manual</v>
      </c>
      <c r="E1703" t="str">
        <f>INDEX(Technologies!$B$8:$B$227,H1703)</f>
        <v>Refg-All_CmpSml-Code</v>
      </c>
      <c r="G1703" t="str">
        <f t="shared" si="79"/>
        <v>Defrost</v>
      </c>
      <c r="H1703">
        <f t="shared" si="81"/>
        <v>169</v>
      </c>
      <c r="I1703">
        <f>MATCH(G1703,Technologies!$B$7:$U$7,0)</f>
        <v>7</v>
      </c>
      <c r="J1703">
        <v>119</v>
      </c>
    </row>
    <row r="1704" spans="2:10" x14ac:dyDescent="0.25">
      <c r="B1704">
        <f>INDEX(exante.Technology!$A$5:$A$300,MATCH(E1704,exante.Technology!$C$5:$C$300,0))</f>
        <v>1369</v>
      </c>
      <c r="C1704" s="1">
        <f t="shared" si="80"/>
        <v>205</v>
      </c>
      <c r="D1704" s="30">
        <f>IF(INDEX(Technologies!$B$8:$U$227,H1704,I1704)=0,"",INDEX(Technologies!$B$8:$U$227,H1704,I1704))</f>
        <v>3</v>
      </c>
      <c r="E1704" t="str">
        <f>INDEX(Technologies!$B$8:$B$227,H1704)</f>
        <v>Refg-All_CmpSml-Code</v>
      </c>
      <c r="G1704" t="str">
        <f t="shared" si="79"/>
        <v>TotVolume</v>
      </c>
      <c r="H1704">
        <f t="shared" si="81"/>
        <v>169</v>
      </c>
      <c r="I1704">
        <f>MATCH(G1704,Technologies!$B$7:$U$7,0)</f>
        <v>8</v>
      </c>
      <c r="J1704">
        <v>119</v>
      </c>
    </row>
    <row r="1705" spans="2:10" x14ac:dyDescent="0.25">
      <c r="B1705">
        <f>INDEX(exante.Technology!$A$5:$A$300,MATCH(E1705,exante.Technology!$C$5:$C$300,0))</f>
        <v>1369</v>
      </c>
      <c r="C1705" s="1">
        <f t="shared" si="80"/>
        <v>1084</v>
      </c>
      <c r="D1705" s="30" t="str">
        <f>IF(INDEX(Technologies!$B$8:$U$227,H1705,I1705)=0,"",INDEX(Technologies!$B$8:$U$227,H1705,I1705))</f>
        <v>compact mini (&lt;5 cu. ft.)</v>
      </c>
      <c r="E1705" t="str">
        <f>INDEX(Technologies!$B$8:$B$227,H1705)</f>
        <v>Refg-All_CmpSml-Code</v>
      </c>
      <c r="G1705" t="str">
        <f t="shared" si="79"/>
        <v>SizeRange</v>
      </c>
      <c r="H1705">
        <f t="shared" si="81"/>
        <v>169</v>
      </c>
      <c r="I1705">
        <f>MATCH(G1705,Technologies!$B$7:$U$7,0)</f>
        <v>10</v>
      </c>
      <c r="J1705">
        <v>119</v>
      </c>
    </row>
    <row r="1706" spans="2:10" x14ac:dyDescent="0.25">
      <c r="B1706">
        <f>INDEX(exante.Technology!$A$5:$A$300,MATCH(E1706,exante.Technology!$C$5:$C$300,0))</f>
        <v>1369</v>
      </c>
      <c r="C1706" s="1">
        <f t="shared" si="80"/>
        <v>1085</v>
      </c>
      <c r="D1706" s="30" t="str">
        <f>IF(INDEX(Technologies!$B$8:$U$227,H1706,I1706)=0,"",INDEX(Technologies!$B$8:$U$227,H1706,I1706))</f>
        <v>Code</v>
      </c>
      <c r="E1706" t="str">
        <f>INDEX(Technologies!$B$8:$B$227,H1706)</f>
        <v>Refg-All_CmpSml-Code</v>
      </c>
      <c r="G1706" t="str">
        <f t="shared" si="79"/>
        <v>EffLevel</v>
      </c>
      <c r="H1706">
        <f t="shared" si="81"/>
        <v>169</v>
      </c>
      <c r="I1706">
        <f>MATCH(G1706,Technologies!$B$7:$U$7,0)</f>
        <v>11</v>
      </c>
      <c r="J1706">
        <v>119</v>
      </c>
    </row>
    <row r="1707" spans="2:10" x14ac:dyDescent="0.25">
      <c r="B1707">
        <f>INDEX(exante.Technology!$A$5:$A$300,MATCH(E1707,exante.Technology!$C$5:$C$300,0))</f>
        <v>1369</v>
      </c>
      <c r="C1707" s="1">
        <f t="shared" si="80"/>
        <v>167</v>
      </c>
      <c r="D1707" s="30">
        <f>IF(INDEX(Technologies!$B$8:$U$227,H1707,I1707)=0,"",INDEX(Technologies!$B$8:$U$227,H1707,I1707))</f>
        <v>243</v>
      </c>
      <c r="E1707" t="str">
        <f>INDEX(Technologies!$B$8:$B$227,H1707)</f>
        <v>Refg-All_CmpSml-Code</v>
      </c>
      <c r="G1707" t="str">
        <f t="shared" si="79"/>
        <v>Rated_kWhyr</v>
      </c>
      <c r="H1707">
        <f t="shared" si="81"/>
        <v>169</v>
      </c>
      <c r="I1707">
        <f>MATCH(G1707,Technologies!$B$7:$U$7,0)</f>
        <v>12</v>
      </c>
      <c r="J1707">
        <v>119</v>
      </c>
    </row>
    <row r="1708" spans="2:10" x14ac:dyDescent="0.25">
      <c r="B1708">
        <f>INDEX(exante.Technology!$A$5:$A$300,MATCH(E1708,exante.Technology!$C$5:$C$300,0))</f>
        <v>1369</v>
      </c>
      <c r="C1708" s="1">
        <f t="shared" si="80"/>
        <v>9</v>
      </c>
      <c r="D1708" s="30" t="str">
        <f>IF(INDEX(Technologies!$B$8:$U$227,H1708,I1708)=0,"",INDEX(Technologies!$B$8:$U$227,H1708,I1708))</f>
        <v>RatedkWh</v>
      </c>
      <c r="E1708" t="str">
        <f>INDEX(Technologies!$B$8:$B$227,H1708)</f>
        <v>Refg-All_CmpSml-Code</v>
      </c>
      <c r="G1708" t="str">
        <f t="shared" si="79"/>
        <v>Scale_Basis_Type</v>
      </c>
      <c r="H1708">
        <f t="shared" si="81"/>
        <v>169</v>
      </c>
      <c r="I1708">
        <f>MATCH(G1708,Technologies!$B$7:$U$7,0)</f>
        <v>13</v>
      </c>
      <c r="J1708">
        <v>119</v>
      </c>
    </row>
    <row r="1709" spans="2:10" x14ac:dyDescent="0.25">
      <c r="B1709">
        <f>INDEX(exante.Technology!$A$5:$A$300,MATCH(E1709,exante.Technology!$C$5:$C$300,0))</f>
        <v>1369</v>
      </c>
      <c r="C1709" s="1">
        <f t="shared" si="80"/>
        <v>10</v>
      </c>
      <c r="D1709" s="30">
        <f>IF(INDEX(Technologies!$B$8:$U$227,H1709,I1709)=0,"",INDEX(Technologies!$B$8:$U$227,H1709,I1709))</f>
        <v>243</v>
      </c>
      <c r="E1709" t="str">
        <f>INDEX(Technologies!$B$8:$B$227,H1709)</f>
        <v>Refg-All_CmpSml-Code</v>
      </c>
      <c r="G1709" t="str">
        <f t="shared" si="79"/>
        <v>Scale_Basis_Value</v>
      </c>
      <c r="H1709">
        <f t="shared" si="81"/>
        <v>169</v>
      </c>
      <c r="I1709">
        <f>MATCH(G1709,Technologies!$B$7:$U$7,0)</f>
        <v>14</v>
      </c>
      <c r="J1709">
        <v>119</v>
      </c>
    </row>
    <row r="1710" spans="2:10" x14ac:dyDescent="0.25">
      <c r="B1710">
        <f>INDEX(exante.Technology!$A$5:$A$300,MATCH(E1710,exante.Technology!$C$5:$C$300,0))</f>
        <v>1370</v>
      </c>
      <c r="C1710" s="1">
        <f t="shared" si="80"/>
        <v>83</v>
      </c>
      <c r="D1710" s="30" t="str">
        <f>IF(INDEX(Technologies!$B$8:$U$227,H1710,I1710)=0,"",INDEX(Technologies!$B$8:$U$227,H1710,I1710))</f>
        <v>Top</v>
      </c>
      <c r="E1710" t="str">
        <f>INDEX(Technologies!$B$8:$B$227,H1710)</f>
        <v>RefgFrz-TM_CmpMini-Code</v>
      </c>
      <c r="G1710" t="str">
        <f t="shared" si="79"/>
        <v>Freezer_Location</v>
      </c>
      <c r="H1710">
        <f t="shared" si="81"/>
        <v>170</v>
      </c>
      <c r="I1710">
        <f>MATCH(G1710,Technologies!$B$7:$U$7,0)</f>
        <v>4</v>
      </c>
      <c r="J1710">
        <v>119</v>
      </c>
    </row>
    <row r="1711" spans="2:10" x14ac:dyDescent="0.25">
      <c r="B1711">
        <f>INDEX(exante.Technology!$A$5:$A$300,MATCH(E1711,exante.Technology!$C$5:$C$300,0))</f>
        <v>1370</v>
      </c>
      <c r="C1711" s="1">
        <f t="shared" si="80"/>
        <v>95</v>
      </c>
      <c r="D1711" s="30" t="b">
        <f>IF(INDEX(Technologies!$B$8:$U$227,H1711,I1711)=0,"",INDEX(Technologies!$B$8:$U$227,H1711,I1711))</f>
        <v>0</v>
      </c>
      <c r="E1711" t="str">
        <f>INDEX(Technologies!$B$8:$B$227,H1711)</f>
        <v>RefgFrz-TM_CmpMini-Code</v>
      </c>
      <c r="G1711" t="str">
        <f t="shared" si="79"/>
        <v>IceMaker</v>
      </c>
      <c r="H1711">
        <f t="shared" si="81"/>
        <v>170</v>
      </c>
      <c r="I1711">
        <f>MATCH(G1711,Technologies!$B$7:$U$7,0)</f>
        <v>5</v>
      </c>
      <c r="J1711">
        <v>119</v>
      </c>
    </row>
    <row r="1712" spans="2:10" x14ac:dyDescent="0.25">
      <c r="B1712">
        <f>INDEX(exante.Technology!$A$5:$A$300,MATCH(E1712,exante.Technology!$C$5:$C$300,0))</f>
        <v>1370</v>
      </c>
      <c r="C1712" s="1">
        <f t="shared" si="80"/>
        <v>1083</v>
      </c>
      <c r="D1712" s="30" t="b">
        <f>IF(INDEX(Technologies!$B$8:$U$227,H1712,I1712)=0,"",INDEX(Technologies!$B$8:$U$227,H1712,I1712))</f>
        <v>0</v>
      </c>
      <c r="E1712" t="str">
        <f>INDEX(Technologies!$B$8:$B$227,H1712)</f>
        <v>RefgFrz-TM_CmpMini-Code</v>
      </c>
      <c r="G1712" t="str">
        <f t="shared" si="79"/>
        <v>ThruDoorIce</v>
      </c>
      <c r="H1712">
        <f t="shared" si="81"/>
        <v>170</v>
      </c>
      <c r="I1712">
        <f>MATCH(G1712,Technologies!$B$7:$U$7,0)</f>
        <v>6</v>
      </c>
      <c r="J1712">
        <v>119</v>
      </c>
    </row>
    <row r="1713" spans="2:10" x14ac:dyDescent="0.25">
      <c r="B1713">
        <f>INDEX(exante.Technology!$A$5:$A$300,MATCH(E1713,exante.Technology!$C$5:$C$300,0))</f>
        <v>1370</v>
      </c>
      <c r="C1713" s="1">
        <f t="shared" si="80"/>
        <v>38</v>
      </c>
      <c r="D1713" s="30" t="str">
        <f>IF(INDEX(Technologies!$B$8:$U$227,H1713,I1713)=0,"",INDEX(Technologies!$B$8:$U$227,H1713,I1713))</f>
        <v>Automatic</v>
      </c>
      <c r="E1713" t="str">
        <f>INDEX(Technologies!$B$8:$B$227,H1713)</f>
        <v>RefgFrz-TM_CmpMini-Code</v>
      </c>
      <c r="G1713" t="str">
        <f t="shared" si="79"/>
        <v>Defrost</v>
      </c>
      <c r="H1713">
        <f t="shared" si="81"/>
        <v>170</v>
      </c>
      <c r="I1713">
        <f>MATCH(G1713,Technologies!$B$7:$U$7,0)</f>
        <v>7</v>
      </c>
      <c r="J1713">
        <v>119</v>
      </c>
    </row>
    <row r="1714" spans="2:10" x14ac:dyDescent="0.25">
      <c r="B1714">
        <f>INDEX(exante.Technology!$A$5:$A$300,MATCH(E1714,exante.Technology!$C$5:$C$300,0))</f>
        <v>1370</v>
      </c>
      <c r="C1714" s="1">
        <f t="shared" si="80"/>
        <v>205</v>
      </c>
      <c r="D1714" s="30">
        <f>IF(INDEX(Technologies!$B$8:$U$227,H1714,I1714)=0,"",INDEX(Technologies!$B$8:$U$227,H1714,I1714))</f>
        <v>6</v>
      </c>
      <c r="E1714" t="str">
        <f>INDEX(Technologies!$B$8:$B$227,H1714)</f>
        <v>RefgFrz-TM_CmpMini-Code</v>
      </c>
      <c r="G1714" t="str">
        <f t="shared" si="79"/>
        <v>TotVolume</v>
      </c>
      <c r="H1714">
        <f t="shared" si="81"/>
        <v>170</v>
      </c>
      <c r="I1714">
        <f>MATCH(G1714,Technologies!$B$7:$U$7,0)</f>
        <v>8</v>
      </c>
      <c r="J1714">
        <v>119</v>
      </c>
    </row>
    <row r="1715" spans="2:10" x14ac:dyDescent="0.25">
      <c r="B1715">
        <f>INDEX(exante.Technology!$A$5:$A$300,MATCH(E1715,exante.Technology!$C$5:$C$300,0))</f>
        <v>1370</v>
      </c>
      <c r="C1715" s="1">
        <f t="shared" si="80"/>
        <v>1084</v>
      </c>
      <c r="D1715" s="30" t="str">
        <f>IF(INDEX(Technologies!$B$8:$U$227,H1715,I1715)=0,"",INDEX(Technologies!$B$8:$U$227,H1715,I1715))</f>
        <v>compact (5-7 cu. ft.)</v>
      </c>
      <c r="E1715" t="str">
        <f>INDEX(Technologies!$B$8:$B$227,H1715)</f>
        <v>RefgFrz-TM_CmpMini-Code</v>
      </c>
      <c r="G1715" t="str">
        <f t="shared" si="79"/>
        <v>SizeRange</v>
      </c>
      <c r="H1715">
        <f t="shared" si="81"/>
        <v>170</v>
      </c>
      <c r="I1715">
        <f>MATCH(G1715,Technologies!$B$7:$U$7,0)</f>
        <v>10</v>
      </c>
      <c r="J1715">
        <v>119</v>
      </c>
    </row>
    <row r="1716" spans="2:10" x14ac:dyDescent="0.25">
      <c r="B1716">
        <f>INDEX(exante.Technology!$A$5:$A$300,MATCH(E1716,exante.Technology!$C$5:$C$300,0))</f>
        <v>1370</v>
      </c>
      <c r="C1716" s="1">
        <f t="shared" si="80"/>
        <v>1085</v>
      </c>
      <c r="D1716" s="30" t="str">
        <f>IF(INDEX(Technologies!$B$8:$U$227,H1716,I1716)=0,"",INDEX(Technologies!$B$8:$U$227,H1716,I1716))</f>
        <v>Code</v>
      </c>
      <c r="E1716" t="str">
        <f>INDEX(Technologies!$B$8:$B$227,H1716)</f>
        <v>RefgFrz-TM_CmpMini-Code</v>
      </c>
      <c r="G1716" t="str">
        <f t="shared" ref="G1716:G1739" si="82">VLOOKUP(C1716,$B$6:$C$17,2,FALSE)</f>
        <v>EffLevel</v>
      </c>
      <c r="H1716">
        <f t="shared" si="81"/>
        <v>170</v>
      </c>
      <c r="I1716">
        <f>MATCH(G1716,Technologies!$B$7:$U$7,0)</f>
        <v>11</v>
      </c>
      <c r="J1716">
        <v>119</v>
      </c>
    </row>
    <row r="1717" spans="2:10" x14ac:dyDescent="0.25">
      <c r="B1717">
        <f>INDEX(exante.Technology!$A$5:$A$300,MATCH(E1717,exante.Technology!$C$5:$C$300,0))</f>
        <v>1370</v>
      </c>
      <c r="C1717" s="1">
        <f t="shared" si="80"/>
        <v>167</v>
      </c>
      <c r="D1717" s="30">
        <f>IF(INDEX(Technologies!$B$8:$U$227,H1717,I1717)=0,"",INDEX(Technologies!$B$8:$U$227,H1717,I1717))</f>
        <v>427</v>
      </c>
      <c r="E1717" t="str">
        <f>INDEX(Technologies!$B$8:$B$227,H1717)</f>
        <v>RefgFrz-TM_CmpMini-Code</v>
      </c>
      <c r="G1717" t="str">
        <f t="shared" si="82"/>
        <v>Rated_kWhyr</v>
      </c>
      <c r="H1717">
        <f t="shared" si="81"/>
        <v>170</v>
      </c>
      <c r="I1717">
        <f>MATCH(G1717,Technologies!$B$7:$U$7,0)</f>
        <v>12</v>
      </c>
      <c r="J1717">
        <v>119</v>
      </c>
    </row>
    <row r="1718" spans="2:10" x14ac:dyDescent="0.25">
      <c r="B1718">
        <f>INDEX(exante.Technology!$A$5:$A$300,MATCH(E1718,exante.Technology!$C$5:$C$300,0))</f>
        <v>1370</v>
      </c>
      <c r="C1718" s="1">
        <f t="shared" si="80"/>
        <v>9</v>
      </c>
      <c r="D1718" s="30" t="str">
        <f>IF(INDEX(Technologies!$B$8:$U$227,H1718,I1718)=0,"",INDEX(Technologies!$B$8:$U$227,H1718,I1718))</f>
        <v>RatedkWh</v>
      </c>
      <c r="E1718" t="str">
        <f>INDEX(Technologies!$B$8:$B$227,H1718)</f>
        <v>RefgFrz-TM_CmpMini-Code</v>
      </c>
      <c r="G1718" t="str">
        <f t="shared" si="82"/>
        <v>Scale_Basis_Type</v>
      </c>
      <c r="H1718">
        <f t="shared" si="81"/>
        <v>170</v>
      </c>
      <c r="I1718">
        <f>MATCH(G1718,Technologies!$B$7:$U$7,0)</f>
        <v>13</v>
      </c>
      <c r="J1718">
        <v>119</v>
      </c>
    </row>
    <row r="1719" spans="2:10" x14ac:dyDescent="0.25">
      <c r="B1719">
        <f>INDEX(exante.Technology!$A$5:$A$300,MATCH(E1719,exante.Technology!$C$5:$C$300,0))</f>
        <v>1370</v>
      </c>
      <c r="C1719" s="1">
        <f t="shared" si="80"/>
        <v>10</v>
      </c>
      <c r="D1719" s="30">
        <f>IF(INDEX(Technologies!$B$8:$U$227,H1719,I1719)=0,"",INDEX(Technologies!$B$8:$U$227,H1719,I1719))</f>
        <v>427</v>
      </c>
      <c r="E1719" t="str">
        <f>INDEX(Technologies!$B$8:$B$227,H1719)</f>
        <v>RefgFrz-TM_CmpMini-Code</v>
      </c>
      <c r="G1719" t="str">
        <f t="shared" si="82"/>
        <v>Scale_Basis_Value</v>
      </c>
      <c r="H1719">
        <f t="shared" si="81"/>
        <v>170</v>
      </c>
      <c r="I1719">
        <f>MATCH(G1719,Technologies!$B$7:$U$7,0)</f>
        <v>14</v>
      </c>
      <c r="J1719">
        <v>119</v>
      </c>
    </row>
    <row r="1720" spans="2:10" x14ac:dyDescent="0.25">
      <c r="B1720">
        <f>INDEX(exante.Technology!$A$5:$A$300,MATCH(E1720,exante.Technology!$C$5:$C$300,0))</f>
        <v>1371</v>
      </c>
      <c r="C1720" s="1">
        <f t="shared" si="80"/>
        <v>83</v>
      </c>
      <c r="D1720" s="30" t="str">
        <f>IF(INDEX(Technologies!$B$8:$U$227,H1720,I1720)=0,"",INDEX(Technologies!$B$8:$U$227,H1720,I1720))</f>
        <v>Top</v>
      </c>
      <c r="E1720" t="str">
        <f>INDEX(Technologies!$B$8:$B$227,H1720)</f>
        <v>RefgFrz-TM_CmpSml-Code</v>
      </c>
      <c r="G1720" t="str">
        <f t="shared" si="82"/>
        <v>Freezer_Location</v>
      </c>
      <c r="H1720">
        <f t="shared" si="81"/>
        <v>171</v>
      </c>
      <c r="I1720">
        <f>MATCH(G1720,Technologies!$B$7:$U$7,0)</f>
        <v>4</v>
      </c>
      <c r="J1720">
        <v>119</v>
      </c>
    </row>
    <row r="1721" spans="2:10" x14ac:dyDescent="0.25">
      <c r="B1721">
        <f>INDEX(exante.Technology!$A$5:$A$300,MATCH(E1721,exante.Technology!$C$5:$C$300,0))</f>
        <v>1371</v>
      </c>
      <c r="C1721" s="1">
        <f t="shared" si="80"/>
        <v>95</v>
      </c>
      <c r="D1721" s="30" t="b">
        <f>IF(INDEX(Technologies!$B$8:$U$227,H1721,I1721)=0,"",INDEX(Technologies!$B$8:$U$227,H1721,I1721))</f>
        <v>0</v>
      </c>
      <c r="E1721" t="str">
        <f>INDEX(Technologies!$B$8:$B$227,H1721)</f>
        <v>RefgFrz-TM_CmpSml-Code</v>
      </c>
      <c r="G1721" t="str">
        <f t="shared" si="82"/>
        <v>IceMaker</v>
      </c>
      <c r="H1721">
        <f t="shared" si="81"/>
        <v>171</v>
      </c>
      <c r="I1721">
        <f>MATCH(G1721,Technologies!$B$7:$U$7,0)</f>
        <v>5</v>
      </c>
      <c r="J1721">
        <v>119</v>
      </c>
    </row>
    <row r="1722" spans="2:10" x14ac:dyDescent="0.25">
      <c r="B1722">
        <f>INDEX(exante.Technology!$A$5:$A$300,MATCH(E1722,exante.Technology!$C$5:$C$300,0))</f>
        <v>1371</v>
      </c>
      <c r="C1722" s="1">
        <f t="shared" si="80"/>
        <v>1083</v>
      </c>
      <c r="D1722" s="30" t="b">
        <f>IF(INDEX(Technologies!$B$8:$U$227,H1722,I1722)=0,"",INDEX(Technologies!$B$8:$U$227,H1722,I1722))</f>
        <v>0</v>
      </c>
      <c r="E1722" t="str">
        <f>INDEX(Technologies!$B$8:$B$227,H1722)</f>
        <v>RefgFrz-TM_CmpSml-Code</v>
      </c>
      <c r="G1722" t="str">
        <f t="shared" si="82"/>
        <v>ThruDoorIce</v>
      </c>
      <c r="H1722">
        <f t="shared" si="81"/>
        <v>171</v>
      </c>
      <c r="I1722">
        <f>MATCH(G1722,Technologies!$B$7:$U$7,0)</f>
        <v>6</v>
      </c>
      <c r="J1722">
        <v>119</v>
      </c>
    </row>
    <row r="1723" spans="2:10" x14ac:dyDescent="0.25">
      <c r="B1723">
        <f>INDEX(exante.Technology!$A$5:$A$300,MATCH(E1723,exante.Technology!$C$5:$C$300,0))</f>
        <v>1371</v>
      </c>
      <c r="C1723" s="1">
        <f t="shared" si="80"/>
        <v>38</v>
      </c>
      <c r="D1723" s="30" t="str">
        <f>IF(INDEX(Technologies!$B$8:$U$227,H1723,I1723)=0,"",INDEX(Technologies!$B$8:$U$227,H1723,I1723))</f>
        <v>Automatic</v>
      </c>
      <c r="E1723" t="str">
        <f>INDEX(Technologies!$B$8:$B$227,H1723)</f>
        <v>RefgFrz-TM_CmpSml-Code</v>
      </c>
      <c r="G1723" t="str">
        <f t="shared" si="82"/>
        <v>Defrost</v>
      </c>
      <c r="H1723">
        <f t="shared" si="81"/>
        <v>171</v>
      </c>
      <c r="I1723">
        <f>MATCH(G1723,Technologies!$B$7:$U$7,0)</f>
        <v>7</v>
      </c>
      <c r="J1723">
        <v>119</v>
      </c>
    </row>
    <row r="1724" spans="2:10" x14ac:dyDescent="0.25">
      <c r="B1724">
        <f>INDEX(exante.Technology!$A$5:$A$300,MATCH(E1724,exante.Technology!$C$5:$C$300,0))</f>
        <v>1371</v>
      </c>
      <c r="C1724" s="1">
        <f t="shared" si="80"/>
        <v>205</v>
      </c>
      <c r="D1724" s="30">
        <f>IF(INDEX(Technologies!$B$8:$U$227,H1724,I1724)=0,"",INDEX(Technologies!$B$8:$U$227,H1724,I1724))</f>
        <v>3</v>
      </c>
      <c r="E1724" t="str">
        <f>INDEX(Technologies!$B$8:$B$227,H1724)</f>
        <v>RefgFrz-TM_CmpSml-Code</v>
      </c>
      <c r="G1724" t="str">
        <f t="shared" si="82"/>
        <v>TotVolume</v>
      </c>
      <c r="H1724">
        <f t="shared" si="81"/>
        <v>171</v>
      </c>
      <c r="I1724">
        <f>MATCH(G1724,Technologies!$B$7:$U$7,0)</f>
        <v>8</v>
      </c>
      <c r="J1724">
        <v>119</v>
      </c>
    </row>
    <row r="1725" spans="2:10" x14ac:dyDescent="0.25">
      <c r="B1725">
        <f>INDEX(exante.Technology!$A$5:$A$300,MATCH(E1725,exante.Technology!$C$5:$C$300,0))</f>
        <v>1371</v>
      </c>
      <c r="C1725" s="1">
        <f t="shared" si="80"/>
        <v>1084</v>
      </c>
      <c r="D1725" s="30" t="str">
        <f>IF(INDEX(Technologies!$B$8:$U$227,H1725,I1725)=0,"",INDEX(Technologies!$B$8:$U$227,H1725,I1725))</f>
        <v>compact mini (&lt;5 cu. ft.)</v>
      </c>
      <c r="E1725" t="str">
        <f>INDEX(Technologies!$B$8:$B$227,H1725)</f>
        <v>RefgFrz-TM_CmpSml-Code</v>
      </c>
      <c r="G1725" t="str">
        <f t="shared" si="82"/>
        <v>SizeRange</v>
      </c>
      <c r="H1725">
        <f t="shared" si="81"/>
        <v>171</v>
      </c>
      <c r="I1725">
        <f>MATCH(G1725,Technologies!$B$7:$U$7,0)</f>
        <v>10</v>
      </c>
      <c r="J1725">
        <v>119</v>
      </c>
    </row>
    <row r="1726" spans="2:10" x14ac:dyDescent="0.25">
      <c r="B1726">
        <f>INDEX(exante.Technology!$A$5:$A$300,MATCH(E1726,exante.Technology!$C$5:$C$300,0))</f>
        <v>1371</v>
      </c>
      <c r="C1726" s="1">
        <f t="shared" si="80"/>
        <v>1085</v>
      </c>
      <c r="D1726" s="30" t="str">
        <f>IF(INDEX(Technologies!$B$8:$U$227,H1726,I1726)=0,"",INDEX(Technologies!$B$8:$U$227,H1726,I1726))</f>
        <v>Code</v>
      </c>
      <c r="E1726" t="str">
        <f>INDEX(Technologies!$B$8:$B$227,H1726)</f>
        <v>RefgFrz-TM_CmpSml-Code</v>
      </c>
      <c r="G1726" t="str">
        <f t="shared" si="82"/>
        <v>EffLevel</v>
      </c>
      <c r="H1726">
        <f t="shared" si="81"/>
        <v>171</v>
      </c>
      <c r="I1726">
        <f>MATCH(G1726,Technologies!$B$7:$U$7,0)</f>
        <v>11</v>
      </c>
      <c r="J1726">
        <v>119</v>
      </c>
    </row>
    <row r="1727" spans="2:10" x14ac:dyDescent="0.25">
      <c r="B1727">
        <f>INDEX(exante.Technology!$A$5:$A$300,MATCH(E1727,exante.Technology!$C$5:$C$300,0))</f>
        <v>1371</v>
      </c>
      <c r="C1727" s="1">
        <f t="shared" si="80"/>
        <v>167</v>
      </c>
      <c r="D1727" s="30">
        <f>IF(INDEX(Technologies!$B$8:$U$227,H1727,I1727)=0,"",INDEX(Technologies!$B$8:$U$227,H1727,I1727))</f>
        <v>383</v>
      </c>
      <c r="E1727" t="str">
        <f>INDEX(Technologies!$B$8:$B$227,H1727)</f>
        <v>RefgFrz-TM_CmpSml-Code</v>
      </c>
      <c r="G1727" t="str">
        <f t="shared" si="82"/>
        <v>Rated_kWhyr</v>
      </c>
      <c r="H1727">
        <f t="shared" si="81"/>
        <v>171</v>
      </c>
      <c r="I1727">
        <f>MATCH(G1727,Technologies!$B$7:$U$7,0)</f>
        <v>12</v>
      </c>
      <c r="J1727">
        <v>119</v>
      </c>
    </row>
    <row r="1728" spans="2:10" x14ac:dyDescent="0.25">
      <c r="B1728">
        <f>INDEX(exante.Technology!$A$5:$A$300,MATCH(E1728,exante.Technology!$C$5:$C$300,0))</f>
        <v>1371</v>
      </c>
      <c r="C1728" s="1">
        <f t="shared" si="80"/>
        <v>9</v>
      </c>
      <c r="D1728" s="30" t="str">
        <f>IF(INDEX(Technologies!$B$8:$U$227,H1728,I1728)=0,"",INDEX(Technologies!$B$8:$U$227,H1728,I1728))</f>
        <v>RatedkWh</v>
      </c>
      <c r="E1728" t="str">
        <f>INDEX(Technologies!$B$8:$B$227,H1728)</f>
        <v>RefgFrz-TM_CmpSml-Code</v>
      </c>
      <c r="G1728" t="str">
        <f t="shared" si="82"/>
        <v>Scale_Basis_Type</v>
      </c>
      <c r="H1728">
        <f t="shared" si="81"/>
        <v>171</v>
      </c>
      <c r="I1728">
        <f>MATCH(G1728,Technologies!$B$7:$U$7,0)</f>
        <v>13</v>
      </c>
      <c r="J1728">
        <v>119</v>
      </c>
    </row>
    <row r="1729" spans="2:10" x14ac:dyDescent="0.25">
      <c r="B1729">
        <f>INDEX(exante.Technology!$A$5:$A$300,MATCH(E1729,exante.Technology!$C$5:$C$300,0))</f>
        <v>1371</v>
      </c>
      <c r="C1729" s="1">
        <f t="shared" si="80"/>
        <v>10</v>
      </c>
      <c r="D1729" s="30">
        <f>IF(INDEX(Technologies!$B$8:$U$227,H1729,I1729)=0,"",INDEX(Technologies!$B$8:$U$227,H1729,I1729))</f>
        <v>383</v>
      </c>
      <c r="E1729" t="str">
        <f>INDEX(Technologies!$B$8:$B$227,H1729)</f>
        <v>RefgFrz-TM_CmpSml-Code</v>
      </c>
      <c r="G1729" t="str">
        <f t="shared" si="82"/>
        <v>Scale_Basis_Value</v>
      </c>
      <c r="H1729">
        <f t="shared" si="81"/>
        <v>171</v>
      </c>
      <c r="I1729">
        <f>MATCH(G1729,Technologies!$B$7:$U$7,0)</f>
        <v>14</v>
      </c>
      <c r="J1729">
        <v>119</v>
      </c>
    </row>
    <row r="1730" spans="2:10" x14ac:dyDescent="0.25">
      <c r="B1730">
        <f>INDEX(exante.Technology!$A$5:$A$300,MATCH(E1730,exante.Technology!$C$5:$C$300,0))</f>
        <v>1372</v>
      </c>
      <c r="C1730" s="1">
        <f t="shared" si="80"/>
        <v>83</v>
      </c>
      <c r="D1730" s="30" t="str">
        <f>IF(INDEX(Technologies!$B$8:$U$227,H1730,I1730)=0,"",INDEX(Technologies!$B$8:$U$227,H1730,I1730))</f>
        <v>Bottom</v>
      </c>
      <c r="E1730" t="str">
        <f>INDEX(Technologies!$B$8:$B$227,H1730)</f>
        <v>RefgFrz-BM_CmpMini-Code</v>
      </c>
      <c r="G1730" t="str">
        <f t="shared" si="82"/>
        <v>Freezer_Location</v>
      </c>
      <c r="H1730">
        <f t="shared" si="81"/>
        <v>172</v>
      </c>
      <c r="I1730">
        <f>MATCH(G1730,Technologies!$B$7:$U$7,0)</f>
        <v>4</v>
      </c>
      <c r="J1730">
        <v>119</v>
      </c>
    </row>
    <row r="1731" spans="2:10" x14ac:dyDescent="0.25">
      <c r="B1731">
        <f>INDEX(exante.Technology!$A$5:$A$300,MATCH(E1731,exante.Technology!$C$5:$C$300,0))</f>
        <v>1372</v>
      </c>
      <c r="C1731" s="1">
        <f t="shared" si="80"/>
        <v>95</v>
      </c>
      <c r="D1731" s="30" t="b">
        <f>IF(INDEX(Technologies!$B$8:$U$227,H1731,I1731)=0,"",INDEX(Technologies!$B$8:$U$227,H1731,I1731))</f>
        <v>0</v>
      </c>
      <c r="E1731" t="str">
        <f>INDEX(Technologies!$B$8:$B$227,H1731)</f>
        <v>RefgFrz-BM_CmpMini-Code</v>
      </c>
      <c r="G1731" t="str">
        <f t="shared" si="82"/>
        <v>IceMaker</v>
      </c>
      <c r="H1731">
        <f t="shared" si="81"/>
        <v>172</v>
      </c>
      <c r="I1731">
        <f>MATCH(G1731,Technologies!$B$7:$U$7,0)</f>
        <v>5</v>
      </c>
      <c r="J1731">
        <v>119</v>
      </c>
    </row>
    <row r="1732" spans="2:10" x14ac:dyDescent="0.25">
      <c r="B1732">
        <f>INDEX(exante.Technology!$A$5:$A$300,MATCH(E1732,exante.Technology!$C$5:$C$300,0))</f>
        <v>1372</v>
      </c>
      <c r="C1732" s="1">
        <f t="shared" si="80"/>
        <v>1083</v>
      </c>
      <c r="D1732" s="30" t="b">
        <f>IF(INDEX(Technologies!$B$8:$U$227,H1732,I1732)=0,"",INDEX(Technologies!$B$8:$U$227,H1732,I1732))</f>
        <v>0</v>
      </c>
      <c r="E1732" t="str">
        <f>INDEX(Technologies!$B$8:$B$227,H1732)</f>
        <v>RefgFrz-BM_CmpMini-Code</v>
      </c>
      <c r="G1732" t="str">
        <f t="shared" si="82"/>
        <v>ThruDoorIce</v>
      </c>
      <c r="H1732">
        <f t="shared" si="81"/>
        <v>172</v>
      </c>
      <c r="I1732">
        <f>MATCH(G1732,Technologies!$B$7:$U$7,0)</f>
        <v>6</v>
      </c>
      <c r="J1732">
        <v>119</v>
      </c>
    </row>
    <row r="1733" spans="2:10" x14ac:dyDescent="0.25">
      <c r="B1733">
        <f>INDEX(exante.Technology!$A$5:$A$300,MATCH(E1733,exante.Technology!$C$5:$C$300,0))</f>
        <v>1372</v>
      </c>
      <c r="C1733" s="1">
        <f t="shared" si="80"/>
        <v>38</v>
      </c>
      <c r="D1733" s="30" t="str">
        <f>IF(INDEX(Technologies!$B$8:$U$227,H1733,I1733)=0,"",INDEX(Technologies!$B$8:$U$227,H1733,I1733))</f>
        <v>Automatic</v>
      </c>
      <c r="E1733" t="str">
        <f>INDEX(Technologies!$B$8:$B$227,H1733)</f>
        <v>RefgFrz-BM_CmpMini-Code</v>
      </c>
      <c r="G1733" t="str">
        <f t="shared" si="82"/>
        <v>Defrost</v>
      </c>
      <c r="H1733">
        <f t="shared" si="81"/>
        <v>172</v>
      </c>
      <c r="I1733">
        <f>MATCH(G1733,Technologies!$B$7:$U$7,0)</f>
        <v>7</v>
      </c>
      <c r="J1733">
        <v>119</v>
      </c>
    </row>
    <row r="1734" spans="2:10" x14ac:dyDescent="0.25">
      <c r="B1734">
        <f>INDEX(exante.Technology!$A$5:$A$300,MATCH(E1734,exante.Technology!$C$5:$C$300,0))</f>
        <v>1372</v>
      </c>
      <c r="C1734" s="1">
        <f t="shared" si="80"/>
        <v>205</v>
      </c>
      <c r="D1734" s="30">
        <f>IF(INDEX(Technologies!$B$8:$U$227,H1734,I1734)=0,"",INDEX(Technologies!$B$8:$U$227,H1734,I1734))</f>
        <v>6</v>
      </c>
      <c r="E1734" t="str">
        <f>INDEX(Technologies!$B$8:$B$227,H1734)</f>
        <v>RefgFrz-BM_CmpMini-Code</v>
      </c>
      <c r="G1734" t="str">
        <f t="shared" si="82"/>
        <v>TotVolume</v>
      </c>
      <c r="H1734">
        <f t="shared" si="81"/>
        <v>172</v>
      </c>
      <c r="I1734">
        <f>MATCH(G1734,Technologies!$B$7:$U$7,0)</f>
        <v>8</v>
      </c>
      <c r="J1734">
        <v>119</v>
      </c>
    </row>
    <row r="1735" spans="2:10" x14ac:dyDescent="0.25">
      <c r="B1735">
        <f>INDEX(exante.Technology!$A$5:$A$300,MATCH(E1735,exante.Technology!$C$5:$C$300,0))</f>
        <v>1372</v>
      </c>
      <c r="C1735" s="1">
        <f t="shared" si="80"/>
        <v>1084</v>
      </c>
      <c r="D1735" s="30" t="str">
        <f>IF(INDEX(Technologies!$B$8:$U$227,H1735,I1735)=0,"",INDEX(Technologies!$B$8:$U$227,H1735,I1735))</f>
        <v>compact (5-7 cu. ft.)</v>
      </c>
      <c r="E1735" t="str">
        <f>INDEX(Technologies!$B$8:$B$227,H1735)</f>
        <v>RefgFrz-BM_CmpMini-Code</v>
      </c>
      <c r="G1735" t="str">
        <f t="shared" si="82"/>
        <v>SizeRange</v>
      </c>
      <c r="H1735">
        <f t="shared" si="81"/>
        <v>172</v>
      </c>
      <c r="I1735">
        <f>MATCH(G1735,Technologies!$B$7:$U$7,0)</f>
        <v>10</v>
      </c>
      <c r="J1735">
        <v>119</v>
      </c>
    </row>
    <row r="1736" spans="2:10" x14ac:dyDescent="0.25">
      <c r="B1736">
        <f>INDEX(exante.Technology!$A$5:$A$300,MATCH(E1736,exante.Technology!$C$5:$C$300,0))</f>
        <v>1372</v>
      </c>
      <c r="C1736" s="1">
        <f t="shared" si="80"/>
        <v>1085</v>
      </c>
      <c r="D1736" s="30" t="str">
        <f>IF(INDEX(Technologies!$B$8:$U$227,H1736,I1736)=0,"",INDEX(Technologies!$B$8:$U$227,H1736,I1736))</f>
        <v>Code</v>
      </c>
      <c r="E1736" t="str">
        <f>INDEX(Technologies!$B$8:$B$227,H1736)</f>
        <v>RefgFrz-BM_CmpMini-Code</v>
      </c>
      <c r="G1736" t="str">
        <f t="shared" si="82"/>
        <v>EffLevel</v>
      </c>
      <c r="H1736">
        <f t="shared" si="81"/>
        <v>172</v>
      </c>
      <c r="I1736">
        <f>MATCH(G1736,Technologies!$B$7:$U$7,0)</f>
        <v>11</v>
      </c>
      <c r="J1736">
        <v>119</v>
      </c>
    </row>
    <row r="1737" spans="2:10" x14ac:dyDescent="0.25">
      <c r="B1737">
        <f>INDEX(exante.Technology!$A$5:$A$300,MATCH(E1737,exante.Technology!$C$5:$C$300,0))</f>
        <v>1372</v>
      </c>
      <c r="C1737" s="1">
        <f t="shared" si="80"/>
        <v>167</v>
      </c>
      <c r="D1737" s="30">
        <f>IF(INDEX(Technologies!$B$8:$U$227,H1737,I1737)=0,"",INDEX(Technologies!$B$8:$U$227,H1737,I1737))</f>
        <v>427</v>
      </c>
      <c r="E1737" t="str">
        <f>INDEX(Technologies!$B$8:$B$227,H1737)</f>
        <v>RefgFrz-BM_CmpMini-Code</v>
      </c>
      <c r="G1737" t="str">
        <f t="shared" si="82"/>
        <v>Rated_kWhyr</v>
      </c>
      <c r="H1737">
        <f t="shared" si="81"/>
        <v>172</v>
      </c>
      <c r="I1737">
        <f>MATCH(G1737,Technologies!$B$7:$U$7,0)</f>
        <v>12</v>
      </c>
      <c r="J1737">
        <v>119</v>
      </c>
    </row>
    <row r="1738" spans="2:10" x14ac:dyDescent="0.25">
      <c r="B1738">
        <f>INDEX(exante.Technology!$A$5:$A$300,MATCH(E1738,exante.Technology!$C$5:$C$300,0))</f>
        <v>1372</v>
      </c>
      <c r="C1738" s="1">
        <f t="shared" si="80"/>
        <v>9</v>
      </c>
      <c r="D1738" s="30" t="str">
        <f>IF(INDEX(Technologies!$B$8:$U$227,H1738,I1738)=0,"",INDEX(Technologies!$B$8:$U$227,H1738,I1738))</f>
        <v>RatedkWh</v>
      </c>
      <c r="E1738" t="str">
        <f>INDEX(Technologies!$B$8:$B$227,H1738)</f>
        <v>RefgFrz-BM_CmpMini-Code</v>
      </c>
      <c r="G1738" t="str">
        <f t="shared" si="82"/>
        <v>Scale_Basis_Type</v>
      </c>
      <c r="H1738">
        <f t="shared" si="81"/>
        <v>172</v>
      </c>
      <c r="I1738">
        <f>MATCH(G1738,Technologies!$B$7:$U$7,0)</f>
        <v>13</v>
      </c>
      <c r="J1738">
        <v>119</v>
      </c>
    </row>
    <row r="1739" spans="2:10" x14ac:dyDescent="0.25">
      <c r="B1739">
        <f>INDEX(exante.Technology!$A$5:$A$300,MATCH(E1739,exante.Technology!$C$5:$C$300,0))</f>
        <v>1372</v>
      </c>
      <c r="C1739" s="1">
        <f t="shared" si="80"/>
        <v>10</v>
      </c>
      <c r="D1739" s="30">
        <f>IF(INDEX(Technologies!$B$8:$U$227,H1739,I1739)=0,"",INDEX(Technologies!$B$8:$U$227,H1739,I1739))</f>
        <v>427</v>
      </c>
      <c r="E1739" t="str">
        <f>INDEX(Technologies!$B$8:$B$227,H1739)</f>
        <v>RefgFrz-BM_CmpMini-Code</v>
      </c>
      <c r="G1739" t="str">
        <f t="shared" si="82"/>
        <v>Scale_Basis_Value</v>
      </c>
      <c r="H1739">
        <f t="shared" si="81"/>
        <v>172</v>
      </c>
      <c r="I1739">
        <f>MATCH(G1739,Technologies!$B$7:$U$7,0)</f>
        <v>14</v>
      </c>
      <c r="J1739">
        <v>119</v>
      </c>
    </row>
    <row r="1740" spans="2:10" x14ac:dyDescent="0.25">
      <c r="B1740">
        <f>INDEX(exante.Technology!$A$5:$A$300,MATCH(E1740,exante.Technology!$C$5:$C$300,0))</f>
        <v>1373</v>
      </c>
      <c r="C1740" s="1">
        <f t="shared" si="80"/>
        <v>83</v>
      </c>
      <c r="D1740" s="30" t="str">
        <f>IF(INDEX(Technologies!$B$8:$U$227,H1740,I1740)=0,"",INDEX(Technologies!$B$8:$U$227,H1740,I1740))</f>
        <v>Bottom</v>
      </c>
      <c r="E1740" t="str">
        <f>INDEX(Technologies!$B$8:$B$227,H1740)</f>
        <v>RefgFrz-BM_CmpSml-Code</v>
      </c>
      <c r="G1740" t="str">
        <f t="shared" ref="G1740:G1803" si="83">VLOOKUP(C1740,$B$6:$C$17,2,FALSE)</f>
        <v>Freezer_Location</v>
      </c>
      <c r="H1740">
        <f t="shared" si="81"/>
        <v>173</v>
      </c>
      <c r="I1740">
        <f>MATCH(G1740,Technologies!$B$7:$U$7,0)</f>
        <v>4</v>
      </c>
      <c r="J1740">
        <v>119</v>
      </c>
    </row>
    <row r="1741" spans="2:10" x14ac:dyDescent="0.25">
      <c r="B1741">
        <f>INDEX(exante.Technology!$A$5:$A$300,MATCH(E1741,exante.Technology!$C$5:$C$300,0))</f>
        <v>1373</v>
      </c>
      <c r="C1741" s="1">
        <f t="shared" si="80"/>
        <v>95</v>
      </c>
      <c r="D1741" s="30" t="b">
        <f>IF(INDEX(Technologies!$B$8:$U$227,H1741,I1741)=0,"",INDEX(Technologies!$B$8:$U$227,H1741,I1741))</f>
        <v>0</v>
      </c>
      <c r="E1741" t="str">
        <f>INDEX(Technologies!$B$8:$B$227,H1741)</f>
        <v>RefgFrz-BM_CmpSml-Code</v>
      </c>
      <c r="G1741" t="str">
        <f t="shared" si="83"/>
        <v>IceMaker</v>
      </c>
      <c r="H1741">
        <f t="shared" si="81"/>
        <v>173</v>
      </c>
      <c r="I1741">
        <f>MATCH(G1741,Technologies!$B$7:$U$7,0)</f>
        <v>5</v>
      </c>
      <c r="J1741">
        <v>119</v>
      </c>
    </row>
    <row r="1742" spans="2:10" x14ac:dyDescent="0.25">
      <c r="B1742">
        <f>INDEX(exante.Technology!$A$5:$A$300,MATCH(E1742,exante.Technology!$C$5:$C$300,0))</f>
        <v>1373</v>
      </c>
      <c r="C1742" s="1">
        <f t="shared" si="80"/>
        <v>1083</v>
      </c>
      <c r="D1742" s="30" t="b">
        <f>IF(INDEX(Technologies!$B$8:$U$227,H1742,I1742)=0,"",INDEX(Technologies!$B$8:$U$227,H1742,I1742))</f>
        <v>0</v>
      </c>
      <c r="E1742" t="str">
        <f>INDEX(Technologies!$B$8:$B$227,H1742)</f>
        <v>RefgFrz-BM_CmpSml-Code</v>
      </c>
      <c r="G1742" t="str">
        <f t="shared" si="83"/>
        <v>ThruDoorIce</v>
      </c>
      <c r="H1742">
        <f t="shared" si="81"/>
        <v>173</v>
      </c>
      <c r="I1742">
        <f>MATCH(G1742,Technologies!$B$7:$U$7,0)</f>
        <v>6</v>
      </c>
      <c r="J1742">
        <v>119</v>
      </c>
    </row>
    <row r="1743" spans="2:10" x14ac:dyDescent="0.25">
      <c r="B1743">
        <f>INDEX(exante.Technology!$A$5:$A$300,MATCH(E1743,exante.Technology!$C$5:$C$300,0))</f>
        <v>1373</v>
      </c>
      <c r="C1743" s="1">
        <f t="shared" si="80"/>
        <v>38</v>
      </c>
      <c r="D1743" s="30" t="str">
        <f>IF(INDEX(Technologies!$B$8:$U$227,H1743,I1743)=0,"",INDEX(Technologies!$B$8:$U$227,H1743,I1743))</f>
        <v>Automatic</v>
      </c>
      <c r="E1743" t="str">
        <f>INDEX(Technologies!$B$8:$B$227,H1743)</f>
        <v>RefgFrz-BM_CmpSml-Code</v>
      </c>
      <c r="G1743" t="str">
        <f t="shared" si="83"/>
        <v>Defrost</v>
      </c>
      <c r="H1743">
        <f t="shared" si="81"/>
        <v>173</v>
      </c>
      <c r="I1743">
        <f>MATCH(G1743,Technologies!$B$7:$U$7,0)</f>
        <v>7</v>
      </c>
      <c r="J1743">
        <v>119</v>
      </c>
    </row>
    <row r="1744" spans="2:10" x14ac:dyDescent="0.25">
      <c r="B1744">
        <f>INDEX(exante.Technology!$A$5:$A$300,MATCH(E1744,exante.Technology!$C$5:$C$300,0))</f>
        <v>1373</v>
      </c>
      <c r="C1744" s="1">
        <f t="shared" si="80"/>
        <v>205</v>
      </c>
      <c r="D1744" s="30">
        <f>IF(INDEX(Technologies!$B$8:$U$227,H1744,I1744)=0,"",INDEX(Technologies!$B$8:$U$227,H1744,I1744))</f>
        <v>3</v>
      </c>
      <c r="E1744" t="str">
        <f>INDEX(Technologies!$B$8:$B$227,H1744)</f>
        <v>RefgFrz-BM_CmpSml-Code</v>
      </c>
      <c r="G1744" t="str">
        <f t="shared" si="83"/>
        <v>TotVolume</v>
      </c>
      <c r="H1744">
        <f t="shared" si="81"/>
        <v>173</v>
      </c>
      <c r="I1744">
        <f>MATCH(G1744,Technologies!$B$7:$U$7,0)</f>
        <v>8</v>
      </c>
      <c r="J1744">
        <v>119</v>
      </c>
    </row>
    <row r="1745" spans="2:10" x14ac:dyDescent="0.25">
      <c r="B1745">
        <f>INDEX(exante.Technology!$A$5:$A$300,MATCH(E1745,exante.Technology!$C$5:$C$300,0))</f>
        <v>1373</v>
      </c>
      <c r="C1745" s="1">
        <f t="shared" si="80"/>
        <v>1084</v>
      </c>
      <c r="D1745" s="30" t="str">
        <f>IF(INDEX(Technologies!$B$8:$U$227,H1745,I1745)=0,"",INDEX(Technologies!$B$8:$U$227,H1745,I1745))</f>
        <v>compact mini (&lt;5 cu. ft.)</v>
      </c>
      <c r="E1745" t="str">
        <f>INDEX(Technologies!$B$8:$B$227,H1745)</f>
        <v>RefgFrz-BM_CmpSml-Code</v>
      </c>
      <c r="G1745" t="str">
        <f t="shared" si="83"/>
        <v>SizeRange</v>
      </c>
      <c r="H1745">
        <f t="shared" si="81"/>
        <v>173</v>
      </c>
      <c r="I1745">
        <f>MATCH(G1745,Technologies!$B$7:$U$7,0)</f>
        <v>10</v>
      </c>
      <c r="J1745">
        <v>119</v>
      </c>
    </row>
    <row r="1746" spans="2:10" x14ac:dyDescent="0.25">
      <c r="B1746">
        <f>INDEX(exante.Technology!$A$5:$A$300,MATCH(E1746,exante.Technology!$C$5:$C$300,0))</f>
        <v>1373</v>
      </c>
      <c r="C1746" s="1">
        <f t="shared" si="80"/>
        <v>1085</v>
      </c>
      <c r="D1746" s="30" t="str">
        <f>IF(INDEX(Technologies!$B$8:$U$227,H1746,I1746)=0,"",INDEX(Technologies!$B$8:$U$227,H1746,I1746))</f>
        <v>Code</v>
      </c>
      <c r="E1746" t="str">
        <f>INDEX(Technologies!$B$8:$B$227,H1746)</f>
        <v>RefgFrz-BM_CmpSml-Code</v>
      </c>
      <c r="G1746" t="str">
        <f t="shared" si="83"/>
        <v>EffLevel</v>
      </c>
      <c r="H1746">
        <f t="shared" si="81"/>
        <v>173</v>
      </c>
      <c r="I1746">
        <f>MATCH(G1746,Technologies!$B$7:$U$7,0)</f>
        <v>11</v>
      </c>
      <c r="J1746">
        <v>119</v>
      </c>
    </row>
    <row r="1747" spans="2:10" x14ac:dyDescent="0.25">
      <c r="B1747">
        <f>INDEX(exante.Technology!$A$5:$A$300,MATCH(E1747,exante.Technology!$C$5:$C$300,0))</f>
        <v>1373</v>
      </c>
      <c r="C1747" s="1">
        <f t="shared" si="80"/>
        <v>167</v>
      </c>
      <c r="D1747" s="30">
        <f>IF(INDEX(Technologies!$B$8:$U$227,H1747,I1747)=0,"",INDEX(Technologies!$B$8:$U$227,H1747,I1747))</f>
        <v>383</v>
      </c>
      <c r="E1747" t="str">
        <f>INDEX(Technologies!$B$8:$B$227,H1747)</f>
        <v>RefgFrz-BM_CmpSml-Code</v>
      </c>
      <c r="G1747" t="str">
        <f t="shared" si="83"/>
        <v>Rated_kWhyr</v>
      </c>
      <c r="H1747">
        <f t="shared" si="81"/>
        <v>173</v>
      </c>
      <c r="I1747">
        <f>MATCH(G1747,Technologies!$B$7:$U$7,0)</f>
        <v>12</v>
      </c>
      <c r="J1747">
        <v>119</v>
      </c>
    </row>
    <row r="1748" spans="2:10" x14ac:dyDescent="0.25">
      <c r="B1748">
        <f>INDEX(exante.Technology!$A$5:$A$300,MATCH(E1748,exante.Technology!$C$5:$C$300,0))</f>
        <v>1373</v>
      </c>
      <c r="C1748" s="1">
        <f t="shared" si="80"/>
        <v>9</v>
      </c>
      <c r="D1748" s="30" t="str">
        <f>IF(INDEX(Technologies!$B$8:$U$227,H1748,I1748)=0,"",INDEX(Technologies!$B$8:$U$227,H1748,I1748))</f>
        <v>RatedkWh</v>
      </c>
      <c r="E1748" t="str">
        <f>INDEX(Technologies!$B$8:$B$227,H1748)</f>
        <v>RefgFrz-BM_CmpSml-Code</v>
      </c>
      <c r="G1748" t="str">
        <f t="shared" si="83"/>
        <v>Scale_Basis_Type</v>
      </c>
      <c r="H1748">
        <f t="shared" si="81"/>
        <v>173</v>
      </c>
      <c r="I1748">
        <f>MATCH(G1748,Technologies!$B$7:$U$7,0)</f>
        <v>13</v>
      </c>
      <c r="J1748">
        <v>119</v>
      </c>
    </row>
    <row r="1749" spans="2:10" x14ac:dyDescent="0.25">
      <c r="B1749">
        <f>INDEX(exante.Technology!$A$5:$A$300,MATCH(E1749,exante.Technology!$C$5:$C$300,0))</f>
        <v>1373</v>
      </c>
      <c r="C1749" s="1">
        <f t="shared" si="80"/>
        <v>10</v>
      </c>
      <c r="D1749" s="30">
        <f>IF(INDEX(Technologies!$B$8:$U$227,H1749,I1749)=0,"",INDEX(Technologies!$B$8:$U$227,H1749,I1749))</f>
        <v>383</v>
      </c>
      <c r="E1749" t="str">
        <f>INDEX(Technologies!$B$8:$B$227,H1749)</f>
        <v>RefgFrz-BM_CmpSml-Code</v>
      </c>
      <c r="G1749" t="str">
        <f t="shared" si="83"/>
        <v>Scale_Basis_Value</v>
      </c>
      <c r="H1749">
        <f t="shared" si="81"/>
        <v>173</v>
      </c>
      <c r="I1749">
        <f>MATCH(G1749,Technologies!$B$7:$U$7,0)</f>
        <v>14</v>
      </c>
      <c r="J1749">
        <v>119</v>
      </c>
    </row>
    <row r="1750" spans="2:10" x14ac:dyDescent="0.25">
      <c r="B1750">
        <f>INDEX(exante.Technology!$A$5:$A$300,MATCH(E1750,exante.Technology!$C$5:$C$300,0))</f>
        <v>1374</v>
      </c>
      <c r="C1750" s="1">
        <f t="shared" si="80"/>
        <v>83</v>
      </c>
      <c r="D1750" s="30" t="str">
        <f>IF(INDEX(Technologies!$B$8:$U$227,H1750,I1750)=0,"",INDEX(Technologies!$B$8:$U$227,H1750,I1750))</f>
        <v>Int</v>
      </c>
      <c r="E1750" t="str">
        <f>INDEX(Technologies!$B$8:$B$227,H1750)</f>
        <v>RefgFrz_CmpMini-Tier1</v>
      </c>
      <c r="G1750" t="str">
        <f t="shared" si="83"/>
        <v>Freezer_Location</v>
      </c>
      <c r="H1750">
        <f t="shared" si="81"/>
        <v>174</v>
      </c>
      <c r="I1750">
        <f>MATCH(G1750,Technologies!$B$7:$U$7,0)</f>
        <v>4</v>
      </c>
      <c r="J1750">
        <v>119</v>
      </c>
    </row>
    <row r="1751" spans="2:10" x14ac:dyDescent="0.25">
      <c r="B1751">
        <f>INDEX(exante.Technology!$A$5:$A$300,MATCH(E1751,exante.Technology!$C$5:$C$300,0))</f>
        <v>1374</v>
      </c>
      <c r="C1751" s="1">
        <f t="shared" si="80"/>
        <v>95</v>
      </c>
      <c r="D1751" s="30" t="b">
        <f>IF(INDEX(Technologies!$B$8:$U$227,H1751,I1751)=0,"",INDEX(Technologies!$B$8:$U$227,H1751,I1751))</f>
        <v>0</v>
      </c>
      <c r="E1751" t="str">
        <f>INDEX(Technologies!$B$8:$B$227,H1751)</f>
        <v>RefgFrz_CmpMini-Tier1</v>
      </c>
      <c r="G1751" t="str">
        <f t="shared" si="83"/>
        <v>IceMaker</v>
      </c>
      <c r="H1751">
        <f t="shared" si="81"/>
        <v>174</v>
      </c>
      <c r="I1751">
        <f>MATCH(G1751,Technologies!$B$7:$U$7,0)</f>
        <v>5</v>
      </c>
      <c r="J1751">
        <v>119</v>
      </c>
    </row>
    <row r="1752" spans="2:10" x14ac:dyDescent="0.25">
      <c r="B1752">
        <f>INDEX(exante.Technology!$A$5:$A$300,MATCH(E1752,exante.Technology!$C$5:$C$300,0))</f>
        <v>1374</v>
      </c>
      <c r="C1752" s="1">
        <f t="shared" si="80"/>
        <v>1083</v>
      </c>
      <c r="D1752" s="30" t="b">
        <f>IF(INDEX(Technologies!$B$8:$U$227,H1752,I1752)=0,"",INDEX(Technologies!$B$8:$U$227,H1752,I1752))</f>
        <v>0</v>
      </c>
      <c r="E1752" t="str">
        <f>INDEX(Technologies!$B$8:$B$227,H1752)</f>
        <v>RefgFrz_CmpMini-Tier1</v>
      </c>
      <c r="G1752" t="str">
        <f t="shared" si="83"/>
        <v>ThruDoorIce</v>
      </c>
      <c r="H1752">
        <f t="shared" si="81"/>
        <v>174</v>
      </c>
      <c r="I1752">
        <f>MATCH(G1752,Technologies!$B$7:$U$7,0)</f>
        <v>6</v>
      </c>
      <c r="J1752">
        <v>119</v>
      </c>
    </row>
    <row r="1753" spans="2:10" x14ac:dyDescent="0.25">
      <c r="B1753">
        <f>INDEX(exante.Technology!$A$5:$A$300,MATCH(E1753,exante.Technology!$C$5:$C$300,0))</f>
        <v>1374</v>
      </c>
      <c r="C1753" s="1">
        <f t="shared" si="80"/>
        <v>38</v>
      </c>
      <c r="D1753" s="30" t="str">
        <f>IF(INDEX(Technologies!$B$8:$U$227,H1753,I1753)=0,"",INDEX(Technologies!$B$8:$U$227,H1753,I1753))</f>
        <v>Manual</v>
      </c>
      <c r="E1753" t="str">
        <f>INDEX(Technologies!$B$8:$B$227,H1753)</f>
        <v>RefgFrz_CmpMini-Tier1</v>
      </c>
      <c r="G1753" t="str">
        <f t="shared" si="83"/>
        <v>Defrost</v>
      </c>
      <c r="H1753">
        <f t="shared" si="81"/>
        <v>174</v>
      </c>
      <c r="I1753">
        <f>MATCH(G1753,Technologies!$B$7:$U$7,0)</f>
        <v>7</v>
      </c>
      <c r="J1753">
        <v>119</v>
      </c>
    </row>
    <row r="1754" spans="2:10" x14ac:dyDescent="0.25">
      <c r="B1754">
        <f>INDEX(exante.Technology!$A$5:$A$300,MATCH(E1754,exante.Technology!$C$5:$C$300,0))</f>
        <v>1374</v>
      </c>
      <c r="C1754" s="1">
        <f t="shared" si="80"/>
        <v>205</v>
      </c>
      <c r="D1754" s="30">
        <f>IF(INDEX(Technologies!$B$8:$U$227,H1754,I1754)=0,"",INDEX(Technologies!$B$8:$U$227,H1754,I1754))</f>
        <v>6</v>
      </c>
      <c r="E1754" t="str">
        <f>INDEX(Technologies!$B$8:$B$227,H1754)</f>
        <v>RefgFrz_CmpMini-Tier1</v>
      </c>
      <c r="G1754" t="str">
        <f t="shared" si="83"/>
        <v>TotVolume</v>
      </c>
      <c r="H1754">
        <f t="shared" si="81"/>
        <v>174</v>
      </c>
      <c r="I1754">
        <f>MATCH(G1754,Technologies!$B$7:$U$7,0)</f>
        <v>8</v>
      </c>
      <c r="J1754">
        <v>119</v>
      </c>
    </row>
    <row r="1755" spans="2:10" x14ac:dyDescent="0.25">
      <c r="B1755">
        <f>INDEX(exante.Technology!$A$5:$A$300,MATCH(E1755,exante.Technology!$C$5:$C$300,0))</f>
        <v>1374</v>
      </c>
      <c r="C1755" s="1">
        <f t="shared" si="80"/>
        <v>1084</v>
      </c>
      <c r="D1755" s="30" t="str">
        <f>IF(INDEX(Technologies!$B$8:$U$227,H1755,I1755)=0,"",INDEX(Technologies!$B$8:$U$227,H1755,I1755))</f>
        <v>compact (5-7 cu. ft.)</v>
      </c>
      <c r="E1755" t="str">
        <f>INDEX(Technologies!$B$8:$B$227,H1755)</f>
        <v>RefgFrz_CmpMini-Tier1</v>
      </c>
      <c r="G1755" t="str">
        <f t="shared" si="83"/>
        <v>SizeRange</v>
      </c>
      <c r="H1755">
        <f t="shared" si="81"/>
        <v>174</v>
      </c>
      <c r="I1755">
        <f>MATCH(G1755,Technologies!$B$7:$U$7,0)</f>
        <v>10</v>
      </c>
      <c r="J1755">
        <v>119</v>
      </c>
    </row>
    <row r="1756" spans="2:10" x14ac:dyDescent="0.25">
      <c r="B1756">
        <f>INDEX(exante.Technology!$A$5:$A$300,MATCH(E1756,exante.Technology!$C$5:$C$300,0))</f>
        <v>1374</v>
      </c>
      <c r="C1756" s="1">
        <f t="shared" si="80"/>
        <v>1085</v>
      </c>
      <c r="D1756" s="30" t="str">
        <f>IF(INDEX(Technologies!$B$8:$U$227,H1756,I1756)=0,"",INDEX(Technologies!$B$8:$U$227,H1756,I1756))</f>
        <v>Tier1</v>
      </c>
      <c r="E1756" t="str">
        <f>INDEX(Technologies!$B$8:$B$227,H1756)</f>
        <v>RefgFrz_CmpMini-Tier1</v>
      </c>
      <c r="G1756" t="str">
        <f t="shared" si="83"/>
        <v>EffLevel</v>
      </c>
      <c r="H1756">
        <f t="shared" si="81"/>
        <v>174</v>
      </c>
      <c r="I1756">
        <f>MATCH(G1756,Technologies!$B$7:$U$7,0)</f>
        <v>11</v>
      </c>
      <c r="J1756">
        <v>119</v>
      </c>
    </row>
    <row r="1757" spans="2:10" x14ac:dyDescent="0.25">
      <c r="B1757">
        <f>INDEX(exante.Technology!$A$5:$A$300,MATCH(E1757,exante.Technology!$C$5:$C$300,0))</f>
        <v>1374</v>
      </c>
      <c r="C1757" s="1">
        <f t="shared" si="80"/>
        <v>167</v>
      </c>
      <c r="D1757" s="30">
        <f>IF(INDEX(Technologies!$B$8:$U$227,H1757,I1757)=0,"",INDEX(Technologies!$B$8:$U$227,H1757,I1757))</f>
        <v>278</v>
      </c>
      <c r="E1757" t="str">
        <f>INDEX(Technologies!$B$8:$B$227,H1757)</f>
        <v>RefgFrz_CmpMini-Tier1</v>
      </c>
      <c r="G1757" t="str">
        <f t="shared" si="83"/>
        <v>Rated_kWhyr</v>
      </c>
      <c r="H1757">
        <f t="shared" si="81"/>
        <v>174</v>
      </c>
      <c r="I1757">
        <f>MATCH(G1757,Technologies!$B$7:$U$7,0)</f>
        <v>12</v>
      </c>
      <c r="J1757">
        <v>119</v>
      </c>
    </row>
    <row r="1758" spans="2:10" x14ac:dyDescent="0.25">
      <c r="B1758">
        <f>INDEX(exante.Technology!$A$5:$A$300,MATCH(E1758,exante.Technology!$C$5:$C$300,0))</f>
        <v>1374</v>
      </c>
      <c r="C1758" s="1">
        <f t="shared" si="80"/>
        <v>9</v>
      </c>
      <c r="D1758" s="30" t="str">
        <f>IF(INDEX(Technologies!$B$8:$U$227,H1758,I1758)=0,"",INDEX(Technologies!$B$8:$U$227,H1758,I1758))</f>
        <v>RatedkWh</v>
      </c>
      <c r="E1758" t="str">
        <f>INDEX(Technologies!$B$8:$B$227,H1758)</f>
        <v>RefgFrz_CmpMini-Tier1</v>
      </c>
      <c r="G1758" t="str">
        <f t="shared" si="83"/>
        <v>Scale_Basis_Type</v>
      </c>
      <c r="H1758">
        <f t="shared" si="81"/>
        <v>174</v>
      </c>
      <c r="I1758">
        <f>MATCH(G1758,Technologies!$B$7:$U$7,0)</f>
        <v>13</v>
      </c>
      <c r="J1758">
        <v>119</v>
      </c>
    </row>
    <row r="1759" spans="2:10" x14ac:dyDescent="0.25">
      <c r="B1759">
        <f>INDEX(exante.Technology!$A$5:$A$300,MATCH(E1759,exante.Technology!$C$5:$C$300,0))</f>
        <v>1374</v>
      </c>
      <c r="C1759" s="1">
        <f t="shared" ref="C1759:C1822" si="84">+C1749</f>
        <v>10</v>
      </c>
      <c r="D1759" s="30">
        <f>IF(INDEX(Technologies!$B$8:$U$227,H1759,I1759)=0,"",INDEX(Technologies!$B$8:$U$227,H1759,I1759))</f>
        <v>278</v>
      </c>
      <c r="E1759" t="str">
        <f>INDEX(Technologies!$B$8:$B$227,H1759)</f>
        <v>RefgFrz_CmpMini-Tier1</v>
      </c>
      <c r="G1759" t="str">
        <f t="shared" si="83"/>
        <v>Scale_Basis_Value</v>
      </c>
      <c r="H1759">
        <f t="shared" ref="H1759:H1822" si="85">+H1749+1</f>
        <v>174</v>
      </c>
      <c r="I1759">
        <f>MATCH(G1759,Technologies!$B$7:$U$7,0)</f>
        <v>14</v>
      </c>
      <c r="J1759">
        <v>119</v>
      </c>
    </row>
    <row r="1760" spans="2:10" x14ac:dyDescent="0.25">
      <c r="B1760">
        <f>INDEX(exante.Technology!$A$5:$A$300,MATCH(E1760,exante.Technology!$C$5:$C$300,0))</f>
        <v>1375</v>
      </c>
      <c r="C1760" s="1">
        <f t="shared" si="84"/>
        <v>83</v>
      </c>
      <c r="D1760" s="30" t="str">
        <f>IF(INDEX(Technologies!$B$8:$U$227,H1760,I1760)=0,"",INDEX(Technologies!$B$8:$U$227,H1760,I1760))</f>
        <v>Int</v>
      </c>
      <c r="E1760" t="str">
        <f>INDEX(Technologies!$B$8:$B$227,H1760)</f>
        <v>RefgFrz_CmpSml-Tier1</v>
      </c>
      <c r="G1760" t="str">
        <f t="shared" si="83"/>
        <v>Freezer_Location</v>
      </c>
      <c r="H1760">
        <f t="shared" si="85"/>
        <v>175</v>
      </c>
      <c r="I1760">
        <f>MATCH(G1760,Technologies!$B$7:$U$7,0)</f>
        <v>4</v>
      </c>
      <c r="J1760">
        <v>119</v>
      </c>
    </row>
    <row r="1761" spans="2:10" x14ac:dyDescent="0.25">
      <c r="B1761">
        <f>INDEX(exante.Technology!$A$5:$A$300,MATCH(E1761,exante.Technology!$C$5:$C$300,0))</f>
        <v>1375</v>
      </c>
      <c r="C1761" s="1">
        <f t="shared" si="84"/>
        <v>95</v>
      </c>
      <c r="D1761" s="30" t="b">
        <f>IF(INDEX(Technologies!$B$8:$U$227,H1761,I1761)=0,"",INDEX(Technologies!$B$8:$U$227,H1761,I1761))</f>
        <v>0</v>
      </c>
      <c r="E1761" t="str">
        <f>INDEX(Technologies!$B$8:$B$227,H1761)</f>
        <v>RefgFrz_CmpSml-Tier1</v>
      </c>
      <c r="G1761" t="str">
        <f t="shared" si="83"/>
        <v>IceMaker</v>
      </c>
      <c r="H1761">
        <f t="shared" si="85"/>
        <v>175</v>
      </c>
      <c r="I1761">
        <f>MATCH(G1761,Technologies!$B$7:$U$7,0)</f>
        <v>5</v>
      </c>
      <c r="J1761">
        <v>119</v>
      </c>
    </row>
    <row r="1762" spans="2:10" x14ac:dyDescent="0.25">
      <c r="B1762">
        <f>INDEX(exante.Technology!$A$5:$A$300,MATCH(E1762,exante.Technology!$C$5:$C$300,0))</f>
        <v>1375</v>
      </c>
      <c r="C1762" s="1">
        <f t="shared" si="84"/>
        <v>1083</v>
      </c>
      <c r="D1762" s="30" t="b">
        <f>IF(INDEX(Technologies!$B$8:$U$227,H1762,I1762)=0,"",INDEX(Technologies!$B$8:$U$227,H1762,I1762))</f>
        <v>0</v>
      </c>
      <c r="E1762" t="str">
        <f>INDEX(Technologies!$B$8:$B$227,H1762)</f>
        <v>RefgFrz_CmpSml-Tier1</v>
      </c>
      <c r="G1762" t="str">
        <f t="shared" si="83"/>
        <v>ThruDoorIce</v>
      </c>
      <c r="H1762">
        <f t="shared" si="85"/>
        <v>175</v>
      </c>
      <c r="I1762">
        <f>MATCH(G1762,Technologies!$B$7:$U$7,0)</f>
        <v>6</v>
      </c>
      <c r="J1762">
        <v>119</v>
      </c>
    </row>
    <row r="1763" spans="2:10" x14ac:dyDescent="0.25">
      <c r="B1763">
        <f>INDEX(exante.Technology!$A$5:$A$300,MATCH(E1763,exante.Technology!$C$5:$C$300,0))</f>
        <v>1375</v>
      </c>
      <c r="C1763" s="1">
        <f t="shared" si="84"/>
        <v>38</v>
      </c>
      <c r="D1763" s="30" t="str">
        <f>IF(INDEX(Technologies!$B$8:$U$227,H1763,I1763)=0,"",INDEX(Technologies!$B$8:$U$227,H1763,I1763))</f>
        <v>Manual</v>
      </c>
      <c r="E1763" t="str">
        <f>INDEX(Technologies!$B$8:$B$227,H1763)</f>
        <v>RefgFrz_CmpSml-Tier1</v>
      </c>
      <c r="G1763" t="str">
        <f t="shared" si="83"/>
        <v>Defrost</v>
      </c>
      <c r="H1763">
        <f t="shared" si="85"/>
        <v>175</v>
      </c>
      <c r="I1763">
        <f>MATCH(G1763,Technologies!$B$7:$U$7,0)</f>
        <v>7</v>
      </c>
      <c r="J1763">
        <v>119</v>
      </c>
    </row>
    <row r="1764" spans="2:10" x14ac:dyDescent="0.25">
      <c r="B1764">
        <f>INDEX(exante.Technology!$A$5:$A$300,MATCH(E1764,exante.Technology!$C$5:$C$300,0))</f>
        <v>1375</v>
      </c>
      <c r="C1764" s="1">
        <f t="shared" si="84"/>
        <v>205</v>
      </c>
      <c r="D1764" s="30">
        <f>IF(INDEX(Technologies!$B$8:$U$227,H1764,I1764)=0,"",INDEX(Technologies!$B$8:$U$227,H1764,I1764))</f>
        <v>3</v>
      </c>
      <c r="E1764" t="str">
        <f>INDEX(Technologies!$B$8:$B$227,H1764)</f>
        <v>RefgFrz_CmpSml-Tier1</v>
      </c>
      <c r="G1764" t="str">
        <f t="shared" si="83"/>
        <v>TotVolume</v>
      </c>
      <c r="H1764">
        <f t="shared" si="85"/>
        <v>175</v>
      </c>
      <c r="I1764">
        <f>MATCH(G1764,Technologies!$B$7:$U$7,0)</f>
        <v>8</v>
      </c>
      <c r="J1764">
        <v>119</v>
      </c>
    </row>
    <row r="1765" spans="2:10" x14ac:dyDescent="0.25">
      <c r="B1765">
        <f>INDEX(exante.Technology!$A$5:$A$300,MATCH(E1765,exante.Technology!$C$5:$C$300,0))</f>
        <v>1375</v>
      </c>
      <c r="C1765" s="1">
        <f t="shared" si="84"/>
        <v>1084</v>
      </c>
      <c r="D1765" s="30" t="str">
        <f>IF(INDEX(Technologies!$B$8:$U$227,H1765,I1765)=0,"",INDEX(Technologies!$B$8:$U$227,H1765,I1765))</f>
        <v>compact mini (&lt;5 cu. ft.)</v>
      </c>
      <c r="E1765" t="str">
        <f>INDEX(Technologies!$B$8:$B$227,H1765)</f>
        <v>RefgFrz_CmpSml-Tier1</v>
      </c>
      <c r="G1765" t="str">
        <f t="shared" si="83"/>
        <v>SizeRange</v>
      </c>
      <c r="H1765">
        <f t="shared" si="85"/>
        <v>175</v>
      </c>
      <c r="I1765">
        <f>MATCH(G1765,Technologies!$B$7:$U$7,0)</f>
        <v>10</v>
      </c>
      <c r="J1765">
        <v>119</v>
      </c>
    </row>
    <row r="1766" spans="2:10" x14ac:dyDescent="0.25">
      <c r="B1766">
        <f>INDEX(exante.Technology!$A$5:$A$300,MATCH(E1766,exante.Technology!$C$5:$C$300,0))</f>
        <v>1375</v>
      </c>
      <c r="C1766" s="1">
        <f t="shared" si="84"/>
        <v>1085</v>
      </c>
      <c r="D1766" s="30" t="str">
        <f>IF(INDEX(Technologies!$B$8:$U$227,H1766,I1766)=0,"",INDEX(Technologies!$B$8:$U$227,H1766,I1766))</f>
        <v>Tier1</v>
      </c>
      <c r="E1766" t="str">
        <f>INDEX(Technologies!$B$8:$B$227,H1766)</f>
        <v>RefgFrz_CmpSml-Tier1</v>
      </c>
      <c r="G1766" t="str">
        <f t="shared" si="83"/>
        <v>EffLevel</v>
      </c>
      <c r="H1766">
        <f t="shared" si="85"/>
        <v>175</v>
      </c>
      <c r="I1766">
        <f>MATCH(G1766,Technologies!$B$7:$U$7,0)</f>
        <v>11</v>
      </c>
      <c r="J1766">
        <v>119</v>
      </c>
    </row>
    <row r="1767" spans="2:10" x14ac:dyDescent="0.25">
      <c r="B1767">
        <f>INDEX(exante.Technology!$A$5:$A$300,MATCH(E1767,exante.Technology!$C$5:$C$300,0))</f>
        <v>1375</v>
      </c>
      <c r="C1767" s="1">
        <f t="shared" si="84"/>
        <v>167</v>
      </c>
      <c r="D1767" s="30">
        <f>IF(INDEX(Technologies!$B$8:$U$227,H1767,I1767)=0,"",INDEX(Technologies!$B$8:$U$227,H1767,I1767))</f>
        <v>252</v>
      </c>
      <c r="E1767" t="str">
        <f>INDEX(Technologies!$B$8:$B$227,H1767)</f>
        <v>RefgFrz_CmpSml-Tier1</v>
      </c>
      <c r="G1767" t="str">
        <f t="shared" si="83"/>
        <v>Rated_kWhyr</v>
      </c>
      <c r="H1767">
        <f t="shared" si="85"/>
        <v>175</v>
      </c>
      <c r="I1767">
        <f>MATCH(G1767,Technologies!$B$7:$U$7,0)</f>
        <v>12</v>
      </c>
      <c r="J1767">
        <v>119</v>
      </c>
    </row>
    <row r="1768" spans="2:10" x14ac:dyDescent="0.25">
      <c r="B1768">
        <f>INDEX(exante.Technology!$A$5:$A$300,MATCH(E1768,exante.Technology!$C$5:$C$300,0))</f>
        <v>1375</v>
      </c>
      <c r="C1768" s="1">
        <f t="shared" si="84"/>
        <v>9</v>
      </c>
      <c r="D1768" s="30" t="str">
        <f>IF(INDEX(Technologies!$B$8:$U$227,H1768,I1768)=0,"",INDEX(Technologies!$B$8:$U$227,H1768,I1768))</f>
        <v>RatedkWh</v>
      </c>
      <c r="E1768" t="str">
        <f>INDEX(Technologies!$B$8:$B$227,H1768)</f>
        <v>RefgFrz_CmpSml-Tier1</v>
      </c>
      <c r="G1768" t="str">
        <f t="shared" si="83"/>
        <v>Scale_Basis_Type</v>
      </c>
      <c r="H1768">
        <f t="shared" si="85"/>
        <v>175</v>
      </c>
      <c r="I1768">
        <f>MATCH(G1768,Technologies!$B$7:$U$7,0)</f>
        <v>13</v>
      </c>
      <c r="J1768">
        <v>119</v>
      </c>
    </row>
    <row r="1769" spans="2:10" x14ac:dyDescent="0.25">
      <c r="B1769">
        <f>INDEX(exante.Technology!$A$5:$A$300,MATCH(E1769,exante.Technology!$C$5:$C$300,0))</f>
        <v>1375</v>
      </c>
      <c r="C1769" s="1">
        <f t="shared" si="84"/>
        <v>10</v>
      </c>
      <c r="D1769" s="30">
        <f>IF(INDEX(Technologies!$B$8:$U$227,H1769,I1769)=0,"",INDEX(Technologies!$B$8:$U$227,H1769,I1769))</f>
        <v>252</v>
      </c>
      <c r="E1769" t="str">
        <f>INDEX(Technologies!$B$8:$B$227,H1769)</f>
        <v>RefgFrz_CmpSml-Tier1</v>
      </c>
      <c r="G1769" t="str">
        <f t="shared" si="83"/>
        <v>Scale_Basis_Value</v>
      </c>
      <c r="H1769">
        <f t="shared" si="85"/>
        <v>175</v>
      </c>
      <c r="I1769">
        <f>MATCH(G1769,Technologies!$B$7:$U$7,0)</f>
        <v>14</v>
      </c>
      <c r="J1769">
        <v>119</v>
      </c>
    </row>
    <row r="1770" spans="2:10" x14ac:dyDescent="0.25">
      <c r="B1770">
        <f>INDEX(exante.Technology!$A$5:$A$300,MATCH(E1770,exante.Technology!$C$5:$C$300,0))</f>
        <v>1376</v>
      </c>
      <c r="C1770" s="1">
        <f t="shared" si="84"/>
        <v>83</v>
      </c>
      <c r="D1770" s="30" t="str">
        <f>IF(INDEX(Technologies!$B$8:$U$227,H1770,I1770)=0,"",INDEX(Technologies!$B$8:$U$227,H1770,I1770))</f>
        <v>All</v>
      </c>
      <c r="E1770" t="str">
        <f>INDEX(Technologies!$B$8:$B$227,H1770)</f>
        <v>Refg-All_CmpMini-Tier1</v>
      </c>
      <c r="G1770" t="str">
        <f t="shared" si="83"/>
        <v>Freezer_Location</v>
      </c>
      <c r="H1770">
        <f t="shared" si="85"/>
        <v>176</v>
      </c>
      <c r="I1770">
        <f>MATCH(G1770,Technologies!$B$7:$U$7,0)</f>
        <v>4</v>
      </c>
      <c r="J1770">
        <v>119</v>
      </c>
    </row>
    <row r="1771" spans="2:10" x14ac:dyDescent="0.25">
      <c r="B1771">
        <f>INDEX(exante.Technology!$A$5:$A$300,MATCH(E1771,exante.Technology!$C$5:$C$300,0))</f>
        <v>1376</v>
      </c>
      <c r="C1771" s="1">
        <f t="shared" si="84"/>
        <v>95</v>
      </c>
      <c r="D1771" s="30" t="b">
        <f>IF(INDEX(Technologies!$B$8:$U$227,H1771,I1771)=0,"",INDEX(Technologies!$B$8:$U$227,H1771,I1771))</f>
        <v>0</v>
      </c>
      <c r="E1771" t="str">
        <f>INDEX(Technologies!$B$8:$B$227,H1771)</f>
        <v>Refg-All_CmpMini-Tier1</v>
      </c>
      <c r="G1771" t="str">
        <f t="shared" si="83"/>
        <v>IceMaker</v>
      </c>
      <c r="H1771">
        <f t="shared" si="85"/>
        <v>176</v>
      </c>
      <c r="I1771">
        <f>MATCH(G1771,Technologies!$B$7:$U$7,0)</f>
        <v>5</v>
      </c>
      <c r="J1771">
        <v>119</v>
      </c>
    </row>
    <row r="1772" spans="2:10" x14ac:dyDescent="0.25">
      <c r="B1772">
        <f>INDEX(exante.Technology!$A$5:$A$300,MATCH(E1772,exante.Technology!$C$5:$C$300,0))</f>
        <v>1376</v>
      </c>
      <c r="C1772" s="1">
        <f t="shared" si="84"/>
        <v>1083</v>
      </c>
      <c r="D1772" s="30" t="b">
        <f>IF(INDEX(Technologies!$B$8:$U$227,H1772,I1772)=0,"",INDEX(Technologies!$B$8:$U$227,H1772,I1772))</f>
        <v>0</v>
      </c>
      <c r="E1772" t="str">
        <f>INDEX(Technologies!$B$8:$B$227,H1772)</f>
        <v>Refg-All_CmpMini-Tier1</v>
      </c>
      <c r="G1772" t="str">
        <f t="shared" si="83"/>
        <v>ThruDoorIce</v>
      </c>
      <c r="H1772">
        <f t="shared" si="85"/>
        <v>176</v>
      </c>
      <c r="I1772">
        <f>MATCH(G1772,Technologies!$B$7:$U$7,0)</f>
        <v>6</v>
      </c>
      <c r="J1772">
        <v>119</v>
      </c>
    </row>
    <row r="1773" spans="2:10" x14ac:dyDescent="0.25">
      <c r="B1773">
        <f>INDEX(exante.Technology!$A$5:$A$300,MATCH(E1773,exante.Technology!$C$5:$C$300,0))</f>
        <v>1376</v>
      </c>
      <c r="C1773" s="1">
        <f t="shared" si="84"/>
        <v>38</v>
      </c>
      <c r="D1773" s="30" t="str">
        <f>IF(INDEX(Technologies!$B$8:$U$227,H1773,I1773)=0,"",INDEX(Technologies!$B$8:$U$227,H1773,I1773))</f>
        <v>Manual</v>
      </c>
      <c r="E1773" t="str">
        <f>INDEX(Technologies!$B$8:$B$227,H1773)</f>
        <v>Refg-All_CmpMini-Tier1</v>
      </c>
      <c r="G1773" t="str">
        <f t="shared" si="83"/>
        <v>Defrost</v>
      </c>
      <c r="H1773">
        <f t="shared" si="85"/>
        <v>176</v>
      </c>
      <c r="I1773">
        <f>MATCH(G1773,Technologies!$B$7:$U$7,0)</f>
        <v>7</v>
      </c>
      <c r="J1773">
        <v>119</v>
      </c>
    </row>
    <row r="1774" spans="2:10" x14ac:dyDescent="0.25">
      <c r="B1774">
        <f>INDEX(exante.Technology!$A$5:$A$300,MATCH(E1774,exante.Technology!$C$5:$C$300,0))</f>
        <v>1376</v>
      </c>
      <c r="C1774" s="1">
        <f t="shared" si="84"/>
        <v>205</v>
      </c>
      <c r="D1774" s="30">
        <f>IF(INDEX(Technologies!$B$8:$U$227,H1774,I1774)=0,"",INDEX(Technologies!$B$8:$U$227,H1774,I1774))</f>
        <v>6</v>
      </c>
      <c r="E1774" t="str">
        <f>INDEX(Technologies!$B$8:$B$227,H1774)</f>
        <v>Refg-All_CmpMini-Tier1</v>
      </c>
      <c r="G1774" t="str">
        <f t="shared" si="83"/>
        <v>TotVolume</v>
      </c>
      <c r="H1774">
        <f t="shared" si="85"/>
        <v>176</v>
      </c>
      <c r="I1774">
        <f>MATCH(G1774,Technologies!$B$7:$U$7,0)</f>
        <v>8</v>
      </c>
      <c r="J1774">
        <v>119</v>
      </c>
    </row>
    <row r="1775" spans="2:10" x14ac:dyDescent="0.25">
      <c r="B1775">
        <f>INDEX(exante.Technology!$A$5:$A$300,MATCH(E1775,exante.Technology!$C$5:$C$300,0))</f>
        <v>1376</v>
      </c>
      <c r="C1775" s="1">
        <f t="shared" si="84"/>
        <v>1084</v>
      </c>
      <c r="D1775" s="30" t="str">
        <f>IF(INDEX(Technologies!$B$8:$U$227,H1775,I1775)=0,"",INDEX(Technologies!$B$8:$U$227,H1775,I1775))</f>
        <v>compact (5-7 cu. ft.)</v>
      </c>
      <c r="E1775" t="str">
        <f>INDEX(Technologies!$B$8:$B$227,H1775)</f>
        <v>Refg-All_CmpMini-Tier1</v>
      </c>
      <c r="G1775" t="str">
        <f t="shared" si="83"/>
        <v>SizeRange</v>
      </c>
      <c r="H1775">
        <f t="shared" si="85"/>
        <v>176</v>
      </c>
      <c r="I1775">
        <f>MATCH(G1775,Technologies!$B$7:$U$7,0)</f>
        <v>10</v>
      </c>
      <c r="J1775">
        <v>119</v>
      </c>
    </row>
    <row r="1776" spans="2:10" x14ac:dyDescent="0.25">
      <c r="B1776">
        <f>INDEX(exante.Technology!$A$5:$A$300,MATCH(E1776,exante.Technology!$C$5:$C$300,0))</f>
        <v>1376</v>
      </c>
      <c r="C1776" s="1">
        <f t="shared" si="84"/>
        <v>1085</v>
      </c>
      <c r="D1776" s="30" t="str">
        <f>IF(INDEX(Technologies!$B$8:$U$227,H1776,I1776)=0,"",INDEX(Technologies!$B$8:$U$227,H1776,I1776))</f>
        <v>Tier1</v>
      </c>
      <c r="E1776" t="str">
        <f>INDEX(Technologies!$B$8:$B$227,H1776)</f>
        <v>Refg-All_CmpMini-Tier1</v>
      </c>
      <c r="G1776" t="str">
        <f t="shared" si="83"/>
        <v>EffLevel</v>
      </c>
      <c r="H1776">
        <f t="shared" si="85"/>
        <v>176</v>
      </c>
      <c r="I1776">
        <f>MATCH(G1776,Technologies!$B$7:$U$7,0)</f>
        <v>11</v>
      </c>
      <c r="J1776">
        <v>119</v>
      </c>
    </row>
    <row r="1777" spans="2:10" x14ac:dyDescent="0.25">
      <c r="B1777">
        <f>INDEX(exante.Technology!$A$5:$A$300,MATCH(E1777,exante.Technology!$C$5:$C$300,0))</f>
        <v>1376</v>
      </c>
      <c r="C1777" s="1">
        <f t="shared" si="84"/>
        <v>167</v>
      </c>
      <c r="D1777" s="30">
        <f>IF(INDEX(Technologies!$B$8:$U$227,H1777,I1777)=0,"",INDEX(Technologies!$B$8:$U$227,H1777,I1777))</f>
        <v>239</v>
      </c>
      <c r="E1777" t="str">
        <f>INDEX(Technologies!$B$8:$B$227,H1777)</f>
        <v>Refg-All_CmpMini-Tier1</v>
      </c>
      <c r="G1777" t="str">
        <f t="shared" si="83"/>
        <v>Rated_kWhyr</v>
      </c>
      <c r="H1777">
        <f t="shared" si="85"/>
        <v>176</v>
      </c>
      <c r="I1777">
        <f>MATCH(G1777,Technologies!$B$7:$U$7,0)</f>
        <v>12</v>
      </c>
      <c r="J1777">
        <v>119</v>
      </c>
    </row>
    <row r="1778" spans="2:10" x14ac:dyDescent="0.25">
      <c r="B1778">
        <f>INDEX(exante.Technology!$A$5:$A$300,MATCH(E1778,exante.Technology!$C$5:$C$300,0))</f>
        <v>1376</v>
      </c>
      <c r="C1778" s="1">
        <f t="shared" si="84"/>
        <v>9</v>
      </c>
      <c r="D1778" s="30" t="str">
        <f>IF(INDEX(Technologies!$B$8:$U$227,H1778,I1778)=0,"",INDEX(Technologies!$B$8:$U$227,H1778,I1778))</f>
        <v>RatedkWh</v>
      </c>
      <c r="E1778" t="str">
        <f>INDEX(Technologies!$B$8:$B$227,H1778)</f>
        <v>Refg-All_CmpMini-Tier1</v>
      </c>
      <c r="G1778" t="str">
        <f t="shared" si="83"/>
        <v>Scale_Basis_Type</v>
      </c>
      <c r="H1778">
        <f t="shared" si="85"/>
        <v>176</v>
      </c>
      <c r="I1778">
        <f>MATCH(G1778,Technologies!$B$7:$U$7,0)</f>
        <v>13</v>
      </c>
      <c r="J1778">
        <v>119</v>
      </c>
    </row>
    <row r="1779" spans="2:10" x14ac:dyDescent="0.25">
      <c r="B1779">
        <f>INDEX(exante.Technology!$A$5:$A$300,MATCH(E1779,exante.Technology!$C$5:$C$300,0))</f>
        <v>1376</v>
      </c>
      <c r="C1779" s="1">
        <f t="shared" si="84"/>
        <v>10</v>
      </c>
      <c r="D1779" s="30">
        <f>IF(INDEX(Technologies!$B$8:$U$227,H1779,I1779)=0,"",INDEX(Technologies!$B$8:$U$227,H1779,I1779))</f>
        <v>239</v>
      </c>
      <c r="E1779" t="str">
        <f>INDEX(Technologies!$B$8:$B$227,H1779)</f>
        <v>Refg-All_CmpMini-Tier1</v>
      </c>
      <c r="G1779" t="str">
        <f t="shared" si="83"/>
        <v>Scale_Basis_Value</v>
      </c>
      <c r="H1779">
        <f t="shared" si="85"/>
        <v>176</v>
      </c>
      <c r="I1779">
        <f>MATCH(G1779,Technologies!$B$7:$U$7,0)</f>
        <v>14</v>
      </c>
      <c r="J1779">
        <v>119</v>
      </c>
    </row>
    <row r="1780" spans="2:10" x14ac:dyDescent="0.25">
      <c r="B1780">
        <f>INDEX(exante.Technology!$A$5:$A$300,MATCH(E1780,exante.Technology!$C$5:$C$300,0))</f>
        <v>1377</v>
      </c>
      <c r="C1780" s="1">
        <f t="shared" si="84"/>
        <v>83</v>
      </c>
      <c r="D1780" s="30" t="str">
        <f>IF(INDEX(Technologies!$B$8:$U$227,H1780,I1780)=0,"",INDEX(Technologies!$B$8:$U$227,H1780,I1780))</f>
        <v>All</v>
      </c>
      <c r="E1780" t="str">
        <f>INDEX(Technologies!$B$8:$B$227,H1780)</f>
        <v>Refg-All_CmpSml-Tier1</v>
      </c>
      <c r="G1780" t="str">
        <f t="shared" si="83"/>
        <v>Freezer_Location</v>
      </c>
      <c r="H1780">
        <f t="shared" si="85"/>
        <v>177</v>
      </c>
      <c r="I1780">
        <f>MATCH(G1780,Technologies!$B$7:$U$7,0)</f>
        <v>4</v>
      </c>
      <c r="J1780">
        <v>119</v>
      </c>
    </row>
    <row r="1781" spans="2:10" x14ac:dyDescent="0.25">
      <c r="B1781">
        <f>INDEX(exante.Technology!$A$5:$A$300,MATCH(E1781,exante.Technology!$C$5:$C$300,0))</f>
        <v>1377</v>
      </c>
      <c r="C1781" s="1">
        <f t="shared" si="84"/>
        <v>95</v>
      </c>
      <c r="D1781" s="30" t="b">
        <f>IF(INDEX(Technologies!$B$8:$U$227,H1781,I1781)=0,"",INDEX(Technologies!$B$8:$U$227,H1781,I1781))</f>
        <v>0</v>
      </c>
      <c r="E1781" t="str">
        <f>INDEX(Technologies!$B$8:$B$227,H1781)</f>
        <v>Refg-All_CmpSml-Tier1</v>
      </c>
      <c r="G1781" t="str">
        <f t="shared" si="83"/>
        <v>IceMaker</v>
      </c>
      <c r="H1781">
        <f t="shared" si="85"/>
        <v>177</v>
      </c>
      <c r="I1781">
        <f>MATCH(G1781,Technologies!$B$7:$U$7,0)</f>
        <v>5</v>
      </c>
      <c r="J1781">
        <v>119</v>
      </c>
    </row>
    <row r="1782" spans="2:10" x14ac:dyDescent="0.25">
      <c r="B1782">
        <f>INDEX(exante.Technology!$A$5:$A$300,MATCH(E1782,exante.Technology!$C$5:$C$300,0))</f>
        <v>1377</v>
      </c>
      <c r="C1782" s="1">
        <f t="shared" si="84"/>
        <v>1083</v>
      </c>
      <c r="D1782" s="30" t="b">
        <f>IF(INDEX(Technologies!$B$8:$U$227,H1782,I1782)=0,"",INDEX(Technologies!$B$8:$U$227,H1782,I1782))</f>
        <v>0</v>
      </c>
      <c r="E1782" t="str">
        <f>INDEX(Technologies!$B$8:$B$227,H1782)</f>
        <v>Refg-All_CmpSml-Tier1</v>
      </c>
      <c r="G1782" t="str">
        <f t="shared" si="83"/>
        <v>ThruDoorIce</v>
      </c>
      <c r="H1782">
        <f t="shared" si="85"/>
        <v>177</v>
      </c>
      <c r="I1782">
        <f>MATCH(G1782,Technologies!$B$7:$U$7,0)</f>
        <v>6</v>
      </c>
      <c r="J1782">
        <v>119</v>
      </c>
    </row>
    <row r="1783" spans="2:10" x14ac:dyDescent="0.25">
      <c r="B1783">
        <f>INDEX(exante.Technology!$A$5:$A$300,MATCH(E1783,exante.Technology!$C$5:$C$300,0))</f>
        <v>1377</v>
      </c>
      <c r="C1783" s="1">
        <f t="shared" si="84"/>
        <v>38</v>
      </c>
      <c r="D1783" s="30" t="str">
        <f>IF(INDEX(Technologies!$B$8:$U$227,H1783,I1783)=0,"",INDEX(Technologies!$B$8:$U$227,H1783,I1783))</f>
        <v>Manual</v>
      </c>
      <c r="E1783" t="str">
        <f>INDEX(Technologies!$B$8:$B$227,H1783)</f>
        <v>Refg-All_CmpSml-Tier1</v>
      </c>
      <c r="G1783" t="str">
        <f t="shared" si="83"/>
        <v>Defrost</v>
      </c>
      <c r="H1783">
        <f t="shared" si="85"/>
        <v>177</v>
      </c>
      <c r="I1783">
        <f>MATCH(G1783,Technologies!$B$7:$U$7,0)</f>
        <v>7</v>
      </c>
      <c r="J1783">
        <v>119</v>
      </c>
    </row>
    <row r="1784" spans="2:10" x14ac:dyDescent="0.25">
      <c r="B1784">
        <f>INDEX(exante.Technology!$A$5:$A$300,MATCH(E1784,exante.Technology!$C$5:$C$300,0))</f>
        <v>1377</v>
      </c>
      <c r="C1784" s="1">
        <f t="shared" si="84"/>
        <v>205</v>
      </c>
      <c r="D1784" s="30">
        <f>IF(INDEX(Technologies!$B$8:$U$227,H1784,I1784)=0,"",INDEX(Technologies!$B$8:$U$227,H1784,I1784))</f>
        <v>3</v>
      </c>
      <c r="E1784" t="str">
        <f>INDEX(Technologies!$B$8:$B$227,H1784)</f>
        <v>Refg-All_CmpSml-Tier1</v>
      </c>
      <c r="G1784" t="str">
        <f t="shared" si="83"/>
        <v>TotVolume</v>
      </c>
      <c r="H1784">
        <f t="shared" si="85"/>
        <v>177</v>
      </c>
      <c r="I1784">
        <f>MATCH(G1784,Technologies!$B$7:$U$7,0)</f>
        <v>8</v>
      </c>
      <c r="J1784">
        <v>119</v>
      </c>
    </row>
    <row r="1785" spans="2:10" x14ac:dyDescent="0.25">
      <c r="B1785">
        <f>INDEX(exante.Technology!$A$5:$A$300,MATCH(E1785,exante.Technology!$C$5:$C$300,0))</f>
        <v>1377</v>
      </c>
      <c r="C1785" s="1">
        <f t="shared" si="84"/>
        <v>1084</v>
      </c>
      <c r="D1785" s="30" t="str">
        <f>IF(INDEX(Technologies!$B$8:$U$227,H1785,I1785)=0,"",INDEX(Technologies!$B$8:$U$227,H1785,I1785))</f>
        <v>compact mini (&lt;5 cu. ft.)</v>
      </c>
      <c r="E1785" t="str">
        <f>INDEX(Technologies!$B$8:$B$227,H1785)</f>
        <v>Refg-All_CmpSml-Tier1</v>
      </c>
      <c r="G1785" t="str">
        <f t="shared" si="83"/>
        <v>SizeRange</v>
      </c>
      <c r="H1785">
        <f t="shared" si="85"/>
        <v>177</v>
      </c>
      <c r="I1785">
        <f>MATCH(G1785,Technologies!$B$7:$U$7,0)</f>
        <v>10</v>
      </c>
      <c r="J1785">
        <v>119</v>
      </c>
    </row>
    <row r="1786" spans="2:10" x14ac:dyDescent="0.25">
      <c r="B1786">
        <f>INDEX(exante.Technology!$A$5:$A$300,MATCH(E1786,exante.Technology!$C$5:$C$300,0))</f>
        <v>1377</v>
      </c>
      <c r="C1786" s="1">
        <f t="shared" si="84"/>
        <v>1085</v>
      </c>
      <c r="D1786" s="30" t="str">
        <f>IF(INDEX(Technologies!$B$8:$U$227,H1786,I1786)=0,"",INDEX(Technologies!$B$8:$U$227,H1786,I1786))</f>
        <v>Tier1</v>
      </c>
      <c r="E1786" t="str">
        <f>INDEX(Technologies!$B$8:$B$227,H1786)</f>
        <v>Refg-All_CmpSml-Tier1</v>
      </c>
      <c r="G1786" t="str">
        <f t="shared" si="83"/>
        <v>EffLevel</v>
      </c>
      <c r="H1786">
        <f t="shared" si="85"/>
        <v>177</v>
      </c>
      <c r="I1786">
        <f>MATCH(G1786,Technologies!$B$7:$U$7,0)</f>
        <v>11</v>
      </c>
      <c r="J1786">
        <v>119</v>
      </c>
    </row>
    <row r="1787" spans="2:10" x14ac:dyDescent="0.25">
      <c r="B1787">
        <f>INDEX(exante.Technology!$A$5:$A$300,MATCH(E1787,exante.Technology!$C$5:$C$300,0))</f>
        <v>1377</v>
      </c>
      <c r="C1787" s="1">
        <f t="shared" si="84"/>
        <v>167</v>
      </c>
      <c r="D1787" s="30">
        <f>IF(INDEX(Technologies!$B$8:$U$227,H1787,I1787)=0,"",INDEX(Technologies!$B$8:$U$227,H1787,I1787))</f>
        <v>219</v>
      </c>
      <c r="E1787" t="str">
        <f>INDEX(Technologies!$B$8:$B$227,H1787)</f>
        <v>Refg-All_CmpSml-Tier1</v>
      </c>
      <c r="G1787" t="str">
        <f t="shared" si="83"/>
        <v>Rated_kWhyr</v>
      </c>
      <c r="H1787">
        <f t="shared" si="85"/>
        <v>177</v>
      </c>
      <c r="I1787">
        <f>MATCH(G1787,Technologies!$B$7:$U$7,0)</f>
        <v>12</v>
      </c>
      <c r="J1787">
        <v>119</v>
      </c>
    </row>
    <row r="1788" spans="2:10" x14ac:dyDescent="0.25">
      <c r="B1788">
        <f>INDEX(exante.Technology!$A$5:$A$300,MATCH(E1788,exante.Technology!$C$5:$C$300,0))</f>
        <v>1377</v>
      </c>
      <c r="C1788" s="1">
        <f t="shared" si="84"/>
        <v>9</v>
      </c>
      <c r="D1788" s="30" t="str">
        <f>IF(INDEX(Technologies!$B$8:$U$227,H1788,I1788)=0,"",INDEX(Technologies!$B$8:$U$227,H1788,I1788))</f>
        <v>RatedkWh</v>
      </c>
      <c r="E1788" t="str">
        <f>INDEX(Technologies!$B$8:$B$227,H1788)</f>
        <v>Refg-All_CmpSml-Tier1</v>
      </c>
      <c r="G1788" t="str">
        <f t="shared" si="83"/>
        <v>Scale_Basis_Type</v>
      </c>
      <c r="H1788">
        <f t="shared" si="85"/>
        <v>177</v>
      </c>
      <c r="I1788">
        <f>MATCH(G1788,Technologies!$B$7:$U$7,0)</f>
        <v>13</v>
      </c>
      <c r="J1788">
        <v>119</v>
      </c>
    </row>
    <row r="1789" spans="2:10" x14ac:dyDescent="0.25">
      <c r="B1789">
        <f>INDEX(exante.Technology!$A$5:$A$300,MATCH(E1789,exante.Technology!$C$5:$C$300,0))</f>
        <v>1377</v>
      </c>
      <c r="C1789" s="1">
        <f t="shared" si="84"/>
        <v>10</v>
      </c>
      <c r="D1789" s="30">
        <f>IF(INDEX(Technologies!$B$8:$U$227,H1789,I1789)=0,"",INDEX(Technologies!$B$8:$U$227,H1789,I1789))</f>
        <v>219</v>
      </c>
      <c r="E1789" t="str">
        <f>INDEX(Technologies!$B$8:$B$227,H1789)</f>
        <v>Refg-All_CmpSml-Tier1</v>
      </c>
      <c r="G1789" t="str">
        <f t="shared" si="83"/>
        <v>Scale_Basis_Value</v>
      </c>
      <c r="H1789">
        <f t="shared" si="85"/>
        <v>177</v>
      </c>
      <c r="I1789">
        <f>MATCH(G1789,Technologies!$B$7:$U$7,0)</f>
        <v>14</v>
      </c>
      <c r="J1789">
        <v>119</v>
      </c>
    </row>
    <row r="1790" spans="2:10" x14ac:dyDescent="0.25">
      <c r="B1790">
        <f>INDEX(exante.Technology!$A$5:$A$300,MATCH(E1790,exante.Technology!$C$5:$C$300,0))</f>
        <v>1378</v>
      </c>
      <c r="C1790" s="1">
        <f t="shared" si="84"/>
        <v>83</v>
      </c>
      <c r="D1790" s="30" t="str">
        <f>IF(INDEX(Technologies!$B$8:$U$227,H1790,I1790)=0,"",INDEX(Technologies!$B$8:$U$227,H1790,I1790))</f>
        <v>Top</v>
      </c>
      <c r="E1790" t="str">
        <f>INDEX(Technologies!$B$8:$B$227,H1790)</f>
        <v>RefgFrz-TM_CmpMini-Tier1</v>
      </c>
      <c r="G1790" t="str">
        <f t="shared" si="83"/>
        <v>Freezer_Location</v>
      </c>
      <c r="H1790">
        <f t="shared" si="85"/>
        <v>178</v>
      </c>
      <c r="I1790">
        <f>MATCH(G1790,Technologies!$B$7:$U$7,0)</f>
        <v>4</v>
      </c>
      <c r="J1790">
        <v>119</v>
      </c>
    </row>
    <row r="1791" spans="2:10" x14ac:dyDescent="0.25">
      <c r="B1791">
        <f>INDEX(exante.Technology!$A$5:$A$300,MATCH(E1791,exante.Technology!$C$5:$C$300,0))</f>
        <v>1378</v>
      </c>
      <c r="C1791" s="1">
        <f t="shared" si="84"/>
        <v>95</v>
      </c>
      <c r="D1791" s="30" t="b">
        <f>IF(INDEX(Technologies!$B$8:$U$227,H1791,I1791)=0,"",INDEX(Technologies!$B$8:$U$227,H1791,I1791))</f>
        <v>0</v>
      </c>
      <c r="E1791" t="str">
        <f>INDEX(Technologies!$B$8:$B$227,H1791)</f>
        <v>RefgFrz-TM_CmpMini-Tier1</v>
      </c>
      <c r="G1791" t="str">
        <f t="shared" si="83"/>
        <v>IceMaker</v>
      </c>
      <c r="H1791">
        <f t="shared" si="85"/>
        <v>178</v>
      </c>
      <c r="I1791">
        <f>MATCH(G1791,Technologies!$B$7:$U$7,0)</f>
        <v>5</v>
      </c>
      <c r="J1791">
        <v>119</v>
      </c>
    </row>
    <row r="1792" spans="2:10" x14ac:dyDescent="0.25">
      <c r="B1792">
        <f>INDEX(exante.Technology!$A$5:$A$300,MATCH(E1792,exante.Technology!$C$5:$C$300,0))</f>
        <v>1378</v>
      </c>
      <c r="C1792" s="1">
        <f t="shared" si="84"/>
        <v>1083</v>
      </c>
      <c r="D1792" s="30" t="b">
        <f>IF(INDEX(Technologies!$B$8:$U$227,H1792,I1792)=0,"",INDEX(Technologies!$B$8:$U$227,H1792,I1792))</f>
        <v>0</v>
      </c>
      <c r="E1792" t="str">
        <f>INDEX(Technologies!$B$8:$B$227,H1792)</f>
        <v>RefgFrz-TM_CmpMini-Tier1</v>
      </c>
      <c r="G1792" t="str">
        <f t="shared" si="83"/>
        <v>ThruDoorIce</v>
      </c>
      <c r="H1792">
        <f t="shared" si="85"/>
        <v>178</v>
      </c>
      <c r="I1792">
        <f>MATCH(G1792,Technologies!$B$7:$U$7,0)</f>
        <v>6</v>
      </c>
      <c r="J1792">
        <v>119</v>
      </c>
    </row>
    <row r="1793" spans="2:10" x14ac:dyDescent="0.25">
      <c r="B1793">
        <f>INDEX(exante.Technology!$A$5:$A$300,MATCH(E1793,exante.Technology!$C$5:$C$300,0))</f>
        <v>1378</v>
      </c>
      <c r="C1793" s="1">
        <f t="shared" si="84"/>
        <v>38</v>
      </c>
      <c r="D1793" s="30" t="str">
        <f>IF(INDEX(Technologies!$B$8:$U$227,H1793,I1793)=0,"",INDEX(Technologies!$B$8:$U$227,H1793,I1793))</f>
        <v>Automatic</v>
      </c>
      <c r="E1793" t="str">
        <f>INDEX(Technologies!$B$8:$B$227,H1793)</f>
        <v>RefgFrz-TM_CmpMini-Tier1</v>
      </c>
      <c r="G1793" t="str">
        <f t="shared" si="83"/>
        <v>Defrost</v>
      </c>
      <c r="H1793">
        <f t="shared" si="85"/>
        <v>178</v>
      </c>
      <c r="I1793">
        <f>MATCH(G1793,Technologies!$B$7:$U$7,0)</f>
        <v>7</v>
      </c>
      <c r="J1793">
        <v>119</v>
      </c>
    </row>
    <row r="1794" spans="2:10" x14ac:dyDescent="0.25">
      <c r="B1794">
        <f>INDEX(exante.Technology!$A$5:$A$300,MATCH(E1794,exante.Technology!$C$5:$C$300,0))</f>
        <v>1378</v>
      </c>
      <c r="C1794" s="1">
        <f t="shared" si="84"/>
        <v>205</v>
      </c>
      <c r="D1794" s="30">
        <f>IF(INDEX(Technologies!$B$8:$U$227,H1794,I1794)=0,"",INDEX(Technologies!$B$8:$U$227,H1794,I1794))</f>
        <v>6</v>
      </c>
      <c r="E1794" t="str">
        <f>INDEX(Technologies!$B$8:$B$227,H1794)</f>
        <v>RefgFrz-TM_CmpMini-Tier1</v>
      </c>
      <c r="G1794" t="str">
        <f t="shared" si="83"/>
        <v>TotVolume</v>
      </c>
      <c r="H1794">
        <f t="shared" si="85"/>
        <v>178</v>
      </c>
      <c r="I1794">
        <f>MATCH(G1794,Technologies!$B$7:$U$7,0)</f>
        <v>8</v>
      </c>
      <c r="J1794">
        <v>119</v>
      </c>
    </row>
    <row r="1795" spans="2:10" x14ac:dyDescent="0.25">
      <c r="B1795">
        <f>INDEX(exante.Technology!$A$5:$A$300,MATCH(E1795,exante.Technology!$C$5:$C$300,0))</f>
        <v>1378</v>
      </c>
      <c r="C1795" s="1">
        <f t="shared" si="84"/>
        <v>1084</v>
      </c>
      <c r="D1795" s="30" t="str">
        <f>IF(INDEX(Technologies!$B$8:$U$227,H1795,I1795)=0,"",INDEX(Technologies!$B$8:$U$227,H1795,I1795))</f>
        <v>compact (5-7 cu. ft.)</v>
      </c>
      <c r="E1795" t="str">
        <f>INDEX(Technologies!$B$8:$B$227,H1795)</f>
        <v>RefgFrz-TM_CmpMini-Tier1</v>
      </c>
      <c r="G1795" t="str">
        <f t="shared" si="83"/>
        <v>SizeRange</v>
      </c>
      <c r="H1795">
        <f t="shared" si="85"/>
        <v>178</v>
      </c>
      <c r="I1795">
        <f>MATCH(G1795,Technologies!$B$7:$U$7,0)</f>
        <v>10</v>
      </c>
      <c r="J1795">
        <v>119</v>
      </c>
    </row>
    <row r="1796" spans="2:10" x14ac:dyDescent="0.25">
      <c r="B1796">
        <f>INDEX(exante.Technology!$A$5:$A$300,MATCH(E1796,exante.Technology!$C$5:$C$300,0))</f>
        <v>1378</v>
      </c>
      <c r="C1796" s="1">
        <f t="shared" si="84"/>
        <v>1085</v>
      </c>
      <c r="D1796" s="30" t="str">
        <f>IF(INDEX(Technologies!$B$8:$U$227,H1796,I1796)=0,"",INDEX(Technologies!$B$8:$U$227,H1796,I1796))</f>
        <v>Tier1</v>
      </c>
      <c r="E1796" t="str">
        <f>INDEX(Technologies!$B$8:$B$227,H1796)</f>
        <v>RefgFrz-TM_CmpMini-Tier1</v>
      </c>
      <c r="G1796" t="str">
        <f t="shared" si="83"/>
        <v>EffLevel</v>
      </c>
      <c r="H1796">
        <f t="shared" si="85"/>
        <v>178</v>
      </c>
      <c r="I1796">
        <f>MATCH(G1796,Technologies!$B$7:$U$7,0)</f>
        <v>11</v>
      </c>
      <c r="J1796">
        <v>119</v>
      </c>
    </row>
    <row r="1797" spans="2:10" x14ac:dyDescent="0.25">
      <c r="B1797">
        <f>INDEX(exante.Technology!$A$5:$A$300,MATCH(E1797,exante.Technology!$C$5:$C$300,0))</f>
        <v>1378</v>
      </c>
      <c r="C1797" s="1">
        <f t="shared" si="84"/>
        <v>167</v>
      </c>
      <c r="D1797" s="30">
        <f>IF(INDEX(Technologies!$B$8:$U$227,H1797,I1797)=0,"",INDEX(Technologies!$B$8:$U$227,H1797,I1797))</f>
        <v>384</v>
      </c>
      <c r="E1797" t="str">
        <f>INDEX(Technologies!$B$8:$B$227,H1797)</f>
        <v>RefgFrz-TM_CmpMini-Tier1</v>
      </c>
      <c r="G1797" t="str">
        <f t="shared" si="83"/>
        <v>Rated_kWhyr</v>
      </c>
      <c r="H1797">
        <f t="shared" si="85"/>
        <v>178</v>
      </c>
      <c r="I1797">
        <f>MATCH(G1797,Technologies!$B$7:$U$7,0)</f>
        <v>12</v>
      </c>
      <c r="J1797">
        <v>119</v>
      </c>
    </row>
    <row r="1798" spans="2:10" x14ac:dyDescent="0.25">
      <c r="B1798">
        <f>INDEX(exante.Technology!$A$5:$A$300,MATCH(E1798,exante.Technology!$C$5:$C$300,0))</f>
        <v>1378</v>
      </c>
      <c r="C1798" s="1">
        <f t="shared" si="84"/>
        <v>9</v>
      </c>
      <c r="D1798" s="30" t="str">
        <f>IF(INDEX(Technologies!$B$8:$U$227,H1798,I1798)=0,"",INDEX(Technologies!$B$8:$U$227,H1798,I1798))</f>
        <v>RatedkWh</v>
      </c>
      <c r="E1798" t="str">
        <f>INDEX(Technologies!$B$8:$B$227,H1798)</f>
        <v>RefgFrz-TM_CmpMini-Tier1</v>
      </c>
      <c r="G1798" t="str">
        <f t="shared" si="83"/>
        <v>Scale_Basis_Type</v>
      </c>
      <c r="H1798">
        <f t="shared" si="85"/>
        <v>178</v>
      </c>
      <c r="I1798">
        <f>MATCH(G1798,Technologies!$B$7:$U$7,0)</f>
        <v>13</v>
      </c>
      <c r="J1798">
        <v>119</v>
      </c>
    </row>
    <row r="1799" spans="2:10" x14ac:dyDescent="0.25">
      <c r="B1799">
        <f>INDEX(exante.Technology!$A$5:$A$300,MATCH(E1799,exante.Technology!$C$5:$C$300,0))</f>
        <v>1378</v>
      </c>
      <c r="C1799" s="1">
        <f t="shared" si="84"/>
        <v>10</v>
      </c>
      <c r="D1799" s="30">
        <f>IF(INDEX(Technologies!$B$8:$U$227,H1799,I1799)=0,"",INDEX(Technologies!$B$8:$U$227,H1799,I1799))</f>
        <v>384</v>
      </c>
      <c r="E1799" t="str">
        <f>INDEX(Technologies!$B$8:$B$227,H1799)</f>
        <v>RefgFrz-TM_CmpMini-Tier1</v>
      </c>
      <c r="G1799" t="str">
        <f t="shared" si="83"/>
        <v>Scale_Basis_Value</v>
      </c>
      <c r="H1799">
        <f t="shared" si="85"/>
        <v>178</v>
      </c>
      <c r="I1799">
        <f>MATCH(G1799,Technologies!$B$7:$U$7,0)</f>
        <v>14</v>
      </c>
      <c r="J1799">
        <v>119</v>
      </c>
    </row>
    <row r="1800" spans="2:10" x14ac:dyDescent="0.25">
      <c r="B1800">
        <f>INDEX(exante.Technology!$A$5:$A$300,MATCH(E1800,exante.Technology!$C$5:$C$300,0))</f>
        <v>1379</v>
      </c>
      <c r="C1800" s="1">
        <f t="shared" si="84"/>
        <v>83</v>
      </c>
      <c r="D1800" s="30" t="str">
        <f>IF(INDEX(Technologies!$B$8:$U$227,H1800,I1800)=0,"",INDEX(Technologies!$B$8:$U$227,H1800,I1800))</f>
        <v>Top</v>
      </c>
      <c r="E1800" t="str">
        <f>INDEX(Technologies!$B$8:$B$227,H1800)</f>
        <v>RefgFrz-TM_CmpSml-Tier1</v>
      </c>
      <c r="G1800" t="str">
        <f t="shared" si="83"/>
        <v>Freezer_Location</v>
      </c>
      <c r="H1800">
        <f t="shared" si="85"/>
        <v>179</v>
      </c>
      <c r="I1800">
        <f>MATCH(G1800,Technologies!$B$7:$U$7,0)</f>
        <v>4</v>
      </c>
      <c r="J1800">
        <v>119</v>
      </c>
    </row>
    <row r="1801" spans="2:10" x14ac:dyDescent="0.25">
      <c r="B1801">
        <f>INDEX(exante.Technology!$A$5:$A$300,MATCH(E1801,exante.Technology!$C$5:$C$300,0))</f>
        <v>1379</v>
      </c>
      <c r="C1801" s="1">
        <f t="shared" si="84"/>
        <v>95</v>
      </c>
      <c r="D1801" s="30" t="b">
        <f>IF(INDEX(Technologies!$B$8:$U$227,H1801,I1801)=0,"",INDEX(Technologies!$B$8:$U$227,H1801,I1801))</f>
        <v>0</v>
      </c>
      <c r="E1801" t="str">
        <f>INDEX(Technologies!$B$8:$B$227,H1801)</f>
        <v>RefgFrz-TM_CmpSml-Tier1</v>
      </c>
      <c r="G1801" t="str">
        <f t="shared" si="83"/>
        <v>IceMaker</v>
      </c>
      <c r="H1801">
        <f t="shared" si="85"/>
        <v>179</v>
      </c>
      <c r="I1801">
        <f>MATCH(G1801,Technologies!$B$7:$U$7,0)</f>
        <v>5</v>
      </c>
      <c r="J1801">
        <v>119</v>
      </c>
    </row>
    <row r="1802" spans="2:10" x14ac:dyDescent="0.25">
      <c r="B1802">
        <f>INDEX(exante.Technology!$A$5:$A$300,MATCH(E1802,exante.Technology!$C$5:$C$300,0))</f>
        <v>1379</v>
      </c>
      <c r="C1802" s="1">
        <f t="shared" si="84"/>
        <v>1083</v>
      </c>
      <c r="D1802" s="30" t="b">
        <f>IF(INDEX(Technologies!$B$8:$U$227,H1802,I1802)=0,"",INDEX(Technologies!$B$8:$U$227,H1802,I1802))</f>
        <v>0</v>
      </c>
      <c r="E1802" t="str">
        <f>INDEX(Technologies!$B$8:$B$227,H1802)</f>
        <v>RefgFrz-TM_CmpSml-Tier1</v>
      </c>
      <c r="G1802" t="str">
        <f t="shared" si="83"/>
        <v>ThruDoorIce</v>
      </c>
      <c r="H1802">
        <f t="shared" si="85"/>
        <v>179</v>
      </c>
      <c r="I1802">
        <f>MATCH(G1802,Technologies!$B$7:$U$7,0)</f>
        <v>6</v>
      </c>
      <c r="J1802">
        <v>119</v>
      </c>
    </row>
    <row r="1803" spans="2:10" x14ac:dyDescent="0.25">
      <c r="B1803">
        <f>INDEX(exante.Technology!$A$5:$A$300,MATCH(E1803,exante.Technology!$C$5:$C$300,0))</f>
        <v>1379</v>
      </c>
      <c r="C1803" s="1">
        <f t="shared" si="84"/>
        <v>38</v>
      </c>
      <c r="D1803" s="30" t="str">
        <f>IF(INDEX(Technologies!$B$8:$U$227,H1803,I1803)=0,"",INDEX(Technologies!$B$8:$U$227,H1803,I1803))</f>
        <v>Automatic</v>
      </c>
      <c r="E1803" t="str">
        <f>INDEX(Technologies!$B$8:$B$227,H1803)</f>
        <v>RefgFrz-TM_CmpSml-Tier1</v>
      </c>
      <c r="G1803" t="str">
        <f t="shared" si="83"/>
        <v>Defrost</v>
      </c>
      <c r="H1803">
        <f t="shared" si="85"/>
        <v>179</v>
      </c>
      <c r="I1803">
        <f>MATCH(G1803,Technologies!$B$7:$U$7,0)</f>
        <v>7</v>
      </c>
      <c r="J1803">
        <v>119</v>
      </c>
    </row>
    <row r="1804" spans="2:10" x14ac:dyDescent="0.25">
      <c r="B1804">
        <f>INDEX(exante.Technology!$A$5:$A$300,MATCH(E1804,exante.Technology!$C$5:$C$300,0))</f>
        <v>1379</v>
      </c>
      <c r="C1804" s="1">
        <f t="shared" si="84"/>
        <v>205</v>
      </c>
      <c r="D1804" s="30">
        <f>IF(INDEX(Technologies!$B$8:$U$227,H1804,I1804)=0,"",INDEX(Technologies!$B$8:$U$227,H1804,I1804))</f>
        <v>3</v>
      </c>
      <c r="E1804" t="str">
        <f>INDEX(Technologies!$B$8:$B$227,H1804)</f>
        <v>RefgFrz-TM_CmpSml-Tier1</v>
      </c>
      <c r="G1804" t="str">
        <f t="shared" ref="G1804:G1867" si="86">VLOOKUP(C1804,$B$6:$C$17,2,FALSE)</f>
        <v>TotVolume</v>
      </c>
      <c r="H1804">
        <f t="shared" si="85"/>
        <v>179</v>
      </c>
      <c r="I1804">
        <f>MATCH(G1804,Technologies!$B$7:$U$7,0)</f>
        <v>8</v>
      </c>
      <c r="J1804">
        <v>119</v>
      </c>
    </row>
    <row r="1805" spans="2:10" x14ac:dyDescent="0.25">
      <c r="B1805">
        <f>INDEX(exante.Technology!$A$5:$A$300,MATCH(E1805,exante.Technology!$C$5:$C$300,0))</f>
        <v>1379</v>
      </c>
      <c r="C1805" s="1">
        <f t="shared" si="84"/>
        <v>1084</v>
      </c>
      <c r="D1805" s="30" t="str">
        <f>IF(INDEX(Technologies!$B$8:$U$227,H1805,I1805)=0,"",INDEX(Technologies!$B$8:$U$227,H1805,I1805))</f>
        <v>compact mini (&lt;5 cu. ft.)</v>
      </c>
      <c r="E1805" t="str">
        <f>INDEX(Technologies!$B$8:$B$227,H1805)</f>
        <v>RefgFrz-TM_CmpSml-Tier1</v>
      </c>
      <c r="G1805" t="str">
        <f t="shared" si="86"/>
        <v>SizeRange</v>
      </c>
      <c r="H1805">
        <f t="shared" si="85"/>
        <v>179</v>
      </c>
      <c r="I1805">
        <f>MATCH(G1805,Technologies!$B$7:$U$7,0)</f>
        <v>10</v>
      </c>
      <c r="J1805">
        <v>119</v>
      </c>
    </row>
    <row r="1806" spans="2:10" x14ac:dyDescent="0.25">
      <c r="B1806">
        <f>INDEX(exante.Technology!$A$5:$A$300,MATCH(E1806,exante.Technology!$C$5:$C$300,0))</f>
        <v>1379</v>
      </c>
      <c r="C1806" s="1">
        <f t="shared" si="84"/>
        <v>1085</v>
      </c>
      <c r="D1806" s="30" t="str">
        <f>IF(INDEX(Technologies!$B$8:$U$227,H1806,I1806)=0,"",INDEX(Technologies!$B$8:$U$227,H1806,I1806))</f>
        <v>Tier1</v>
      </c>
      <c r="E1806" t="str">
        <f>INDEX(Technologies!$B$8:$B$227,H1806)</f>
        <v>RefgFrz-TM_CmpSml-Tier1</v>
      </c>
      <c r="G1806" t="str">
        <f t="shared" si="86"/>
        <v>EffLevel</v>
      </c>
      <c r="H1806">
        <f t="shared" si="85"/>
        <v>179</v>
      </c>
      <c r="I1806">
        <f>MATCH(G1806,Technologies!$B$7:$U$7,0)</f>
        <v>11</v>
      </c>
      <c r="J1806">
        <v>119</v>
      </c>
    </row>
    <row r="1807" spans="2:10" x14ac:dyDescent="0.25">
      <c r="B1807">
        <f>INDEX(exante.Technology!$A$5:$A$300,MATCH(E1807,exante.Technology!$C$5:$C$300,0))</f>
        <v>1379</v>
      </c>
      <c r="C1807" s="1">
        <f t="shared" si="84"/>
        <v>167</v>
      </c>
      <c r="D1807" s="30">
        <f>IF(INDEX(Technologies!$B$8:$U$227,H1807,I1807)=0,"",INDEX(Technologies!$B$8:$U$227,H1807,I1807))</f>
        <v>345</v>
      </c>
      <c r="E1807" t="str">
        <f>INDEX(Technologies!$B$8:$B$227,H1807)</f>
        <v>RefgFrz-TM_CmpSml-Tier1</v>
      </c>
      <c r="G1807" t="str">
        <f t="shared" si="86"/>
        <v>Rated_kWhyr</v>
      </c>
      <c r="H1807">
        <f t="shared" si="85"/>
        <v>179</v>
      </c>
      <c r="I1807">
        <f>MATCH(G1807,Technologies!$B$7:$U$7,0)</f>
        <v>12</v>
      </c>
      <c r="J1807">
        <v>119</v>
      </c>
    </row>
    <row r="1808" spans="2:10" x14ac:dyDescent="0.25">
      <c r="B1808">
        <f>INDEX(exante.Technology!$A$5:$A$300,MATCH(E1808,exante.Technology!$C$5:$C$300,0))</f>
        <v>1379</v>
      </c>
      <c r="C1808" s="1">
        <f t="shared" si="84"/>
        <v>9</v>
      </c>
      <c r="D1808" s="30" t="str">
        <f>IF(INDEX(Technologies!$B$8:$U$227,H1808,I1808)=0,"",INDEX(Technologies!$B$8:$U$227,H1808,I1808))</f>
        <v>RatedkWh</v>
      </c>
      <c r="E1808" t="str">
        <f>INDEX(Technologies!$B$8:$B$227,H1808)</f>
        <v>RefgFrz-TM_CmpSml-Tier1</v>
      </c>
      <c r="G1808" t="str">
        <f t="shared" si="86"/>
        <v>Scale_Basis_Type</v>
      </c>
      <c r="H1808">
        <f t="shared" si="85"/>
        <v>179</v>
      </c>
      <c r="I1808">
        <f>MATCH(G1808,Technologies!$B$7:$U$7,0)</f>
        <v>13</v>
      </c>
      <c r="J1808">
        <v>119</v>
      </c>
    </row>
    <row r="1809" spans="2:10" x14ac:dyDescent="0.25">
      <c r="B1809">
        <f>INDEX(exante.Technology!$A$5:$A$300,MATCH(E1809,exante.Technology!$C$5:$C$300,0))</f>
        <v>1379</v>
      </c>
      <c r="C1809" s="1">
        <f t="shared" si="84"/>
        <v>10</v>
      </c>
      <c r="D1809" s="30">
        <f>IF(INDEX(Technologies!$B$8:$U$227,H1809,I1809)=0,"",INDEX(Technologies!$B$8:$U$227,H1809,I1809))</f>
        <v>345</v>
      </c>
      <c r="E1809" t="str">
        <f>INDEX(Technologies!$B$8:$B$227,H1809)</f>
        <v>RefgFrz-TM_CmpSml-Tier1</v>
      </c>
      <c r="G1809" t="str">
        <f t="shared" si="86"/>
        <v>Scale_Basis_Value</v>
      </c>
      <c r="H1809">
        <f t="shared" si="85"/>
        <v>179</v>
      </c>
      <c r="I1809">
        <f>MATCH(G1809,Technologies!$B$7:$U$7,0)</f>
        <v>14</v>
      </c>
      <c r="J1809">
        <v>119</v>
      </c>
    </row>
    <row r="1810" spans="2:10" x14ac:dyDescent="0.25">
      <c r="B1810">
        <f>INDEX(exante.Technology!$A$5:$A$300,MATCH(E1810,exante.Technology!$C$5:$C$300,0))</f>
        <v>1380</v>
      </c>
      <c r="C1810" s="1">
        <f t="shared" si="84"/>
        <v>83</v>
      </c>
      <c r="D1810" s="30" t="str">
        <f>IF(INDEX(Technologies!$B$8:$U$227,H1810,I1810)=0,"",INDEX(Technologies!$B$8:$U$227,H1810,I1810))</f>
        <v>Bottom</v>
      </c>
      <c r="E1810" t="str">
        <f>INDEX(Technologies!$B$8:$B$227,H1810)</f>
        <v>RefgFrz-BM_CmpMini-Tier1</v>
      </c>
      <c r="G1810" t="str">
        <f t="shared" si="86"/>
        <v>Freezer_Location</v>
      </c>
      <c r="H1810">
        <f t="shared" si="85"/>
        <v>180</v>
      </c>
      <c r="I1810">
        <f>MATCH(G1810,Technologies!$B$7:$U$7,0)</f>
        <v>4</v>
      </c>
      <c r="J1810">
        <v>119</v>
      </c>
    </row>
    <row r="1811" spans="2:10" x14ac:dyDescent="0.25">
      <c r="B1811">
        <f>INDEX(exante.Technology!$A$5:$A$300,MATCH(E1811,exante.Technology!$C$5:$C$300,0))</f>
        <v>1380</v>
      </c>
      <c r="C1811" s="1">
        <f t="shared" si="84"/>
        <v>95</v>
      </c>
      <c r="D1811" s="30" t="b">
        <f>IF(INDEX(Technologies!$B$8:$U$227,H1811,I1811)=0,"",INDEX(Technologies!$B$8:$U$227,H1811,I1811))</f>
        <v>0</v>
      </c>
      <c r="E1811" t="str">
        <f>INDEX(Technologies!$B$8:$B$227,H1811)</f>
        <v>RefgFrz-BM_CmpMini-Tier1</v>
      </c>
      <c r="G1811" t="str">
        <f t="shared" si="86"/>
        <v>IceMaker</v>
      </c>
      <c r="H1811">
        <f t="shared" si="85"/>
        <v>180</v>
      </c>
      <c r="I1811">
        <f>MATCH(G1811,Technologies!$B$7:$U$7,0)</f>
        <v>5</v>
      </c>
      <c r="J1811">
        <v>119</v>
      </c>
    </row>
    <row r="1812" spans="2:10" x14ac:dyDescent="0.25">
      <c r="B1812">
        <f>INDEX(exante.Technology!$A$5:$A$300,MATCH(E1812,exante.Technology!$C$5:$C$300,0))</f>
        <v>1380</v>
      </c>
      <c r="C1812" s="1">
        <f t="shared" si="84"/>
        <v>1083</v>
      </c>
      <c r="D1812" s="30" t="b">
        <f>IF(INDEX(Technologies!$B$8:$U$227,H1812,I1812)=0,"",INDEX(Technologies!$B$8:$U$227,H1812,I1812))</f>
        <v>0</v>
      </c>
      <c r="E1812" t="str">
        <f>INDEX(Technologies!$B$8:$B$227,H1812)</f>
        <v>RefgFrz-BM_CmpMini-Tier1</v>
      </c>
      <c r="G1812" t="str">
        <f t="shared" si="86"/>
        <v>ThruDoorIce</v>
      </c>
      <c r="H1812">
        <f t="shared" si="85"/>
        <v>180</v>
      </c>
      <c r="I1812">
        <f>MATCH(G1812,Technologies!$B$7:$U$7,0)</f>
        <v>6</v>
      </c>
      <c r="J1812">
        <v>119</v>
      </c>
    </row>
    <row r="1813" spans="2:10" x14ac:dyDescent="0.25">
      <c r="B1813">
        <f>INDEX(exante.Technology!$A$5:$A$300,MATCH(E1813,exante.Technology!$C$5:$C$300,0))</f>
        <v>1380</v>
      </c>
      <c r="C1813" s="1">
        <f t="shared" si="84"/>
        <v>38</v>
      </c>
      <c r="D1813" s="30" t="str">
        <f>IF(INDEX(Technologies!$B$8:$U$227,H1813,I1813)=0,"",INDEX(Technologies!$B$8:$U$227,H1813,I1813))</f>
        <v>Automatic</v>
      </c>
      <c r="E1813" t="str">
        <f>INDEX(Technologies!$B$8:$B$227,H1813)</f>
        <v>RefgFrz-BM_CmpMini-Tier1</v>
      </c>
      <c r="G1813" t="str">
        <f t="shared" si="86"/>
        <v>Defrost</v>
      </c>
      <c r="H1813">
        <f t="shared" si="85"/>
        <v>180</v>
      </c>
      <c r="I1813">
        <f>MATCH(G1813,Technologies!$B$7:$U$7,0)</f>
        <v>7</v>
      </c>
      <c r="J1813">
        <v>119</v>
      </c>
    </row>
    <row r="1814" spans="2:10" x14ac:dyDescent="0.25">
      <c r="B1814">
        <f>INDEX(exante.Technology!$A$5:$A$300,MATCH(E1814,exante.Technology!$C$5:$C$300,0))</f>
        <v>1380</v>
      </c>
      <c r="C1814" s="1">
        <f t="shared" si="84"/>
        <v>205</v>
      </c>
      <c r="D1814" s="30">
        <f>IF(INDEX(Technologies!$B$8:$U$227,H1814,I1814)=0,"",INDEX(Technologies!$B$8:$U$227,H1814,I1814))</f>
        <v>6</v>
      </c>
      <c r="E1814" t="str">
        <f>INDEX(Technologies!$B$8:$B$227,H1814)</f>
        <v>RefgFrz-BM_CmpMini-Tier1</v>
      </c>
      <c r="G1814" t="str">
        <f t="shared" si="86"/>
        <v>TotVolume</v>
      </c>
      <c r="H1814">
        <f t="shared" si="85"/>
        <v>180</v>
      </c>
      <c r="I1814">
        <f>MATCH(G1814,Technologies!$B$7:$U$7,0)</f>
        <v>8</v>
      </c>
      <c r="J1814">
        <v>119</v>
      </c>
    </row>
    <row r="1815" spans="2:10" x14ac:dyDescent="0.25">
      <c r="B1815">
        <f>INDEX(exante.Technology!$A$5:$A$300,MATCH(E1815,exante.Technology!$C$5:$C$300,0))</f>
        <v>1380</v>
      </c>
      <c r="C1815" s="1">
        <f t="shared" si="84"/>
        <v>1084</v>
      </c>
      <c r="D1815" s="30" t="str">
        <f>IF(INDEX(Technologies!$B$8:$U$227,H1815,I1815)=0,"",INDEX(Technologies!$B$8:$U$227,H1815,I1815))</f>
        <v>compact (5-7 cu. ft.)</v>
      </c>
      <c r="E1815" t="str">
        <f>INDEX(Technologies!$B$8:$B$227,H1815)</f>
        <v>RefgFrz-BM_CmpMini-Tier1</v>
      </c>
      <c r="G1815" t="str">
        <f t="shared" si="86"/>
        <v>SizeRange</v>
      </c>
      <c r="H1815">
        <f t="shared" si="85"/>
        <v>180</v>
      </c>
      <c r="I1815">
        <f>MATCH(G1815,Technologies!$B$7:$U$7,0)</f>
        <v>10</v>
      </c>
      <c r="J1815">
        <v>119</v>
      </c>
    </row>
    <row r="1816" spans="2:10" x14ac:dyDescent="0.25">
      <c r="B1816">
        <f>INDEX(exante.Technology!$A$5:$A$300,MATCH(E1816,exante.Technology!$C$5:$C$300,0))</f>
        <v>1380</v>
      </c>
      <c r="C1816" s="1">
        <f t="shared" si="84"/>
        <v>1085</v>
      </c>
      <c r="D1816" s="30" t="str">
        <f>IF(INDEX(Technologies!$B$8:$U$227,H1816,I1816)=0,"",INDEX(Technologies!$B$8:$U$227,H1816,I1816))</f>
        <v>Tier1</v>
      </c>
      <c r="E1816" t="str">
        <f>INDEX(Technologies!$B$8:$B$227,H1816)</f>
        <v>RefgFrz-BM_CmpMini-Tier1</v>
      </c>
      <c r="G1816" t="str">
        <f t="shared" si="86"/>
        <v>EffLevel</v>
      </c>
      <c r="H1816">
        <f t="shared" si="85"/>
        <v>180</v>
      </c>
      <c r="I1816">
        <f>MATCH(G1816,Technologies!$B$7:$U$7,0)</f>
        <v>11</v>
      </c>
      <c r="J1816">
        <v>119</v>
      </c>
    </row>
    <row r="1817" spans="2:10" x14ac:dyDescent="0.25">
      <c r="B1817">
        <f>INDEX(exante.Technology!$A$5:$A$300,MATCH(E1817,exante.Technology!$C$5:$C$300,0))</f>
        <v>1380</v>
      </c>
      <c r="C1817" s="1">
        <f t="shared" si="84"/>
        <v>167</v>
      </c>
      <c r="D1817" s="30">
        <f>IF(INDEX(Technologies!$B$8:$U$227,H1817,I1817)=0,"",INDEX(Technologies!$B$8:$U$227,H1817,I1817))</f>
        <v>384</v>
      </c>
      <c r="E1817" t="str">
        <f>INDEX(Technologies!$B$8:$B$227,H1817)</f>
        <v>RefgFrz-BM_CmpMini-Tier1</v>
      </c>
      <c r="G1817" t="str">
        <f t="shared" si="86"/>
        <v>Rated_kWhyr</v>
      </c>
      <c r="H1817">
        <f t="shared" si="85"/>
        <v>180</v>
      </c>
      <c r="I1817">
        <f>MATCH(G1817,Technologies!$B$7:$U$7,0)</f>
        <v>12</v>
      </c>
      <c r="J1817">
        <v>119</v>
      </c>
    </row>
    <row r="1818" spans="2:10" x14ac:dyDescent="0.25">
      <c r="B1818">
        <f>INDEX(exante.Technology!$A$5:$A$300,MATCH(E1818,exante.Technology!$C$5:$C$300,0))</f>
        <v>1380</v>
      </c>
      <c r="C1818" s="1">
        <f t="shared" si="84"/>
        <v>9</v>
      </c>
      <c r="D1818" s="30" t="str">
        <f>IF(INDEX(Technologies!$B$8:$U$227,H1818,I1818)=0,"",INDEX(Technologies!$B$8:$U$227,H1818,I1818))</f>
        <v>RatedkWh</v>
      </c>
      <c r="E1818" t="str">
        <f>INDEX(Technologies!$B$8:$B$227,H1818)</f>
        <v>RefgFrz-BM_CmpMini-Tier1</v>
      </c>
      <c r="G1818" t="str">
        <f t="shared" si="86"/>
        <v>Scale_Basis_Type</v>
      </c>
      <c r="H1818">
        <f t="shared" si="85"/>
        <v>180</v>
      </c>
      <c r="I1818">
        <f>MATCH(G1818,Technologies!$B$7:$U$7,0)</f>
        <v>13</v>
      </c>
      <c r="J1818">
        <v>119</v>
      </c>
    </row>
    <row r="1819" spans="2:10" x14ac:dyDescent="0.25">
      <c r="B1819">
        <f>INDEX(exante.Technology!$A$5:$A$300,MATCH(E1819,exante.Technology!$C$5:$C$300,0))</f>
        <v>1380</v>
      </c>
      <c r="C1819" s="1">
        <f t="shared" si="84"/>
        <v>10</v>
      </c>
      <c r="D1819" s="30">
        <f>IF(INDEX(Technologies!$B$8:$U$227,H1819,I1819)=0,"",INDEX(Technologies!$B$8:$U$227,H1819,I1819))</f>
        <v>384</v>
      </c>
      <c r="E1819" t="str">
        <f>INDEX(Technologies!$B$8:$B$227,H1819)</f>
        <v>RefgFrz-BM_CmpMini-Tier1</v>
      </c>
      <c r="G1819" t="str">
        <f t="shared" si="86"/>
        <v>Scale_Basis_Value</v>
      </c>
      <c r="H1819">
        <f t="shared" si="85"/>
        <v>180</v>
      </c>
      <c r="I1819">
        <f>MATCH(G1819,Technologies!$B$7:$U$7,0)</f>
        <v>14</v>
      </c>
      <c r="J1819">
        <v>119</v>
      </c>
    </row>
    <row r="1820" spans="2:10" x14ac:dyDescent="0.25">
      <c r="B1820">
        <f>INDEX(exante.Technology!$A$5:$A$300,MATCH(E1820,exante.Technology!$C$5:$C$300,0))</f>
        <v>1381</v>
      </c>
      <c r="C1820" s="1">
        <f t="shared" si="84"/>
        <v>83</v>
      </c>
      <c r="D1820" s="30" t="str">
        <f>IF(INDEX(Technologies!$B$8:$U$227,H1820,I1820)=0,"",INDEX(Technologies!$B$8:$U$227,H1820,I1820))</f>
        <v>Bottom</v>
      </c>
      <c r="E1820" t="str">
        <f>INDEX(Technologies!$B$8:$B$227,H1820)</f>
        <v>RefgFrz-BM_CmpSml-Tier1</v>
      </c>
      <c r="G1820" t="str">
        <f t="shared" si="86"/>
        <v>Freezer_Location</v>
      </c>
      <c r="H1820">
        <f t="shared" si="85"/>
        <v>181</v>
      </c>
      <c r="I1820">
        <f>MATCH(G1820,Technologies!$B$7:$U$7,0)</f>
        <v>4</v>
      </c>
      <c r="J1820">
        <v>119</v>
      </c>
    </row>
    <row r="1821" spans="2:10" x14ac:dyDescent="0.25">
      <c r="B1821">
        <f>INDEX(exante.Technology!$A$5:$A$300,MATCH(E1821,exante.Technology!$C$5:$C$300,0))</f>
        <v>1381</v>
      </c>
      <c r="C1821" s="1">
        <f t="shared" si="84"/>
        <v>95</v>
      </c>
      <c r="D1821" s="30" t="b">
        <f>IF(INDEX(Technologies!$B$8:$U$227,H1821,I1821)=0,"",INDEX(Technologies!$B$8:$U$227,H1821,I1821))</f>
        <v>0</v>
      </c>
      <c r="E1821" t="str">
        <f>INDEX(Technologies!$B$8:$B$227,H1821)</f>
        <v>RefgFrz-BM_CmpSml-Tier1</v>
      </c>
      <c r="G1821" t="str">
        <f t="shared" si="86"/>
        <v>IceMaker</v>
      </c>
      <c r="H1821">
        <f t="shared" si="85"/>
        <v>181</v>
      </c>
      <c r="I1821">
        <f>MATCH(G1821,Technologies!$B$7:$U$7,0)</f>
        <v>5</v>
      </c>
      <c r="J1821">
        <v>119</v>
      </c>
    </row>
    <row r="1822" spans="2:10" x14ac:dyDescent="0.25">
      <c r="B1822">
        <f>INDEX(exante.Technology!$A$5:$A$300,MATCH(E1822,exante.Technology!$C$5:$C$300,0))</f>
        <v>1381</v>
      </c>
      <c r="C1822" s="1">
        <f t="shared" si="84"/>
        <v>1083</v>
      </c>
      <c r="D1822" s="30" t="b">
        <f>IF(INDEX(Technologies!$B$8:$U$227,H1822,I1822)=0,"",INDEX(Technologies!$B$8:$U$227,H1822,I1822))</f>
        <v>0</v>
      </c>
      <c r="E1822" t="str">
        <f>INDEX(Technologies!$B$8:$B$227,H1822)</f>
        <v>RefgFrz-BM_CmpSml-Tier1</v>
      </c>
      <c r="G1822" t="str">
        <f t="shared" si="86"/>
        <v>ThruDoorIce</v>
      </c>
      <c r="H1822">
        <f t="shared" si="85"/>
        <v>181</v>
      </c>
      <c r="I1822">
        <f>MATCH(G1822,Technologies!$B$7:$U$7,0)</f>
        <v>6</v>
      </c>
      <c r="J1822">
        <v>119</v>
      </c>
    </row>
    <row r="1823" spans="2:10" x14ac:dyDescent="0.25">
      <c r="B1823">
        <f>INDEX(exante.Technology!$A$5:$A$300,MATCH(E1823,exante.Technology!$C$5:$C$300,0))</f>
        <v>1381</v>
      </c>
      <c r="C1823" s="1">
        <f t="shared" ref="C1823:C1886" si="87">+C1813</f>
        <v>38</v>
      </c>
      <c r="D1823" s="30" t="str">
        <f>IF(INDEX(Technologies!$B$8:$U$227,H1823,I1823)=0,"",INDEX(Technologies!$B$8:$U$227,H1823,I1823))</f>
        <v>Automatic</v>
      </c>
      <c r="E1823" t="str">
        <f>INDEX(Technologies!$B$8:$B$227,H1823)</f>
        <v>RefgFrz-BM_CmpSml-Tier1</v>
      </c>
      <c r="G1823" t="str">
        <f t="shared" si="86"/>
        <v>Defrost</v>
      </c>
      <c r="H1823">
        <f t="shared" ref="H1823:H1886" si="88">+H1813+1</f>
        <v>181</v>
      </c>
      <c r="I1823">
        <f>MATCH(G1823,Technologies!$B$7:$U$7,0)</f>
        <v>7</v>
      </c>
      <c r="J1823">
        <v>119</v>
      </c>
    </row>
    <row r="1824" spans="2:10" x14ac:dyDescent="0.25">
      <c r="B1824">
        <f>INDEX(exante.Technology!$A$5:$A$300,MATCH(E1824,exante.Technology!$C$5:$C$300,0))</f>
        <v>1381</v>
      </c>
      <c r="C1824" s="1">
        <f t="shared" si="87"/>
        <v>205</v>
      </c>
      <c r="D1824" s="30">
        <f>IF(INDEX(Technologies!$B$8:$U$227,H1824,I1824)=0,"",INDEX(Technologies!$B$8:$U$227,H1824,I1824))</f>
        <v>3</v>
      </c>
      <c r="E1824" t="str">
        <f>INDEX(Technologies!$B$8:$B$227,H1824)</f>
        <v>RefgFrz-BM_CmpSml-Tier1</v>
      </c>
      <c r="G1824" t="str">
        <f t="shared" si="86"/>
        <v>TotVolume</v>
      </c>
      <c r="H1824">
        <f t="shared" si="88"/>
        <v>181</v>
      </c>
      <c r="I1824">
        <f>MATCH(G1824,Technologies!$B$7:$U$7,0)</f>
        <v>8</v>
      </c>
      <c r="J1824">
        <v>119</v>
      </c>
    </row>
    <row r="1825" spans="2:10" x14ac:dyDescent="0.25">
      <c r="B1825">
        <f>INDEX(exante.Technology!$A$5:$A$300,MATCH(E1825,exante.Technology!$C$5:$C$300,0))</f>
        <v>1381</v>
      </c>
      <c r="C1825" s="1">
        <f t="shared" si="87"/>
        <v>1084</v>
      </c>
      <c r="D1825" s="30" t="str">
        <f>IF(INDEX(Technologies!$B$8:$U$227,H1825,I1825)=0,"",INDEX(Technologies!$B$8:$U$227,H1825,I1825))</f>
        <v>compact mini (&lt;5 cu. ft.)</v>
      </c>
      <c r="E1825" t="str">
        <f>INDEX(Technologies!$B$8:$B$227,H1825)</f>
        <v>RefgFrz-BM_CmpSml-Tier1</v>
      </c>
      <c r="G1825" t="str">
        <f t="shared" si="86"/>
        <v>SizeRange</v>
      </c>
      <c r="H1825">
        <f t="shared" si="88"/>
        <v>181</v>
      </c>
      <c r="I1825">
        <f>MATCH(G1825,Technologies!$B$7:$U$7,0)</f>
        <v>10</v>
      </c>
      <c r="J1825">
        <v>119</v>
      </c>
    </row>
    <row r="1826" spans="2:10" x14ac:dyDescent="0.25">
      <c r="B1826">
        <f>INDEX(exante.Technology!$A$5:$A$300,MATCH(E1826,exante.Technology!$C$5:$C$300,0))</f>
        <v>1381</v>
      </c>
      <c r="C1826" s="1">
        <f t="shared" si="87"/>
        <v>1085</v>
      </c>
      <c r="D1826" s="30" t="str">
        <f>IF(INDEX(Technologies!$B$8:$U$227,H1826,I1826)=0,"",INDEX(Technologies!$B$8:$U$227,H1826,I1826))</f>
        <v>Tier1</v>
      </c>
      <c r="E1826" t="str">
        <f>INDEX(Technologies!$B$8:$B$227,H1826)</f>
        <v>RefgFrz-BM_CmpSml-Tier1</v>
      </c>
      <c r="G1826" t="str">
        <f t="shared" si="86"/>
        <v>EffLevel</v>
      </c>
      <c r="H1826">
        <f t="shared" si="88"/>
        <v>181</v>
      </c>
      <c r="I1826">
        <f>MATCH(G1826,Technologies!$B$7:$U$7,0)</f>
        <v>11</v>
      </c>
      <c r="J1826">
        <v>119</v>
      </c>
    </row>
    <row r="1827" spans="2:10" x14ac:dyDescent="0.25">
      <c r="B1827">
        <f>INDEX(exante.Technology!$A$5:$A$300,MATCH(E1827,exante.Technology!$C$5:$C$300,0))</f>
        <v>1381</v>
      </c>
      <c r="C1827" s="1">
        <f t="shared" si="87"/>
        <v>167</v>
      </c>
      <c r="D1827" s="30">
        <f>IF(INDEX(Technologies!$B$8:$U$227,H1827,I1827)=0,"",INDEX(Technologies!$B$8:$U$227,H1827,I1827))</f>
        <v>345</v>
      </c>
      <c r="E1827" t="str">
        <f>INDEX(Technologies!$B$8:$B$227,H1827)</f>
        <v>RefgFrz-BM_CmpSml-Tier1</v>
      </c>
      <c r="G1827" t="str">
        <f t="shared" si="86"/>
        <v>Rated_kWhyr</v>
      </c>
      <c r="H1827">
        <f t="shared" si="88"/>
        <v>181</v>
      </c>
      <c r="I1827">
        <f>MATCH(G1827,Technologies!$B$7:$U$7,0)</f>
        <v>12</v>
      </c>
      <c r="J1827">
        <v>119</v>
      </c>
    </row>
    <row r="1828" spans="2:10" x14ac:dyDescent="0.25">
      <c r="B1828">
        <f>INDEX(exante.Technology!$A$5:$A$300,MATCH(E1828,exante.Technology!$C$5:$C$300,0))</f>
        <v>1381</v>
      </c>
      <c r="C1828" s="1">
        <f t="shared" si="87"/>
        <v>9</v>
      </c>
      <c r="D1828" s="30" t="str">
        <f>IF(INDEX(Technologies!$B$8:$U$227,H1828,I1828)=0,"",INDEX(Technologies!$B$8:$U$227,H1828,I1828))</f>
        <v>RatedkWh</v>
      </c>
      <c r="E1828" t="str">
        <f>INDEX(Technologies!$B$8:$B$227,H1828)</f>
        <v>RefgFrz-BM_CmpSml-Tier1</v>
      </c>
      <c r="G1828" t="str">
        <f t="shared" si="86"/>
        <v>Scale_Basis_Type</v>
      </c>
      <c r="H1828">
        <f t="shared" si="88"/>
        <v>181</v>
      </c>
      <c r="I1828">
        <f>MATCH(G1828,Technologies!$B$7:$U$7,0)</f>
        <v>13</v>
      </c>
      <c r="J1828">
        <v>119</v>
      </c>
    </row>
    <row r="1829" spans="2:10" x14ac:dyDescent="0.25">
      <c r="B1829">
        <f>INDEX(exante.Technology!$A$5:$A$300,MATCH(E1829,exante.Technology!$C$5:$C$300,0))</f>
        <v>1381</v>
      </c>
      <c r="C1829" s="1">
        <f t="shared" si="87"/>
        <v>10</v>
      </c>
      <c r="D1829" s="30">
        <f>IF(INDEX(Technologies!$B$8:$U$227,H1829,I1829)=0,"",INDEX(Technologies!$B$8:$U$227,H1829,I1829))</f>
        <v>345</v>
      </c>
      <c r="E1829" t="str">
        <f>INDEX(Technologies!$B$8:$B$227,H1829)</f>
        <v>RefgFrz-BM_CmpSml-Tier1</v>
      </c>
      <c r="G1829" t="str">
        <f t="shared" si="86"/>
        <v>Scale_Basis_Value</v>
      </c>
      <c r="H1829">
        <f t="shared" si="88"/>
        <v>181</v>
      </c>
      <c r="I1829">
        <f>MATCH(G1829,Technologies!$B$7:$U$7,0)</f>
        <v>14</v>
      </c>
      <c r="J1829">
        <v>119</v>
      </c>
    </row>
    <row r="1830" spans="2:10" x14ac:dyDescent="0.25">
      <c r="B1830">
        <f>INDEX(exante.Technology!$A$5:$A$300,MATCH(E1830,exante.Technology!$C$5:$C$300,0))</f>
        <v>1382</v>
      </c>
      <c r="C1830" s="1">
        <f t="shared" si="87"/>
        <v>83</v>
      </c>
      <c r="D1830" s="30" t="str">
        <f>IF(INDEX(Technologies!$B$8:$U$227,H1830,I1830)=0,"",INDEX(Technologies!$B$8:$U$227,H1830,I1830))</f>
        <v>Int</v>
      </c>
      <c r="E1830" t="str">
        <f>INDEX(Technologies!$B$8:$B$227,H1830)</f>
        <v>RefgFrz_CmpMini-Tier2</v>
      </c>
      <c r="G1830" t="str">
        <f t="shared" si="86"/>
        <v>Freezer_Location</v>
      </c>
      <c r="H1830">
        <f t="shared" si="88"/>
        <v>182</v>
      </c>
      <c r="I1830">
        <f>MATCH(G1830,Technologies!$B$7:$U$7,0)</f>
        <v>4</v>
      </c>
      <c r="J1830">
        <v>119</v>
      </c>
    </row>
    <row r="1831" spans="2:10" x14ac:dyDescent="0.25">
      <c r="B1831">
        <f>INDEX(exante.Technology!$A$5:$A$300,MATCH(E1831,exante.Technology!$C$5:$C$300,0))</f>
        <v>1382</v>
      </c>
      <c r="C1831" s="1">
        <f t="shared" si="87"/>
        <v>95</v>
      </c>
      <c r="D1831" s="30" t="b">
        <f>IF(INDEX(Technologies!$B$8:$U$227,H1831,I1831)=0,"",INDEX(Technologies!$B$8:$U$227,H1831,I1831))</f>
        <v>0</v>
      </c>
      <c r="E1831" t="str">
        <f>INDEX(Technologies!$B$8:$B$227,H1831)</f>
        <v>RefgFrz_CmpMini-Tier2</v>
      </c>
      <c r="G1831" t="str">
        <f t="shared" si="86"/>
        <v>IceMaker</v>
      </c>
      <c r="H1831">
        <f t="shared" si="88"/>
        <v>182</v>
      </c>
      <c r="I1831">
        <f>MATCH(G1831,Technologies!$B$7:$U$7,0)</f>
        <v>5</v>
      </c>
      <c r="J1831">
        <v>119</v>
      </c>
    </row>
    <row r="1832" spans="2:10" x14ac:dyDescent="0.25">
      <c r="B1832">
        <f>INDEX(exante.Technology!$A$5:$A$300,MATCH(E1832,exante.Technology!$C$5:$C$300,0))</f>
        <v>1382</v>
      </c>
      <c r="C1832" s="1">
        <f t="shared" si="87"/>
        <v>1083</v>
      </c>
      <c r="D1832" s="30" t="b">
        <f>IF(INDEX(Technologies!$B$8:$U$227,H1832,I1832)=0,"",INDEX(Technologies!$B$8:$U$227,H1832,I1832))</f>
        <v>0</v>
      </c>
      <c r="E1832" t="str">
        <f>INDEX(Technologies!$B$8:$B$227,H1832)</f>
        <v>RefgFrz_CmpMini-Tier2</v>
      </c>
      <c r="G1832" t="str">
        <f t="shared" si="86"/>
        <v>ThruDoorIce</v>
      </c>
      <c r="H1832">
        <f t="shared" si="88"/>
        <v>182</v>
      </c>
      <c r="I1832">
        <f>MATCH(G1832,Technologies!$B$7:$U$7,0)</f>
        <v>6</v>
      </c>
      <c r="J1832">
        <v>119</v>
      </c>
    </row>
    <row r="1833" spans="2:10" x14ac:dyDescent="0.25">
      <c r="B1833">
        <f>INDEX(exante.Technology!$A$5:$A$300,MATCH(E1833,exante.Technology!$C$5:$C$300,0))</f>
        <v>1382</v>
      </c>
      <c r="C1833" s="1">
        <f t="shared" si="87"/>
        <v>38</v>
      </c>
      <c r="D1833" s="30" t="str">
        <f>IF(INDEX(Technologies!$B$8:$U$227,H1833,I1833)=0,"",INDEX(Technologies!$B$8:$U$227,H1833,I1833))</f>
        <v>Manual</v>
      </c>
      <c r="E1833" t="str">
        <f>INDEX(Technologies!$B$8:$B$227,H1833)</f>
        <v>RefgFrz_CmpMini-Tier2</v>
      </c>
      <c r="G1833" t="str">
        <f t="shared" si="86"/>
        <v>Defrost</v>
      </c>
      <c r="H1833">
        <f t="shared" si="88"/>
        <v>182</v>
      </c>
      <c r="I1833">
        <f>MATCH(G1833,Technologies!$B$7:$U$7,0)</f>
        <v>7</v>
      </c>
      <c r="J1833">
        <v>119</v>
      </c>
    </row>
    <row r="1834" spans="2:10" x14ac:dyDescent="0.25">
      <c r="B1834">
        <f>INDEX(exante.Technology!$A$5:$A$300,MATCH(E1834,exante.Technology!$C$5:$C$300,0))</f>
        <v>1382</v>
      </c>
      <c r="C1834" s="1">
        <f t="shared" si="87"/>
        <v>205</v>
      </c>
      <c r="D1834" s="30">
        <f>IF(INDEX(Technologies!$B$8:$U$227,H1834,I1834)=0,"",INDEX(Technologies!$B$8:$U$227,H1834,I1834))</f>
        <v>6</v>
      </c>
      <c r="E1834" t="str">
        <f>INDEX(Technologies!$B$8:$B$227,H1834)</f>
        <v>RefgFrz_CmpMini-Tier2</v>
      </c>
      <c r="G1834" t="str">
        <f t="shared" si="86"/>
        <v>TotVolume</v>
      </c>
      <c r="H1834">
        <f t="shared" si="88"/>
        <v>182</v>
      </c>
      <c r="I1834">
        <f>MATCH(G1834,Technologies!$B$7:$U$7,0)</f>
        <v>8</v>
      </c>
      <c r="J1834">
        <v>119</v>
      </c>
    </row>
    <row r="1835" spans="2:10" x14ac:dyDescent="0.25">
      <c r="B1835">
        <f>INDEX(exante.Technology!$A$5:$A$300,MATCH(E1835,exante.Technology!$C$5:$C$300,0))</f>
        <v>1382</v>
      </c>
      <c r="C1835" s="1">
        <f t="shared" si="87"/>
        <v>1084</v>
      </c>
      <c r="D1835" s="30" t="str">
        <f>IF(INDEX(Technologies!$B$8:$U$227,H1835,I1835)=0,"",INDEX(Technologies!$B$8:$U$227,H1835,I1835))</f>
        <v>compact (5-7 cu. ft.)</v>
      </c>
      <c r="E1835" t="str">
        <f>INDEX(Technologies!$B$8:$B$227,H1835)</f>
        <v>RefgFrz_CmpMini-Tier2</v>
      </c>
      <c r="G1835" t="str">
        <f t="shared" si="86"/>
        <v>SizeRange</v>
      </c>
      <c r="H1835">
        <f t="shared" si="88"/>
        <v>182</v>
      </c>
      <c r="I1835">
        <f>MATCH(G1835,Technologies!$B$7:$U$7,0)</f>
        <v>10</v>
      </c>
      <c r="J1835">
        <v>119</v>
      </c>
    </row>
    <row r="1836" spans="2:10" x14ac:dyDescent="0.25">
      <c r="B1836">
        <f>INDEX(exante.Technology!$A$5:$A$300,MATCH(E1836,exante.Technology!$C$5:$C$300,0))</f>
        <v>1382</v>
      </c>
      <c r="C1836" s="1">
        <f t="shared" si="87"/>
        <v>1085</v>
      </c>
      <c r="D1836" s="30" t="str">
        <f>IF(INDEX(Technologies!$B$8:$U$227,H1836,I1836)=0,"",INDEX(Technologies!$B$8:$U$227,H1836,I1836))</f>
        <v>Tier2</v>
      </c>
      <c r="E1836" t="str">
        <f>INDEX(Technologies!$B$8:$B$227,H1836)</f>
        <v>RefgFrz_CmpMini-Tier2</v>
      </c>
      <c r="G1836" t="str">
        <f t="shared" si="86"/>
        <v>EffLevel</v>
      </c>
      <c r="H1836">
        <f t="shared" si="88"/>
        <v>182</v>
      </c>
      <c r="I1836">
        <f>MATCH(G1836,Technologies!$B$7:$U$7,0)</f>
        <v>11</v>
      </c>
      <c r="J1836">
        <v>119</v>
      </c>
    </row>
    <row r="1837" spans="2:10" x14ac:dyDescent="0.25">
      <c r="B1837">
        <f>INDEX(exante.Technology!$A$5:$A$300,MATCH(E1837,exante.Technology!$C$5:$C$300,0))</f>
        <v>1382</v>
      </c>
      <c r="C1837" s="1">
        <f t="shared" si="87"/>
        <v>167</v>
      </c>
      <c r="D1837" s="30">
        <f>IF(INDEX(Technologies!$B$8:$U$227,H1837,I1837)=0,"",INDEX(Technologies!$B$8:$U$227,H1837,I1837))</f>
        <v>216</v>
      </c>
      <c r="E1837" t="str">
        <f>INDEX(Technologies!$B$8:$B$227,H1837)</f>
        <v>RefgFrz_CmpMini-Tier2</v>
      </c>
      <c r="G1837" t="str">
        <f t="shared" si="86"/>
        <v>Rated_kWhyr</v>
      </c>
      <c r="H1837">
        <f t="shared" si="88"/>
        <v>182</v>
      </c>
      <c r="I1837">
        <f>MATCH(G1837,Technologies!$B$7:$U$7,0)</f>
        <v>12</v>
      </c>
      <c r="J1837">
        <v>119</v>
      </c>
    </row>
    <row r="1838" spans="2:10" x14ac:dyDescent="0.25">
      <c r="B1838">
        <f>INDEX(exante.Technology!$A$5:$A$300,MATCH(E1838,exante.Technology!$C$5:$C$300,0))</f>
        <v>1382</v>
      </c>
      <c r="C1838" s="1">
        <f t="shared" si="87"/>
        <v>9</v>
      </c>
      <c r="D1838" s="30" t="str">
        <f>IF(INDEX(Technologies!$B$8:$U$227,H1838,I1838)=0,"",INDEX(Technologies!$B$8:$U$227,H1838,I1838))</f>
        <v>RatedkWh</v>
      </c>
      <c r="E1838" t="str">
        <f>INDEX(Technologies!$B$8:$B$227,H1838)</f>
        <v>RefgFrz_CmpMini-Tier2</v>
      </c>
      <c r="G1838" t="str">
        <f t="shared" si="86"/>
        <v>Scale_Basis_Type</v>
      </c>
      <c r="H1838">
        <f t="shared" si="88"/>
        <v>182</v>
      </c>
      <c r="I1838">
        <f>MATCH(G1838,Technologies!$B$7:$U$7,0)</f>
        <v>13</v>
      </c>
      <c r="J1838">
        <v>119</v>
      </c>
    </row>
    <row r="1839" spans="2:10" x14ac:dyDescent="0.25">
      <c r="B1839">
        <f>INDEX(exante.Technology!$A$5:$A$300,MATCH(E1839,exante.Technology!$C$5:$C$300,0))</f>
        <v>1382</v>
      </c>
      <c r="C1839" s="1">
        <f t="shared" si="87"/>
        <v>10</v>
      </c>
      <c r="D1839" s="30">
        <f>IF(INDEX(Technologies!$B$8:$U$227,H1839,I1839)=0,"",INDEX(Technologies!$B$8:$U$227,H1839,I1839))</f>
        <v>216</v>
      </c>
      <c r="E1839" t="str">
        <f>INDEX(Technologies!$B$8:$B$227,H1839)</f>
        <v>RefgFrz_CmpMini-Tier2</v>
      </c>
      <c r="G1839" t="str">
        <f t="shared" si="86"/>
        <v>Scale_Basis_Value</v>
      </c>
      <c r="H1839">
        <f t="shared" si="88"/>
        <v>182</v>
      </c>
      <c r="I1839">
        <f>MATCH(G1839,Technologies!$B$7:$U$7,0)</f>
        <v>14</v>
      </c>
      <c r="J1839">
        <v>119</v>
      </c>
    </row>
    <row r="1840" spans="2:10" x14ac:dyDescent="0.25">
      <c r="B1840">
        <f>INDEX(exante.Technology!$A$5:$A$300,MATCH(E1840,exante.Technology!$C$5:$C$300,0))</f>
        <v>1383</v>
      </c>
      <c r="C1840" s="1">
        <f t="shared" si="87"/>
        <v>83</v>
      </c>
      <c r="D1840" s="30" t="str">
        <f>IF(INDEX(Technologies!$B$8:$U$227,H1840,I1840)=0,"",INDEX(Technologies!$B$8:$U$227,H1840,I1840))</f>
        <v>Int</v>
      </c>
      <c r="E1840" t="str">
        <f>INDEX(Technologies!$B$8:$B$227,H1840)</f>
        <v>RefgFrz_CmpSml-Tier2</v>
      </c>
      <c r="G1840" t="str">
        <f t="shared" si="86"/>
        <v>Freezer_Location</v>
      </c>
      <c r="H1840">
        <f t="shared" si="88"/>
        <v>183</v>
      </c>
      <c r="I1840">
        <f>MATCH(G1840,Technologies!$B$7:$U$7,0)</f>
        <v>4</v>
      </c>
      <c r="J1840">
        <v>119</v>
      </c>
    </row>
    <row r="1841" spans="2:10" x14ac:dyDescent="0.25">
      <c r="B1841">
        <f>INDEX(exante.Technology!$A$5:$A$300,MATCH(E1841,exante.Technology!$C$5:$C$300,0))</f>
        <v>1383</v>
      </c>
      <c r="C1841" s="1">
        <f t="shared" si="87"/>
        <v>95</v>
      </c>
      <c r="D1841" s="30" t="b">
        <f>IF(INDEX(Technologies!$B$8:$U$227,H1841,I1841)=0,"",INDEX(Technologies!$B$8:$U$227,H1841,I1841))</f>
        <v>0</v>
      </c>
      <c r="E1841" t="str">
        <f>INDEX(Technologies!$B$8:$B$227,H1841)</f>
        <v>RefgFrz_CmpSml-Tier2</v>
      </c>
      <c r="G1841" t="str">
        <f t="shared" si="86"/>
        <v>IceMaker</v>
      </c>
      <c r="H1841">
        <f t="shared" si="88"/>
        <v>183</v>
      </c>
      <c r="I1841">
        <f>MATCH(G1841,Technologies!$B$7:$U$7,0)</f>
        <v>5</v>
      </c>
      <c r="J1841">
        <v>119</v>
      </c>
    </row>
    <row r="1842" spans="2:10" x14ac:dyDescent="0.25">
      <c r="B1842">
        <f>INDEX(exante.Technology!$A$5:$A$300,MATCH(E1842,exante.Technology!$C$5:$C$300,0))</f>
        <v>1383</v>
      </c>
      <c r="C1842" s="1">
        <f t="shared" si="87"/>
        <v>1083</v>
      </c>
      <c r="D1842" s="30" t="b">
        <f>IF(INDEX(Technologies!$B$8:$U$227,H1842,I1842)=0,"",INDEX(Technologies!$B$8:$U$227,H1842,I1842))</f>
        <v>0</v>
      </c>
      <c r="E1842" t="str">
        <f>INDEX(Technologies!$B$8:$B$227,H1842)</f>
        <v>RefgFrz_CmpSml-Tier2</v>
      </c>
      <c r="G1842" t="str">
        <f t="shared" si="86"/>
        <v>ThruDoorIce</v>
      </c>
      <c r="H1842">
        <f t="shared" si="88"/>
        <v>183</v>
      </c>
      <c r="I1842">
        <f>MATCH(G1842,Technologies!$B$7:$U$7,0)</f>
        <v>6</v>
      </c>
      <c r="J1842">
        <v>119</v>
      </c>
    </row>
    <row r="1843" spans="2:10" x14ac:dyDescent="0.25">
      <c r="B1843">
        <f>INDEX(exante.Technology!$A$5:$A$300,MATCH(E1843,exante.Technology!$C$5:$C$300,0))</f>
        <v>1383</v>
      </c>
      <c r="C1843" s="1">
        <f t="shared" si="87"/>
        <v>38</v>
      </c>
      <c r="D1843" s="30" t="str">
        <f>IF(INDEX(Technologies!$B$8:$U$227,H1843,I1843)=0,"",INDEX(Technologies!$B$8:$U$227,H1843,I1843))</f>
        <v>Manual</v>
      </c>
      <c r="E1843" t="str">
        <f>INDEX(Technologies!$B$8:$B$227,H1843)</f>
        <v>RefgFrz_CmpSml-Tier2</v>
      </c>
      <c r="G1843" t="str">
        <f t="shared" si="86"/>
        <v>Defrost</v>
      </c>
      <c r="H1843">
        <f t="shared" si="88"/>
        <v>183</v>
      </c>
      <c r="I1843">
        <f>MATCH(G1843,Technologies!$B$7:$U$7,0)</f>
        <v>7</v>
      </c>
      <c r="J1843">
        <v>119</v>
      </c>
    </row>
    <row r="1844" spans="2:10" x14ac:dyDescent="0.25">
      <c r="B1844">
        <f>INDEX(exante.Technology!$A$5:$A$300,MATCH(E1844,exante.Technology!$C$5:$C$300,0))</f>
        <v>1383</v>
      </c>
      <c r="C1844" s="1">
        <f t="shared" si="87"/>
        <v>205</v>
      </c>
      <c r="D1844" s="30">
        <f>IF(INDEX(Technologies!$B$8:$U$227,H1844,I1844)=0,"",INDEX(Technologies!$B$8:$U$227,H1844,I1844))</f>
        <v>3</v>
      </c>
      <c r="E1844" t="str">
        <f>INDEX(Technologies!$B$8:$B$227,H1844)</f>
        <v>RefgFrz_CmpSml-Tier2</v>
      </c>
      <c r="G1844" t="str">
        <f t="shared" si="86"/>
        <v>TotVolume</v>
      </c>
      <c r="H1844">
        <f t="shared" si="88"/>
        <v>183</v>
      </c>
      <c r="I1844">
        <f>MATCH(G1844,Technologies!$B$7:$U$7,0)</f>
        <v>8</v>
      </c>
      <c r="J1844">
        <v>119</v>
      </c>
    </row>
    <row r="1845" spans="2:10" x14ac:dyDescent="0.25">
      <c r="B1845">
        <f>INDEX(exante.Technology!$A$5:$A$300,MATCH(E1845,exante.Technology!$C$5:$C$300,0))</f>
        <v>1383</v>
      </c>
      <c r="C1845" s="1">
        <f t="shared" si="87"/>
        <v>1084</v>
      </c>
      <c r="D1845" s="30" t="str">
        <f>IF(INDEX(Technologies!$B$8:$U$227,H1845,I1845)=0,"",INDEX(Technologies!$B$8:$U$227,H1845,I1845))</f>
        <v>compact mini (&lt;5 cu. ft.)</v>
      </c>
      <c r="E1845" t="str">
        <f>INDEX(Technologies!$B$8:$B$227,H1845)</f>
        <v>RefgFrz_CmpSml-Tier2</v>
      </c>
      <c r="G1845" t="str">
        <f t="shared" si="86"/>
        <v>SizeRange</v>
      </c>
      <c r="H1845">
        <f t="shared" si="88"/>
        <v>183</v>
      </c>
      <c r="I1845">
        <f>MATCH(G1845,Technologies!$B$7:$U$7,0)</f>
        <v>10</v>
      </c>
      <c r="J1845">
        <v>119</v>
      </c>
    </row>
    <row r="1846" spans="2:10" x14ac:dyDescent="0.25">
      <c r="B1846">
        <f>INDEX(exante.Technology!$A$5:$A$300,MATCH(E1846,exante.Technology!$C$5:$C$300,0))</f>
        <v>1383</v>
      </c>
      <c r="C1846" s="1">
        <f t="shared" si="87"/>
        <v>1085</v>
      </c>
      <c r="D1846" s="30" t="str">
        <f>IF(INDEX(Technologies!$B$8:$U$227,H1846,I1846)=0,"",INDEX(Technologies!$B$8:$U$227,H1846,I1846))</f>
        <v>Tier2</v>
      </c>
      <c r="E1846" t="str">
        <f>INDEX(Technologies!$B$8:$B$227,H1846)</f>
        <v>RefgFrz_CmpSml-Tier2</v>
      </c>
      <c r="G1846" t="str">
        <f t="shared" si="86"/>
        <v>EffLevel</v>
      </c>
      <c r="H1846">
        <f t="shared" si="88"/>
        <v>183</v>
      </c>
      <c r="I1846">
        <f>MATCH(G1846,Technologies!$B$7:$U$7,0)</f>
        <v>11</v>
      </c>
      <c r="J1846">
        <v>119</v>
      </c>
    </row>
    <row r="1847" spans="2:10" x14ac:dyDescent="0.25">
      <c r="B1847">
        <f>INDEX(exante.Technology!$A$5:$A$300,MATCH(E1847,exante.Technology!$C$5:$C$300,0))</f>
        <v>1383</v>
      </c>
      <c r="C1847" s="1">
        <f t="shared" si="87"/>
        <v>167</v>
      </c>
      <c r="D1847" s="30">
        <f>IF(INDEX(Technologies!$B$8:$U$227,H1847,I1847)=0,"",INDEX(Technologies!$B$8:$U$227,H1847,I1847))</f>
        <v>196</v>
      </c>
      <c r="E1847" t="str">
        <f>INDEX(Technologies!$B$8:$B$227,H1847)</f>
        <v>RefgFrz_CmpSml-Tier2</v>
      </c>
      <c r="G1847" t="str">
        <f t="shared" si="86"/>
        <v>Rated_kWhyr</v>
      </c>
      <c r="H1847">
        <f t="shared" si="88"/>
        <v>183</v>
      </c>
      <c r="I1847">
        <f>MATCH(G1847,Technologies!$B$7:$U$7,0)</f>
        <v>12</v>
      </c>
      <c r="J1847">
        <v>119</v>
      </c>
    </row>
    <row r="1848" spans="2:10" x14ac:dyDescent="0.25">
      <c r="B1848">
        <f>INDEX(exante.Technology!$A$5:$A$300,MATCH(E1848,exante.Technology!$C$5:$C$300,0))</f>
        <v>1383</v>
      </c>
      <c r="C1848" s="1">
        <f t="shared" si="87"/>
        <v>9</v>
      </c>
      <c r="D1848" s="30" t="str">
        <f>IF(INDEX(Technologies!$B$8:$U$227,H1848,I1848)=0,"",INDEX(Technologies!$B$8:$U$227,H1848,I1848))</f>
        <v>RatedkWh</v>
      </c>
      <c r="E1848" t="str">
        <f>INDEX(Technologies!$B$8:$B$227,H1848)</f>
        <v>RefgFrz_CmpSml-Tier2</v>
      </c>
      <c r="G1848" t="str">
        <f t="shared" si="86"/>
        <v>Scale_Basis_Type</v>
      </c>
      <c r="H1848">
        <f t="shared" si="88"/>
        <v>183</v>
      </c>
      <c r="I1848">
        <f>MATCH(G1848,Technologies!$B$7:$U$7,0)</f>
        <v>13</v>
      </c>
      <c r="J1848">
        <v>119</v>
      </c>
    </row>
    <row r="1849" spans="2:10" x14ac:dyDescent="0.25">
      <c r="B1849">
        <f>INDEX(exante.Technology!$A$5:$A$300,MATCH(E1849,exante.Technology!$C$5:$C$300,0))</f>
        <v>1383</v>
      </c>
      <c r="C1849" s="1">
        <f t="shared" si="87"/>
        <v>10</v>
      </c>
      <c r="D1849" s="30">
        <f>IF(INDEX(Technologies!$B$8:$U$227,H1849,I1849)=0,"",INDEX(Technologies!$B$8:$U$227,H1849,I1849))</f>
        <v>196</v>
      </c>
      <c r="E1849" t="str">
        <f>INDEX(Technologies!$B$8:$B$227,H1849)</f>
        <v>RefgFrz_CmpSml-Tier2</v>
      </c>
      <c r="G1849" t="str">
        <f t="shared" si="86"/>
        <v>Scale_Basis_Value</v>
      </c>
      <c r="H1849">
        <f t="shared" si="88"/>
        <v>183</v>
      </c>
      <c r="I1849">
        <f>MATCH(G1849,Technologies!$B$7:$U$7,0)</f>
        <v>14</v>
      </c>
      <c r="J1849">
        <v>119</v>
      </c>
    </row>
    <row r="1850" spans="2:10" x14ac:dyDescent="0.25">
      <c r="B1850">
        <f>INDEX(exante.Technology!$A$5:$A$300,MATCH(E1850,exante.Technology!$C$5:$C$300,0))</f>
        <v>1384</v>
      </c>
      <c r="C1850" s="1">
        <f t="shared" si="87"/>
        <v>83</v>
      </c>
      <c r="D1850" s="30" t="str">
        <f>IF(INDEX(Technologies!$B$8:$U$227,H1850,I1850)=0,"",INDEX(Technologies!$B$8:$U$227,H1850,I1850))</f>
        <v>All</v>
      </c>
      <c r="E1850" t="str">
        <f>INDEX(Technologies!$B$8:$B$227,H1850)</f>
        <v>Refg-All_CmpMini-Tier2</v>
      </c>
      <c r="G1850" t="str">
        <f t="shared" si="86"/>
        <v>Freezer_Location</v>
      </c>
      <c r="H1850">
        <f t="shared" si="88"/>
        <v>184</v>
      </c>
      <c r="I1850">
        <f>MATCH(G1850,Technologies!$B$7:$U$7,0)</f>
        <v>4</v>
      </c>
      <c r="J1850">
        <v>119</v>
      </c>
    </row>
    <row r="1851" spans="2:10" x14ac:dyDescent="0.25">
      <c r="B1851">
        <f>INDEX(exante.Technology!$A$5:$A$300,MATCH(E1851,exante.Technology!$C$5:$C$300,0))</f>
        <v>1384</v>
      </c>
      <c r="C1851" s="1">
        <f t="shared" si="87"/>
        <v>95</v>
      </c>
      <c r="D1851" s="30" t="b">
        <f>IF(INDEX(Technologies!$B$8:$U$227,H1851,I1851)=0,"",INDEX(Technologies!$B$8:$U$227,H1851,I1851))</f>
        <v>0</v>
      </c>
      <c r="E1851" t="str">
        <f>INDEX(Technologies!$B$8:$B$227,H1851)</f>
        <v>Refg-All_CmpMini-Tier2</v>
      </c>
      <c r="G1851" t="str">
        <f t="shared" si="86"/>
        <v>IceMaker</v>
      </c>
      <c r="H1851">
        <f t="shared" si="88"/>
        <v>184</v>
      </c>
      <c r="I1851">
        <f>MATCH(G1851,Technologies!$B$7:$U$7,0)</f>
        <v>5</v>
      </c>
      <c r="J1851">
        <v>119</v>
      </c>
    </row>
    <row r="1852" spans="2:10" x14ac:dyDescent="0.25">
      <c r="B1852">
        <f>INDEX(exante.Technology!$A$5:$A$300,MATCH(E1852,exante.Technology!$C$5:$C$300,0))</f>
        <v>1384</v>
      </c>
      <c r="C1852" s="1">
        <f t="shared" si="87"/>
        <v>1083</v>
      </c>
      <c r="D1852" s="30" t="b">
        <f>IF(INDEX(Technologies!$B$8:$U$227,H1852,I1852)=0,"",INDEX(Technologies!$B$8:$U$227,H1852,I1852))</f>
        <v>0</v>
      </c>
      <c r="E1852" t="str">
        <f>INDEX(Technologies!$B$8:$B$227,H1852)</f>
        <v>Refg-All_CmpMini-Tier2</v>
      </c>
      <c r="G1852" t="str">
        <f t="shared" si="86"/>
        <v>ThruDoorIce</v>
      </c>
      <c r="H1852">
        <f t="shared" si="88"/>
        <v>184</v>
      </c>
      <c r="I1852">
        <f>MATCH(G1852,Technologies!$B$7:$U$7,0)</f>
        <v>6</v>
      </c>
      <c r="J1852">
        <v>119</v>
      </c>
    </row>
    <row r="1853" spans="2:10" x14ac:dyDescent="0.25">
      <c r="B1853">
        <f>INDEX(exante.Technology!$A$5:$A$300,MATCH(E1853,exante.Technology!$C$5:$C$300,0))</f>
        <v>1384</v>
      </c>
      <c r="C1853" s="1">
        <f t="shared" si="87"/>
        <v>38</v>
      </c>
      <c r="D1853" s="30" t="str">
        <f>IF(INDEX(Technologies!$B$8:$U$227,H1853,I1853)=0,"",INDEX(Technologies!$B$8:$U$227,H1853,I1853))</f>
        <v>Manual</v>
      </c>
      <c r="E1853" t="str">
        <f>INDEX(Technologies!$B$8:$B$227,H1853)</f>
        <v>Refg-All_CmpMini-Tier2</v>
      </c>
      <c r="G1853" t="str">
        <f t="shared" si="86"/>
        <v>Defrost</v>
      </c>
      <c r="H1853">
        <f t="shared" si="88"/>
        <v>184</v>
      </c>
      <c r="I1853">
        <f>MATCH(G1853,Technologies!$B$7:$U$7,0)</f>
        <v>7</v>
      </c>
      <c r="J1853">
        <v>119</v>
      </c>
    </row>
    <row r="1854" spans="2:10" x14ac:dyDescent="0.25">
      <c r="B1854">
        <f>INDEX(exante.Technology!$A$5:$A$300,MATCH(E1854,exante.Technology!$C$5:$C$300,0))</f>
        <v>1384</v>
      </c>
      <c r="C1854" s="1">
        <f t="shared" si="87"/>
        <v>205</v>
      </c>
      <c r="D1854" s="30">
        <f>IF(INDEX(Technologies!$B$8:$U$227,H1854,I1854)=0,"",INDEX(Technologies!$B$8:$U$227,H1854,I1854))</f>
        <v>6</v>
      </c>
      <c r="E1854" t="str">
        <f>INDEX(Technologies!$B$8:$B$227,H1854)</f>
        <v>Refg-All_CmpMini-Tier2</v>
      </c>
      <c r="G1854" t="str">
        <f t="shared" si="86"/>
        <v>TotVolume</v>
      </c>
      <c r="H1854">
        <f t="shared" si="88"/>
        <v>184</v>
      </c>
      <c r="I1854">
        <f>MATCH(G1854,Technologies!$B$7:$U$7,0)</f>
        <v>8</v>
      </c>
      <c r="J1854">
        <v>119</v>
      </c>
    </row>
    <row r="1855" spans="2:10" x14ac:dyDescent="0.25">
      <c r="B1855">
        <f>INDEX(exante.Technology!$A$5:$A$300,MATCH(E1855,exante.Technology!$C$5:$C$300,0))</f>
        <v>1384</v>
      </c>
      <c r="C1855" s="1">
        <f t="shared" si="87"/>
        <v>1084</v>
      </c>
      <c r="D1855" s="30" t="str">
        <f>IF(INDEX(Technologies!$B$8:$U$227,H1855,I1855)=0,"",INDEX(Technologies!$B$8:$U$227,H1855,I1855))</f>
        <v>compact (5-7 cu. ft.)</v>
      </c>
      <c r="E1855" t="str">
        <f>INDEX(Technologies!$B$8:$B$227,H1855)</f>
        <v>Refg-All_CmpMini-Tier2</v>
      </c>
      <c r="G1855" t="str">
        <f t="shared" si="86"/>
        <v>SizeRange</v>
      </c>
      <c r="H1855">
        <f t="shared" si="88"/>
        <v>184</v>
      </c>
      <c r="I1855">
        <f>MATCH(G1855,Technologies!$B$7:$U$7,0)</f>
        <v>10</v>
      </c>
      <c r="J1855">
        <v>119</v>
      </c>
    </row>
    <row r="1856" spans="2:10" x14ac:dyDescent="0.25">
      <c r="B1856">
        <f>INDEX(exante.Technology!$A$5:$A$300,MATCH(E1856,exante.Technology!$C$5:$C$300,0))</f>
        <v>1384</v>
      </c>
      <c r="C1856" s="1">
        <f t="shared" si="87"/>
        <v>1085</v>
      </c>
      <c r="D1856" s="30" t="str">
        <f>IF(INDEX(Technologies!$B$8:$U$227,H1856,I1856)=0,"",INDEX(Technologies!$B$8:$U$227,H1856,I1856))</f>
        <v>Tier2</v>
      </c>
      <c r="E1856" t="str">
        <f>INDEX(Technologies!$B$8:$B$227,H1856)</f>
        <v>Refg-All_CmpMini-Tier2</v>
      </c>
      <c r="G1856" t="str">
        <f t="shared" si="86"/>
        <v>EffLevel</v>
      </c>
      <c r="H1856">
        <f t="shared" si="88"/>
        <v>184</v>
      </c>
      <c r="I1856">
        <f>MATCH(G1856,Technologies!$B$7:$U$7,0)</f>
        <v>11</v>
      </c>
      <c r="J1856">
        <v>119</v>
      </c>
    </row>
    <row r="1857" spans="2:10" x14ac:dyDescent="0.25">
      <c r="B1857">
        <f>INDEX(exante.Technology!$A$5:$A$300,MATCH(E1857,exante.Technology!$C$5:$C$300,0))</f>
        <v>1384</v>
      </c>
      <c r="C1857" s="1">
        <f t="shared" si="87"/>
        <v>167</v>
      </c>
      <c r="D1857" s="30">
        <f>IF(INDEX(Technologies!$B$8:$U$227,H1857,I1857)=0,"",INDEX(Technologies!$B$8:$U$227,H1857,I1857))</f>
        <v>186</v>
      </c>
      <c r="E1857" t="str">
        <f>INDEX(Technologies!$B$8:$B$227,H1857)</f>
        <v>Refg-All_CmpMini-Tier2</v>
      </c>
      <c r="G1857" t="str">
        <f t="shared" si="86"/>
        <v>Rated_kWhyr</v>
      </c>
      <c r="H1857">
        <f t="shared" si="88"/>
        <v>184</v>
      </c>
      <c r="I1857">
        <f>MATCH(G1857,Technologies!$B$7:$U$7,0)</f>
        <v>12</v>
      </c>
      <c r="J1857">
        <v>119</v>
      </c>
    </row>
    <row r="1858" spans="2:10" x14ac:dyDescent="0.25">
      <c r="B1858">
        <f>INDEX(exante.Technology!$A$5:$A$300,MATCH(E1858,exante.Technology!$C$5:$C$300,0))</f>
        <v>1384</v>
      </c>
      <c r="C1858" s="1">
        <f t="shared" si="87"/>
        <v>9</v>
      </c>
      <c r="D1858" s="30" t="str">
        <f>IF(INDEX(Technologies!$B$8:$U$227,H1858,I1858)=0,"",INDEX(Technologies!$B$8:$U$227,H1858,I1858))</f>
        <v>RatedkWh</v>
      </c>
      <c r="E1858" t="str">
        <f>INDEX(Technologies!$B$8:$B$227,H1858)</f>
        <v>Refg-All_CmpMini-Tier2</v>
      </c>
      <c r="G1858" t="str">
        <f t="shared" si="86"/>
        <v>Scale_Basis_Type</v>
      </c>
      <c r="H1858">
        <f t="shared" si="88"/>
        <v>184</v>
      </c>
      <c r="I1858">
        <f>MATCH(G1858,Technologies!$B$7:$U$7,0)</f>
        <v>13</v>
      </c>
      <c r="J1858">
        <v>119</v>
      </c>
    </row>
    <row r="1859" spans="2:10" x14ac:dyDescent="0.25">
      <c r="B1859">
        <f>INDEX(exante.Technology!$A$5:$A$300,MATCH(E1859,exante.Technology!$C$5:$C$300,0))</f>
        <v>1384</v>
      </c>
      <c r="C1859" s="1">
        <f t="shared" si="87"/>
        <v>10</v>
      </c>
      <c r="D1859" s="30">
        <f>IF(INDEX(Technologies!$B$8:$U$227,H1859,I1859)=0,"",INDEX(Technologies!$B$8:$U$227,H1859,I1859))</f>
        <v>186</v>
      </c>
      <c r="E1859" t="str">
        <f>INDEX(Technologies!$B$8:$B$227,H1859)</f>
        <v>Refg-All_CmpMini-Tier2</v>
      </c>
      <c r="G1859" t="str">
        <f t="shared" si="86"/>
        <v>Scale_Basis_Value</v>
      </c>
      <c r="H1859">
        <f t="shared" si="88"/>
        <v>184</v>
      </c>
      <c r="I1859">
        <f>MATCH(G1859,Technologies!$B$7:$U$7,0)</f>
        <v>14</v>
      </c>
      <c r="J1859">
        <v>119</v>
      </c>
    </row>
    <row r="1860" spans="2:10" x14ac:dyDescent="0.25">
      <c r="B1860">
        <f>INDEX(exante.Technology!$A$5:$A$300,MATCH(E1860,exante.Technology!$C$5:$C$300,0))</f>
        <v>1385</v>
      </c>
      <c r="C1860" s="1">
        <f t="shared" si="87"/>
        <v>83</v>
      </c>
      <c r="D1860" s="30" t="str">
        <f>IF(INDEX(Technologies!$B$8:$U$227,H1860,I1860)=0,"",INDEX(Technologies!$B$8:$U$227,H1860,I1860))</f>
        <v>All</v>
      </c>
      <c r="E1860" t="str">
        <f>INDEX(Technologies!$B$8:$B$227,H1860)</f>
        <v>Refg-All_CmpSml-Tier2</v>
      </c>
      <c r="G1860" t="str">
        <f t="shared" si="86"/>
        <v>Freezer_Location</v>
      </c>
      <c r="H1860">
        <f t="shared" si="88"/>
        <v>185</v>
      </c>
      <c r="I1860">
        <f>MATCH(G1860,Technologies!$B$7:$U$7,0)</f>
        <v>4</v>
      </c>
      <c r="J1860">
        <v>119</v>
      </c>
    </row>
    <row r="1861" spans="2:10" x14ac:dyDescent="0.25">
      <c r="B1861">
        <f>INDEX(exante.Technology!$A$5:$A$300,MATCH(E1861,exante.Technology!$C$5:$C$300,0))</f>
        <v>1385</v>
      </c>
      <c r="C1861" s="1">
        <f t="shared" si="87"/>
        <v>95</v>
      </c>
      <c r="D1861" s="30" t="b">
        <f>IF(INDEX(Technologies!$B$8:$U$227,H1861,I1861)=0,"",INDEX(Technologies!$B$8:$U$227,H1861,I1861))</f>
        <v>0</v>
      </c>
      <c r="E1861" t="str">
        <f>INDEX(Technologies!$B$8:$B$227,H1861)</f>
        <v>Refg-All_CmpSml-Tier2</v>
      </c>
      <c r="G1861" t="str">
        <f t="shared" si="86"/>
        <v>IceMaker</v>
      </c>
      <c r="H1861">
        <f t="shared" si="88"/>
        <v>185</v>
      </c>
      <c r="I1861">
        <f>MATCH(G1861,Technologies!$B$7:$U$7,0)</f>
        <v>5</v>
      </c>
      <c r="J1861">
        <v>119</v>
      </c>
    </row>
    <row r="1862" spans="2:10" x14ac:dyDescent="0.25">
      <c r="B1862">
        <f>INDEX(exante.Technology!$A$5:$A$300,MATCH(E1862,exante.Technology!$C$5:$C$300,0))</f>
        <v>1385</v>
      </c>
      <c r="C1862" s="1">
        <f t="shared" si="87"/>
        <v>1083</v>
      </c>
      <c r="D1862" s="30" t="b">
        <f>IF(INDEX(Technologies!$B$8:$U$227,H1862,I1862)=0,"",INDEX(Technologies!$B$8:$U$227,H1862,I1862))</f>
        <v>0</v>
      </c>
      <c r="E1862" t="str">
        <f>INDEX(Technologies!$B$8:$B$227,H1862)</f>
        <v>Refg-All_CmpSml-Tier2</v>
      </c>
      <c r="G1862" t="str">
        <f t="shared" si="86"/>
        <v>ThruDoorIce</v>
      </c>
      <c r="H1862">
        <f t="shared" si="88"/>
        <v>185</v>
      </c>
      <c r="I1862">
        <f>MATCH(G1862,Technologies!$B$7:$U$7,0)</f>
        <v>6</v>
      </c>
      <c r="J1862">
        <v>119</v>
      </c>
    </row>
    <row r="1863" spans="2:10" x14ac:dyDescent="0.25">
      <c r="B1863">
        <f>INDEX(exante.Technology!$A$5:$A$300,MATCH(E1863,exante.Technology!$C$5:$C$300,0))</f>
        <v>1385</v>
      </c>
      <c r="C1863" s="1">
        <f t="shared" si="87"/>
        <v>38</v>
      </c>
      <c r="D1863" s="30" t="str">
        <f>IF(INDEX(Technologies!$B$8:$U$227,H1863,I1863)=0,"",INDEX(Technologies!$B$8:$U$227,H1863,I1863))</f>
        <v>Manual</v>
      </c>
      <c r="E1863" t="str">
        <f>INDEX(Technologies!$B$8:$B$227,H1863)</f>
        <v>Refg-All_CmpSml-Tier2</v>
      </c>
      <c r="G1863" t="str">
        <f t="shared" si="86"/>
        <v>Defrost</v>
      </c>
      <c r="H1863">
        <f t="shared" si="88"/>
        <v>185</v>
      </c>
      <c r="I1863">
        <f>MATCH(G1863,Technologies!$B$7:$U$7,0)</f>
        <v>7</v>
      </c>
      <c r="J1863">
        <v>119</v>
      </c>
    </row>
    <row r="1864" spans="2:10" x14ac:dyDescent="0.25">
      <c r="B1864">
        <f>INDEX(exante.Technology!$A$5:$A$300,MATCH(E1864,exante.Technology!$C$5:$C$300,0))</f>
        <v>1385</v>
      </c>
      <c r="C1864" s="1">
        <f t="shared" si="87"/>
        <v>205</v>
      </c>
      <c r="D1864" s="30">
        <f>IF(INDEX(Technologies!$B$8:$U$227,H1864,I1864)=0,"",INDEX(Technologies!$B$8:$U$227,H1864,I1864))</f>
        <v>3</v>
      </c>
      <c r="E1864" t="str">
        <f>INDEX(Technologies!$B$8:$B$227,H1864)</f>
        <v>Refg-All_CmpSml-Tier2</v>
      </c>
      <c r="G1864" t="str">
        <f t="shared" si="86"/>
        <v>TotVolume</v>
      </c>
      <c r="H1864">
        <f t="shared" si="88"/>
        <v>185</v>
      </c>
      <c r="I1864">
        <f>MATCH(G1864,Technologies!$B$7:$U$7,0)</f>
        <v>8</v>
      </c>
      <c r="J1864">
        <v>119</v>
      </c>
    </row>
    <row r="1865" spans="2:10" x14ac:dyDescent="0.25">
      <c r="B1865">
        <f>INDEX(exante.Technology!$A$5:$A$300,MATCH(E1865,exante.Technology!$C$5:$C$300,0))</f>
        <v>1385</v>
      </c>
      <c r="C1865" s="1">
        <f t="shared" si="87"/>
        <v>1084</v>
      </c>
      <c r="D1865" s="30" t="str">
        <f>IF(INDEX(Technologies!$B$8:$U$227,H1865,I1865)=0,"",INDEX(Technologies!$B$8:$U$227,H1865,I1865))</f>
        <v>compact mini (&lt;5 cu. ft.)</v>
      </c>
      <c r="E1865" t="str">
        <f>INDEX(Technologies!$B$8:$B$227,H1865)</f>
        <v>Refg-All_CmpSml-Tier2</v>
      </c>
      <c r="G1865" t="str">
        <f t="shared" si="86"/>
        <v>SizeRange</v>
      </c>
      <c r="H1865">
        <f t="shared" si="88"/>
        <v>185</v>
      </c>
      <c r="I1865">
        <f>MATCH(G1865,Technologies!$B$7:$U$7,0)</f>
        <v>10</v>
      </c>
      <c r="J1865">
        <v>119</v>
      </c>
    </row>
    <row r="1866" spans="2:10" x14ac:dyDescent="0.25">
      <c r="B1866">
        <f>INDEX(exante.Technology!$A$5:$A$300,MATCH(E1866,exante.Technology!$C$5:$C$300,0))</f>
        <v>1385</v>
      </c>
      <c r="C1866" s="1">
        <f t="shared" si="87"/>
        <v>1085</v>
      </c>
      <c r="D1866" s="30" t="str">
        <f>IF(INDEX(Technologies!$B$8:$U$227,H1866,I1866)=0,"",INDEX(Technologies!$B$8:$U$227,H1866,I1866))</f>
        <v>Tier2</v>
      </c>
      <c r="E1866" t="str">
        <f>INDEX(Technologies!$B$8:$B$227,H1866)</f>
        <v>Refg-All_CmpSml-Tier2</v>
      </c>
      <c r="G1866" t="str">
        <f t="shared" si="86"/>
        <v>EffLevel</v>
      </c>
      <c r="H1866">
        <f t="shared" si="88"/>
        <v>185</v>
      </c>
      <c r="I1866">
        <f>MATCH(G1866,Technologies!$B$7:$U$7,0)</f>
        <v>11</v>
      </c>
      <c r="J1866">
        <v>119</v>
      </c>
    </row>
    <row r="1867" spans="2:10" x14ac:dyDescent="0.25">
      <c r="B1867">
        <f>INDEX(exante.Technology!$A$5:$A$300,MATCH(E1867,exante.Technology!$C$5:$C$300,0))</f>
        <v>1385</v>
      </c>
      <c r="C1867" s="1">
        <f t="shared" si="87"/>
        <v>167</v>
      </c>
      <c r="D1867" s="30">
        <f>IF(INDEX(Technologies!$B$8:$U$227,H1867,I1867)=0,"",INDEX(Technologies!$B$8:$U$227,H1867,I1867))</f>
        <v>170</v>
      </c>
      <c r="E1867" t="str">
        <f>INDEX(Technologies!$B$8:$B$227,H1867)</f>
        <v>Refg-All_CmpSml-Tier2</v>
      </c>
      <c r="G1867" t="str">
        <f t="shared" si="86"/>
        <v>Rated_kWhyr</v>
      </c>
      <c r="H1867">
        <f t="shared" si="88"/>
        <v>185</v>
      </c>
      <c r="I1867">
        <f>MATCH(G1867,Technologies!$B$7:$U$7,0)</f>
        <v>12</v>
      </c>
      <c r="J1867">
        <v>119</v>
      </c>
    </row>
    <row r="1868" spans="2:10" x14ac:dyDescent="0.25">
      <c r="B1868">
        <f>INDEX(exante.Technology!$A$5:$A$300,MATCH(E1868,exante.Technology!$C$5:$C$300,0))</f>
        <v>1385</v>
      </c>
      <c r="C1868" s="1">
        <f t="shared" si="87"/>
        <v>9</v>
      </c>
      <c r="D1868" s="30" t="str">
        <f>IF(INDEX(Technologies!$B$8:$U$227,H1868,I1868)=0,"",INDEX(Technologies!$B$8:$U$227,H1868,I1868))</f>
        <v>RatedkWh</v>
      </c>
      <c r="E1868" t="str">
        <f>INDEX(Technologies!$B$8:$B$227,H1868)</f>
        <v>Refg-All_CmpSml-Tier2</v>
      </c>
      <c r="G1868" t="str">
        <f t="shared" ref="G1868:G1931" si="89">VLOOKUP(C1868,$B$6:$C$17,2,FALSE)</f>
        <v>Scale_Basis_Type</v>
      </c>
      <c r="H1868">
        <f t="shared" si="88"/>
        <v>185</v>
      </c>
      <c r="I1868">
        <f>MATCH(G1868,Technologies!$B$7:$U$7,0)</f>
        <v>13</v>
      </c>
      <c r="J1868">
        <v>119</v>
      </c>
    </row>
    <row r="1869" spans="2:10" x14ac:dyDescent="0.25">
      <c r="B1869">
        <f>INDEX(exante.Technology!$A$5:$A$300,MATCH(E1869,exante.Technology!$C$5:$C$300,0))</f>
        <v>1385</v>
      </c>
      <c r="C1869" s="1">
        <f t="shared" si="87"/>
        <v>10</v>
      </c>
      <c r="D1869" s="30">
        <f>IF(INDEX(Technologies!$B$8:$U$227,H1869,I1869)=0,"",INDEX(Technologies!$B$8:$U$227,H1869,I1869))</f>
        <v>170</v>
      </c>
      <c r="E1869" t="str">
        <f>INDEX(Technologies!$B$8:$B$227,H1869)</f>
        <v>Refg-All_CmpSml-Tier2</v>
      </c>
      <c r="G1869" t="str">
        <f t="shared" si="89"/>
        <v>Scale_Basis_Value</v>
      </c>
      <c r="H1869">
        <f t="shared" si="88"/>
        <v>185</v>
      </c>
      <c r="I1869">
        <f>MATCH(G1869,Technologies!$B$7:$U$7,0)</f>
        <v>14</v>
      </c>
      <c r="J1869">
        <v>119</v>
      </c>
    </row>
    <row r="1870" spans="2:10" x14ac:dyDescent="0.25">
      <c r="B1870">
        <f>INDEX(exante.Technology!$A$5:$A$300,MATCH(E1870,exante.Technology!$C$5:$C$300,0))</f>
        <v>1386</v>
      </c>
      <c r="C1870" s="1">
        <f t="shared" si="87"/>
        <v>83</v>
      </c>
      <c r="D1870" s="30" t="str">
        <f>IF(INDEX(Technologies!$B$8:$U$227,H1870,I1870)=0,"",INDEX(Technologies!$B$8:$U$227,H1870,I1870))</f>
        <v>Top</v>
      </c>
      <c r="E1870" t="str">
        <f>INDEX(Technologies!$B$8:$B$227,H1870)</f>
        <v>RefgFrz-TM_CmpMini-Tier2</v>
      </c>
      <c r="G1870" t="str">
        <f t="shared" si="89"/>
        <v>Freezer_Location</v>
      </c>
      <c r="H1870">
        <f t="shared" si="88"/>
        <v>186</v>
      </c>
      <c r="I1870">
        <f>MATCH(G1870,Technologies!$B$7:$U$7,0)</f>
        <v>4</v>
      </c>
      <c r="J1870">
        <v>119</v>
      </c>
    </row>
    <row r="1871" spans="2:10" x14ac:dyDescent="0.25">
      <c r="B1871">
        <f>INDEX(exante.Technology!$A$5:$A$300,MATCH(E1871,exante.Technology!$C$5:$C$300,0))</f>
        <v>1386</v>
      </c>
      <c r="C1871" s="1">
        <f t="shared" si="87"/>
        <v>95</v>
      </c>
      <c r="D1871" s="30" t="b">
        <f>IF(INDEX(Technologies!$B$8:$U$227,H1871,I1871)=0,"",INDEX(Technologies!$B$8:$U$227,H1871,I1871))</f>
        <v>0</v>
      </c>
      <c r="E1871" t="str">
        <f>INDEX(Technologies!$B$8:$B$227,H1871)</f>
        <v>RefgFrz-TM_CmpMini-Tier2</v>
      </c>
      <c r="G1871" t="str">
        <f t="shared" si="89"/>
        <v>IceMaker</v>
      </c>
      <c r="H1871">
        <f t="shared" si="88"/>
        <v>186</v>
      </c>
      <c r="I1871">
        <f>MATCH(G1871,Technologies!$B$7:$U$7,0)</f>
        <v>5</v>
      </c>
      <c r="J1871">
        <v>119</v>
      </c>
    </row>
    <row r="1872" spans="2:10" x14ac:dyDescent="0.25">
      <c r="B1872">
        <f>INDEX(exante.Technology!$A$5:$A$300,MATCH(E1872,exante.Technology!$C$5:$C$300,0))</f>
        <v>1386</v>
      </c>
      <c r="C1872" s="1">
        <f t="shared" si="87"/>
        <v>1083</v>
      </c>
      <c r="D1872" s="30" t="b">
        <f>IF(INDEX(Technologies!$B$8:$U$227,H1872,I1872)=0,"",INDEX(Technologies!$B$8:$U$227,H1872,I1872))</f>
        <v>0</v>
      </c>
      <c r="E1872" t="str">
        <f>INDEX(Technologies!$B$8:$B$227,H1872)</f>
        <v>RefgFrz-TM_CmpMini-Tier2</v>
      </c>
      <c r="G1872" t="str">
        <f t="shared" si="89"/>
        <v>ThruDoorIce</v>
      </c>
      <c r="H1872">
        <f t="shared" si="88"/>
        <v>186</v>
      </c>
      <c r="I1872">
        <f>MATCH(G1872,Technologies!$B$7:$U$7,0)</f>
        <v>6</v>
      </c>
      <c r="J1872">
        <v>119</v>
      </c>
    </row>
    <row r="1873" spans="2:10" x14ac:dyDescent="0.25">
      <c r="B1873">
        <f>INDEX(exante.Technology!$A$5:$A$300,MATCH(E1873,exante.Technology!$C$5:$C$300,0))</f>
        <v>1386</v>
      </c>
      <c r="C1873" s="1">
        <f t="shared" si="87"/>
        <v>38</v>
      </c>
      <c r="D1873" s="30" t="str">
        <f>IF(INDEX(Technologies!$B$8:$U$227,H1873,I1873)=0,"",INDEX(Technologies!$B$8:$U$227,H1873,I1873))</f>
        <v>Automatic</v>
      </c>
      <c r="E1873" t="str">
        <f>INDEX(Technologies!$B$8:$B$227,H1873)</f>
        <v>RefgFrz-TM_CmpMini-Tier2</v>
      </c>
      <c r="G1873" t="str">
        <f t="shared" si="89"/>
        <v>Defrost</v>
      </c>
      <c r="H1873">
        <f t="shared" si="88"/>
        <v>186</v>
      </c>
      <c r="I1873">
        <f>MATCH(G1873,Technologies!$B$7:$U$7,0)</f>
        <v>7</v>
      </c>
      <c r="J1873">
        <v>119</v>
      </c>
    </row>
    <row r="1874" spans="2:10" x14ac:dyDescent="0.25">
      <c r="B1874">
        <f>INDEX(exante.Technology!$A$5:$A$300,MATCH(E1874,exante.Technology!$C$5:$C$300,0))</f>
        <v>1386</v>
      </c>
      <c r="C1874" s="1">
        <f t="shared" si="87"/>
        <v>205</v>
      </c>
      <c r="D1874" s="30">
        <f>IF(INDEX(Technologies!$B$8:$U$227,H1874,I1874)=0,"",INDEX(Technologies!$B$8:$U$227,H1874,I1874))</f>
        <v>6</v>
      </c>
      <c r="E1874" t="str">
        <f>INDEX(Technologies!$B$8:$B$227,H1874)</f>
        <v>RefgFrz-TM_CmpMini-Tier2</v>
      </c>
      <c r="G1874" t="str">
        <f t="shared" si="89"/>
        <v>TotVolume</v>
      </c>
      <c r="H1874">
        <f t="shared" si="88"/>
        <v>186</v>
      </c>
      <c r="I1874">
        <f>MATCH(G1874,Technologies!$B$7:$U$7,0)</f>
        <v>8</v>
      </c>
      <c r="J1874">
        <v>119</v>
      </c>
    </row>
    <row r="1875" spans="2:10" x14ac:dyDescent="0.25">
      <c r="B1875">
        <f>INDEX(exante.Technology!$A$5:$A$300,MATCH(E1875,exante.Technology!$C$5:$C$300,0))</f>
        <v>1386</v>
      </c>
      <c r="C1875" s="1">
        <f t="shared" si="87"/>
        <v>1084</v>
      </c>
      <c r="D1875" s="30" t="str">
        <f>IF(INDEX(Technologies!$B$8:$U$227,H1875,I1875)=0,"",INDEX(Technologies!$B$8:$U$227,H1875,I1875))</f>
        <v>compact (5-7 cu. ft.)</v>
      </c>
      <c r="E1875" t="str">
        <f>INDEX(Technologies!$B$8:$B$227,H1875)</f>
        <v>RefgFrz-TM_CmpMini-Tier2</v>
      </c>
      <c r="G1875" t="str">
        <f t="shared" si="89"/>
        <v>SizeRange</v>
      </c>
      <c r="H1875">
        <f t="shared" si="88"/>
        <v>186</v>
      </c>
      <c r="I1875">
        <f>MATCH(G1875,Technologies!$B$7:$U$7,0)</f>
        <v>10</v>
      </c>
      <c r="J1875">
        <v>119</v>
      </c>
    </row>
    <row r="1876" spans="2:10" x14ac:dyDescent="0.25">
      <c r="B1876">
        <f>INDEX(exante.Technology!$A$5:$A$300,MATCH(E1876,exante.Technology!$C$5:$C$300,0))</f>
        <v>1386</v>
      </c>
      <c r="C1876" s="1">
        <f t="shared" si="87"/>
        <v>1085</v>
      </c>
      <c r="D1876" s="30" t="str">
        <f>IF(INDEX(Technologies!$B$8:$U$227,H1876,I1876)=0,"",INDEX(Technologies!$B$8:$U$227,H1876,I1876))</f>
        <v>Tier2</v>
      </c>
      <c r="E1876" t="str">
        <f>INDEX(Technologies!$B$8:$B$227,H1876)</f>
        <v>RefgFrz-TM_CmpMini-Tier2</v>
      </c>
      <c r="G1876" t="str">
        <f t="shared" si="89"/>
        <v>EffLevel</v>
      </c>
      <c r="H1876">
        <f t="shared" si="88"/>
        <v>186</v>
      </c>
      <c r="I1876">
        <f>MATCH(G1876,Technologies!$B$7:$U$7,0)</f>
        <v>11</v>
      </c>
      <c r="J1876">
        <v>119</v>
      </c>
    </row>
    <row r="1877" spans="2:10" x14ac:dyDescent="0.25">
      <c r="B1877">
        <f>INDEX(exante.Technology!$A$5:$A$300,MATCH(E1877,exante.Technology!$C$5:$C$300,0))</f>
        <v>1386</v>
      </c>
      <c r="C1877" s="1">
        <f t="shared" si="87"/>
        <v>167</v>
      </c>
      <c r="D1877" s="30">
        <f>IF(INDEX(Technologies!$B$8:$U$227,H1877,I1877)=0,"",INDEX(Technologies!$B$8:$U$227,H1877,I1877))</f>
        <v>299</v>
      </c>
      <c r="E1877" t="str">
        <f>INDEX(Technologies!$B$8:$B$227,H1877)</f>
        <v>RefgFrz-TM_CmpMini-Tier2</v>
      </c>
      <c r="G1877" t="str">
        <f t="shared" si="89"/>
        <v>Rated_kWhyr</v>
      </c>
      <c r="H1877">
        <f t="shared" si="88"/>
        <v>186</v>
      </c>
      <c r="I1877">
        <f>MATCH(G1877,Technologies!$B$7:$U$7,0)</f>
        <v>12</v>
      </c>
      <c r="J1877">
        <v>119</v>
      </c>
    </row>
    <row r="1878" spans="2:10" x14ac:dyDescent="0.25">
      <c r="B1878">
        <f>INDEX(exante.Technology!$A$5:$A$300,MATCH(E1878,exante.Technology!$C$5:$C$300,0))</f>
        <v>1386</v>
      </c>
      <c r="C1878" s="1">
        <f t="shared" si="87"/>
        <v>9</v>
      </c>
      <c r="D1878" s="30" t="str">
        <f>IF(INDEX(Technologies!$B$8:$U$227,H1878,I1878)=0,"",INDEX(Technologies!$B$8:$U$227,H1878,I1878))</f>
        <v>RatedkWh</v>
      </c>
      <c r="E1878" t="str">
        <f>INDEX(Technologies!$B$8:$B$227,H1878)</f>
        <v>RefgFrz-TM_CmpMini-Tier2</v>
      </c>
      <c r="G1878" t="str">
        <f t="shared" si="89"/>
        <v>Scale_Basis_Type</v>
      </c>
      <c r="H1878">
        <f t="shared" si="88"/>
        <v>186</v>
      </c>
      <c r="I1878">
        <f>MATCH(G1878,Technologies!$B$7:$U$7,0)</f>
        <v>13</v>
      </c>
      <c r="J1878">
        <v>119</v>
      </c>
    </row>
    <row r="1879" spans="2:10" x14ac:dyDescent="0.25">
      <c r="B1879">
        <f>INDEX(exante.Technology!$A$5:$A$300,MATCH(E1879,exante.Technology!$C$5:$C$300,0))</f>
        <v>1386</v>
      </c>
      <c r="C1879" s="1">
        <f t="shared" si="87"/>
        <v>10</v>
      </c>
      <c r="D1879" s="30">
        <f>IF(INDEX(Technologies!$B$8:$U$227,H1879,I1879)=0,"",INDEX(Technologies!$B$8:$U$227,H1879,I1879))</f>
        <v>299</v>
      </c>
      <c r="E1879" t="str">
        <f>INDEX(Technologies!$B$8:$B$227,H1879)</f>
        <v>RefgFrz-TM_CmpMini-Tier2</v>
      </c>
      <c r="G1879" t="str">
        <f t="shared" si="89"/>
        <v>Scale_Basis_Value</v>
      </c>
      <c r="H1879">
        <f t="shared" si="88"/>
        <v>186</v>
      </c>
      <c r="I1879">
        <f>MATCH(G1879,Technologies!$B$7:$U$7,0)</f>
        <v>14</v>
      </c>
      <c r="J1879">
        <v>119</v>
      </c>
    </row>
    <row r="1880" spans="2:10" x14ac:dyDescent="0.25">
      <c r="B1880">
        <f>INDEX(exante.Technology!$A$5:$A$300,MATCH(E1880,exante.Technology!$C$5:$C$300,0))</f>
        <v>1387</v>
      </c>
      <c r="C1880" s="1">
        <f t="shared" si="87"/>
        <v>83</v>
      </c>
      <c r="D1880" s="30" t="str">
        <f>IF(INDEX(Technologies!$B$8:$U$227,H1880,I1880)=0,"",INDEX(Technologies!$B$8:$U$227,H1880,I1880))</f>
        <v>Top</v>
      </c>
      <c r="E1880" t="str">
        <f>INDEX(Technologies!$B$8:$B$227,H1880)</f>
        <v>RefgFrz-TM_CmpSml-Tier2</v>
      </c>
      <c r="G1880" t="str">
        <f t="shared" si="89"/>
        <v>Freezer_Location</v>
      </c>
      <c r="H1880">
        <f t="shared" si="88"/>
        <v>187</v>
      </c>
      <c r="I1880">
        <f>MATCH(G1880,Technologies!$B$7:$U$7,0)</f>
        <v>4</v>
      </c>
      <c r="J1880">
        <v>119</v>
      </c>
    </row>
    <row r="1881" spans="2:10" x14ac:dyDescent="0.25">
      <c r="B1881">
        <f>INDEX(exante.Technology!$A$5:$A$300,MATCH(E1881,exante.Technology!$C$5:$C$300,0))</f>
        <v>1387</v>
      </c>
      <c r="C1881" s="1">
        <f t="shared" si="87"/>
        <v>95</v>
      </c>
      <c r="D1881" s="30" t="b">
        <f>IF(INDEX(Technologies!$B$8:$U$227,H1881,I1881)=0,"",INDEX(Technologies!$B$8:$U$227,H1881,I1881))</f>
        <v>0</v>
      </c>
      <c r="E1881" t="str">
        <f>INDEX(Technologies!$B$8:$B$227,H1881)</f>
        <v>RefgFrz-TM_CmpSml-Tier2</v>
      </c>
      <c r="G1881" t="str">
        <f t="shared" si="89"/>
        <v>IceMaker</v>
      </c>
      <c r="H1881">
        <f t="shared" si="88"/>
        <v>187</v>
      </c>
      <c r="I1881">
        <f>MATCH(G1881,Technologies!$B$7:$U$7,0)</f>
        <v>5</v>
      </c>
      <c r="J1881">
        <v>119</v>
      </c>
    </row>
    <row r="1882" spans="2:10" x14ac:dyDescent="0.25">
      <c r="B1882">
        <f>INDEX(exante.Technology!$A$5:$A$300,MATCH(E1882,exante.Technology!$C$5:$C$300,0))</f>
        <v>1387</v>
      </c>
      <c r="C1882" s="1">
        <f t="shared" si="87"/>
        <v>1083</v>
      </c>
      <c r="D1882" s="30" t="b">
        <f>IF(INDEX(Technologies!$B$8:$U$227,H1882,I1882)=0,"",INDEX(Technologies!$B$8:$U$227,H1882,I1882))</f>
        <v>0</v>
      </c>
      <c r="E1882" t="str">
        <f>INDEX(Technologies!$B$8:$B$227,H1882)</f>
        <v>RefgFrz-TM_CmpSml-Tier2</v>
      </c>
      <c r="G1882" t="str">
        <f t="shared" si="89"/>
        <v>ThruDoorIce</v>
      </c>
      <c r="H1882">
        <f t="shared" si="88"/>
        <v>187</v>
      </c>
      <c r="I1882">
        <f>MATCH(G1882,Technologies!$B$7:$U$7,0)</f>
        <v>6</v>
      </c>
      <c r="J1882">
        <v>119</v>
      </c>
    </row>
    <row r="1883" spans="2:10" x14ac:dyDescent="0.25">
      <c r="B1883">
        <f>INDEX(exante.Technology!$A$5:$A$300,MATCH(E1883,exante.Technology!$C$5:$C$300,0))</f>
        <v>1387</v>
      </c>
      <c r="C1883" s="1">
        <f t="shared" si="87"/>
        <v>38</v>
      </c>
      <c r="D1883" s="30" t="str">
        <f>IF(INDEX(Technologies!$B$8:$U$227,H1883,I1883)=0,"",INDEX(Technologies!$B$8:$U$227,H1883,I1883))</f>
        <v>Automatic</v>
      </c>
      <c r="E1883" t="str">
        <f>INDEX(Technologies!$B$8:$B$227,H1883)</f>
        <v>RefgFrz-TM_CmpSml-Tier2</v>
      </c>
      <c r="G1883" t="str">
        <f t="shared" si="89"/>
        <v>Defrost</v>
      </c>
      <c r="H1883">
        <f t="shared" si="88"/>
        <v>187</v>
      </c>
      <c r="I1883">
        <f>MATCH(G1883,Technologies!$B$7:$U$7,0)</f>
        <v>7</v>
      </c>
      <c r="J1883">
        <v>119</v>
      </c>
    </row>
    <row r="1884" spans="2:10" x14ac:dyDescent="0.25">
      <c r="B1884">
        <f>INDEX(exante.Technology!$A$5:$A$300,MATCH(E1884,exante.Technology!$C$5:$C$300,0))</f>
        <v>1387</v>
      </c>
      <c r="C1884" s="1">
        <f t="shared" si="87"/>
        <v>205</v>
      </c>
      <c r="D1884" s="30">
        <f>IF(INDEX(Technologies!$B$8:$U$227,H1884,I1884)=0,"",INDEX(Technologies!$B$8:$U$227,H1884,I1884))</f>
        <v>3</v>
      </c>
      <c r="E1884" t="str">
        <f>INDEX(Technologies!$B$8:$B$227,H1884)</f>
        <v>RefgFrz-TM_CmpSml-Tier2</v>
      </c>
      <c r="G1884" t="str">
        <f t="shared" si="89"/>
        <v>TotVolume</v>
      </c>
      <c r="H1884">
        <f t="shared" si="88"/>
        <v>187</v>
      </c>
      <c r="I1884">
        <f>MATCH(G1884,Technologies!$B$7:$U$7,0)</f>
        <v>8</v>
      </c>
      <c r="J1884">
        <v>119</v>
      </c>
    </row>
    <row r="1885" spans="2:10" x14ac:dyDescent="0.25">
      <c r="B1885">
        <f>INDEX(exante.Technology!$A$5:$A$300,MATCH(E1885,exante.Technology!$C$5:$C$300,0))</f>
        <v>1387</v>
      </c>
      <c r="C1885" s="1">
        <f t="shared" si="87"/>
        <v>1084</v>
      </c>
      <c r="D1885" s="30" t="str">
        <f>IF(INDEX(Technologies!$B$8:$U$227,H1885,I1885)=0,"",INDEX(Technologies!$B$8:$U$227,H1885,I1885))</f>
        <v>compact mini (&lt;5 cu. ft.)</v>
      </c>
      <c r="E1885" t="str">
        <f>INDEX(Technologies!$B$8:$B$227,H1885)</f>
        <v>RefgFrz-TM_CmpSml-Tier2</v>
      </c>
      <c r="G1885" t="str">
        <f t="shared" si="89"/>
        <v>SizeRange</v>
      </c>
      <c r="H1885">
        <f t="shared" si="88"/>
        <v>187</v>
      </c>
      <c r="I1885">
        <f>MATCH(G1885,Technologies!$B$7:$U$7,0)</f>
        <v>10</v>
      </c>
      <c r="J1885">
        <v>119</v>
      </c>
    </row>
    <row r="1886" spans="2:10" x14ac:dyDescent="0.25">
      <c r="B1886">
        <f>INDEX(exante.Technology!$A$5:$A$300,MATCH(E1886,exante.Technology!$C$5:$C$300,0))</f>
        <v>1387</v>
      </c>
      <c r="C1886" s="1">
        <f t="shared" si="87"/>
        <v>1085</v>
      </c>
      <c r="D1886" s="30" t="str">
        <f>IF(INDEX(Technologies!$B$8:$U$227,H1886,I1886)=0,"",INDEX(Technologies!$B$8:$U$227,H1886,I1886))</f>
        <v>Tier2</v>
      </c>
      <c r="E1886" t="str">
        <f>INDEX(Technologies!$B$8:$B$227,H1886)</f>
        <v>RefgFrz-TM_CmpSml-Tier2</v>
      </c>
      <c r="G1886" t="str">
        <f t="shared" si="89"/>
        <v>EffLevel</v>
      </c>
      <c r="H1886">
        <f t="shared" si="88"/>
        <v>187</v>
      </c>
      <c r="I1886">
        <f>MATCH(G1886,Technologies!$B$7:$U$7,0)</f>
        <v>11</v>
      </c>
      <c r="J1886">
        <v>119</v>
      </c>
    </row>
    <row r="1887" spans="2:10" x14ac:dyDescent="0.25">
      <c r="B1887">
        <f>INDEX(exante.Technology!$A$5:$A$300,MATCH(E1887,exante.Technology!$C$5:$C$300,0))</f>
        <v>1387</v>
      </c>
      <c r="C1887" s="1">
        <f t="shared" ref="C1887:C1950" si="90">+C1877</f>
        <v>167</v>
      </c>
      <c r="D1887" s="30">
        <f>IF(INDEX(Technologies!$B$8:$U$227,H1887,I1887)=0,"",INDEX(Technologies!$B$8:$U$227,H1887,I1887))</f>
        <v>268</v>
      </c>
      <c r="E1887" t="str">
        <f>INDEX(Technologies!$B$8:$B$227,H1887)</f>
        <v>RefgFrz-TM_CmpSml-Tier2</v>
      </c>
      <c r="G1887" t="str">
        <f t="shared" si="89"/>
        <v>Rated_kWhyr</v>
      </c>
      <c r="H1887">
        <f t="shared" ref="H1887:H1950" si="91">+H1877+1</f>
        <v>187</v>
      </c>
      <c r="I1887">
        <f>MATCH(G1887,Technologies!$B$7:$U$7,0)</f>
        <v>12</v>
      </c>
      <c r="J1887">
        <v>119</v>
      </c>
    </row>
    <row r="1888" spans="2:10" x14ac:dyDescent="0.25">
      <c r="B1888">
        <f>INDEX(exante.Technology!$A$5:$A$300,MATCH(E1888,exante.Technology!$C$5:$C$300,0))</f>
        <v>1387</v>
      </c>
      <c r="C1888" s="1">
        <f t="shared" si="90"/>
        <v>9</v>
      </c>
      <c r="D1888" s="30" t="str">
        <f>IF(INDEX(Technologies!$B$8:$U$227,H1888,I1888)=0,"",INDEX(Technologies!$B$8:$U$227,H1888,I1888))</f>
        <v>RatedkWh</v>
      </c>
      <c r="E1888" t="str">
        <f>INDEX(Technologies!$B$8:$B$227,H1888)</f>
        <v>RefgFrz-TM_CmpSml-Tier2</v>
      </c>
      <c r="G1888" t="str">
        <f t="shared" si="89"/>
        <v>Scale_Basis_Type</v>
      </c>
      <c r="H1888">
        <f t="shared" si="91"/>
        <v>187</v>
      </c>
      <c r="I1888">
        <f>MATCH(G1888,Technologies!$B$7:$U$7,0)</f>
        <v>13</v>
      </c>
      <c r="J1888">
        <v>119</v>
      </c>
    </row>
    <row r="1889" spans="2:10" x14ac:dyDescent="0.25">
      <c r="B1889">
        <f>INDEX(exante.Technology!$A$5:$A$300,MATCH(E1889,exante.Technology!$C$5:$C$300,0))</f>
        <v>1387</v>
      </c>
      <c r="C1889" s="1">
        <f t="shared" si="90"/>
        <v>10</v>
      </c>
      <c r="D1889" s="30">
        <f>IF(INDEX(Technologies!$B$8:$U$227,H1889,I1889)=0,"",INDEX(Technologies!$B$8:$U$227,H1889,I1889))</f>
        <v>268</v>
      </c>
      <c r="E1889" t="str">
        <f>INDEX(Technologies!$B$8:$B$227,H1889)</f>
        <v>RefgFrz-TM_CmpSml-Tier2</v>
      </c>
      <c r="G1889" t="str">
        <f t="shared" si="89"/>
        <v>Scale_Basis_Value</v>
      </c>
      <c r="H1889">
        <f t="shared" si="91"/>
        <v>187</v>
      </c>
      <c r="I1889">
        <f>MATCH(G1889,Technologies!$B$7:$U$7,0)</f>
        <v>14</v>
      </c>
      <c r="J1889">
        <v>119</v>
      </c>
    </row>
    <row r="1890" spans="2:10" x14ac:dyDescent="0.25">
      <c r="B1890">
        <f>INDEX(exante.Technology!$A$5:$A$300,MATCH(E1890,exante.Technology!$C$5:$C$300,0))</f>
        <v>1388</v>
      </c>
      <c r="C1890" s="1">
        <f t="shared" si="90"/>
        <v>83</v>
      </c>
      <c r="D1890" s="30" t="str">
        <f>IF(INDEX(Technologies!$B$8:$U$227,H1890,I1890)=0,"",INDEX(Technologies!$B$8:$U$227,H1890,I1890))</f>
        <v>Bottom</v>
      </c>
      <c r="E1890" t="str">
        <f>INDEX(Technologies!$B$8:$B$227,H1890)</f>
        <v>RefgFrz-BM_CmpMini-Tier2</v>
      </c>
      <c r="G1890" t="str">
        <f t="shared" si="89"/>
        <v>Freezer_Location</v>
      </c>
      <c r="H1890">
        <f t="shared" si="91"/>
        <v>188</v>
      </c>
      <c r="I1890">
        <f>MATCH(G1890,Technologies!$B$7:$U$7,0)</f>
        <v>4</v>
      </c>
      <c r="J1890">
        <v>119</v>
      </c>
    </row>
    <row r="1891" spans="2:10" x14ac:dyDescent="0.25">
      <c r="B1891">
        <f>INDEX(exante.Technology!$A$5:$A$300,MATCH(E1891,exante.Technology!$C$5:$C$300,0))</f>
        <v>1388</v>
      </c>
      <c r="C1891" s="1">
        <f t="shared" si="90"/>
        <v>95</v>
      </c>
      <c r="D1891" s="30" t="b">
        <f>IF(INDEX(Technologies!$B$8:$U$227,H1891,I1891)=0,"",INDEX(Technologies!$B$8:$U$227,H1891,I1891))</f>
        <v>0</v>
      </c>
      <c r="E1891" t="str">
        <f>INDEX(Technologies!$B$8:$B$227,H1891)</f>
        <v>RefgFrz-BM_CmpMini-Tier2</v>
      </c>
      <c r="G1891" t="str">
        <f t="shared" si="89"/>
        <v>IceMaker</v>
      </c>
      <c r="H1891">
        <f t="shared" si="91"/>
        <v>188</v>
      </c>
      <c r="I1891">
        <f>MATCH(G1891,Technologies!$B$7:$U$7,0)</f>
        <v>5</v>
      </c>
      <c r="J1891">
        <v>119</v>
      </c>
    </row>
    <row r="1892" spans="2:10" x14ac:dyDescent="0.25">
      <c r="B1892">
        <f>INDEX(exante.Technology!$A$5:$A$300,MATCH(E1892,exante.Technology!$C$5:$C$300,0))</f>
        <v>1388</v>
      </c>
      <c r="C1892" s="1">
        <f t="shared" si="90"/>
        <v>1083</v>
      </c>
      <c r="D1892" s="30" t="b">
        <f>IF(INDEX(Technologies!$B$8:$U$227,H1892,I1892)=0,"",INDEX(Technologies!$B$8:$U$227,H1892,I1892))</f>
        <v>0</v>
      </c>
      <c r="E1892" t="str">
        <f>INDEX(Technologies!$B$8:$B$227,H1892)</f>
        <v>RefgFrz-BM_CmpMini-Tier2</v>
      </c>
      <c r="G1892" t="str">
        <f t="shared" si="89"/>
        <v>ThruDoorIce</v>
      </c>
      <c r="H1892">
        <f t="shared" si="91"/>
        <v>188</v>
      </c>
      <c r="I1892">
        <f>MATCH(G1892,Technologies!$B$7:$U$7,0)</f>
        <v>6</v>
      </c>
      <c r="J1892">
        <v>119</v>
      </c>
    </row>
    <row r="1893" spans="2:10" x14ac:dyDescent="0.25">
      <c r="B1893">
        <f>INDEX(exante.Technology!$A$5:$A$300,MATCH(E1893,exante.Technology!$C$5:$C$300,0))</f>
        <v>1388</v>
      </c>
      <c r="C1893" s="1">
        <f t="shared" si="90"/>
        <v>38</v>
      </c>
      <c r="D1893" s="30" t="str">
        <f>IF(INDEX(Technologies!$B$8:$U$227,H1893,I1893)=0,"",INDEX(Technologies!$B$8:$U$227,H1893,I1893))</f>
        <v>Automatic</v>
      </c>
      <c r="E1893" t="str">
        <f>INDEX(Technologies!$B$8:$B$227,H1893)</f>
        <v>RefgFrz-BM_CmpMini-Tier2</v>
      </c>
      <c r="G1893" t="str">
        <f t="shared" si="89"/>
        <v>Defrost</v>
      </c>
      <c r="H1893">
        <f t="shared" si="91"/>
        <v>188</v>
      </c>
      <c r="I1893">
        <f>MATCH(G1893,Technologies!$B$7:$U$7,0)</f>
        <v>7</v>
      </c>
      <c r="J1893">
        <v>119</v>
      </c>
    </row>
    <row r="1894" spans="2:10" x14ac:dyDescent="0.25">
      <c r="B1894">
        <f>INDEX(exante.Technology!$A$5:$A$300,MATCH(E1894,exante.Technology!$C$5:$C$300,0))</f>
        <v>1388</v>
      </c>
      <c r="C1894" s="1">
        <f t="shared" si="90"/>
        <v>205</v>
      </c>
      <c r="D1894" s="30">
        <f>IF(INDEX(Technologies!$B$8:$U$227,H1894,I1894)=0,"",INDEX(Technologies!$B$8:$U$227,H1894,I1894))</f>
        <v>6</v>
      </c>
      <c r="E1894" t="str">
        <f>INDEX(Technologies!$B$8:$B$227,H1894)</f>
        <v>RefgFrz-BM_CmpMini-Tier2</v>
      </c>
      <c r="G1894" t="str">
        <f t="shared" si="89"/>
        <v>TotVolume</v>
      </c>
      <c r="H1894">
        <f t="shared" si="91"/>
        <v>188</v>
      </c>
      <c r="I1894">
        <f>MATCH(G1894,Technologies!$B$7:$U$7,0)</f>
        <v>8</v>
      </c>
      <c r="J1894">
        <v>119</v>
      </c>
    </row>
    <row r="1895" spans="2:10" x14ac:dyDescent="0.25">
      <c r="B1895">
        <f>INDEX(exante.Technology!$A$5:$A$300,MATCH(E1895,exante.Technology!$C$5:$C$300,0))</f>
        <v>1388</v>
      </c>
      <c r="C1895" s="1">
        <f t="shared" si="90"/>
        <v>1084</v>
      </c>
      <c r="D1895" s="30" t="str">
        <f>IF(INDEX(Technologies!$B$8:$U$227,H1895,I1895)=0,"",INDEX(Technologies!$B$8:$U$227,H1895,I1895))</f>
        <v>compact (5-7 cu. ft.)</v>
      </c>
      <c r="E1895" t="str">
        <f>INDEX(Technologies!$B$8:$B$227,H1895)</f>
        <v>RefgFrz-BM_CmpMini-Tier2</v>
      </c>
      <c r="G1895" t="str">
        <f t="shared" si="89"/>
        <v>SizeRange</v>
      </c>
      <c r="H1895">
        <f t="shared" si="91"/>
        <v>188</v>
      </c>
      <c r="I1895">
        <f>MATCH(G1895,Technologies!$B$7:$U$7,0)</f>
        <v>10</v>
      </c>
      <c r="J1895">
        <v>119</v>
      </c>
    </row>
    <row r="1896" spans="2:10" x14ac:dyDescent="0.25">
      <c r="B1896">
        <f>INDEX(exante.Technology!$A$5:$A$300,MATCH(E1896,exante.Technology!$C$5:$C$300,0))</f>
        <v>1388</v>
      </c>
      <c r="C1896" s="1">
        <f t="shared" si="90"/>
        <v>1085</v>
      </c>
      <c r="D1896" s="30" t="str">
        <f>IF(INDEX(Technologies!$B$8:$U$227,H1896,I1896)=0,"",INDEX(Technologies!$B$8:$U$227,H1896,I1896))</f>
        <v>Tier2</v>
      </c>
      <c r="E1896" t="str">
        <f>INDEX(Technologies!$B$8:$B$227,H1896)</f>
        <v>RefgFrz-BM_CmpMini-Tier2</v>
      </c>
      <c r="G1896" t="str">
        <f t="shared" si="89"/>
        <v>EffLevel</v>
      </c>
      <c r="H1896">
        <f t="shared" si="91"/>
        <v>188</v>
      </c>
      <c r="I1896">
        <f>MATCH(G1896,Technologies!$B$7:$U$7,0)</f>
        <v>11</v>
      </c>
      <c r="J1896">
        <v>119</v>
      </c>
    </row>
    <row r="1897" spans="2:10" x14ac:dyDescent="0.25">
      <c r="B1897">
        <f>INDEX(exante.Technology!$A$5:$A$300,MATCH(E1897,exante.Technology!$C$5:$C$300,0))</f>
        <v>1388</v>
      </c>
      <c r="C1897" s="1">
        <f t="shared" si="90"/>
        <v>167</v>
      </c>
      <c r="D1897" s="30">
        <f>IF(INDEX(Technologies!$B$8:$U$227,H1897,I1897)=0,"",INDEX(Technologies!$B$8:$U$227,H1897,I1897))</f>
        <v>299</v>
      </c>
      <c r="E1897" t="str">
        <f>INDEX(Technologies!$B$8:$B$227,H1897)</f>
        <v>RefgFrz-BM_CmpMini-Tier2</v>
      </c>
      <c r="G1897" t="str">
        <f t="shared" si="89"/>
        <v>Rated_kWhyr</v>
      </c>
      <c r="H1897">
        <f t="shared" si="91"/>
        <v>188</v>
      </c>
      <c r="I1897">
        <f>MATCH(G1897,Technologies!$B$7:$U$7,0)</f>
        <v>12</v>
      </c>
      <c r="J1897">
        <v>119</v>
      </c>
    </row>
    <row r="1898" spans="2:10" x14ac:dyDescent="0.25">
      <c r="B1898">
        <f>INDEX(exante.Technology!$A$5:$A$300,MATCH(E1898,exante.Technology!$C$5:$C$300,0))</f>
        <v>1388</v>
      </c>
      <c r="C1898" s="1">
        <f t="shared" si="90"/>
        <v>9</v>
      </c>
      <c r="D1898" s="30" t="str">
        <f>IF(INDEX(Technologies!$B$8:$U$227,H1898,I1898)=0,"",INDEX(Technologies!$B$8:$U$227,H1898,I1898))</f>
        <v>RatedkWh</v>
      </c>
      <c r="E1898" t="str">
        <f>INDEX(Technologies!$B$8:$B$227,H1898)</f>
        <v>RefgFrz-BM_CmpMini-Tier2</v>
      </c>
      <c r="G1898" t="str">
        <f t="shared" si="89"/>
        <v>Scale_Basis_Type</v>
      </c>
      <c r="H1898">
        <f t="shared" si="91"/>
        <v>188</v>
      </c>
      <c r="I1898">
        <f>MATCH(G1898,Technologies!$B$7:$U$7,0)</f>
        <v>13</v>
      </c>
      <c r="J1898">
        <v>119</v>
      </c>
    </row>
    <row r="1899" spans="2:10" x14ac:dyDescent="0.25">
      <c r="B1899">
        <f>INDEX(exante.Technology!$A$5:$A$300,MATCH(E1899,exante.Technology!$C$5:$C$300,0))</f>
        <v>1388</v>
      </c>
      <c r="C1899" s="1">
        <f t="shared" si="90"/>
        <v>10</v>
      </c>
      <c r="D1899" s="30">
        <f>IF(INDEX(Technologies!$B$8:$U$227,H1899,I1899)=0,"",INDEX(Technologies!$B$8:$U$227,H1899,I1899))</f>
        <v>299</v>
      </c>
      <c r="E1899" t="str">
        <f>INDEX(Technologies!$B$8:$B$227,H1899)</f>
        <v>RefgFrz-BM_CmpMini-Tier2</v>
      </c>
      <c r="G1899" t="str">
        <f t="shared" si="89"/>
        <v>Scale_Basis_Value</v>
      </c>
      <c r="H1899">
        <f t="shared" si="91"/>
        <v>188</v>
      </c>
      <c r="I1899">
        <f>MATCH(G1899,Technologies!$B$7:$U$7,0)</f>
        <v>14</v>
      </c>
      <c r="J1899">
        <v>119</v>
      </c>
    </row>
    <row r="1900" spans="2:10" x14ac:dyDescent="0.25">
      <c r="B1900">
        <f>INDEX(exante.Technology!$A$5:$A$300,MATCH(E1900,exante.Technology!$C$5:$C$300,0))</f>
        <v>1389</v>
      </c>
      <c r="C1900" s="1">
        <f t="shared" si="90"/>
        <v>83</v>
      </c>
      <c r="D1900" s="30" t="str">
        <f>IF(INDEX(Technologies!$B$8:$U$227,H1900,I1900)=0,"",INDEX(Technologies!$B$8:$U$227,H1900,I1900))</f>
        <v>Bottom</v>
      </c>
      <c r="E1900" t="str">
        <f>INDEX(Technologies!$B$8:$B$227,H1900)</f>
        <v>RefgFrz-BM_CmpSml-Tier2</v>
      </c>
      <c r="G1900" t="str">
        <f t="shared" si="89"/>
        <v>Freezer_Location</v>
      </c>
      <c r="H1900">
        <f t="shared" si="91"/>
        <v>189</v>
      </c>
      <c r="I1900">
        <f>MATCH(G1900,Technologies!$B$7:$U$7,0)</f>
        <v>4</v>
      </c>
      <c r="J1900">
        <v>119</v>
      </c>
    </row>
    <row r="1901" spans="2:10" x14ac:dyDescent="0.25">
      <c r="B1901">
        <f>INDEX(exante.Technology!$A$5:$A$300,MATCH(E1901,exante.Technology!$C$5:$C$300,0))</f>
        <v>1389</v>
      </c>
      <c r="C1901" s="1">
        <f t="shared" si="90"/>
        <v>95</v>
      </c>
      <c r="D1901" s="30" t="b">
        <f>IF(INDEX(Technologies!$B$8:$U$227,H1901,I1901)=0,"",INDEX(Technologies!$B$8:$U$227,H1901,I1901))</f>
        <v>0</v>
      </c>
      <c r="E1901" t="str">
        <f>INDEX(Technologies!$B$8:$B$227,H1901)</f>
        <v>RefgFrz-BM_CmpSml-Tier2</v>
      </c>
      <c r="G1901" t="str">
        <f t="shared" si="89"/>
        <v>IceMaker</v>
      </c>
      <c r="H1901">
        <f t="shared" si="91"/>
        <v>189</v>
      </c>
      <c r="I1901">
        <f>MATCH(G1901,Technologies!$B$7:$U$7,0)</f>
        <v>5</v>
      </c>
      <c r="J1901">
        <v>119</v>
      </c>
    </row>
    <row r="1902" spans="2:10" x14ac:dyDescent="0.25">
      <c r="B1902">
        <f>INDEX(exante.Technology!$A$5:$A$300,MATCH(E1902,exante.Technology!$C$5:$C$300,0))</f>
        <v>1389</v>
      </c>
      <c r="C1902" s="1">
        <f t="shared" si="90"/>
        <v>1083</v>
      </c>
      <c r="D1902" s="30" t="b">
        <f>IF(INDEX(Technologies!$B$8:$U$227,H1902,I1902)=0,"",INDEX(Technologies!$B$8:$U$227,H1902,I1902))</f>
        <v>0</v>
      </c>
      <c r="E1902" t="str">
        <f>INDEX(Technologies!$B$8:$B$227,H1902)</f>
        <v>RefgFrz-BM_CmpSml-Tier2</v>
      </c>
      <c r="G1902" t="str">
        <f t="shared" si="89"/>
        <v>ThruDoorIce</v>
      </c>
      <c r="H1902">
        <f t="shared" si="91"/>
        <v>189</v>
      </c>
      <c r="I1902">
        <f>MATCH(G1902,Technologies!$B$7:$U$7,0)</f>
        <v>6</v>
      </c>
      <c r="J1902">
        <v>119</v>
      </c>
    </row>
    <row r="1903" spans="2:10" x14ac:dyDescent="0.25">
      <c r="B1903">
        <f>INDEX(exante.Technology!$A$5:$A$300,MATCH(E1903,exante.Technology!$C$5:$C$300,0))</f>
        <v>1389</v>
      </c>
      <c r="C1903" s="1">
        <f t="shared" si="90"/>
        <v>38</v>
      </c>
      <c r="D1903" s="30" t="str">
        <f>IF(INDEX(Technologies!$B$8:$U$227,H1903,I1903)=0,"",INDEX(Technologies!$B$8:$U$227,H1903,I1903))</f>
        <v>Automatic</v>
      </c>
      <c r="E1903" t="str">
        <f>INDEX(Technologies!$B$8:$B$227,H1903)</f>
        <v>RefgFrz-BM_CmpSml-Tier2</v>
      </c>
      <c r="G1903" t="str">
        <f t="shared" si="89"/>
        <v>Defrost</v>
      </c>
      <c r="H1903">
        <f t="shared" si="91"/>
        <v>189</v>
      </c>
      <c r="I1903">
        <f>MATCH(G1903,Technologies!$B$7:$U$7,0)</f>
        <v>7</v>
      </c>
      <c r="J1903">
        <v>119</v>
      </c>
    </row>
    <row r="1904" spans="2:10" x14ac:dyDescent="0.25">
      <c r="B1904">
        <f>INDEX(exante.Technology!$A$5:$A$300,MATCH(E1904,exante.Technology!$C$5:$C$300,0))</f>
        <v>1389</v>
      </c>
      <c r="C1904" s="1">
        <f t="shared" si="90"/>
        <v>205</v>
      </c>
      <c r="D1904" s="30">
        <f>IF(INDEX(Technologies!$B$8:$U$227,H1904,I1904)=0,"",INDEX(Technologies!$B$8:$U$227,H1904,I1904))</f>
        <v>3</v>
      </c>
      <c r="E1904" t="str">
        <f>INDEX(Technologies!$B$8:$B$227,H1904)</f>
        <v>RefgFrz-BM_CmpSml-Tier2</v>
      </c>
      <c r="G1904" t="str">
        <f t="shared" si="89"/>
        <v>TotVolume</v>
      </c>
      <c r="H1904">
        <f t="shared" si="91"/>
        <v>189</v>
      </c>
      <c r="I1904">
        <f>MATCH(G1904,Technologies!$B$7:$U$7,0)</f>
        <v>8</v>
      </c>
      <c r="J1904">
        <v>119</v>
      </c>
    </row>
    <row r="1905" spans="2:10" x14ac:dyDescent="0.25">
      <c r="B1905">
        <f>INDEX(exante.Technology!$A$5:$A$300,MATCH(E1905,exante.Technology!$C$5:$C$300,0))</f>
        <v>1389</v>
      </c>
      <c r="C1905" s="1">
        <f t="shared" si="90"/>
        <v>1084</v>
      </c>
      <c r="D1905" s="30" t="str">
        <f>IF(INDEX(Technologies!$B$8:$U$227,H1905,I1905)=0,"",INDEX(Technologies!$B$8:$U$227,H1905,I1905))</f>
        <v>compact mini (&lt;5 cu. ft.)</v>
      </c>
      <c r="E1905" t="str">
        <f>INDEX(Technologies!$B$8:$B$227,H1905)</f>
        <v>RefgFrz-BM_CmpSml-Tier2</v>
      </c>
      <c r="G1905" t="str">
        <f t="shared" si="89"/>
        <v>SizeRange</v>
      </c>
      <c r="H1905">
        <f t="shared" si="91"/>
        <v>189</v>
      </c>
      <c r="I1905">
        <f>MATCH(G1905,Technologies!$B$7:$U$7,0)</f>
        <v>10</v>
      </c>
      <c r="J1905">
        <v>119</v>
      </c>
    </row>
    <row r="1906" spans="2:10" x14ac:dyDescent="0.25">
      <c r="B1906">
        <f>INDEX(exante.Technology!$A$5:$A$300,MATCH(E1906,exante.Technology!$C$5:$C$300,0))</f>
        <v>1389</v>
      </c>
      <c r="C1906" s="1">
        <f t="shared" si="90"/>
        <v>1085</v>
      </c>
      <c r="D1906" s="30" t="str">
        <f>IF(INDEX(Technologies!$B$8:$U$227,H1906,I1906)=0,"",INDEX(Technologies!$B$8:$U$227,H1906,I1906))</f>
        <v>Tier2</v>
      </c>
      <c r="E1906" t="str">
        <f>INDEX(Technologies!$B$8:$B$227,H1906)</f>
        <v>RefgFrz-BM_CmpSml-Tier2</v>
      </c>
      <c r="G1906" t="str">
        <f t="shared" si="89"/>
        <v>EffLevel</v>
      </c>
      <c r="H1906">
        <f t="shared" si="91"/>
        <v>189</v>
      </c>
      <c r="I1906">
        <f>MATCH(G1906,Technologies!$B$7:$U$7,0)</f>
        <v>11</v>
      </c>
      <c r="J1906">
        <v>119</v>
      </c>
    </row>
    <row r="1907" spans="2:10" x14ac:dyDescent="0.25">
      <c r="B1907">
        <f>INDEX(exante.Technology!$A$5:$A$300,MATCH(E1907,exante.Technology!$C$5:$C$300,0))</f>
        <v>1389</v>
      </c>
      <c r="C1907" s="1">
        <f t="shared" si="90"/>
        <v>167</v>
      </c>
      <c r="D1907" s="30">
        <f>IF(INDEX(Technologies!$B$8:$U$227,H1907,I1907)=0,"",INDEX(Technologies!$B$8:$U$227,H1907,I1907))</f>
        <v>268</v>
      </c>
      <c r="E1907" t="str">
        <f>INDEX(Technologies!$B$8:$B$227,H1907)</f>
        <v>RefgFrz-BM_CmpSml-Tier2</v>
      </c>
      <c r="G1907" t="str">
        <f t="shared" si="89"/>
        <v>Rated_kWhyr</v>
      </c>
      <c r="H1907">
        <f t="shared" si="91"/>
        <v>189</v>
      </c>
      <c r="I1907">
        <f>MATCH(G1907,Technologies!$B$7:$U$7,0)</f>
        <v>12</v>
      </c>
      <c r="J1907">
        <v>119</v>
      </c>
    </row>
    <row r="1908" spans="2:10" x14ac:dyDescent="0.25">
      <c r="B1908">
        <f>INDEX(exante.Technology!$A$5:$A$300,MATCH(E1908,exante.Technology!$C$5:$C$300,0))</f>
        <v>1389</v>
      </c>
      <c r="C1908" s="1">
        <f t="shared" si="90"/>
        <v>9</v>
      </c>
      <c r="D1908" s="30" t="str">
        <f>IF(INDEX(Technologies!$B$8:$U$227,H1908,I1908)=0,"",INDEX(Technologies!$B$8:$U$227,H1908,I1908))</f>
        <v>RatedkWh</v>
      </c>
      <c r="E1908" t="str">
        <f>INDEX(Technologies!$B$8:$B$227,H1908)</f>
        <v>RefgFrz-BM_CmpSml-Tier2</v>
      </c>
      <c r="G1908" t="str">
        <f t="shared" si="89"/>
        <v>Scale_Basis_Type</v>
      </c>
      <c r="H1908">
        <f t="shared" si="91"/>
        <v>189</v>
      </c>
      <c r="I1908">
        <f>MATCH(G1908,Technologies!$B$7:$U$7,0)</f>
        <v>13</v>
      </c>
      <c r="J1908">
        <v>119</v>
      </c>
    </row>
    <row r="1909" spans="2:10" x14ac:dyDescent="0.25">
      <c r="B1909">
        <f>INDEX(exante.Technology!$A$5:$A$300,MATCH(E1909,exante.Technology!$C$5:$C$300,0))</f>
        <v>1389</v>
      </c>
      <c r="C1909" s="1">
        <f t="shared" si="90"/>
        <v>10</v>
      </c>
      <c r="D1909" s="30">
        <f>IF(INDEX(Technologies!$B$8:$U$227,H1909,I1909)=0,"",INDEX(Technologies!$B$8:$U$227,H1909,I1909))</f>
        <v>268</v>
      </c>
      <c r="E1909" t="str">
        <f>INDEX(Technologies!$B$8:$B$227,H1909)</f>
        <v>RefgFrz-BM_CmpSml-Tier2</v>
      </c>
      <c r="G1909" t="str">
        <f t="shared" si="89"/>
        <v>Scale_Basis_Value</v>
      </c>
      <c r="H1909">
        <f t="shared" si="91"/>
        <v>189</v>
      </c>
      <c r="I1909">
        <f>MATCH(G1909,Technologies!$B$7:$U$7,0)</f>
        <v>14</v>
      </c>
      <c r="J1909">
        <v>119</v>
      </c>
    </row>
    <row r="1910" spans="2:10" x14ac:dyDescent="0.25">
      <c r="B1910">
        <f>INDEX(exante.Technology!$A$5:$A$300,MATCH(E1910,exante.Technology!$C$5:$C$300,0))</f>
        <v>1390</v>
      </c>
      <c r="C1910" s="1">
        <f t="shared" si="90"/>
        <v>83</v>
      </c>
      <c r="D1910" s="30" t="str">
        <f>IF(INDEX(Technologies!$B$8:$U$227,H1910,I1910)=0,"",INDEX(Technologies!$B$8:$U$227,H1910,I1910))</f>
        <v>Bottom</v>
      </c>
      <c r="E1910" t="str">
        <f>INDEX(Technologies!$B$8:$B$227,H1910)</f>
        <v>RefgFrz-BM_XLarge-Code</v>
      </c>
      <c r="G1910" t="str">
        <f t="shared" si="89"/>
        <v>Freezer_Location</v>
      </c>
      <c r="H1910">
        <f t="shared" si="91"/>
        <v>190</v>
      </c>
      <c r="I1910">
        <f>MATCH(G1910,Technologies!$B$7:$U$7,0)</f>
        <v>4</v>
      </c>
      <c r="J1910">
        <v>119</v>
      </c>
    </row>
    <row r="1911" spans="2:10" x14ac:dyDescent="0.25">
      <c r="B1911">
        <f>INDEX(exante.Technology!$A$5:$A$300,MATCH(E1911,exante.Technology!$C$5:$C$300,0))</f>
        <v>1390</v>
      </c>
      <c r="C1911" s="1">
        <f t="shared" si="90"/>
        <v>95</v>
      </c>
      <c r="D1911" s="30" t="b">
        <f>IF(INDEX(Technologies!$B$8:$U$227,H1911,I1911)=0,"",INDEX(Technologies!$B$8:$U$227,H1911,I1911))</f>
        <v>0</v>
      </c>
      <c r="E1911" t="str">
        <f>INDEX(Technologies!$B$8:$B$227,H1911)</f>
        <v>RefgFrz-BM_XLarge-Code</v>
      </c>
      <c r="G1911" t="str">
        <f t="shared" si="89"/>
        <v>IceMaker</v>
      </c>
      <c r="H1911">
        <f t="shared" si="91"/>
        <v>190</v>
      </c>
      <c r="I1911">
        <f>MATCH(G1911,Technologies!$B$7:$U$7,0)</f>
        <v>5</v>
      </c>
      <c r="J1911">
        <v>119</v>
      </c>
    </row>
    <row r="1912" spans="2:10" x14ac:dyDescent="0.25">
      <c r="B1912">
        <f>INDEX(exante.Technology!$A$5:$A$300,MATCH(E1912,exante.Technology!$C$5:$C$300,0))</f>
        <v>1390</v>
      </c>
      <c r="C1912" s="1">
        <f t="shared" si="90"/>
        <v>1083</v>
      </c>
      <c r="D1912" s="30" t="b">
        <f>IF(INDEX(Technologies!$B$8:$U$227,H1912,I1912)=0,"",INDEX(Technologies!$B$8:$U$227,H1912,I1912))</f>
        <v>0</v>
      </c>
      <c r="E1912" t="str">
        <f>INDEX(Technologies!$B$8:$B$227,H1912)</f>
        <v>RefgFrz-BM_XLarge-Code</v>
      </c>
      <c r="G1912" t="str">
        <f t="shared" si="89"/>
        <v>ThruDoorIce</v>
      </c>
      <c r="H1912">
        <f t="shared" si="91"/>
        <v>190</v>
      </c>
      <c r="I1912">
        <f>MATCH(G1912,Technologies!$B$7:$U$7,0)</f>
        <v>6</v>
      </c>
      <c r="J1912">
        <v>119</v>
      </c>
    </row>
    <row r="1913" spans="2:10" x14ac:dyDescent="0.25">
      <c r="B1913">
        <f>INDEX(exante.Technology!$A$5:$A$300,MATCH(E1913,exante.Technology!$C$5:$C$300,0))</f>
        <v>1390</v>
      </c>
      <c r="C1913" s="1">
        <f t="shared" si="90"/>
        <v>38</v>
      </c>
      <c r="D1913" s="30" t="str">
        <f>IF(INDEX(Technologies!$B$8:$U$227,H1913,I1913)=0,"",INDEX(Technologies!$B$8:$U$227,H1913,I1913))</f>
        <v>Automatic</v>
      </c>
      <c r="E1913" t="str">
        <f>INDEX(Technologies!$B$8:$B$227,H1913)</f>
        <v>RefgFrz-BM_XLarge-Code</v>
      </c>
      <c r="G1913" t="str">
        <f t="shared" si="89"/>
        <v>Defrost</v>
      </c>
      <c r="H1913">
        <f t="shared" si="91"/>
        <v>190</v>
      </c>
      <c r="I1913">
        <f>MATCH(G1913,Technologies!$B$7:$U$7,0)</f>
        <v>7</v>
      </c>
      <c r="J1913">
        <v>119</v>
      </c>
    </row>
    <row r="1914" spans="2:10" x14ac:dyDescent="0.25">
      <c r="B1914">
        <f>INDEX(exante.Technology!$A$5:$A$300,MATCH(E1914,exante.Technology!$C$5:$C$300,0))</f>
        <v>1390</v>
      </c>
      <c r="C1914" s="1">
        <f t="shared" si="90"/>
        <v>205</v>
      </c>
      <c r="D1914" s="30">
        <f>IF(INDEX(Technologies!$B$8:$U$227,H1914,I1914)=0,"",INDEX(Technologies!$B$8:$U$227,H1914,I1914))</f>
        <v>30</v>
      </c>
      <c r="E1914" t="str">
        <f>INDEX(Technologies!$B$8:$B$227,H1914)</f>
        <v>RefgFrz-BM_XLarge-Code</v>
      </c>
      <c r="G1914" t="str">
        <f t="shared" si="89"/>
        <v>TotVolume</v>
      </c>
      <c r="H1914">
        <f t="shared" si="91"/>
        <v>190</v>
      </c>
      <c r="I1914">
        <f>MATCH(G1914,Technologies!$B$7:$U$7,0)</f>
        <v>8</v>
      </c>
      <c r="J1914">
        <v>119</v>
      </c>
    </row>
    <row r="1915" spans="2:10" x14ac:dyDescent="0.25">
      <c r="B1915">
        <f>INDEX(exante.Technology!$A$5:$A$300,MATCH(E1915,exante.Technology!$C$5:$C$300,0))</f>
        <v>1390</v>
      </c>
      <c r="C1915" s="1">
        <f t="shared" si="90"/>
        <v>1084</v>
      </c>
      <c r="D1915" s="30" t="str">
        <f>IF(INDEX(Technologies!$B$8:$U$227,H1915,I1915)=0,"",INDEX(Technologies!$B$8:$U$227,H1915,I1915))</f>
        <v>extra large (&gt; 28 cu. ft.)</v>
      </c>
      <c r="E1915" t="str">
        <f>INDEX(Technologies!$B$8:$B$227,H1915)</f>
        <v>RefgFrz-BM_XLarge-Code</v>
      </c>
      <c r="G1915" t="str">
        <f t="shared" si="89"/>
        <v>SizeRange</v>
      </c>
      <c r="H1915">
        <f t="shared" si="91"/>
        <v>190</v>
      </c>
      <c r="I1915">
        <f>MATCH(G1915,Technologies!$B$7:$U$7,0)</f>
        <v>10</v>
      </c>
      <c r="J1915">
        <v>119</v>
      </c>
    </row>
    <row r="1916" spans="2:10" x14ac:dyDescent="0.25">
      <c r="B1916">
        <f>INDEX(exante.Technology!$A$5:$A$300,MATCH(E1916,exante.Technology!$C$5:$C$300,0))</f>
        <v>1390</v>
      </c>
      <c r="C1916" s="1">
        <f t="shared" si="90"/>
        <v>1085</v>
      </c>
      <c r="D1916" s="30" t="str">
        <f>IF(INDEX(Technologies!$B$8:$U$227,H1916,I1916)=0,"",INDEX(Technologies!$B$8:$U$227,H1916,I1916))</f>
        <v>Code</v>
      </c>
      <c r="E1916" t="str">
        <f>INDEX(Technologies!$B$8:$B$227,H1916)</f>
        <v>RefgFrz-BM_XLarge-Code</v>
      </c>
      <c r="G1916" t="str">
        <f t="shared" si="89"/>
        <v>EffLevel</v>
      </c>
      <c r="H1916">
        <f t="shared" si="91"/>
        <v>190</v>
      </c>
      <c r="I1916">
        <f>MATCH(G1916,Technologies!$B$7:$U$7,0)</f>
        <v>11</v>
      </c>
      <c r="J1916">
        <v>119</v>
      </c>
    </row>
    <row r="1917" spans="2:10" x14ac:dyDescent="0.25">
      <c r="B1917">
        <f>INDEX(exante.Technology!$A$5:$A$300,MATCH(E1917,exante.Technology!$C$5:$C$300,0))</f>
        <v>1390</v>
      </c>
      <c r="C1917" s="1">
        <f t="shared" si="90"/>
        <v>167</v>
      </c>
      <c r="D1917" s="30">
        <f>IF(INDEX(Technologies!$B$8:$U$227,H1917,I1917)=0,"",INDEX(Technologies!$B$8:$U$227,H1917,I1917))</f>
        <v>653</v>
      </c>
      <c r="E1917" t="str">
        <f>INDEX(Technologies!$B$8:$B$227,H1917)</f>
        <v>RefgFrz-BM_XLarge-Code</v>
      </c>
      <c r="G1917" t="str">
        <f t="shared" si="89"/>
        <v>Rated_kWhyr</v>
      </c>
      <c r="H1917">
        <f t="shared" si="91"/>
        <v>190</v>
      </c>
      <c r="I1917">
        <f>MATCH(G1917,Technologies!$B$7:$U$7,0)</f>
        <v>12</v>
      </c>
      <c r="J1917">
        <v>119</v>
      </c>
    </row>
    <row r="1918" spans="2:10" x14ac:dyDescent="0.25">
      <c r="B1918">
        <f>INDEX(exante.Technology!$A$5:$A$300,MATCH(E1918,exante.Technology!$C$5:$C$300,0))</f>
        <v>1390</v>
      </c>
      <c r="C1918" s="1">
        <f t="shared" si="90"/>
        <v>9</v>
      </c>
      <c r="D1918" s="30" t="str">
        <f>IF(INDEX(Technologies!$B$8:$U$227,H1918,I1918)=0,"",INDEX(Technologies!$B$8:$U$227,H1918,I1918))</f>
        <v>RatedkWh</v>
      </c>
      <c r="E1918" t="str">
        <f>INDEX(Technologies!$B$8:$B$227,H1918)</f>
        <v>RefgFrz-BM_XLarge-Code</v>
      </c>
      <c r="G1918" t="str">
        <f t="shared" si="89"/>
        <v>Scale_Basis_Type</v>
      </c>
      <c r="H1918">
        <f t="shared" si="91"/>
        <v>190</v>
      </c>
      <c r="I1918">
        <f>MATCH(G1918,Technologies!$B$7:$U$7,0)</f>
        <v>13</v>
      </c>
      <c r="J1918">
        <v>119</v>
      </c>
    </row>
    <row r="1919" spans="2:10" x14ac:dyDescent="0.25">
      <c r="B1919">
        <f>INDEX(exante.Technology!$A$5:$A$300,MATCH(E1919,exante.Technology!$C$5:$C$300,0))</f>
        <v>1390</v>
      </c>
      <c r="C1919" s="1">
        <f t="shared" si="90"/>
        <v>10</v>
      </c>
      <c r="D1919" s="30">
        <f>IF(INDEX(Technologies!$B$8:$U$227,H1919,I1919)=0,"",INDEX(Technologies!$B$8:$U$227,H1919,I1919))</f>
        <v>653</v>
      </c>
      <c r="E1919" t="str">
        <f>INDEX(Technologies!$B$8:$B$227,H1919)</f>
        <v>RefgFrz-BM_XLarge-Code</v>
      </c>
      <c r="G1919" t="str">
        <f t="shared" si="89"/>
        <v>Scale_Basis_Value</v>
      </c>
      <c r="H1919">
        <f t="shared" si="91"/>
        <v>190</v>
      </c>
      <c r="I1919">
        <f>MATCH(G1919,Technologies!$B$7:$U$7,0)</f>
        <v>14</v>
      </c>
      <c r="J1919">
        <v>119</v>
      </c>
    </row>
    <row r="1920" spans="2:10" x14ac:dyDescent="0.25">
      <c r="B1920">
        <f>INDEX(exante.Technology!$A$5:$A$300,MATCH(E1920,exante.Technology!$C$5:$C$300,0))</f>
        <v>1391</v>
      </c>
      <c r="C1920" s="1">
        <f t="shared" si="90"/>
        <v>83</v>
      </c>
      <c r="D1920" s="30" t="str">
        <f>IF(INDEX(Technologies!$B$8:$U$227,H1920,I1920)=0,"",INDEX(Technologies!$B$8:$U$227,H1920,I1920))</f>
        <v>Bottom</v>
      </c>
      <c r="E1920" t="str">
        <f>INDEX(Technologies!$B$8:$B$227,H1920)</f>
        <v>RefgFrz-BM-Ice_XLarge-Code</v>
      </c>
      <c r="G1920" t="str">
        <f t="shared" si="89"/>
        <v>Freezer_Location</v>
      </c>
      <c r="H1920">
        <f t="shared" si="91"/>
        <v>191</v>
      </c>
      <c r="I1920">
        <f>MATCH(G1920,Technologies!$B$7:$U$7,0)</f>
        <v>4</v>
      </c>
      <c r="J1920">
        <v>119</v>
      </c>
    </row>
    <row r="1921" spans="2:10" x14ac:dyDescent="0.25">
      <c r="B1921">
        <f>INDEX(exante.Technology!$A$5:$A$300,MATCH(E1921,exante.Technology!$C$5:$C$300,0))</f>
        <v>1391</v>
      </c>
      <c r="C1921" s="1">
        <f t="shared" si="90"/>
        <v>95</v>
      </c>
      <c r="D1921" s="30" t="b">
        <f>IF(INDEX(Technologies!$B$8:$U$227,H1921,I1921)=0,"",INDEX(Technologies!$B$8:$U$227,H1921,I1921))</f>
        <v>1</v>
      </c>
      <c r="E1921" t="str">
        <f>INDEX(Technologies!$B$8:$B$227,H1921)</f>
        <v>RefgFrz-BM-Ice_XLarge-Code</v>
      </c>
      <c r="G1921" t="str">
        <f t="shared" si="89"/>
        <v>IceMaker</v>
      </c>
      <c r="H1921">
        <f t="shared" si="91"/>
        <v>191</v>
      </c>
      <c r="I1921">
        <f>MATCH(G1921,Technologies!$B$7:$U$7,0)</f>
        <v>5</v>
      </c>
      <c r="J1921">
        <v>119</v>
      </c>
    </row>
    <row r="1922" spans="2:10" x14ac:dyDescent="0.25">
      <c r="B1922">
        <f>INDEX(exante.Technology!$A$5:$A$300,MATCH(E1922,exante.Technology!$C$5:$C$300,0))</f>
        <v>1391</v>
      </c>
      <c r="C1922" s="1">
        <f t="shared" si="90"/>
        <v>1083</v>
      </c>
      <c r="D1922" s="30" t="b">
        <f>IF(INDEX(Technologies!$B$8:$U$227,H1922,I1922)=0,"",INDEX(Technologies!$B$8:$U$227,H1922,I1922))</f>
        <v>0</v>
      </c>
      <c r="E1922" t="str">
        <f>INDEX(Technologies!$B$8:$B$227,H1922)</f>
        <v>RefgFrz-BM-Ice_XLarge-Code</v>
      </c>
      <c r="G1922" t="str">
        <f t="shared" si="89"/>
        <v>ThruDoorIce</v>
      </c>
      <c r="H1922">
        <f t="shared" si="91"/>
        <v>191</v>
      </c>
      <c r="I1922">
        <f>MATCH(G1922,Technologies!$B$7:$U$7,0)</f>
        <v>6</v>
      </c>
      <c r="J1922">
        <v>119</v>
      </c>
    </row>
    <row r="1923" spans="2:10" x14ac:dyDescent="0.25">
      <c r="B1923">
        <f>INDEX(exante.Technology!$A$5:$A$300,MATCH(E1923,exante.Technology!$C$5:$C$300,0))</f>
        <v>1391</v>
      </c>
      <c r="C1923" s="1">
        <f t="shared" si="90"/>
        <v>38</v>
      </c>
      <c r="D1923" s="30" t="str">
        <f>IF(INDEX(Technologies!$B$8:$U$227,H1923,I1923)=0,"",INDEX(Technologies!$B$8:$U$227,H1923,I1923))</f>
        <v>Automatic</v>
      </c>
      <c r="E1923" t="str">
        <f>INDEX(Technologies!$B$8:$B$227,H1923)</f>
        <v>RefgFrz-BM-Ice_XLarge-Code</v>
      </c>
      <c r="G1923" t="str">
        <f t="shared" si="89"/>
        <v>Defrost</v>
      </c>
      <c r="H1923">
        <f t="shared" si="91"/>
        <v>191</v>
      </c>
      <c r="I1923">
        <f>MATCH(G1923,Technologies!$B$7:$U$7,0)</f>
        <v>7</v>
      </c>
      <c r="J1923">
        <v>119</v>
      </c>
    </row>
    <row r="1924" spans="2:10" x14ac:dyDescent="0.25">
      <c r="B1924">
        <f>INDEX(exante.Technology!$A$5:$A$300,MATCH(E1924,exante.Technology!$C$5:$C$300,0))</f>
        <v>1391</v>
      </c>
      <c r="C1924" s="1">
        <f t="shared" si="90"/>
        <v>205</v>
      </c>
      <c r="D1924" s="30">
        <f>IF(INDEX(Technologies!$B$8:$U$227,H1924,I1924)=0,"",INDEX(Technologies!$B$8:$U$227,H1924,I1924))</f>
        <v>30</v>
      </c>
      <c r="E1924" t="str">
        <f>INDEX(Technologies!$B$8:$B$227,H1924)</f>
        <v>RefgFrz-BM-Ice_XLarge-Code</v>
      </c>
      <c r="G1924" t="str">
        <f t="shared" si="89"/>
        <v>TotVolume</v>
      </c>
      <c r="H1924">
        <f t="shared" si="91"/>
        <v>191</v>
      </c>
      <c r="I1924">
        <f>MATCH(G1924,Technologies!$B$7:$U$7,0)</f>
        <v>8</v>
      </c>
      <c r="J1924">
        <v>119</v>
      </c>
    </row>
    <row r="1925" spans="2:10" x14ac:dyDescent="0.25">
      <c r="B1925">
        <f>INDEX(exante.Technology!$A$5:$A$300,MATCH(E1925,exante.Technology!$C$5:$C$300,0))</f>
        <v>1391</v>
      </c>
      <c r="C1925" s="1">
        <f t="shared" si="90"/>
        <v>1084</v>
      </c>
      <c r="D1925" s="30" t="str">
        <f>IF(INDEX(Technologies!$B$8:$U$227,H1925,I1925)=0,"",INDEX(Technologies!$B$8:$U$227,H1925,I1925))</f>
        <v>extra large (&gt; 28 cu. ft.)</v>
      </c>
      <c r="E1925" t="str">
        <f>INDEX(Technologies!$B$8:$B$227,H1925)</f>
        <v>RefgFrz-BM-Ice_XLarge-Code</v>
      </c>
      <c r="G1925" t="str">
        <f t="shared" si="89"/>
        <v>SizeRange</v>
      </c>
      <c r="H1925">
        <f t="shared" si="91"/>
        <v>191</v>
      </c>
      <c r="I1925">
        <f>MATCH(G1925,Technologies!$B$7:$U$7,0)</f>
        <v>10</v>
      </c>
      <c r="J1925">
        <v>119</v>
      </c>
    </row>
    <row r="1926" spans="2:10" x14ac:dyDescent="0.25">
      <c r="B1926">
        <f>INDEX(exante.Technology!$A$5:$A$300,MATCH(E1926,exante.Technology!$C$5:$C$300,0))</f>
        <v>1391</v>
      </c>
      <c r="C1926" s="1">
        <f t="shared" si="90"/>
        <v>1085</v>
      </c>
      <c r="D1926" s="30" t="str">
        <f>IF(INDEX(Technologies!$B$8:$U$227,H1926,I1926)=0,"",INDEX(Technologies!$B$8:$U$227,H1926,I1926))</f>
        <v>Code</v>
      </c>
      <c r="E1926" t="str">
        <f>INDEX(Technologies!$B$8:$B$227,H1926)</f>
        <v>RefgFrz-BM-Ice_XLarge-Code</v>
      </c>
      <c r="G1926" t="str">
        <f t="shared" si="89"/>
        <v>EffLevel</v>
      </c>
      <c r="H1926">
        <f t="shared" si="91"/>
        <v>191</v>
      </c>
      <c r="I1926">
        <f>MATCH(G1926,Technologies!$B$7:$U$7,0)</f>
        <v>11</v>
      </c>
      <c r="J1926">
        <v>119</v>
      </c>
    </row>
    <row r="1927" spans="2:10" x14ac:dyDescent="0.25">
      <c r="B1927">
        <f>INDEX(exante.Technology!$A$5:$A$300,MATCH(E1927,exante.Technology!$C$5:$C$300,0))</f>
        <v>1391</v>
      </c>
      <c r="C1927" s="1">
        <f t="shared" si="90"/>
        <v>167</v>
      </c>
      <c r="D1927" s="30">
        <f>IF(INDEX(Technologies!$B$8:$U$227,H1927,I1927)=0,"",INDEX(Technologies!$B$8:$U$227,H1927,I1927))</f>
        <v>737</v>
      </c>
      <c r="E1927" t="str">
        <f>INDEX(Technologies!$B$8:$B$227,H1927)</f>
        <v>RefgFrz-BM-Ice_XLarge-Code</v>
      </c>
      <c r="G1927" t="str">
        <f t="shared" si="89"/>
        <v>Rated_kWhyr</v>
      </c>
      <c r="H1927">
        <f t="shared" si="91"/>
        <v>191</v>
      </c>
      <c r="I1927">
        <f>MATCH(G1927,Technologies!$B$7:$U$7,0)</f>
        <v>12</v>
      </c>
      <c r="J1927">
        <v>119</v>
      </c>
    </row>
    <row r="1928" spans="2:10" x14ac:dyDescent="0.25">
      <c r="B1928">
        <f>INDEX(exante.Technology!$A$5:$A$300,MATCH(E1928,exante.Technology!$C$5:$C$300,0))</f>
        <v>1391</v>
      </c>
      <c r="C1928" s="1">
        <f t="shared" si="90"/>
        <v>9</v>
      </c>
      <c r="D1928" s="30" t="str">
        <f>IF(INDEX(Technologies!$B$8:$U$227,H1928,I1928)=0,"",INDEX(Technologies!$B$8:$U$227,H1928,I1928))</f>
        <v>RatedkWh</v>
      </c>
      <c r="E1928" t="str">
        <f>INDEX(Technologies!$B$8:$B$227,H1928)</f>
        <v>RefgFrz-BM-Ice_XLarge-Code</v>
      </c>
      <c r="G1928" t="str">
        <f t="shared" si="89"/>
        <v>Scale_Basis_Type</v>
      </c>
      <c r="H1928">
        <f t="shared" si="91"/>
        <v>191</v>
      </c>
      <c r="I1928">
        <f>MATCH(G1928,Technologies!$B$7:$U$7,0)</f>
        <v>13</v>
      </c>
      <c r="J1928">
        <v>119</v>
      </c>
    </row>
    <row r="1929" spans="2:10" x14ac:dyDescent="0.25">
      <c r="B1929">
        <f>INDEX(exante.Technology!$A$5:$A$300,MATCH(E1929,exante.Technology!$C$5:$C$300,0))</f>
        <v>1391</v>
      </c>
      <c r="C1929" s="1">
        <f t="shared" si="90"/>
        <v>10</v>
      </c>
      <c r="D1929" s="30">
        <f>IF(INDEX(Technologies!$B$8:$U$227,H1929,I1929)=0,"",INDEX(Technologies!$B$8:$U$227,H1929,I1929))</f>
        <v>737</v>
      </c>
      <c r="E1929" t="str">
        <f>INDEX(Technologies!$B$8:$B$227,H1929)</f>
        <v>RefgFrz-BM-Ice_XLarge-Code</v>
      </c>
      <c r="G1929" t="str">
        <f t="shared" si="89"/>
        <v>Scale_Basis_Value</v>
      </c>
      <c r="H1929">
        <f t="shared" si="91"/>
        <v>191</v>
      </c>
      <c r="I1929">
        <f>MATCH(G1929,Technologies!$B$7:$U$7,0)</f>
        <v>14</v>
      </c>
      <c r="J1929">
        <v>119</v>
      </c>
    </row>
    <row r="1930" spans="2:10" x14ac:dyDescent="0.25">
      <c r="B1930">
        <f>INDEX(exante.Technology!$A$5:$A$300,MATCH(E1930,exante.Technology!$C$5:$C$300,0))</f>
        <v>1392</v>
      </c>
      <c r="C1930" s="1">
        <f t="shared" si="90"/>
        <v>83</v>
      </c>
      <c r="D1930" s="30" t="str">
        <f>IF(INDEX(Technologies!$B$8:$U$227,H1930,I1930)=0,"",INDEX(Technologies!$B$8:$U$227,H1930,I1930))</f>
        <v>Bottom</v>
      </c>
      <c r="E1930" t="str">
        <f>INDEX(Technologies!$B$8:$B$227,H1930)</f>
        <v>RefgFrz-BM_XLarge-Tier1</v>
      </c>
      <c r="G1930" t="str">
        <f t="shared" si="89"/>
        <v>Freezer_Location</v>
      </c>
      <c r="H1930">
        <f t="shared" si="91"/>
        <v>192</v>
      </c>
      <c r="I1930">
        <f>MATCH(G1930,Technologies!$B$7:$U$7,0)</f>
        <v>4</v>
      </c>
      <c r="J1930">
        <v>119</v>
      </c>
    </row>
    <row r="1931" spans="2:10" x14ac:dyDescent="0.25">
      <c r="B1931">
        <f>INDEX(exante.Technology!$A$5:$A$300,MATCH(E1931,exante.Technology!$C$5:$C$300,0))</f>
        <v>1392</v>
      </c>
      <c r="C1931" s="1">
        <f t="shared" si="90"/>
        <v>95</v>
      </c>
      <c r="D1931" s="30" t="b">
        <f>IF(INDEX(Technologies!$B$8:$U$227,H1931,I1931)=0,"",INDEX(Technologies!$B$8:$U$227,H1931,I1931))</f>
        <v>0</v>
      </c>
      <c r="E1931" t="str">
        <f>INDEX(Technologies!$B$8:$B$227,H1931)</f>
        <v>RefgFrz-BM_XLarge-Tier1</v>
      </c>
      <c r="G1931" t="str">
        <f t="shared" si="89"/>
        <v>IceMaker</v>
      </c>
      <c r="H1931">
        <f t="shared" si="91"/>
        <v>192</v>
      </c>
      <c r="I1931">
        <f>MATCH(G1931,Technologies!$B$7:$U$7,0)</f>
        <v>5</v>
      </c>
      <c r="J1931">
        <v>119</v>
      </c>
    </row>
    <row r="1932" spans="2:10" x14ac:dyDescent="0.25">
      <c r="B1932">
        <f>INDEX(exante.Technology!$A$5:$A$300,MATCH(E1932,exante.Technology!$C$5:$C$300,0))</f>
        <v>1392</v>
      </c>
      <c r="C1932" s="1">
        <f t="shared" si="90"/>
        <v>1083</v>
      </c>
      <c r="D1932" s="30" t="b">
        <f>IF(INDEX(Technologies!$B$8:$U$227,H1932,I1932)=0,"",INDEX(Technologies!$B$8:$U$227,H1932,I1932))</f>
        <v>0</v>
      </c>
      <c r="E1932" t="str">
        <f>INDEX(Technologies!$B$8:$B$227,H1932)</f>
        <v>RefgFrz-BM_XLarge-Tier1</v>
      </c>
      <c r="G1932" t="str">
        <f t="shared" ref="G1932:G1995" si="92">VLOOKUP(C1932,$B$6:$C$17,2,FALSE)</f>
        <v>ThruDoorIce</v>
      </c>
      <c r="H1932">
        <f t="shared" si="91"/>
        <v>192</v>
      </c>
      <c r="I1932">
        <f>MATCH(G1932,Technologies!$B$7:$U$7,0)</f>
        <v>6</v>
      </c>
      <c r="J1932">
        <v>119</v>
      </c>
    </row>
    <row r="1933" spans="2:10" x14ac:dyDescent="0.25">
      <c r="B1933">
        <f>INDEX(exante.Technology!$A$5:$A$300,MATCH(E1933,exante.Technology!$C$5:$C$300,0))</f>
        <v>1392</v>
      </c>
      <c r="C1933" s="1">
        <f t="shared" si="90"/>
        <v>38</v>
      </c>
      <c r="D1933" s="30" t="str">
        <f>IF(INDEX(Technologies!$B$8:$U$227,H1933,I1933)=0,"",INDEX(Technologies!$B$8:$U$227,H1933,I1933))</f>
        <v>Automatic</v>
      </c>
      <c r="E1933" t="str">
        <f>INDEX(Technologies!$B$8:$B$227,H1933)</f>
        <v>RefgFrz-BM_XLarge-Tier1</v>
      </c>
      <c r="G1933" t="str">
        <f t="shared" si="92"/>
        <v>Defrost</v>
      </c>
      <c r="H1933">
        <f t="shared" si="91"/>
        <v>192</v>
      </c>
      <c r="I1933">
        <f>MATCH(G1933,Technologies!$B$7:$U$7,0)</f>
        <v>7</v>
      </c>
      <c r="J1933">
        <v>119</v>
      </c>
    </row>
    <row r="1934" spans="2:10" x14ac:dyDescent="0.25">
      <c r="B1934">
        <f>INDEX(exante.Technology!$A$5:$A$300,MATCH(E1934,exante.Technology!$C$5:$C$300,0))</f>
        <v>1392</v>
      </c>
      <c r="C1934" s="1">
        <f t="shared" si="90"/>
        <v>205</v>
      </c>
      <c r="D1934" s="30">
        <f>IF(INDEX(Technologies!$B$8:$U$227,H1934,I1934)=0,"",INDEX(Technologies!$B$8:$U$227,H1934,I1934))</f>
        <v>30</v>
      </c>
      <c r="E1934" t="str">
        <f>INDEX(Technologies!$B$8:$B$227,H1934)</f>
        <v>RefgFrz-BM_XLarge-Tier1</v>
      </c>
      <c r="G1934" t="str">
        <f t="shared" si="92"/>
        <v>TotVolume</v>
      </c>
      <c r="H1934">
        <f t="shared" si="91"/>
        <v>192</v>
      </c>
      <c r="I1934">
        <f>MATCH(G1934,Technologies!$B$7:$U$7,0)</f>
        <v>8</v>
      </c>
      <c r="J1934">
        <v>119</v>
      </c>
    </row>
    <row r="1935" spans="2:10" x14ac:dyDescent="0.25">
      <c r="B1935">
        <f>INDEX(exante.Technology!$A$5:$A$300,MATCH(E1935,exante.Technology!$C$5:$C$300,0))</f>
        <v>1392</v>
      </c>
      <c r="C1935" s="1">
        <f t="shared" si="90"/>
        <v>1084</v>
      </c>
      <c r="D1935" s="30" t="str">
        <f>IF(INDEX(Technologies!$B$8:$U$227,H1935,I1935)=0,"",INDEX(Technologies!$B$8:$U$227,H1935,I1935))</f>
        <v>extra large (&gt; 28 cu. ft.)</v>
      </c>
      <c r="E1935" t="str">
        <f>INDEX(Technologies!$B$8:$B$227,H1935)</f>
        <v>RefgFrz-BM_XLarge-Tier1</v>
      </c>
      <c r="G1935" t="str">
        <f t="shared" si="92"/>
        <v>SizeRange</v>
      </c>
      <c r="H1935">
        <f t="shared" si="91"/>
        <v>192</v>
      </c>
      <c r="I1935">
        <f>MATCH(G1935,Technologies!$B$7:$U$7,0)</f>
        <v>10</v>
      </c>
      <c r="J1935">
        <v>119</v>
      </c>
    </row>
    <row r="1936" spans="2:10" x14ac:dyDescent="0.25">
      <c r="B1936">
        <f>INDEX(exante.Technology!$A$5:$A$300,MATCH(E1936,exante.Technology!$C$5:$C$300,0))</f>
        <v>1392</v>
      </c>
      <c r="C1936" s="1">
        <f t="shared" si="90"/>
        <v>1085</v>
      </c>
      <c r="D1936" s="30" t="str">
        <f>IF(INDEX(Technologies!$B$8:$U$227,H1936,I1936)=0,"",INDEX(Technologies!$B$8:$U$227,H1936,I1936))</f>
        <v>Tier1</v>
      </c>
      <c r="E1936" t="str">
        <f>INDEX(Technologies!$B$8:$B$227,H1936)</f>
        <v>RefgFrz-BM_XLarge-Tier1</v>
      </c>
      <c r="G1936" t="str">
        <f t="shared" si="92"/>
        <v>EffLevel</v>
      </c>
      <c r="H1936">
        <f t="shared" si="91"/>
        <v>192</v>
      </c>
      <c r="I1936">
        <f>MATCH(G1936,Technologies!$B$7:$U$7,0)</f>
        <v>11</v>
      </c>
      <c r="J1936">
        <v>119</v>
      </c>
    </row>
    <row r="1937" spans="2:10" x14ac:dyDescent="0.25">
      <c r="B1937">
        <f>INDEX(exante.Technology!$A$5:$A$300,MATCH(E1937,exante.Technology!$C$5:$C$300,0))</f>
        <v>1392</v>
      </c>
      <c r="C1937" s="1">
        <f t="shared" si="90"/>
        <v>167</v>
      </c>
      <c r="D1937" s="30">
        <f>IF(INDEX(Technologies!$B$8:$U$227,H1937,I1937)=0,"",INDEX(Technologies!$B$8:$U$227,H1937,I1937))</f>
        <v>588</v>
      </c>
      <c r="E1937" t="str">
        <f>INDEX(Technologies!$B$8:$B$227,H1937)</f>
        <v>RefgFrz-BM_XLarge-Tier1</v>
      </c>
      <c r="G1937" t="str">
        <f t="shared" si="92"/>
        <v>Rated_kWhyr</v>
      </c>
      <c r="H1937">
        <f t="shared" si="91"/>
        <v>192</v>
      </c>
      <c r="I1937">
        <f>MATCH(G1937,Technologies!$B$7:$U$7,0)</f>
        <v>12</v>
      </c>
      <c r="J1937">
        <v>119</v>
      </c>
    </row>
    <row r="1938" spans="2:10" x14ac:dyDescent="0.25">
      <c r="B1938">
        <f>INDEX(exante.Technology!$A$5:$A$300,MATCH(E1938,exante.Technology!$C$5:$C$300,0))</f>
        <v>1392</v>
      </c>
      <c r="C1938" s="1">
        <f t="shared" si="90"/>
        <v>9</v>
      </c>
      <c r="D1938" s="30" t="str">
        <f>IF(INDEX(Technologies!$B$8:$U$227,H1938,I1938)=0,"",INDEX(Technologies!$B$8:$U$227,H1938,I1938))</f>
        <v>RatedkWh</v>
      </c>
      <c r="E1938" t="str">
        <f>INDEX(Technologies!$B$8:$B$227,H1938)</f>
        <v>RefgFrz-BM_XLarge-Tier1</v>
      </c>
      <c r="G1938" t="str">
        <f t="shared" si="92"/>
        <v>Scale_Basis_Type</v>
      </c>
      <c r="H1938">
        <f t="shared" si="91"/>
        <v>192</v>
      </c>
      <c r="I1938">
        <f>MATCH(G1938,Technologies!$B$7:$U$7,0)</f>
        <v>13</v>
      </c>
      <c r="J1938">
        <v>119</v>
      </c>
    </row>
    <row r="1939" spans="2:10" x14ac:dyDescent="0.25">
      <c r="B1939">
        <f>INDEX(exante.Technology!$A$5:$A$300,MATCH(E1939,exante.Technology!$C$5:$C$300,0))</f>
        <v>1392</v>
      </c>
      <c r="C1939" s="1">
        <f t="shared" si="90"/>
        <v>10</v>
      </c>
      <c r="D1939" s="30">
        <f>IF(INDEX(Technologies!$B$8:$U$227,H1939,I1939)=0,"",INDEX(Technologies!$B$8:$U$227,H1939,I1939))</f>
        <v>588</v>
      </c>
      <c r="E1939" t="str">
        <f>INDEX(Technologies!$B$8:$B$227,H1939)</f>
        <v>RefgFrz-BM_XLarge-Tier1</v>
      </c>
      <c r="G1939" t="str">
        <f t="shared" si="92"/>
        <v>Scale_Basis_Value</v>
      </c>
      <c r="H1939">
        <f t="shared" si="91"/>
        <v>192</v>
      </c>
      <c r="I1939">
        <f>MATCH(G1939,Technologies!$B$7:$U$7,0)</f>
        <v>14</v>
      </c>
      <c r="J1939">
        <v>119</v>
      </c>
    </row>
    <row r="1940" spans="2:10" x14ac:dyDescent="0.25">
      <c r="B1940">
        <f>INDEX(exante.Technology!$A$5:$A$300,MATCH(E1940,exante.Technology!$C$5:$C$300,0))</f>
        <v>1393</v>
      </c>
      <c r="C1940" s="1">
        <f t="shared" si="90"/>
        <v>83</v>
      </c>
      <c r="D1940" s="30" t="str">
        <f>IF(INDEX(Technologies!$B$8:$U$227,H1940,I1940)=0,"",INDEX(Technologies!$B$8:$U$227,H1940,I1940))</f>
        <v>Bottom</v>
      </c>
      <c r="E1940" t="str">
        <f>INDEX(Technologies!$B$8:$B$227,H1940)</f>
        <v>RefgFrz-BM-Ice_XLarge-Tier1</v>
      </c>
      <c r="G1940" t="str">
        <f t="shared" si="92"/>
        <v>Freezer_Location</v>
      </c>
      <c r="H1940">
        <f t="shared" si="91"/>
        <v>193</v>
      </c>
      <c r="I1940">
        <f>MATCH(G1940,Technologies!$B$7:$U$7,0)</f>
        <v>4</v>
      </c>
      <c r="J1940">
        <v>119</v>
      </c>
    </row>
    <row r="1941" spans="2:10" x14ac:dyDescent="0.25">
      <c r="B1941">
        <f>INDEX(exante.Technology!$A$5:$A$300,MATCH(E1941,exante.Technology!$C$5:$C$300,0))</f>
        <v>1393</v>
      </c>
      <c r="C1941" s="1">
        <f t="shared" si="90"/>
        <v>95</v>
      </c>
      <c r="D1941" s="30" t="b">
        <f>IF(INDEX(Technologies!$B$8:$U$227,H1941,I1941)=0,"",INDEX(Technologies!$B$8:$U$227,H1941,I1941))</f>
        <v>1</v>
      </c>
      <c r="E1941" t="str">
        <f>INDEX(Technologies!$B$8:$B$227,H1941)</f>
        <v>RefgFrz-BM-Ice_XLarge-Tier1</v>
      </c>
      <c r="G1941" t="str">
        <f t="shared" si="92"/>
        <v>IceMaker</v>
      </c>
      <c r="H1941">
        <f t="shared" si="91"/>
        <v>193</v>
      </c>
      <c r="I1941">
        <f>MATCH(G1941,Technologies!$B$7:$U$7,0)</f>
        <v>5</v>
      </c>
      <c r="J1941">
        <v>119</v>
      </c>
    </row>
    <row r="1942" spans="2:10" x14ac:dyDescent="0.25">
      <c r="B1942">
        <f>INDEX(exante.Technology!$A$5:$A$300,MATCH(E1942,exante.Technology!$C$5:$C$300,0))</f>
        <v>1393</v>
      </c>
      <c r="C1942" s="1">
        <f t="shared" si="90"/>
        <v>1083</v>
      </c>
      <c r="D1942" s="30" t="b">
        <f>IF(INDEX(Technologies!$B$8:$U$227,H1942,I1942)=0,"",INDEX(Technologies!$B$8:$U$227,H1942,I1942))</f>
        <v>0</v>
      </c>
      <c r="E1942" t="str">
        <f>INDEX(Technologies!$B$8:$B$227,H1942)</f>
        <v>RefgFrz-BM-Ice_XLarge-Tier1</v>
      </c>
      <c r="G1942" t="str">
        <f t="shared" si="92"/>
        <v>ThruDoorIce</v>
      </c>
      <c r="H1942">
        <f t="shared" si="91"/>
        <v>193</v>
      </c>
      <c r="I1942">
        <f>MATCH(G1942,Technologies!$B$7:$U$7,0)</f>
        <v>6</v>
      </c>
      <c r="J1942">
        <v>119</v>
      </c>
    </row>
    <row r="1943" spans="2:10" x14ac:dyDescent="0.25">
      <c r="B1943">
        <f>INDEX(exante.Technology!$A$5:$A$300,MATCH(E1943,exante.Technology!$C$5:$C$300,0))</f>
        <v>1393</v>
      </c>
      <c r="C1943" s="1">
        <f t="shared" si="90"/>
        <v>38</v>
      </c>
      <c r="D1943" s="30" t="str">
        <f>IF(INDEX(Technologies!$B$8:$U$227,H1943,I1943)=0,"",INDEX(Technologies!$B$8:$U$227,H1943,I1943))</f>
        <v>Automatic</v>
      </c>
      <c r="E1943" t="str">
        <f>INDEX(Technologies!$B$8:$B$227,H1943)</f>
        <v>RefgFrz-BM-Ice_XLarge-Tier1</v>
      </c>
      <c r="G1943" t="str">
        <f t="shared" si="92"/>
        <v>Defrost</v>
      </c>
      <c r="H1943">
        <f t="shared" si="91"/>
        <v>193</v>
      </c>
      <c r="I1943">
        <f>MATCH(G1943,Technologies!$B$7:$U$7,0)</f>
        <v>7</v>
      </c>
      <c r="J1943">
        <v>119</v>
      </c>
    </row>
    <row r="1944" spans="2:10" x14ac:dyDescent="0.25">
      <c r="B1944">
        <f>INDEX(exante.Technology!$A$5:$A$300,MATCH(E1944,exante.Technology!$C$5:$C$300,0))</f>
        <v>1393</v>
      </c>
      <c r="C1944" s="1">
        <f t="shared" si="90"/>
        <v>205</v>
      </c>
      <c r="D1944" s="30">
        <f>IF(INDEX(Technologies!$B$8:$U$227,H1944,I1944)=0,"",INDEX(Technologies!$B$8:$U$227,H1944,I1944))</f>
        <v>30</v>
      </c>
      <c r="E1944" t="str">
        <f>INDEX(Technologies!$B$8:$B$227,H1944)</f>
        <v>RefgFrz-BM-Ice_XLarge-Tier1</v>
      </c>
      <c r="G1944" t="str">
        <f t="shared" si="92"/>
        <v>TotVolume</v>
      </c>
      <c r="H1944">
        <f t="shared" si="91"/>
        <v>193</v>
      </c>
      <c r="I1944">
        <f>MATCH(G1944,Technologies!$B$7:$U$7,0)</f>
        <v>8</v>
      </c>
      <c r="J1944">
        <v>119</v>
      </c>
    </row>
    <row r="1945" spans="2:10" x14ac:dyDescent="0.25">
      <c r="B1945">
        <f>INDEX(exante.Technology!$A$5:$A$300,MATCH(E1945,exante.Technology!$C$5:$C$300,0))</f>
        <v>1393</v>
      </c>
      <c r="C1945" s="1">
        <f t="shared" si="90"/>
        <v>1084</v>
      </c>
      <c r="D1945" s="30" t="str">
        <f>IF(INDEX(Technologies!$B$8:$U$227,H1945,I1945)=0,"",INDEX(Technologies!$B$8:$U$227,H1945,I1945))</f>
        <v>extra large (&gt; 28 cu. ft.)</v>
      </c>
      <c r="E1945" t="str">
        <f>INDEX(Technologies!$B$8:$B$227,H1945)</f>
        <v>RefgFrz-BM-Ice_XLarge-Tier1</v>
      </c>
      <c r="G1945" t="str">
        <f t="shared" si="92"/>
        <v>SizeRange</v>
      </c>
      <c r="H1945">
        <f t="shared" si="91"/>
        <v>193</v>
      </c>
      <c r="I1945">
        <f>MATCH(G1945,Technologies!$B$7:$U$7,0)</f>
        <v>10</v>
      </c>
      <c r="J1945">
        <v>119</v>
      </c>
    </row>
    <row r="1946" spans="2:10" x14ac:dyDescent="0.25">
      <c r="B1946">
        <f>INDEX(exante.Technology!$A$5:$A$300,MATCH(E1946,exante.Technology!$C$5:$C$300,0))</f>
        <v>1393</v>
      </c>
      <c r="C1946" s="1">
        <f t="shared" si="90"/>
        <v>1085</v>
      </c>
      <c r="D1946" s="30" t="str">
        <f>IF(INDEX(Technologies!$B$8:$U$227,H1946,I1946)=0,"",INDEX(Technologies!$B$8:$U$227,H1946,I1946))</f>
        <v>Tier1</v>
      </c>
      <c r="E1946" t="str">
        <f>INDEX(Technologies!$B$8:$B$227,H1946)</f>
        <v>RefgFrz-BM-Ice_XLarge-Tier1</v>
      </c>
      <c r="G1946" t="str">
        <f t="shared" si="92"/>
        <v>EffLevel</v>
      </c>
      <c r="H1946">
        <f t="shared" si="91"/>
        <v>193</v>
      </c>
      <c r="I1946">
        <f>MATCH(G1946,Technologies!$B$7:$U$7,0)</f>
        <v>11</v>
      </c>
      <c r="J1946">
        <v>119</v>
      </c>
    </row>
    <row r="1947" spans="2:10" x14ac:dyDescent="0.25">
      <c r="B1947">
        <f>INDEX(exante.Technology!$A$5:$A$300,MATCH(E1947,exante.Technology!$C$5:$C$300,0))</f>
        <v>1393</v>
      </c>
      <c r="C1947" s="1">
        <f t="shared" si="90"/>
        <v>167</v>
      </c>
      <c r="D1947" s="30">
        <f>IF(INDEX(Technologies!$B$8:$U$227,H1947,I1947)=0,"",INDEX(Technologies!$B$8:$U$227,H1947,I1947))</f>
        <v>663</v>
      </c>
      <c r="E1947" t="str">
        <f>INDEX(Technologies!$B$8:$B$227,H1947)</f>
        <v>RefgFrz-BM-Ice_XLarge-Tier1</v>
      </c>
      <c r="G1947" t="str">
        <f t="shared" si="92"/>
        <v>Rated_kWhyr</v>
      </c>
      <c r="H1947">
        <f t="shared" si="91"/>
        <v>193</v>
      </c>
      <c r="I1947">
        <f>MATCH(G1947,Technologies!$B$7:$U$7,0)</f>
        <v>12</v>
      </c>
      <c r="J1947">
        <v>119</v>
      </c>
    </row>
    <row r="1948" spans="2:10" x14ac:dyDescent="0.25">
      <c r="B1948">
        <f>INDEX(exante.Technology!$A$5:$A$300,MATCH(E1948,exante.Technology!$C$5:$C$300,0))</f>
        <v>1393</v>
      </c>
      <c r="C1948" s="1">
        <f t="shared" si="90"/>
        <v>9</v>
      </c>
      <c r="D1948" s="30" t="str">
        <f>IF(INDEX(Technologies!$B$8:$U$227,H1948,I1948)=0,"",INDEX(Technologies!$B$8:$U$227,H1948,I1948))</f>
        <v>RatedkWh</v>
      </c>
      <c r="E1948" t="str">
        <f>INDEX(Technologies!$B$8:$B$227,H1948)</f>
        <v>RefgFrz-BM-Ice_XLarge-Tier1</v>
      </c>
      <c r="G1948" t="str">
        <f t="shared" si="92"/>
        <v>Scale_Basis_Type</v>
      </c>
      <c r="H1948">
        <f t="shared" si="91"/>
        <v>193</v>
      </c>
      <c r="I1948">
        <f>MATCH(G1948,Technologies!$B$7:$U$7,0)</f>
        <v>13</v>
      </c>
      <c r="J1948">
        <v>119</v>
      </c>
    </row>
    <row r="1949" spans="2:10" x14ac:dyDescent="0.25">
      <c r="B1949">
        <f>INDEX(exante.Technology!$A$5:$A$300,MATCH(E1949,exante.Technology!$C$5:$C$300,0))</f>
        <v>1393</v>
      </c>
      <c r="C1949" s="1">
        <f t="shared" si="90"/>
        <v>10</v>
      </c>
      <c r="D1949" s="30">
        <f>IF(INDEX(Technologies!$B$8:$U$227,H1949,I1949)=0,"",INDEX(Technologies!$B$8:$U$227,H1949,I1949))</f>
        <v>663</v>
      </c>
      <c r="E1949" t="str">
        <f>INDEX(Technologies!$B$8:$B$227,H1949)</f>
        <v>RefgFrz-BM-Ice_XLarge-Tier1</v>
      </c>
      <c r="G1949" t="str">
        <f t="shared" si="92"/>
        <v>Scale_Basis_Value</v>
      </c>
      <c r="H1949">
        <f t="shared" si="91"/>
        <v>193</v>
      </c>
      <c r="I1949">
        <f>MATCH(G1949,Technologies!$B$7:$U$7,0)</f>
        <v>14</v>
      </c>
      <c r="J1949">
        <v>119</v>
      </c>
    </row>
    <row r="1950" spans="2:10" x14ac:dyDescent="0.25">
      <c r="B1950">
        <f>INDEX(exante.Technology!$A$5:$A$300,MATCH(E1950,exante.Technology!$C$5:$C$300,0))</f>
        <v>1394</v>
      </c>
      <c r="C1950" s="1">
        <f t="shared" si="90"/>
        <v>83</v>
      </c>
      <c r="D1950" s="30" t="str">
        <f>IF(INDEX(Technologies!$B$8:$U$227,H1950,I1950)=0,"",INDEX(Technologies!$B$8:$U$227,H1950,I1950))</f>
        <v>Bottom</v>
      </c>
      <c r="E1950" t="str">
        <f>INDEX(Technologies!$B$8:$B$227,H1950)</f>
        <v>RefgFrz-BM_XLarge-Tier2</v>
      </c>
      <c r="G1950" t="str">
        <f t="shared" si="92"/>
        <v>Freezer_Location</v>
      </c>
      <c r="H1950">
        <f t="shared" si="91"/>
        <v>194</v>
      </c>
      <c r="I1950">
        <f>MATCH(G1950,Technologies!$B$7:$U$7,0)</f>
        <v>4</v>
      </c>
      <c r="J1950">
        <v>119</v>
      </c>
    </row>
    <row r="1951" spans="2:10" x14ac:dyDescent="0.25">
      <c r="B1951">
        <f>INDEX(exante.Technology!$A$5:$A$300,MATCH(E1951,exante.Technology!$C$5:$C$300,0))</f>
        <v>1394</v>
      </c>
      <c r="C1951" s="1">
        <f t="shared" ref="C1951:C2014" si="93">+C1941</f>
        <v>95</v>
      </c>
      <c r="D1951" s="30" t="b">
        <f>IF(INDEX(Technologies!$B$8:$U$227,H1951,I1951)=0,"",INDEX(Technologies!$B$8:$U$227,H1951,I1951))</f>
        <v>0</v>
      </c>
      <c r="E1951" t="str">
        <f>INDEX(Technologies!$B$8:$B$227,H1951)</f>
        <v>RefgFrz-BM_XLarge-Tier2</v>
      </c>
      <c r="G1951" t="str">
        <f t="shared" si="92"/>
        <v>IceMaker</v>
      </c>
      <c r="H1951">
        <f t="shared" ref="H1951:H2014" si="94">+H1941+1</f>
        <v>194</v>
      </c>
      <c r="I1951">
        <f>MATCH(G1951,Technologies!$B$7:$U$7,0)</f>
        <v>5</v>
      </c>
      <c r="J1951">
        <v>119</v>
      </c>
    </row>
    <row r="1952" spans="2:10" x14ac:dyDescent="0.25">
      <c r="B1952">
        <f>INDEX(exante.Technology!$A$5:$A$300,MATCH(E1952,exante.Technology!$C$5:$C$300,0))</f>
        <v>1394</v>
      </c>
      <c r="C1952" s="1">
        <f t="shared" si="93"/>
        <v>1083</v>
      </c>
      <c r="D1952" s="30" t="b">
        <f>IF(INDEX(Technologies!$B$8:$U$227,H1952,I1952)=0,"",INDEX(Technologies!$B$8:$U$227,H1952,I1952))</f>
        <v>0</v>
      </c>
      <c r="E1952" t="str">
        <f>INDEX(Technologies!$B$8:$B$227,H1952)</f>
        <v>RefgFrz-BM_XLarge-Tier2</v>
      </c>
      <c r="G1952" t="str">
        <f t="shared" si="92"/>
        <v>ThruDoorIce</v>
      </c>
      <c r="H1952">
        <f t="shared" si="94"/>
        <v>194</v>
      </c>
      <c r="I1952">
        <f>MATCH(G1952,Technologies!$B$7:$U$7,0)</f>
        <v>6</v>
      </c>
      <c r="J1952">
        <v>119</v>
      </c>
    </row>
    <row r="1953" spans="2:10" x14ac:dyDescent="0.25">
      <c r="B1953">
        <f>INDEX(exante.Technology!$A$5:$A$300,MATCH(E1953,exante.Technology!$C$5:$C$300,0))</f>
        <v>1394</v>
      </c>
      <c r="C1953" s="1">
        <f t="shared" si="93"/>
        <v>38</v>
      </c>
      <c r="D1953" s="30" t="str">
        <f>IF(INDEX(Technologies!$B$8:$U$227,H1953,I1953)=0,"",INDEX(Technologies!$B$8:$U$227,H1953,I1953))</f>
        <v>Automatic</v>
      </c>
      <c r="E1953" t="str">
        <f>INDEX(Technologies!$B$8:$B$227,H1953)</f>
        <v>RefgFrz-BM_XLarge-Tier2</v>
      </c>
      <c r="G1953" t="str">
        <f t="shared" si="92"/>
        <v>Defrost</v>
      </c>
      <c r="H1953">
        <f t="shared" si="94"/>
        <v>194</v>
      </c>
      <c r="I1953">
        <f>MATCH(G1953,Technologies!$B$7:$U$7,0)</f>
        <v>7</v>
      </c>
      <c r="J1953">
        <v>119</v>
      </c>
    </row>
    <row r="1954" spans="2:10" x14ac:dyDescent="0.25">
      <c r="B1954">
        <f>INDEX(exante.Technology!$A$5:$A$300,MATCH(E1954,exante.Technology!$C$5:$C$300,0))</f>
        <v>1394</v>
      </c>
      <c r="C1954" s="1">
        <f t="shared" si="93"/>
        <v>205</v>
      </c>
      <c r="D1954" s="30">
        <f>IF(INDEX(Technologies!$B$8:$U$227,H1954,I1954)=0,"",INDEX(Technologies!$B$8:$U$227,H1954,I1954))</f>
        <v>30</v>
      </c>
      <c r="E1954" t="str">
        <f>INDEX(Technologies!$B$8:$B$227,H1954)</f>
        <v>RefgFrz-BM_XLarge-Tier2</v>
      </c>
      <c r="G1954" t="str">
        <f t="shared" si="92"/>
        <v>TotVolume</v>
      </c>
      <c r="H1954">
        <f t="shared" si="94"/>
        <v>194</v>
      </c>
      <c r="I1954">
        <f>MATCH(G1954,Technologies!$B$7:$U$7,0)</f>
        <v>8</v>
      </c>
      <c r="J1954">
        <v>119</v>
      </c>
    </row>
    <row r="1955" spans="2:10" x14ac:dyDescent="0.25">
      <c r="B1955">
        <f>INDEX(exante.Technology!$A$5:$A$300,MATCH(E1955,exante.Technology!$C$5:$C$300,0))</f>
        <v>1394</v>
      </c>
      <c r="C1955" s="1">
        <f t="shared" si="93"/>
        <v>1084</v>
      </c>
      <c r="D1955" s="30" t="str">
        <f>IF(INDEX(Technologies!$B$8:$U$227,H1955,I1955)=0,"",INDEX(Technologies!$B$8:$U$227,H1955,I1955))</f>
        <v>extra large (&gt; 28 cu. ft.)</v>
      </c>
      <c r="E1955" t="str">
        <f>INDEX(Technologies!$B$8:$B$227,H1955)</f>
        <v>RefgFrz-BM_XLarge-Tier2</v>
      </c>
      <c r="G1955" t="str">
        <f t="shared" si="92"/>
        <v>SizeRange</v>
      </c>
      <c r="H1955">
        <f t="shared" si="94"/>
        <v>194</v>
      </c>
      <c r="I1955">
        <f>MATCH(G1955,Technologies!$B$7:$U$7,0)</f>
        <v>10</v>
      </c>
      <c r="J1955">
        <v>119</v>
      </c>
    </row>
    <row r="1956" spans="2:10" x14ac:dyDescent="0.25">
      <c r="B1956">
        <f>INDEX(exante.Technology!$A$5:$A$300,MATCH(E1956,exante.Technology!$C$5:$C$300,0))</f>
        <v>1394</v>
      </c>
      <c r="C1956" s="1">
        <f t="shared" si="93"/>
        <v>1085</v>
      </c>
      <c r="D1956" s="30" t="str">
        <f>IF(INDEX(Technologies!$B$8:$U$227,H1956,I1956)=0,"",INDEX(Technologies!$B$8:$U$227,H1956,I1956))</f>
        <v>Tier2</v>
      </c>
      <c r="E1956" t="str">
        <f>INDEX(Technologies!$B$8:$B$227,H1956)</f>
        <v>RefgFrz-BM_XLarge-Tier2</v>
      </c>
      <c r="G1956" t="str">
        <f t="shared" si="92"/>
        <v>EffLevel</v>
      </c>
      <c r="H1956">
        <f t="shared" si="94"/>
        <v>194</v>
      </c>
      <c r="I1956">
        <f>MATCH(G1956,Technologies!$B$7:$U$7,0)</f>
        <v>11</v>
      </c>
      <c r="J1956">
        <v>119</v>
      </c>
    </row>
    <row r="1957" spans="2:10" x14ac:dyDescent="0.25">
      <c r="B1957">
        <f>INDEX(exante.Technology!$A$5:$A$300,MATCH(E1957,exante.Technology!$C$5:$C$300,0))</f>
        <v>1394</v>
      </c>
      <c r="C1957" s="1">
        <f t="shared" si="93"/>
        <v>167</v>
      </c>
      <c r="D1957" s="30">
        <f>IF(INDEX(Technologies!$B$8:$U$227,H1957,I1957)=0,"",INDEX(Technologies!$B$8:$U$227,H1957,I1957))</f>
        <v>457</v>
      </c>
      <c r="E1957" t="str">
        <f>INDEX(Technologies!$B$8:$B$227,H1957)</f>
        <v>RefgFrz-BM_XLarge-Tier2</v>
      </c>
      <c r="G1957" t="str">
        <f t="shared" si="92"/>
        <v>Rated_kWhyr</v>
      </c>
      <c r="H1957">
        <f t="shared" si="94"/>
        <v>194</v>
      </c>
      <c r="I1957">
        <f>MATCH(G1957,Technologies!$B$7:$U$7,0)</f>
        <v>12</v>
      </c>
      <c r="J1957">
        <v>119</v>
      </c>
    </row>
    <row r="1958" spans="2:10" x14ac:dyDescent="0.25">
      <c r="B1958">
        <f>INDEX(exante.Technology!$A$5:$A$300,MATCH(E1958,exante.Technology!$C$5:$C$300,0))</f>
        <v>1394</v>
      </c>
      <c r="C1958" s="1">
        <f t="shared" si="93"/>
        <v>9</v>
      </c>
      <c r="D1958" s="30" t="str">
        <f>IF(INDEX(Technologies!$B$8:$U$227,H1958,I1958)=0,"",INDEX(Technologies!$B$8:$U$227,H1958,I1958))</f>
        <v>RatedkWh</v>
      </c>
      <c r="E1958" t="str">
        <f>INDEX(Technologies!$B$8:$B$227,H1958)</f>
        <v>RefgFrz-BM_XLarge-Tier2</v>
      </c>
      <c r="G1958" t="str">
        <f t="shared" si="92"/>
        <v>Scale_Basis_Type</v>
      </c>
      <c r="H1958">
        <f t="shared" si="94"/>
        <v>194</v>
      </c>
      <c r="I1958">
        <f>MATCH(G1958,Technologies!$B$7:$U$7,0)</f>
        <v>13</v>
      </c>
      <c r="J1958">
        <v>119</v>
      </c>
    </row>
    <row r="1959" spans="2:10" x14ac:dyDescent="0.25">
      <c r="B1959">
        <f>INDEX(exante.Technology!$A$5:$A$300,MATCH(E1959,exante.Technology!$C$5:$C$300,0))</f>
        <v>1394</v>
      </c>
      <c r="C1959" s="1">
        <f t="shared" si="93"/>
        <v>10</v>
      </c>
      <c r="D1959" s="30">
        <f>IF(INDEX(Technologies!$B$8:$U$227,H1959,I1959)=0,"",INDEX(Technologies!$B$8:$U$227,H1959,I1959))</f>
        <v>457</v>
      </c>
      <c r="E1959" t="str">
        <f>INDEX(Technologies!$B$8:$B$227,H1959)</f>
        <v>RefgFrz-BM_XLarge-Tier2</v>
      </c>
      <c r="G1959" t="str">
        <f t="shared" si="92"/>
        <v>Scale_Basis_Value</v>
      </c>
      <c r="H1959">
        <f t="shared" si="94"/>
        <v>194</v>
      </c>
      <c r="I1959">
        <f>MATCH(G1959,Technologies!$B$7:$U$7,0)</f>
        <v>14</v>
      </c>
      <c r="J1959">
        <v>119</v>
      </c>
    </row>
    <row r="1960" spans="2:10" x14ac:dyDescent="0.25">
      <c r="B1960">
        <f>INDEX(exante.Technology!$A$5:$A$300,MATCH(E1960,exante.Technology!$C$5:$C$300,0))</f>
        <v>1395</v>
      </c>
      <c r="C1960" s="1">
        <f t="shared" si="93"/>
        <v>83</v>
      </c>
      <c r="D1960" s="30" t="str">
        <f>IF(INDEX(Technologies!$B$8:$U$227,H1960,I1960)=0,"",INDEX(Technologies!$B$8:$U$227,H1960,I1960))</f>
        <v>Bottom</v>
      </c>
      <c r="E1960" t="str">
        <f>INDEX(Technologies!$B$8:$B$227,H1960)</f>
        <v>RefgFrz-BM-Ice_XLarge-Tier2</v>
      </c>
      <c r="G1960" t="str">
        <f t="shared" si="92"/>
        <v>Freezer_Location</v>
      </c>
      <c r="H1960">
        <f t="shared" si="94"/>
        <v>195</v>
      </c>
      <c r="I1960">
        <f>MATCH(G1960,Technologies!$B$7:$U$7,0)</f>
        <v>4</v>
      </c>
      <c r="J1960">
        <v>119</v>
      </c>
    </row>
    <row r="1961" spans="2:10" x14ac:dyDescent="0.25">
      <c r="B1961">
        <f>INDEX(exante.Technology!$A$5:$A$300,MATCH(E1961,exante.Technology!$C$5:$C$300,0))</f>
        <v>1395</v>
      </c>
      <c r="C1961" s="1">
        <f t="shared" si="93"/>
        <v>95</v>
      </c>
      <c r="D1961" s="30" t="b">
        <f>IF(INDEX(Technologies!$B$8:$U$227,H1961,I1961)=0,"",INDEX(Technologies!$B$8:$U$227,H1961,I1961))</f>
        <v>1</v>
      </c>
      <c r="E1961" t="str">
        <f>INDEX(Technologies!$B$8:$B$227,H1961)</f>
        <v>RefgFrz-BM-Ice_XLarge-Tier2</v>
      </c>
      <c r="G1961" t="str">
        <f t="shared" si="92"/>
        <v>IceMaker</v>
      </c>
      <c r="H1961">
        <f t="shared" si="94"/>
        <v>195</v>
      </c>
      <c r="I1961">
        <f>MATCH(G1961,Technologies!$B$7:$U$7,0)</f>
        <v>5</v>
      </c>
      <c r="J1961">
        <v>119</v>
      </c>
    </row>
    <row r="1962" spans="2:10" x14ac:dyDescent="0.25">
      <c r="B1962">
        <f>INDEX(exante.Technology!$A$5:$A$300,MATCH(E1962,exante.Technology!$C$5:$C$300,0))</f>
        <v>1395</v>
      </c>
      <c r="C1962" s="1">
        <f t="shared" si="93"/>
        <v>1083</v>
      </c>
      <c r="D1962" s="30" t="b">
        <f>IF(INDEX(Technologies!$B$8:$U$227,H1962,I1962)=0,"",INDEX(Technologies!$B$8:$U$227,H1962,I1962))</f>
        <v>0</v>
      </c>
      <c r="E1962" t="str">
        <f>INDEX(Technologies!$B$8:$B$227,H1962)</f>
        <v>RefgFrz-BM-Ice_XLarge-Tier2</v>
      </c>
      <c r="G1962" t="str">
        <f t="shared" si="92"/>
        <v>ThruDoorIce</v>
      </c>
      <c r="H1962">
        <f t="shared" si="94"/>
        <v>195</v>
      </c>
      <c r="I1962">
        <f>MATCH(G1962,Technologies!$B$7:$U$7,0)</f>
        <v>6</v>
      </c>
      <c r="J1962">
        <v>119</v>
      </c>
    </row>
    <row r="1963" spans="2:10" x14ac:dyDescent="0.25">
      <c r="B1963">
        <f>INDEX(exante.Technology!$A$5:$A$300,MATCH(E1963,exante.Technology!$C$5:$C$300,0))</f>
        <v>1395</v>
      </c>
      <c r="C1963" s="1">
        <f t="shared" si="93"/>
        <v>38</v>
      </c>
      <c r="D1963" s="30" t="str">
        <f>IF(INDEX(Technologies!$B$8:$U$227,H1963,I1963)=0,"",INDEX(Technologies!$B$8:$U$227,H1963,I1963))</f>
        <v>Automatic</v>
      </c>
      <c r="E1963" t="str">
        <f>INDEX(Technologies!$B$8:$B$227,H1963)</f>
        <v>RefgFrz-BM-Ice_XLarge-Tier2</v>
      </c>
      <c r="G1963" t="str">
        <f t="shared" si="92"/>
        <v>Defrost</v>
      </c>
      <c r="H1963">
        <f t="shared" si="94"/>
        <v>195</v>
      </c>
      <c r="I1963">
        <f>MATCH(G1963,Technologies!$B$7:$U$7,0)</f>
        <v>7</v>
      </c>
      <c r="J1963">
        <v>119</v>
      </c>
    </row>
    <row r="1964" spans="2:10" x14ac:dyDescent="0.25">
      <c r="B1964">
        <f>INDEX(exante.Technology!$A$5:$A$300,MATCH(E1964,exante.Technology!$C$5:$C$300,0))</f>
        <v>1395</v>
      </c>
      <c r="C1964" s="1">
        <f t="shared" si="93"/>
        <v>205</v>
      </c>
      <c r="D1964" s="30">
        <f>IF(INDEX(Technologies!$B$8:$U$227,H1964,I1964)=0,"",INDEX(Technologies!$B$8:$U$227,H1964,I1964))</f>
        <v>30</v>
      </c>
      <c r="E1964" t="str">
        <f>INDEX(Technologies!$B$8:$B$227,H1964)</f>
        <v>RefgFrz-BM-Ice_XLarge-Tier2</v>
      </c>
      <c r="G1964" t="str">
        <f t="shared" si="92"/>
        <v>TotVolume</v>
      </c>
      <c r="H1964">
        <f t="shared" si="94"/>
        <v>195</v>
      </c>
      <c r="I1964">
        <f>MATCH(G1964,Technologies!$B$7:$U$7,0)</f>
        <v>8</v>
      </c>
      <c r="J1964">
        <v>119</v>
      </c>
    </row>
    <row r="1965" spans="2:10" x14ac:dyDescent="0.25">
      <c r="B1965">
        <f>INDEX(exante.Technology!$A$5:$A$300,MATCH(E1965,exante.Technology!$C$5:$C$300,0))</f>
        <v>1395</v>
      </c>
      <c r="C1965" s="1">
        <f t="shared" si="93"/>
        <v>1084</v>
      </c>
      <c r="D1965" s="30" t="str">
        <f>IF(INDEX(Technologies!$B$8:$U$227,H1965,I1965)=0,"",INDEX(Technologies!$B$8:$U$227,H1965,I1965))</f>
        <v>extra large (&gt; 28 cu. ft.)</v>
      </c>
      <c r="E1965" t="str">
        <f>INDEX(Technologies!$B$8:$B$227,H1965)</f>
        <v>RefgFrz-BM-Ice_XLarge-Tier2</v>
      </c>
      <c r="G1965" t="str">
        <f t="shared" si="92"/>
        <v>SizeRange</v>
      </c>
      <c r="H1965">
        <f t="shared" si="94"/>
        <v>195</v>
      </c>
      <c r="I1965">
        <f>MATCH(G1965,Technologies!$B$7:$U$7,0)</f>
        <v>10</v>
      </c>
      <c r="J1965">
        <v>119</v>
      </c>
    </row>
    <row r="1966" spans="2:10" x14ac:dyDescent="0.25">
      <c r="B1966">
        <f>INDEX(exante.Technology!$A$5:$A$300,MATCH(E1966,exante.Technology!$C$5:$C$300,0))</f>
        <v>1395</v>
      </c>
      <c r="C1966" s="1">
        <f t="shared" si="93"/>
        <v>1085</v>
      </c>
      <c r="D1966" s="30" t="str">
        <f>IF(INDEX(Technologies!$B$8:$U$227,H1966,I1966)=0,"",INDEX(Technologies!$B$8:$U$227,H1966,I1966))</f>
        <v>Tier2</v>
      </c>
      <c r="E1966" t="str">
        <f>INDEX(Technologies!$B$8:$B$227,H1966)</f>
        <v>RefgFrz-BM-Ice_XLarge-Tier2</v>
      </c>
      <c r="G1966" t="str">
        <f t="shared" si="92"/>
        <v>EffLevel</v>
      </c>
      <c r="H1966">
        <f t="shared" si="94"/>
        <v>195</v>
      </c>
      <c r="I1966">
        <f>MATCH(G1966,Technologies!$B$7:$U$7,0)</f>
        <v>11</v>
      </c>
      <c r="J1966">
        <v>119</v>
      </c>
    </row>
    <row r="1967" spans="2:10" x14ac:dyDescent="0.25">
      <c r="B1967">
        <f>INDEX(exante.Technology!$A$5:$A$300,MATCH(E1967,exante.Technology!$C$5:$C$300,0))</f>
        <v>1395</v>
      </c>
      <c r="C1967" s="1">
        <f t="shared" si="93"/>
        <v>167</v>
      </c>
      <c r="D1967" s="30">
        <f>IF(INDEX(Technologies!$B$8:$U$227,H1967,I1967)=0,"",INDEX(Technologies!$B$8:$U$227,H1967,I1967))</f>
        <v>516</v>
      </c>
      <c r="E1967" t="str">
        <f>INDEX(Technologies!$B$8:$B$227,H1967)</f>
        <v>RefgFrz-BM-Ice_XLarge-Tier2</v>
      </c>
      <c r="G1967" t="str">
        <f t="shared" si="92"/>
        <v>Rated_kWhyr</v>
      </c>
      <c r="H1967">
        <f t="shared" si="94"/>
        <v>195</v>
      </c>
      <c r="I1967">
        <f>MATCH(G1967,Technologies!$B$7:$U$7,0)</f>
        <v>12</v>
      </c>
      <c r="J1967">
        <v>119</v>
      </c>
    </row>
    <row r="1968" spans="2:10" x14ac:dyDescent="0.25">
      <c r="B1968">
        <f>INDEX(exante.Technology!$A$5:$A$300,MATCH(E1968,exante.Technology!$C$5:$C$300,0))</f>
        <v>1395</v>
      </c>
      <c r="C1968" s="1">
        <f t="shared" si="93"/>
        <v>9</v>
      </c>
      <c r="D1968" s="30" t="str">
        <f>IF(INDEX(Technologies!$B$8:$U$227,H1968,I1968)=0,"",INDEX(Technologies!$B$8:$U$227,H1968,I1968))</f>
        <v>RatedkWh</v>
      </c>
      <c r="E1968" t="str">
        <f>INDEX(Technologies!$B$8:$B$227,H1968)</f>
        <v>RefgFrz-BM-Ice_XLarge-Tier2</v>
      </c>
      <c r="G1968" t="str">
        <f t="shared" si="92"/>
        <v>Scale_Basis_Type</v>
      </c>
      <c r="H1968">
        <f t="shared" si="94"/>
        <v>195</v>
      </c>
      <c r="I1968">
        <f>MATCH(G1968,Technologies!$B$7:$U$7,0)</f>
        <v>13</v>
      </c>
      <c r="J1968">
        <v>119</v>
      </c>
    </row>
    <row r="1969" spans="2:10" x14ac:dyDescent="0.25">
      <c r="B1969">
        <f>INDEX(exante.Technology!$A$5:$A$300,MATCH(E1969,exante.Technology!$C$5:$C$300,0))</f>
        <v>1395</v>
      </c>
      <c r="C1969" s="1">
        <f t="shared" si="93"/>
        <v>10</v>
      </c>
      <c r="D1969" s="30">
        <f>IF(INDEX(Technologies!$B$8:$U$227,H1969,I1969)=0,"",INDEX(Technologies!$B$8:$U$227,H1969,I1969))</f>
        <v>516</v>
      </c>
      <c r="E1969" t="str">
        <f>INDEX(Technologies!$B$8:$B$227,H1969)</f>
        <v>RefgFrz-BM-Ice_XLarge-Tier2</v>
      </c>
      <c r="G1969" t="str">
        <f t="shared" si="92"/>
        <v>Scale_Basis_Value</v>
      </c>
      <c r="H1969">
        <f t="shared" si="94"/>
        <v>195</v>
      </c>
      <c r="I1969">
        <f>MATCH(G1969,Technologies!$B$7:$U$7,0)</f>
        <v>14</v>
      </c>
      <c r="J1969">
        <v>119</v>
      </c>
    </row>
    <row r="1970" spans="2:10" x14ac:dyDescent="0.25">
      <c r="B1970">
        <f>INDEX(exante.Technology!$A$5:$A$300,MATCH(E1970,exante.Technology!$C$5:$C$300,0))</f>
        <v>1396</v>
      </c>
      <c r="C1970" s="1">
        <f t="shared" si="93"/>
        <v>83</v>
      </c>
      <c r="D1970" s="30" t="str">
        <f>IF(INDEX(Technologies!$B$8:$U$227,H1970,I1970)=0,"",INDEX(Technologies!$B$8:$U$227,H1970,I1970))</f>
        <v>Top</v>
      </c>
      <c r="E1970" t="str">
        <f>INDEX(Technologies!$B$8:$B$227,H1970)</f>
        <v>RefrigFrz-357kWhyr-10to15ft3-ES</v>
      </c>
      <c r="G1970" t="str">
        <f t="shared" si="92"/>
        <v>Freezer_Location</v>
      </c>
      <c r="H1970">
        <f t="shared" si="94"/>
        <v>196</v>
      </c>
      <c r="I1970">
        <f>MATCH(G1970,Technologies!$B$7:$U$7,0)</f>
        <v>4</v>
      </c>
      <c r="J1970">
        <v>119</v>
      </c>
    </row>
    <row r="1971" spans="2:10" x14ac:dyDescent="0.25">
      <c r="B1971">
        <f>INDEX(exante.Technology!$A$5:$A$300,MATCH(E1971,exante.Technology!$C$5:$C$300,0))</f>
        <v>1396</v>
      </c>
      <c r="C1971" s="1">
        <f t="shared" si="93"/>
        <v>95</v>
      </c>
      <c r="D1971" s="30" t="str">
        <f>IF(INDEX(Technologies!$B$8:$U$227,H1971,I1971)=0,"",INDEX(Technologies!$B$8:$U$227,H1971,I1971))</f>
        <v/>
      </c>
      <c r="E1971" t="str">
        <f>INDEX(Technologies!$B$8:$B$227,H1971)</f>
        <v>RefrigFrz-357kWhyr-10to15ft3-ES</v>
      </c>
      <c r="G1971" t="str">
        <f t="shared" si="92"/>
        <v>IceMaker</v>
      </c>
      <c r="H1971">
        <f t="shared" si="94"/>
        <v>196</v>
      </c>
      <c r="I1971">
        <f>MATCH(G1971,Technologies!$B$7:$U$7,0)</f>
        <v>5</v>
      </c>
      <c r="J1971">
        <v>119</v>
      </c>
    </row>
    <row r="1972" spans="2:10" x14ac:dyDescent="0.25">
      <c r="B1972">
        <f>INDEX(exante.Technology!$A$5:$A$300,MATCH(E1972,exante.Technology!$C$5:$C$300,0))</f>
        <v>1396</v>
      </c>
      <c r="C1972" s="1">
        <f t="shared" si="93"/>
        <v>1083</v>
      </c>
      <c r="D1972" s="30" t="str">
        <f>IF(INDEX(Technologies!$B$8:$U$227,H1972,I1972)=0,"",INDEX(Technologies!$B$8:$U$227,H1972,I1972))</f>
        <v/>
      </c>
      <c r="E1972" t="str">
        <f>INDEX(Technologies!$B$8:$B$227,H1972)</f>
        <v>RefrigFrz-357kWhyr-10to15ft3-ES</v>
      </c>
      <c r="G1972" t="str">
        <f t="shared" si="92"/>
        <v>ThruDoorIce</v>
      </c>
      <c r="H1972">
        <f t="shared" si="94"/>
        <v>196</v>
      </c>
      <c r="I1972">
        <f>MATCH(G1972,Technologies!$B$7:$U$7,0)</f>
        <v>6</v>
      </c>
      <c r="J1972">
        <v>119</v>
      </c>
    </row>
    <row r="1973" spans="2:10" x14ac:dyDescent="0.25">
      <c r="B1973">
        <f>INDEX(exante.Technology!$A$5:$A$300,MATCH(E1973,exante.Technology!$C$5:$C$300,0))</f>
        <v>1396</v>
      </c>
      <c r="C1973" s="1">
        <f t="shared" si="93"/>
        <v>38</v>
      </c>
      <c r="D1973" s="30" t="str">
        <f>IF(INDEX(Technologies!$B$8:$U$227,H1973,I1973)=0,"",INDEX(Technologies!$B$8:$U$227,H1973,I1973))</f>
        <v/>
      </c>
      <c r="E1973" t="str">
        <f>INDEX(Technologies!$B$8:$B$227,H1973)</f>
        <v>RefrigFrz-357kWhyr-10to15ft3-ES</v>
      </c>
      <c r="G1973" t="str">
        <f t="shared" si="92"/>
        <v>Defrost</v>
      </c>
      <c r="H1973">
        <f t="shared" si="94"/>
        <v>196</v>
      </c>
      <c r="I1973">
        <f>MATCH(G1973,Technologies!$B$7:$U$7,0)</f>
        <v>7</v>
      </c>
      <c r="J1973">
        <v>119</v>
      </c>
    </row>
    <row r="1974" spans="2:10" x14ac:dyDescent="0.25">
      <c r="B1974">
        <f>INDEX(exante.Technology!$A$5:$A$300,MATCH(E1974,exante.Technology!$C$5:$C$300,0))</f>
        <v>1396</v>
      </c>
      <c r="C1974" s="1">
        <f t="shared" si="93"/>
        <v>205</v>
      </c>
      <c r="D1974" s="30" t="str">
        <f>IF(INDEX(Technologies!$B$8:$U$227,H1974,I1974)=0,"",INDEX(Technologies!$B$8:$U$227,H1974,I1974))</f>
        <v/>
      </c>
      <c r="E1974" t="str">
        <f>INDEX(Technologies!$B$8:$B$227,H1974)</f>
        <v>RefrigFrz-357kWhyr-10to15ft3-ES</v>
      </c>
      <c r="G1974" t="str">
        <f t="shared" si="92"/>
        <v>TotVolume</v>
      </c>
      <c r="H1974">
        <f t="shared" si="94"/>
        <v>196</v>
      </c>
      <c r="I1974">
        <f>MATCH(G1974,Technologies!$B$7:$U$7,0)</f>
        <v>8</v>
      </c>
      <c r="J1974">
        <v>119</v>
      </c>
    </row>
    <row r="1975" spans="2:10" x14ac:dyDescent="0.25">
      <c r="B1975">
        <f>INDEX(exante.Technology!$A$5:$A$300,MATCH(E1975,exante.Technology!$C$5:$C$300,0))</f>
        <v>1396</v>
      </c>
      <c r="C1975" s="1">
        <f t="shared" si="93"/>
        <v>1084</v>
      </c>
      <c r="D1975" s="30" t="str">
        <f>IF(INDEX(Technologies!$B$8:$U$227,H1975,I1975)=0,"",INDEX(Technologies!$B$8:$U$227,H1975,I1975))</f>
        <v>10to15ft3</v>
      </c>
      <c r="E1975" t="str">
        <f>INDEX(Technologies!$B$8:$B$227,H1975)</f>
        <v>RefrigFrz-357kWhyr-10to15ft3-ES</v>
      </c>
      <c r="G1975" t="str">
        <f t="shared" si="92"/>
        <v>SizeRange</v>
      </c>
      <c r="H1975">
        <f t="shared" si="94"/>
        <v>196</v>
      </c>
      <c r="I1975">
        <f>MATCH(G1975,Technologies!$B$7:$U$7,0)</f>
        <v>10</v>
      </c>
      <c r="J1975">
        <v>119</v>
      </c>
    </row>
    <row r="1976" spans="2:10" x14ac:dyDescent="0.25">
      <c r="B1976">
        <f>INDEX(exante.Technology!$A$5:$A$300,MATCH(E1976,exante.Technology!$C$5:$C$300,0))</f>
        <v>1396</v>
      </c>
      <c r="C1976" s="1">
        <f t="shared" si="93"/>
        <v>1085</v>
      </c>
      <c r="D1976" s="30" t="str">
        <f>IF(INDEX(Technologies!$B$8:$U$227,H1976,I1976)=0,"",INDEX(Technologies!$B$8:$U$227,H1976,I1976))</f>
        <v>EStar</v>
      </c>
      <c r="E1976" t="str">
        <f>INDEX(Technologies!$B$8:$B$227,H1976)</f>
        <v>RefrigFrz-357kWhyr-10to15ft3-ES</v>
      </c>
      <c r="G1976" t="str">
        <f t="shared" si="92"/>
        <v>EffLevel</v>
      </c>
      <c r="H1976">
        <f t="shared" si="94"/>
        <v>196</v>
      </c>
      <c r="I1976">
        <f>MATCH(G1976,Technologies!$B$7:$U$7,0)</f>
        <v>11</v>
      </c>
      <c r="J1976">
        <v>119</v>
      </c>
    </row>
    <row r="1977" spans="2:10" x14ac:dyDescent="0.25">
      <c r="B1977">
        <f>INDEX(exante.Technology!$A$5:$A$300,MATCH(E1977,exante.Technology!$C$5:$C$300,0))</f>
        <v>1396</v>
      </c>
      <c r="C1977" s="1">
        <f t="shared" si="93"/>
        <v>167</v>
      </c>
      <c r="D1977" s="30">
        <f>IF(INDEX(Technologies!$B$8:$U$227,H1977,I1977)=0,"",INDEX(Technologies!$B$8:$U$227,H1977,I1977))</f>
        <v>357</v>
      </c>
      <c r="E1977" t="str">
        <f>INDEX(Technologies!$B$8:$B$227,H1977)</f>
        <v>RefrigFrz-357kWhyr-10to15ft3-ES</v>
      </c>
      <c r="G1977" t="str">
        <f t="shared" si="92"/>
        <v>Rated_kWhyr</v>
      </c>
      <c r="H1977">
        <f t="shared" si="94"/>
        <v>196</v>
      </c>
      <c r="I1977">
        <f>MATCH(G1977,Technologies!$B$7:$U$7,0)</f>
        <v>12</v>
      </c>
      <c r="J1977">
        <v>119</v>
      </c>
    </row>
    <row r="1978" spans="2:10" x14ac:dyDescent="0.25">
      <c r="B1978">
        <f>INDEX(exante.Technology!$A$5:$A$300,MATCH(E1978,exante.Technology!$C$5:$C$300,0))</f>
        <v>1396</v>
      </c>
      <c r="C1978" s="1">
        <f t="shared" si="93"/>
        <v>9</v>
      </c>
      <c r="D1978" s="30" t="str">
        <f>IF(INDEX(Technologies!$B$8:$U$227,H1978,I1978)=0,"",INDEX(Technologies!$B$8:$U$227,H1978,I1978))</f>
        <v>RatedkWh</v>
      </c>
      <c r="E1978" t="str">
        <f>INDEX(Technologies!$B$8:$B$227,H1978)</f>
        <v>RefrigFrz-357kWhyr-10to15ft3-ES</v>
      </c>
      <c r="G1978" t="str">
        <f t="shared" si="92"/>
        <v>Scale_Basis_Type</v>
      </c>
      <c r="H1978">
        <f t="shared" si="94"/>
        <v>196</v>
      </c>
      <c r="I1978">
        <f>MATCH(G1978,Technologies!$B$7:$U$7,0)</f>
        <v>13</v>
      </c>
      <c r="J1978">
        <v>119</v>
      </c>
    </row>
    <row r="1979" spans="2:10" x14ac:dyDescent="0.25">
      <c r="B1979">
        <f>INDEX(exante.Technology!$A$5:$A$300,MATCH(E1979,exante.Technology!$C$5:$C$300,0))</f>
        <v>1396</v>
      </c>
      <c r="C1979" s="1">
        <f t="shared" si="93"/>
        <v>10</v>
      </c>
      <c r="D1979" s="30">
        <f>IF(INDEX(Technologies!$B$8:$U$227,H1979,I1979)=0,"",INDEX(Technologies!$B$8:$U$227,H1979,I1979))</f>
        <v>357</v>
      </c>
      <c r="E1979" t="str">
        <f>INDEX(Technologies!$B$8:$B$227,H1979)</f>
        <v>RefrigFrz-357kWhyr-10to15ft3-ES</v>
      </c>
      <c r="G1979" t="str">
        <f t="shared" si="92"/>
        <v>Scale_Basis_Value</v>
      </c>
      <c r="H1979">
        <f t="shared" si="94"/>
        <v>196</v>
      </c>
      <c r="I1979">
        <f>MATCH(G1979,Technologies!$B$7:$U$7,0)</f>
        <v>14</v>
      </c>
      <c r="J1979">
        <v>119</v>
      </c>
    </row>
    <row r="1980" spans="2:10" x14ac:dyDescent="0.25">
      <c r="B1980">
        <f>INDEX(exante.Technology!$A$5:$A$300,MATCH(E1980,exante.Technology!$C$5:$C$300,0))</f>
        <v>1397</v>
      </c>
      <c r="C1980" s="1">
        <f t="shared" si="93"/>
        <v>83</v>
      </c>
      <c r="D1980" s="30" t="str">
        <f>IF(INDEX(Technologies!$B$8:$U$227,H1980,I1980)=0,"",INDEX(Technologies!$B$8:$U$227,H1980,I1980))</f>
        <v>Top</v>
      </c>
      <c r="E1980" t="str">
        <f>INDEX(Technologies!$B$8:$B$227,H1980)</f>
        <v>RefrigFrz-399kWhyr-15to20ft3-ES</v>
      </c>
      <c r="G1980" t="str">
        <f t="shared" si="92"/>
        <v>Freezer_Location</v>
      </c>
      <c r="H1980">
        <f t="shared" si="94"/>
        <v>197</v>
      </c>
      <c r="I1980">
        <f>MATCH(G1980,Technologies!$B$7:$U$7,0)</f>
        <v>4</v>
      </c>
      <c r="J1980">
        <v>119</v>
      </c>
    </row>
    <row r="1981" spans="2:10" x14ac:dyDescent="0.25">
      <c r="B1981">
        <f>INDEX(exante.Technology!$A$5:$A$300,MATCH(E1981,exante.Technology!$C$5:$C$300,0))</f>
        <v>1397</v>
      </c>
      <c r="C1981" s="1">
        <f t="shared" si="93"/>
        <v>95</v>
      </c>
      <c r="D1981" s="30" t="str">
        <f>IF(INDEX(Technologies!$B$8:$U$227,H1981,I1981)=0,"",INDEX(Technologies!$B$8:$U$227,H1981,I1981))</f>
        <v/>
      </c>
      <c r="E1981" t="str">
        <f>INDEX(Technologies!$B$8:$B$227,H1981)</f>
        <v>RefrigFrz-399kWhyr-15to20ft3-ES</v>
      </c>
      <c r="G1981" t="str">
        <f t="shared" si="92"/>
        <v>IceMaker</v>
      </c>
      <c r="H1981">
        <f t="shared" si="94"/>
        <v>197</v>
      </c>
      <c r="I1981">
        <f>MATCH(G1981,Technologies!$B$7:$U$7,0)</f>
        <v>5</v>
      </c>
      <c r="J1981">
        <v>119</v>
      </c>
    </row>
    <row r="1982" spans="2:10" x14ac:dyDescent="0.25">
      <c r="B1982">
        <f>INDEX(exante.Technology!$A$5:$A$300,MATCH(E1982,exante.Technology!$C$5:$C$300,0))</f>
        <v>1397</v>
      </c>
      <c r="C1982" s="1">
        <f t="shared" si="93"/>
        <v>1083</v>
      </c>
      <c r="D1982" s="30" t="str">
        <f>IF(INDEX(Technologies!$B$8:$U$227,H1982,I1982)=0,"",INDEX(Technologies!$B$8:$U$227,H1982,I1982))</f>
        <v/>
      </c>
      <c r="E1982" t="str">
        <f>INDEX(Technologies!$B$8:$B$227,H1982)</f>
        <v>RefrigFrz-399kWhyr-15to20ft3-ES</v>
      </c>
      <c r="G1982" t="str">
        <f t="shared" si="92"/>
        <v>ThruDoorIce</v>
      </c>
      <c r="H1982">
        <f t="shared" si="94"/>
        <v>197</v>
      </c>
      <c r="I1982">
        <f>MATCH(G1982,Technologies!$B$7:$U$7,0)</f>
        <v>6</v>
      </c>
      <c r="J1982">
        <v>119</v>
      </c>
    </row>
    <row r="1983" spans="2:10" x14ac:dyDescent="0.25">
      <c r="B1983">
        <f>INDEX(exante.Technology!$A$5:$A$300,MATCH(E1983,exante.Technology!$C$5:$C$300,0))</f>
        <v>1397</v>
      </c>
      <c r="C1983" s="1">
        <f t="shared" si="93"/>
        <v>38</v>
      </c>
      <c r="D1983" s="30" t="str">
        <f>IF(INDEX(Technologies!$B$8:$U$227,H1983,I1983)=0,"",INDEX(Technologies!$B$8:$U$227,H1983,I1983))</f>
        <v/>
      </c>
      <c r="E1983" t="str">
        <f>INDEX(Technologies!$B$8:$B$227,H1983)</f>
        <v>RefrigFrz-399kWhyr-15to20ft3-ES</v>
      </c>
      <c r="G1983" t="str">
        <f t="shared" si="92"/>
        <v>Defrost</v>
      </c>
      <c r="H1983">
        <f t="shared" si="94"/>
        <v>197</v>
      </c>
      <c r="I1983">
        <f>MATCH(G1983,Technologies!$B$7:$U$7,0)</f>
        <v>7</v>
      </c>
      <c r="J1983">
        <v>119</v>
      </c>
    </row>
    <row r="1984" spans="2:10" x14ac:dyDescent="0.25">
      <c r="B1984">
        <f>INDEX(exante.Technology!$A$5:$A$300,MATCH(E1984,exante.Technology!$C$5:$C$300,0))</f>
        <v>1397</v>
      </c>
      <c r="C1984" s="1">
        <f t="shared" si="93"/>
        <v>205</v>
      </c>
      <c r="D1984" s="30" t="str">
        <f>IF(INDEX(Technologies!$B$8:$U$227,H1984,I1984)=0,"",INDEX(Technologies!$B$8:$U$227,H1984,I1984))</f>
        <v/>
      </c>
      <c r="E1984" t="str">
        <f>INDEX(Technologies!$B$8:$B$227,H1984)</f>
        <v>RefrigFrz-399kWhyr-15to20ft3-ES</v>
      </c>
      <c r="G1984" t="str">
        <f t="shared" si="92"/>
        <v>TotVolume</v>
      </c>
      <c r="H1984">
        <f t="shared" si="94"/>
        <v>197</v>
      </c>
      <c r="I1984">
        <f>MATCH(G1984,Technologies!$B$7:$U$7,0)</f>
        <v>8</v>
      </c>
      <c r="J1984">
        <v>119</v>
      </c>
    </row>
    <row r="1985" spans="2:10" x14ac:dyDescent="0.25">
      <c r="B1985">
        <f>INDEX(exante.Technology!$A$5:$A$300,MATCH(E1985,exante.Technology!$C$5:$C$300,0))</f>
        <v>1397</v>
      </c>
      <c r="C1985" s="1">
        <f t="shared" si="93"/>
        <v>1084</v>
      </c>
      <c r="D1985" s="30" t="str">
        <f>IF(INDEX(Technologies!$B$8:$U$227,H1985,I1985)=0,"",INDEX(Technologies!$B$8:$U$227,H1985,I1985))</f>
        <v>15to20ft3</v>
      </c>
      <c r="E1985" t="str">
        <f>INDEX(Technologies!$B$8:$B$227,H1985)</f>
        <v>RefrigFrz-399kWhyr-15to20ft3-ES</v>
      </c>
      <c r="G1985" t="str">
        <f t="shared" si="92"/>
        <v>SizeRange</v>
      </c>
      <c r="H1985">
        <f t="shared" si="94"/>
        <v>197</v>
      </c>
      <c r="I1985">
        <f>MATCH(G1985,Technologies!$B$7:$U$7,0)</f>
        <v>10</v>
      </c>
      <c r="J1985">
        <v>119</v>
      </c>
    </row>
    <row r="1986" spans="2:10" x14ac:dyDescent="0.25">
      <c r="B1986">
        <f>INDEX(exante.Technology!$A$5:$A$300,MATCH(E1986,exante.Technology!$C$5:$C$300,0))</f>
        <v>1397</v>
      </c>
      <c r="C1986" s="1">
        <f t="shared" si="93"/>
        <v>1085</v>
      </c>
      <c r="D1986" s="30" t="str">
        <f>IF(INDEX(Technologies!$B$8:$U$227,H1986,I1986)=0,"",INDEX(Technologies!$B$8:$U$227,H1986,I1986))</f>
        <v>EStar</v>
      </c>
      <c r="E1986" t="str">
        <f>INDEX(Technologies!$B$8:$B$227,H1986)</f>
        <v>RefrigFrz-399kWhyr-15to20ft3-ES</v>
      </c>
      <c r="G1986" t="str">
        <f t="shared" si="92"/>
        <v>EffLevel</v>
      </c>
      <c r="H1986">
        <f t="shared" si="94"/>
        <v>197</v>
      </c>
      <c r="I1986">
        <f>MATCH(G1986,Technologies!$B$7:$U$7,0)</f>
        <v>11</v>
      </c>
      <c r="J1986">
        <v>119</v>
      </c>
    </row>
    <row r="1987" spans="2:10" x14ac:dyDescent="0.25">
      <c r="B1987">
        <f>INDEX(exante.Technology!$A$5:$A$300,MATCH(E1987,exante.Technology!$C$5:$C$300,0))</f>
        <v>1397</v>
      </c>
      <c r="C1987" s="1">
        <f t="shared" si="93"/>
        <v>167</v>
      </c>
      <c r="D1987" s="30">
        <f>IF(INDEX(Technologies!$B$8:$U$227,H1987,I1987)=0,"",INDEX(Technologies!$B$8:$U$227,H1987,I1987))</f>
        <v>399</v>
      </c>
      <c r="E1987" t="str">
        <f>INDEX(Technologies!$B$8:$B$227,H1987)</f>
        <v>RefrigFrz-399kWhyr-15to20ft3-ES</v>
      </c>
      <c r="G1987" t="str">
        <f t="shared" si="92"/>
        <v>Rated_kWhyr</v>
      </c>
      <c r="H1987">
        <f t="shared" si="94"/>
        <v>197</v>
      </c>
      <c r="I1987">
        <f>MATCH(G1987,Technologies!$B$7:$U$7,0)</f>
        <v>12</v>
      </c>
      <c r="J1987">
        <v>119</v>
      </c>
    </row>
    <row r="1988" spans="2:10" x14ac:dyDescent="0.25">
      <c r="B1988">
        <f>INDEX(exante.Technology!$A$5:$A$300,MATCH(E1988,exante.Technology!$C$5:$C$300,0))</f>
        <v>1397</v>
      </c>
      <c r="C1988" s="1">
        <f t="shared" si="93"/>
        <v>9</v>
      </c>
      <c r="D1988" s="30" t="str">
        <f>IF(INDEX(Technologies!$B$8:$U$227,H1988,I1988)=0,"",INDEX(Technologies!$B$8:$U$227,H1988,I1988))</f>
        <v>RatedkWh</v>
      </c>
      <c r="E1988" t="str">
        <f>INDEX(Technologies!$B$8:$B$227,H1988)</f>
        <v>RefrigFrz-399kWhyr-15to20ft3-ES</v>
      </c>
      <c r="G1988" t="str">
        <f t="shared" si="92"/>
        <v>Scale_Basis_Type</v>
      </c>
      <c r="H1988">
        <f t="shared" si="94"/>
        <v>197</v>
      </c>
      <c r="I1988">
        <f>MATCH(G1988,Technologies!$B$7:$U$7,0)</f>
        <v>13</v>
      </c>
      <c r="J1988">
        <v>119</v>
      </c>
    </row>
    <row r="1989" spans="2:10" x14ac:dyDescent="0.25">
      <c r="B1989">
        <f>INDEX(exante.Technology!$A$5:$A$300,MATCH(E1989,exante.Technology!$C$5:$C$300,0))</f>
        <v>1397</v>
      </c>
      <c r="C1989" s="1">
        <f t="shared" si="93"/>
        <v>10</v>
      </c>
      <c r="D1989" s="30">
        <f>IF(INDEX(Technologies!$B$8:$U$227,H1989,I1989)=0,"",INDEX(Technologies!$B$8:$U$227,H1989,I1989))</f>
        <v>399</v>
      </c>
      <c r="E1989" t="str">
        <f>INDEX(Technologies!$B$8:$B$227,H1989)</f>
        <v>RefrigFrz-399kWhyr-15to20ft3-ES</v>
      </c>
      <c r="G1989" t="str">
        <f t="shared" si="92"/>
        <v>Scale_Basis_Value</v>
      </c>
      <c r="H1989">
        <f t="shared" si="94"/>
        <v>197</v>
      </c>
      <c r="I1989">
        <f>MATCH(G1989,Technologies!$B$7:$U$7,0)</f>
        <v>14</v>
      </c>
      <c r="J1989">
        <v>119</v>
      </c>
    </row>
    <row r="1990" spans="2:10" x14ac:dyDescent="0.25">
      <c r="B1990">
        <f>INDEX(exante.Technology!$A$5:$A$300,MATCH(E1990,exante.Technology!$C$5:$C$300,0))</f>
        <v>1398</v>
      </c>
      <c r="C1990" s="1">
        <f t="shared" si="93"/>
        <v>83</v>
      </c>
      <c r="D1990" s="30" t="str">
        <f>IF(INDEX(Technologies!$B$8:$U$227,H1990,I1990)=0,"",INDEX(Technologies!$B$8:$U$227,H1990,I1990))</f>
        <v>Top</v>
      </c>
      <c r="E1990" t="str">
        <f>INDEX(Technologies!$B$8:$B$227,H1990)</f>
        <v>RefrigFrz-420kWhyr-10to15ft3</v>
      </c>
      <c r="G1990" t="str">
        <f t="shared" si="92"/>
        <v>Freezer_Location</v>
      </c>
      <c r="H1990">
        <f t="shared" si="94"/>
        <v>198</v>
      </c>
      <c r="I1990">
        <f>MATCH(G1990,Technologies!$B$7:$U$7,0)</f>
        <v>4</v>
      </c>
      <c r="J1990">
        <v>119</v>
      </c>
    </row>
    <row r="1991" spans="2:10" x14ac:dyDescent="0.25">
      <c r="B1991">
        <f>INDEX(exante.Technology!$A$5:$A$300,MATCH(E1991,exante.Technology!$C$5:$C$300,0))</f>
        <v>1398</v>
      </c>
      <c r="C1991" s="1">
        <f t="shared" si="93"/>
        <v>95</v>
      </c>
      <c r="D1991" s="30" t="str">
        <f>IF(INDEX(Technologies!$B$8:$U$227,H1991,I1991)=0,"",INDEX(Technologies!$B$8:$U$227,H1991,I1991))</f>
        <v/>
      </c>
      <c r="E1991" t="str">
        <f>INDEX(Technologies!$B$8:$B$227,H1991)</f>
        <v>RefrigFrz-420kWhyr-10to15ft3</v>
      </c>
      <c r="G1991" t="str">
        <f t="shared" si="92"/>
        <v>IceMaker</v>
      </c>
      <c r="H1991">
        <f t="shared" si="94"/>
        <v>198</v>
      </c>
      <c r="I1991">
        <f>MATCH(G1991,Technologies!$B$7:$U$7,0)</f>
        <v>5</v>
      </c>
      <c r="J1991">
        <v>119</v>
      </c>
    </row>
    <row r="1992" spans="2:10" x14ac:dyDescent="0.25">
      <c r="B1992">
        <f>INDEX(exante.Technology!$A$5:$A$300,MATCH(E1992,exante.Technology!$C$5:$C$300,0))</f>
        <v>1398</v>
      </c>
      <c r="C1992" s="1">
        <f t="shared" si="93"/>
        <v>1083</v>
      </c>
      <c r="D1992" s="30" t="str">
        <f>IF(INDEX(Technologies!$B$8:$U$227,H1992,I1992)=0,"",INDEX(Technologies!$B$8:$U$227,H1992,I1992))</f>
        <v/>
      </c>
      <c r="E1992" t="str">
        <f>INDEX(Technologies!$B$8:$B$227,H1992)</f>
        <v>RefrigFrz-420kWhyr-10to15ft3</v>
      </c>
      <c r="G1992" t="str">
        <f t="shared" si="92"/>
        <v>ThruDoorIce</v>
      </c>
      <c r="H1992">
        <f t="shared" si="94"/>
        <v>198</v>
      </c>
      <c r="I1992">
        <f>MATCH(G1992,Technologies!$B$7:$U$7,0)</f>
        <v>6</v>
      </c>
      <c r="J1992">
        <v>119</v>
      </c>
    </row>
    <row r="1993" spans="2:10" x14ac:dyDescent="0.25">
      <c r="B1993">
        <f>INDEX(exante.Technology!$A$5:$A$300,MATCH(E1993,exante.Technology!$C$5:$C$300,0))</f>
        <v>1398</v>
      </c>
      <c r="C1993" s="1">
        <f t="shared" si="93"/>
        <v>38</v>
      </c>
      <c r="D1993" s="30" t="str">
        <f>IF(INDEX(Technologies!$B$8:$U$227,H1993,I1993)=0,"",INDEX(Technologies!$B$8:$U$227,H1993,I1993))</f>
        <v/>
      </c>
      <c r="E1993" t="str">
        <f>INDEX(Technologies!$B$8:$B$227,H1993)</f>
        <v>RefrigFrz-420kWhyr-10to15ft3</v>
      </c>
      <c r="G1993" t="str">
        <f t="shared" si="92"/>
        <v>Defrost</v>
      </c>
      <c r="H1993">
        <f t="shared" si="94"/>
        <v>198</v>
      </c>
      <c r="I1993">
        <f>MATCH(G1993,Technologies!$B$7:$U$7,0)</f>
        <v>7</v>
      </c>
      <c r="J1993">
        <v>119</v>
      </c>
    </row>
    <row r="1994" spans="2:10" x14ac:dyDescent="0.25">
      <c r="B1994">
        <f>INDEX(exante.Technology!$A$5:$A$300,MATCH(E1994,exante.Technology!$C$5:$C$300,0))</f>
        <v>1398</v>
      </c>
      <c r="C1994" s="1">
        <f t="shared" si="93"/>
        <v>205</v>
      </c>
      <c r="D1994" s="30" t="str">
        <f>IF(INDEX(Technologies!$B$8:$U$227,H1994,I1994)=0,"",INDEX(Technologies!$B$8:$U$227,H1994,I1994))</f>
        <v/>
      </c>
      <c r="E1994" t="str">
        <f>INDEX(Technologies!$B$8:$B$227,H1994)</f>
        <v>RefrigFrz-420kWhyr-10to15ft3</v>
      </c>
      <c r="G1994" t="str">
        <f t="shared" si="92"/>
        <v>TotVolume</v>
      </c>
      <c r="H1994">
        <f t="shared" si="94"/>
        <v>198</v>
      </c>
      <c r="I1994">
        <f>MATCH(G1994,Technologies!$B$7:$U$7,0)</f>
        <v>8</v>
      </c>
      <c r="J1994">
        <v>119</v>
      </c>
    </row>
    <row r="1995" spans="2:10" x14ac:dyDescent="0.25">
      <c r="B1995">
        <f>INDEX(exante.Technology!$A$5:$A$300,MATCH(E1995,exante.Technology!$C$5:$C$300,0))</f>
        <v>1398</v>
      </c>
      <c r="C1995" s="1">
        <f t="shared" si="93"/>
        <v>1084</v>
      </c>
      <c r="D1995" s="30" t="str">
        <f>IF(INDEX(Technologies!$B$8:$U$227,H1995,I1995)=0,"",INDEX(Technologies!$B$8:$U$227,H1995,I1995))</f>
        <v>10to15ft3</v>
      </c>
      <c r="E1995" t="str">
        <f>INDEX(Technologies!$B$8:$B$227,H1995)</f>
        <v>RefrigFrz-420kWhyr-10to15ft3</v>
      </c>
      <c r="G1995" t="str">
        <f t="shared" si="92"/>
        <v>SizeRange</v>
      </c>
      <c r="H1995">
        <f t="shared" si="94"/>
        <v>198</v>
      </c>
      <c r="I1995">
        <f>MATCH(G1995,Technologies!$B$7:$U$7,0)</f>
        <v>10</v>
      </c>
      <c r="J1995">
        <v>119</v>
      </c>
    </row>
    <row r="1996" spans="2:10" x14ac:dyDescent="0.25">
      <c r="B1996">
        <f>INDEX(exante.Technology!$A$5:$A$300,MATCH(E1996,exante.Technology!$C$5:$C$300,0))</f>
        <v>1398</v>
      </c>
      <c r="C1996" s="1">
        <f t="shared" si="93"/>
        <v>1085</v>
      </c>
      <c r="D1996" s="30" t="str">
        <f>IF(INDEX(Technologies!$B$8:$U$227,H1996,I1996)=0,"",INDEX(Technologies!$B$8:$U$227,H1996,I1996))</f>
        <v/>
      </c>
      <c r="E1996" t="str">
        <f>INDEX(Technologies!$B$8:$B$227,H1996)</f>
        <v>RefrigFrz-420kWhyr-10to15ft3</v>
      </c>
      <c r="G1996" t="str">
        <f t="shared" ref="G1996:G2059" si="95">VLOOKUP(C1996,$B$6:$C$17,2,FALSE)</f>
        <v>EffLevel</v>
      </c>
      <c r="H1996">
        <f t="shared" si="94"/>
        <v>198</v>
      </c>
      <c r="I1996">
        <f>MATCH(G1996,Technologies!$B$7:$U$7,0)</f>
        <v>11</v>
      </c>
      <c r="J1996">
        <v>119</v>
      </c>
    </row>
    <row r="1997" spans="2:10" x14ac:dyDescent="0.25">
      <c r="B1997">
        <f>INDEX(exante.Technology!$A$5:$A$300,MATCH(E1997,exante.Technology!$C$5:$C$300,0))</f>
        <v>1398</v>
      </c>
      <c r="C1997" s="1">
        <f t="shared" si="93"/>
        <v>167</v>
      </c>
      <c r="D1997" s="30">
        <f>IF(INDEX(Technologies!$B$8:$U$227,H1997,I1997)=0,"",INDEX(Technologies!$B$8:$U$227,H1997,I1997))</f>
        <v>420</v>
      </c>
      <c r="E1997" t="str">
        <f>INDEX(Technologies!$B$8:$B$227,H1997)</f>
        <v>RefrigFrz-420kWhyr-10to15ft3</v>
      </c>
      <c r="G1997" t="str">
        <f t="shared" si="95"/>
        <v>Rated_kWhyr</v>
      </c>
      <c r="H1997">
        <f t="shared" si="94"/>
        <v>198</v>
      </c>
      <c r="I1997">
        <f>MATCH(G1997,Technologies!$B$7:$U$7,0)</f>
        <v>12</v>
      </c>
      <c r="J1997">
        <v>119</v>
      </c>
    </row>
    <row r="1998" spans="2:10" x14ac:dyDescent="0.25">
      <c r="B1998">
        <f>INDEX(exante.Technology!$A$5:$A$300,MATCH(E1998,exante.Technology!$C$5:$C$300,0))</f>
        <v>1398</v>
      </c>
      <c r="C1998" s="1">
        <f t="shared" si="93"/>
        <v>9</v>
      </c>
      <c r="D1998" s="30" t="str">
        <f>IF(INDEX(Technologies!$B$8:$U$227,H1998,I1998)=0,"",INDEX(Technologies!$B$8:$U$227,H1998,I1998))</f>
        <v>RatedkWh</v>
      </c>
      <c r="E1998" t="str">
        <f>INDEX(Technologies!$B$8:$B$227,H1998)</f>
        <v>RefrigFrz-420kWhyr-10to15ft3</v>
      </c>
      <c r="G1998" t="str">
        <f t="shared" si="95"/>
        <v>Scale_Basis_Type</v>
      </c>
      <c r="H1998">
        <f t="shared" si="94"/>
        <v>198</v>
      </c>
      <c r="I1998">
        <f>MATCH(G1998,Technologies!$B$7:$U$7,0)</f>
        <v>13</v>
      </c>
      <c r="J1998">
        <v>119</v>
      </c>
    </row>
    <row r="1999" spans="2:10" x14ac:dyDescent="0.25">
      <c r="B1999">
        <f>INDEX(exante.Technology!$A$5:$A$300,MATCH(E1999,exante.Technology!$C$5:$C$300,0))</f>
        <v>1398</v>
      </c>
      <c r="C1999" s="1">
        <f t="shared" si="93"/>
        <v>10</v>
      </c>
      <c r="D1999" s="30">
        <f>IF(INDEX(Technologies!$B$8:$U$227,H1999,I1999)=0,"",INDEX(Technologies!$B$8:$U$227,H1999,I1999))</f>
        <v>420</v>
      </c>
      <c r="E1999" t="str">
        <f>INDEX(Technologies!$B$8:$B$227,H1999)</f>
        <v>RefrigFrz-420kWhyr-10to15ft3</v>
      </c>
      <c r="G1999" t="str">
        <f t="shared" si="95"/>
        <v>Scale_Basis_Value</v>
      </c>
      <c r="H1999">
        <f t="shared" si="94"/>
        <v>198</v>
      </c>
      <c r="I1999">
        <f>MATCH(G1999,Technologies!$B$7:$U$7,0)</f>
        <v>14</v>
      </c>
      <c r="J1999">
        <v>119</v>
      </c>
    </row>
    <row r="2000" spans="2:10" x14ac:dyDescent="0.25">
      <c r="B2000">
        <f>INDEX(exante.Technology!$A$5:$A$300,MATCH(E2000,exante.Technology!$C$5:$C$300,0))</f>
        <v>1399</v>
      </c>
      <c r="C2000" s="1">
        <f t="shared" si="93"/>
        <v>83</v>
      </c>
      <c r="D2000" s="30" t="str">
        <f>IF(INDEX(Technologies!$B$8:$U$227,H2000,I2000)=0,"",INDEX(Technologies!$B$8:$U$227,H2000,I2000))</f>
        <v>Bottom</v>
      </c>
      <c r="E2000" t="str">
        <f>INDEX(Technologies!$B$8:$B$227,H2000)</f>
        <v>RefrigFrz-447kWhyr-8to16.5ft3-ES</v>
      </c>
      <c r="G2000" t="str">
        <f t="shared" si="95"/>
        <v>Freezer_Location</v>
      </c>
      <c r="H2000">
        <f t="shared" si="94"/>
        <v>199</v>
      </c>
      <c r="I2000">
        <f>MATCH(G2000,Technologies!$B$7:$U$7,0)</f>
        <v>4</v>
      </c>
      <c r="J2000">
        <v>119</v>
      </c>
    </row>
    <row r="2001" spans="2:10" x14ac:dyDescent="0.25">
      <c r="B2001">
        <f>INDEX(exante.Technology!$A$5:$A$300,MATCH(E2001,exante.Technology!$C$5:$C$300,0))</f>
        <v>1399</v>
      </c>
      <c r="C2001" s="1">
        <f t="shared" si="93"/>
        <v>95</v>
      </c>
      <c r="D2001" s="30" t="str">
        <f>IF(INDEX(Technologies!$B$8:$U$227,H2001,I2001)=0,"",INDEX(Technologies!$B$8:$U$227,H2001,I2001))</f>
        <v/>
      </c>
      <c r="E2001" t="str">
        <f>INDEX(Technologies!$B$8:$B$227,H2001)</f>
        <v>RefrigFrz-447kWhyr-8to16.5ft3-ES</v>
      </c>
      <c r="G2001" t="str">
        <f t="shared" si="95"/>
        <v>IceMaker</v>
      </c>
      <c r="H2001">
        <f t="shared" si="94"/>
        <v>199</v>
      </c>
      <c r="I2001">
        <f>MATCH(G2001,Technologies!$B$7:$U$7,0)</f>
        <v>5</v>
      </c>
      <c r="J2001">
        <v>119</v>
      </c>
    </row>
    <row r="2002" spans="2:10" x14ac:dyDescent="0.25">
      <c r="B2002">
        <f>INDEX(exante.Technology!$A$5:$A$300,MATCH(E2002,exante.Technology!$C$5:$C$300,0))</f>
        <v>1399</v>
      </c>
      <c r="C2002" s="1">
        <f t="shared" si="93"/>
        <v>1083</v>
      </c>
      <c r="D2002" s="30" t="str">
        <f>IF(INDEX(Technologies!$B$8:$U$227,H2002,I2002)=0,"",INDEX(Technologies!$B$8:$U$227,H2002,I2002))</f>
        <v/>
      </c>
      <c r="E2002" t="str">
        <f>INDEX(Technologies!$B$8:$B$227,H2002)</f>
        <v>RefrigFrz-447kWhyr-8to16.5ft3-ES</v>
      </c>
      <c r="G2002" t="str">
        <f t="shared" si="95"/>
        <v>ThruDoorIce</v>
      </c>
      <c r="H2002">
        <f t="shared" si="94"/>
        <v>199</v>
      </c>
      <c r="I2002">
        <f>MATCH(G2002,Technologies!$B$7:$U$7,0)</f>
        <v>6</v>
      </c>
      <c r="J2002">
        <v>119</v>
      </c>
    </row>
    <row r="2003" spans="2:10" x14ac:dyDescent="0.25">
      <c r="B2003">
        <f>INDEX(exante.Technology!$A$5:$A$300,MATCH(E2003,exante.Technology!$C$5:$C$300,0))</f>
        <v>1399</v>
      </c>
      <c r="C2003" s="1">
        <f t="shared" si="93"/>
        <v>38</v>
      </c>
      <c r="D2003" s="30" t="str">
        <f>IF(INDEX(Technologies!$B$8:$U$227,H2003,I2003)=0,"",INDEX(Technologies!$B$8:$U$227,H2003,I2003))</f>
        <v/>
      </c>
      <c r="E2003" t="str">
        <f>INDEX(Technologies!$B$8:$B$227,H2003)</f>
        <v>RefrigFrz-447kWhyr-8to16.5ft3-ES</v>
      </c>
      <c r="G2003" t="str">
        <f t="shared" si="95"/>
        <v>Defrost</v>
      </c>
      <c r="H2003">
        <f t="shared" si="94"/>
        <v>199</v>
      </c>
      <c r="I2003">
        <f>MATCH(G2003,Technologies!$B$7:$U$7,0)</f>
        <v>7</v>
      </c>
      <c r="J2003">
        <v>119</v>
      </c>
    </row>
    <row r="2004" spans="2:10" x14ac:dyDescent="0.25">
      <c r="B2004">
        <f>INDEX(exante.Technology!$A$5:$A$300,MATCH(E2004,exante.Technology!$C$5:$C$300,0))</f>
        <v>1399</v>
      </c>
      <c r="C2004" s="1">
        <f t="shared" si="93"/>
        <v>205</v>
      </c>
      <c r="D2004" s="30" t="str">
        <f>IF(INDEX(Technologies!$B$8:$U$227,H2004,I2004)=0,"",INDEX(Technologies!$B$8:$U$227,H2004,I2004))</f>
        <v/>
      </c>
      <c r="E2004" t="str">
        <f>INDEX(Technologies!$B$8:$B$227,H2004)</f>
        <v>RefrigFrz-447kWhyr-8to16.5ft3-ES</v>
      </c>
      <c r="G2004" t="str">
        <f t="shared" si="95"/>
        <v>TotVolume</v>
      </c>
      <c r="H2004">
        <f t="shared" si="94"/>
        <v>199</v>
      </c>
      <c r="I2004">
        <f>MATCH(G2004,Technologies!$B$7:$U$7,0)</f>
        <v>8</v>
      </c>
      <c r="J2004">
        <v>119</v>
      </c>
    </row>
    <row r="2005" spans="2:10" x14ac:dyDescent="0.25">
      <c r="B2005">
        <f>INDEX(exante.Technology!$A$5:$A$300,MATCH(E2005,exante.Technology!$C$5:$C$300,0))</f>
        <v>1399</v>
      </c>
      <c r="C2005" s="1">
        <f t="shared" si="93"/>
        <v>1084</v>
      </c>
      <c r="D2005" s="30" t="str">
        <f>IF(INDEX(Technologies!$B$8:$U$227,H2005,I2005)=0,"",INDEX(Technologies!$B$8:$U$227,H2005,I2005))</f>
        <v>8to16.5ft3</v>
      </c>
      <c r="E2005" t="str">
        <f>INDEX(Technologies!$B$8:$B$227,H2005)</f>
        <v>RefrigFrz-447kWhyr-8to16.5ft3-ES</v>
      </c>
      <c r="G2005" t="str">
        <f t="shared" si="95"/>
        <v>SizeRange</v>
      </c>
      <c r="H2005">
        <f t="shared" si="94"/>
        <v>199</v>
      </c>
      <c r="I2005">
        <f>MATCH(G2005,Technologies!$B$7:$U$7,0)</f>
        <v>10</v>
      </c>
      <c r="J2005">
        <v>119</v>
      </c>
    </row>
    <row r="2006" spans="2:10" x14ac:dyDescent="0.25">
      <c r="B2006">
        <f>INDEX(exante.Technology!$A$5:$A$300,MATCH(E2006,exante.Technology!$C$5:$C$300,0))</f>
        <v>1399</v>
      </c>
      <c r="C2006" s="1">
        <f t="shared" si="93"/>
        <v>1085</v>
      </c>
      <c r="D2006" s="30" t="str">
        <f>IF(INDEX(Technologies!$B$8:$U$227,H2006,I2006)=0,"",INDEX(Technologies!$B$8:$U$227,H2006,I2006))</f>
        <v>EStar</v>
      </c>
      <c r="E2006" t="str">
        <f>INDEX(Technologies!$B$8:$B$227,H2006)</f>
        <v>RefrigFrz-447kWhyr-8to16.5ft3-ES</v>
      </c>
      <c r="G2006" t="str">
        <f t="shared" si="95"/>
        <v>EffLevel</v>
      </c>
      <c r="H2006">
        <f t="shared" si="94"/>
        <v>199</v>
      </c>
      <c r="I2006">
        <f>MATCH(G2006,Technologies!$B$7:$U$7,0)</f>
        <v>11</v>
      </c>
      <c r="J2006">
        <v>119</v>
      </c>
    </row>
    <row r="2007" spans="2:10" x14ac:dyDescent="0.25">
      <c r="B2007">
        <f>INDEX(exante.Technology!$A$5:$A$300,MATCH(E2007,exante.Technology!$C$5:$C$300,0))</f>
        <v>1399</v>
      </c>
      <c r="C2007" s="1">
        <f t="shared" si="93"/>
        <v>167</v>
      </c>
      <c r="D2007" s="30">
        <f>IF(INDEX(Technologies!$B$8:$U$227,H2007,I2007)=0,"",INDEX(Technologies!$B$8:$U$227,H2007,I2007))</f>
        <v>447</v>
      </c>
      <c r="E2007" t="str">
        <f>INDEX(Technologies!$B$8:$B$227,H2007)</f>
        <v>RefrigFrz-447kWhyr-8to16.5ft3-ES</v>
      </c>
      <c r="G2007" t="str">
        <f t="shared" si="95"/>
        <v>Rated_kWhyr</v>
      </c>
      <c r="H2007">
        <f t="shared" si="94"/>
        <v>199</v>
      </c>
      <c r="I2007">
        <f>MATCH(G2007,Technologies!$B$7:$U$7,0)</f>
        <v>12</v>
      </c>
      <c r="J2007">
        <v>119</v>
      </c>
    </row>
    <row r="2008" spans="2:10" x14ac:dyDescent="0.25">
      <c r="B2008">
        <f>INDEX(exante.Technology!$A$5:$A$300,MATCH(E2008,exante.Technology!$C$5:$C$300,0))</f>
        <v>1399</v>
      </c>
      <c r="C2008" s="1">
        <f t="shared" si="93"/>
        <v>9</v>
      </c>
      <c r="D2008" s="30" t="str">
        <f>IF(INDEX(Technologies!$B$8:$U$227,H2008,I2008)=0,"",INDEX(Technologies!$B$8:$U$227,H2008,I2008))</f>
        <v>RatedkWh</v>
      </c>
      <c r="E2008" t="str">
        <f>INDEX(Technologies!$B$8:$B$227,H2008)</f>
        <v>RefrigFrz-447kWhyr-8to16.5ft3-ES</v>
      </c>
      <c r="G2008" t="str">
        <f t="shared" si="95"/>
        <v>Scale_Basis_Type</v>
      </c>
      <c r="H2008">
        <f t="shared" si="94"/>
        <v>199</v>
      </c>
      <c r="I2008">
        <f>MATCH(G2008,Technologies!$B$7:$U$7,0)</f>
        <v>13</v>
      </c>
      <c r="J2008">
        <v>119</v>
      </c>
    </row>
    <row r="2009" spans="2:10" x14ac:dyDescent="0.25">
      <c r="B2009">
        <f>INDEX(exante.Technology!$A$5:$A$300,MATCH(E2009,exante.Technology!$C$5:$C$300,0))</f>
        <v>1399</v>
      </c>
      <c r="C2009" s="1">
        <f t="shared" si="93"/>
        <v>10</v>
      </c>
      <c r="D2009" s="30">
        <f>IF(INDEX(Technologies!$B$8:$U$227,H2009,I2009)=0,"",INDEX(Technologies!$B$8:$U$227,H2009,I2009))</f>
        <v>447</v>
      </c>
      <c r="E2009" t="str">
        <f>INDEX(Technologies!$B$8:$B$227,H2009)</f>
        <v>RefrigFrz-447kWhyr-8to16.5ft3-ES</v>
      </c>
      <c r="G2009" t="str">
        <f t="shared" si="95"/>
        <v>Scale_Basis_Value</v>
      </c>
      <c r="H2009">
        <f t="shared" si="94"/>
        <v>199</v>
      </c>
      <c r="I2009">
        <f>MATCH(G2009,Technologies!$B$7:$U$7,0)</f>
        <v>14</v>
      </c>
      <c r="J2009">
        <v>119</v>
      </c>
    </row>
    <row r="2010" spans="2:10" x14ac:dyDescent="0.25">
      <c r="B2010">
        <f>INDEX(exante.Technology!$A$5:$A$300,MATCH(E2010,exante.Technology!$C$5:$C$300,0))</f>
        <v>1400</v>
      </c>
      <c r="C2010" s="1">
        <f t="shared" si="93"/>
        <v>83</v>
      </c>
      <c r="D2010" s="30" t="str">
        <f>IF(INDEX(Technologies!$B$8:$U$227,H2010,I2010)=0,"",INDEX(Technologies!$B$8:$U$227,H2010,I2010))</f>
        <v>Top</v>
      </c>
      <c r="E2010" t="str">
        <f>INDEX(Technologies!$B$8:$B$227,H2010)</f>
        <v>RefrigFrz-452kWhyr-20to25ft3-ES</v>
      </c>
      <c r="G2010" t="str">
        <f t="shared" si="95"/>
        <v>Freezer_Location</v>
      </c>
      <c r="H2010">
        <f t="shared" si="94"/>
        <v>200</v>
      </c>
      <c r="I2010">
        <f>MATCH(G2010,Technologies!$B$7:$U$7,0)</f>
        <v>4</v>
      </c>
      <c r="J2010">
        <v>119</v>
      </c>
    </row>
    <row r="2011" spans="2:10" x14ac:dyDescent="0.25">
      <c r="B2011">
        <f>INDEX(exante.Technology!$A$5:$A$300,MATCH(E2011,exante.Technology!$C$5:$C$300,0))</f>
        <v>1400</v>
      </c>
      <c r="C2011" s="1">
        <f t="shared" si="93"/>
        <v>95</v>
      </c>
      <c r="D2011" s="30" t="str">
        <f>IF(INDEX(Technologies!$B$8:$U$227,H2011,I2011)=0,"",INDEX(Technologies!$B$8:$U$227,H2011,I2011))</f>
        <v/>
      </c>
      <c r="E2011" t="str">
        <f>INDEX(Technologies!$B$8:$B$227,H2011)</f>
        <v>RefrigFrz-452kWhyr-20to25ft3-ES</v>
      </c>
      <c r="G2011" t="str">
        <f t="shared" si="95"/>
        <v>IceMaker</v>
      </c>
      <c r="H2011">
        <f t="shared" si="94"/>
        <v>200</v>
      </c>
      <c r="I2011">
        <f>MATCH(G2011,Technologies!$B$7:$U$7,0)</f>
        <v>5</v>
      </c>
      <c r="J2011">
        <v>119</v>
      </c>
    </row>
    <row r="2012" spans="2:10" x14ac:dyDescent="0.25">
      <c r="B2012">
        <f>INDEX(exante.Technology!$A$5:$A$300,MATCH(E2012,exante.Technology!$C$5:$C$300,0))</f>
        <v>1400</v>
      </c>
      <c r="C2012" s="1">
        <f t="shared" si="93"/>
        <v>1083</v>
      </c>
      <c r="D2012" s="30" t="str">
        <f>IF(INDEX(Technologies!$B$8:$U$227,H2012,I2012)=0,"",INDEX(Technologies!$B$8:$U$227,H2012,I2012))</f>
        <v/>
      </c>
      <c r="E2012" t="str">
        <f>INDEX(Technologies!$B$8:$B$227,H2012)</f>
        <v>RefrigFrz-452kWhyr-20to25ft3-ES</v>
      </c>
      <c r="G2012" t="str">
        <f t="shared" si="95"/>
        <v>ThruDoorIce</v>
      </c>
      <c r="H2012">
        <f t="shared" si="94"/>
        <v>200</v>
      </c>
      <c r="I2012">
        <f>MATCH(G2012,Technologies!$B$7:$U$7,0)</f>
        <v>6</v>
      </c>
      <c r="J2012">
        <v>119</v>
      </c>
    </row>
    <row r="2013" spans="2:10" x14ac:dyDescent="0.25">
      <c r="B2013">
        <f>INDEX(exante.Technology!$A$5:$A$300,MATCH(E2013,exante.Technology!$C$5:$C$300,0))</f>
        <v>1400</v>
      </c>
      <c r="C2013" s="1">
        <f t="shared" si="93"/>
        <v>38</v>
      </c>
      <c r="D2013" s="30" t="str">
        <f>IF(INDEX(Technologies!$B$8:$U$227,H2013,I2013)=0,"",INDEX(Technologies!$B$8:$U$227,H2013,I2013))</f>
        <v/>
      </c>
      <c r="E2013" t="str">
        <f>INDEX(Technologies!$B$8:$B$227,H2013)</f>
        <v>RefrigFrz-452kWhyr-20to25ft3-ES</v>
      </c>
      <c r="G2013" t="str">
        <f t="shared" si="95"/>
        <v>Defrost</v>
      </c>
      <c r="H2013">
        <f t="shared" si="94"/>
        <v>200</v>
      </c>
      <c r="I2013">
        <f>MATCH(G2013,Technologies!$B$7:$U$7,0)</f>
        <v>7</v>
      </c>
      <c r="J2013">
        <v>119</v>
      </c>
    </row>
    <row r="2014" spans="2:10" x14ac:dyDescent="0.25">
      <c r="B2014">
        <f>INDEX(exante.Technology!$A$5:$A$300,MATCH(E2014,exante.Technology!$C$5:$C$300,0))</f>
        <v>1400</v>
      </c>
      <c r="C2014" s="1">
        <f t="shared" si="93"/>
        <v>205</v>
      </c>
      <c r="D2014" s="30" t="str">
        <f>IF(INDEX(Technologies!$B$8:$U$227,H2014,I2014)=0,"",INDEX(Technologies!$B$8:$U$227,H2014,I2014))</f>
        <v/>
      </c>
      <c r="E2014" t="str">
        <f>INDEX(Technologies!$B$8:$B$227,H2014)</f>
        <v>RefrigFrz-452kWhyr-20to25ft3-ES</v>
      </c>
      <c r="G2014" t="str">
        <f t="shared" si="95"/>
        <v>TotVolume</v>
      </c>
      <c r="H2014">
        <f t="shared" si="94"/>
        <v>200</v>
      </c>
      <c r="I2014">
        <f>MATCH(G2014,Technologies!$B$7:$U$7,0)</f>
        <v>8</v>
      </c>
      <c r="J2014">
        <v>119</v>
      </c>
    </row>
    <row r="2015" spans="2:10" x14ac:dyDescent="0.25">
      <c r="B2015">
        <f>INDEX(exante.Technology!$A$5:$A$300,MATCH(E2015,exante.Technology!$C$5:$C$300,0))</f>
        <v>1400</v>
      </c>
      <c r="C2015" s="1">
        <f t="shared" ref="C2015:C2078" si="96">+C2005</f>
        <v>1084</v>
      </c>
      <c r="D2015" s="30" t="str">
        <f>IF(INDEX(Technologies!$B$8:$U$227,H2015,I2015)=0,"",INDEX(Technologies!$B$8:$U$227,H2015,I2015))</f>
        <v>20to25ft3</v>
      </c>
      <c r="E2015" t="str">
        <f>INDEX(Technologies!$B$8:$B$227,H2015)</f>
        <v>RefrigFrz-452kWhyr-20to25ft3-ES</v>
      </c>
      <c r="G2015" t="str">
        <f t="shared" si="95"/>
        <v>SizeRange</v>
      </c>
      <c r="H2015">
        <f t="shared" ref="H2015:H2078" si="97">+H2005+1</f>
        <v>200</v>
      </c>
      <c r="I2015">
        <f>MATCH(G2015,Technologies!$B$7:$U$7,0)</f>
        <v>10</v>
      </c>
      <c r="J2015">
        <v>119</v>
      </c>
    </row>
    <row r="2016" spans="2:10" x14ac:dyDescent="0.25">
      <c r="B2016">
        <f>INDEX(exante.Technology!$A$5:$A$300,MATCH(E2016,exante.Technology!$C$5:$C$300,0))</f>
        <v>1400</v>
      </c>
      <c r="C2016" s="1">
        <f t="shared" si="96"/>
        <v>1085</v>
      </c>
      <c r="D2016" s="30" t="str">
        <f>IF(INDEX(Technologies!$B$8:$U$227,H2016,I2016)=0,"",INDEX(Technologies!$B$8:$U$227,H2016,I2016))</f>
        <v>EStar</v>
      </c>
      <c r="E2016" t="str">
        <f>INDEX(Technologies!$B$8:$B$227,H2016)</f>
        <v>RefrigFrz-452kWhyr-20to25ft3-ES</v>
      </c>
      <c r="G2016" t="str">
        <f t="shared" si="95"/>
        <v>EffLevel</v>
      </c>
      <c r="H2016">
        <f t="shared" si="97"/>
        <v>200</v>
      </c>
      <c r="I2016">
        <f>MATCH(G2016,Technologies!$B$7:$U$7,0)</f>
        <v>11</v>
      </c>
      <c r="J2016">
        <v>119</v>
      </c>
    </row>
    <row r="2017" spans="2:10" x14ac:dyDescent="0.25">
      <c r="B2017">
        <f>INDEX(exante.Technology!$A$5:$A$300,MATCH(E2017,exante.Technology!$C$5:$C$300,0))</f>
        <v>1400</v>
      </c>
      <c r="C2017" s="1">
        <f t="shared" si="96"/>
        <v>167</v>
      </c>
      <c r="D2017" s="30">
        <f>IF(INDEX(Technologies!$B$8:$U$227,H2017,I2017)=0,"",INDEX(Technologies!$B$8:$U$227,H2017,I2017))</f>
        <v>452</v>
      </c>
      <c r="E2017" t="str">
        <f>INDEX(Technologies!$B$8:$B$227,H2017)</f>
        <v>RefrigFrz-452kWhyr-20to25ft3-ES</v>
      </c>
      <c r="G2017" t="str">
        <f t="shared" si="95"/>
        <v>Rated_kWhyr</v>
      </c>
      <c r="H2017">
        <f t="shared" si="97"/>
        <v>200</v>
      </c>
      <c r="I2017">
        <f>MATCH(G2017,Technologies!$B$7:$U$7,0)</f>
        <v>12</v>
      </c>
      <c r="J2017">
        <v>119</v>
      </c>
    </row>
    <row r="2018" spans="2:10" x14ac:dyDescent="0.25">
      <c r="B2018">
        <f>INDEX(exante.Technology!$A$5:$A$300,MATCH(E2018,exante.Technology!$C$5:$C$300,0))</f>
        <v>1400</v>
      </c>
      <c r="C2018" s="1">
        <f t="shared" si="96"/>
        <v>9</v>
      </c>
      <c r="D2018" s="30" t="str">
        <f>IF(INDEX(Technologies!$B$8:$U$227,H2018,I2018)=0,"",INDEX(Technologies!$B$8:$U$227,H2018,I2018))</f>
        <v>RatedkWh</v>
      </c>
      <c r="E2018" t="str">
        <f>INDEX(Technologies!$B$8:$B$227,H2018)</f>
        <v>RefrigFrz-452kWhyr-20to25ft3-ES</v>
      </c>
      <c r="G2018" t="str">
        <f t="shared" si="95"/>
        <v>Scale_Basis_Type</v>
      </c>
      <c r="H2018">
        <f t="shared" si="97"/>
        <v>200</v>
      </c>
      <c r="I2018">
        <f>MATCH(G2018,Technologies!$B$7:$U$7,0)</f>
        <v>13</v>
      </c>
      <c r="J2018">
        <v>119</v>
      </c>
    </row>
    <row r="2019" spans="2:10" x14ac:dyDescent="0.25">
      <c r="B2019">
        <f>INDEX(exante.Technology!$A$5:$A$300,MATCH(E2019,exante.Technology!$C$5:$C$300,0))</f>
        <v>1400</v>
      </c>
      <c r="C2019" s="1">
        <f t="shared" si="96"/>
        <v>10</v>
      </c>
      <c r="D2019" s="30">
        <f>IF(INDEX(Technologies!$B$8:$U$227,H2019,I2019)=0,"",INDEX(Technologies!$B$8:$U$227,H2019,I2019))</f>
        <v>452</v>
      </c>
      <c r="E2019" t="str">
        <f>INDEX(Technologies!$B$8:$B$227,H2019)</f>
        <v>RefrigFrz-452kWhyr-20to25ft3-ES</v>
      </c>
      <c r="G2019" t="str">
        <f t="shared" si="95"/>
        <v>Scale_Basis_Value</v>
      </c>
      <c r="H2019">
        <f t="shared" si="97"/>
        <v>200</v>
      </c>
      <c r="I2019">
        <f>MATCH(G2019,Technologies!$B$7:$U$7,0)</f>
        <v>14</v>
      </c>
      <c r="J2019">
        <v>119</v>
      </c>
    </row>
    <row r="2020" spans="2:10" x14ac:dyDescent="0.25">
      <c r="B2020">
        <f>INDEX(exante.Technology!$A$5:$A$300,MATCH(E2020,exante.Technology!$C$5:$C$300,0))</f>
        <v>1401</v>
      </c>
      <c r="C2020" s="1">
        <f t="shared" si="96"/>
        <v>83</v>
      </c>
      <c r="D2020" s="30" t="str">
        <f>IF(INDEX(Technologies!$B$8:$U$227,H2020,I2020)=0,"",INDEX(Technologies!$B$8:$U$227,H2020,I2020))</f>
        <v>Top</v>
      </c>
      <c r="E2020" t="str">
        <f>INDEX(Technologies!$B$8:$B$227,H2020)</f>
        <v>RefrigFrz-469kWhyr-15to20ft3</v>
      </c>
      <c r="G2020" t="str">
        <f t="shared" si="95"/>
        <v>Freezer_Location</v>
      </c>
      <c r="H2020">
        <f t="shared" si="97"/>
        <v>201</v>
      </c>
      <c r="I2020">
        <f>MATCH(G2020,Technologies!$B$7:$U$7,0)</f>
        <v>4</v>
      </c>
      <c r="J2020">
        <v>119</v>
      </c>
    </row>
    <row r="2021" spans="2:10" x14ac:dyDescent="0.25">
      <c r="B2021">
        <f>INDEX(exante.Technology!$A$5:$A$300,MATCH(E2021,exante.Technology!$C$5:$C$300,0))</f>
        <v>1401</v>
      </c>
      <c r="C2021" s="1">
        <f t="shared" si="96"/>
        <v>95</v>
      </c>
      <c r="D2021" s="30" t="str">
        <f>IF(INDEX(Technologies!$B$8:$U$227,H2021,I2021)=0,"",INDEX(Technologies!$B$8:$U$227,H2021,I2021))</f>
        <v/>
      </c>
      <c r="E2021" t="str">
        <f>INDEX(Technologies!$B$8:$B$227,H2021)</f>
        <v>RefrigFrz-469kWhyr-15to20ft3</v>
      </c>
      <c r="G2021" t="str">
        <f t="shared" si="95"/>
        <v>IceMaker</v>
      </c>
      <c r="H2021">
        <f t="shared" si="97"/>
        <v>201</v>
      </c>
      <c r="I2021">
        <f>MATCH(G2021,Technologies!$B$7:$U$7,0)</f>
        <v>5</v>
      </c>
      <c r="J2021">
        <v>119</v>
      </c>
    </row>
    <row r="2022" spans="2:10" x14ac:dyDescent="0.25">
      <c r="B2022">
        <f>INDEX(exante.Technology!$A$5:$A$300,MATCH(E2022,exante.Technology!$C$5:$C$300,0))</f>
        <v>1401</v>
      </c>
      <c r="C2022" s="1">
        <f t="shared" si="96"/>
        <v>1083</v>
      </c>
      <c r="D2022" s="30" t="str">
        <f>IF(INDEX(Technologies!$B$8:$U$227,H2022,I2022)=0,"",INDEX(Technologies!$B$8:$U$227,H2022,I2022))</f>
        <v/>
      </c>
      <c r="E2022" t="str">
        <f>INDEX(Technologies!$B$8:$B$227,H2022)</f>
        <v>RefrigFrz-469kWhyr-15to20ft3</v>
      </c>
      <c r="G2022" t="str">
        <f t="shared" si="95"/>
        <v>ThruDoorIce</v>
      </c>
      <c r="H2022">
        <f t="shared" si="97"/>
        <v>201</v>
      </c>
      <c r="I2022">
        <f>MATCH(G2022,Technologies!$B$7:$U$7,0)</f>
        <v>6</v>
      </c>
      <c r="J2022">
        <v>119</v>
      </c>
    </row>
    <row r="2023" spans="2:10" x14ac:dyDescent="0.25">
      <c r="B2023">
        <f>INDEX(exante.Technology!$A$5:$A$300,MATCH(E2023,exante.Technology!$C$5:$C$300,0))</f>
        <v>1401</v>
      </c>
      <c r="C2023" s="1">
        <f t="shared" si="96"/>
        <v>38</v>
      </c>
      <c r="D2023" s="30" t="str">
        <f>IF(INDEX(Technologies!$B$8:$U$227,H2023,I2023)=0,"",INDEX(Technologies!$B$8:$U$227,H2023,I2023))</f>
        <v/>
      </c>
      <c r="E2023" t="str">
        <f>INDEX(Technologies!$B$8:$B$227,H2023)</f>
        <v>RefrigFrz-469kWhyr-15to20ft3</v>
      </c>
      <c r="G2023" t="str">
        <f t="shared" si="95"/>
        <v>Defrost</v>
      </c>
      <c r="H2023">
        <f t="shared" si="97"/>
        <v>201</v>
      </c>
      <c r="I2023">
        <f>MATCH(G2023,Technologies!$B$7:$U$7,0)</f>
        <v>7</v>
      </c>
      <c r="J2023">
        <v>119</v>
      </c>
    </row>
    <row r="2024" spans="2:10" x14ac:dyDescent="0.25">
      <c r="B2024">
        <f>INDEX(exante.Technology!$A$5:$A$300,MATCH(E2024,exante.Technology!$C$5:$C$300,0))</f>
        <v>1401</v>
      </c>
      <c r="C2024" s="1">
        <f t="shared" si="96"/>
        <v>205</v>
      </c>
      <c r="D2024" s="30" t="str">
        <f>IF(INDEX(Technologies!$B$8:$U$227,H2024,I2024)=0,"",INDEX(Technologies!$B$8:$U$227,H2024,I2024))</f>
        <v/>
      </c>
      <c r="E2024" t="str">
        <f>INDEX(Technologies!$B$8:$B$227,H2024)</f>
        <v>RefrigFrz-469kWhyr-15to20ft3</v>
      </c>
      <c r="G2024" t="str">
        <f t="shared" si="95"/>
        <v>TotVolume</v>
      </c>
      <c r="H2024">
        <f t="shared" si="97"/>
        <v>201</v>
      </c>
      <c r="I2024">
        <f>MATCH(G2024,Technologies!$B$7:$U$7,0)</f>
        <v>8</v>
      </c>
      <c r="J2024">
        <v>119</v>
      </c>
    </row>
    <row r="2025" spans="2:10" x14ac:dyDescent="0.25">
      <c r="B2025">
        <f>INDEX(exante.Technology!$A$5:$A$300,MATCH(E2025,exante.Technology!$C$5:$C$300,0))</f>
        <v>1401</v>
      </c>
      <c r="C2025" s="1">
        <f t="shared" si="96"/>
        <v>1084</v>
      </c>
      <c r="D2025" s="30" t="str">
        <f>IF(INDEX(Technologies!$B$8:$U$227,H2025,I2025)=0,"",INDEX(Technologies!$B$8:$U$227,H2025,I2025))</f>
        <v>15to20ft3</v>
      </c>
      <c r="E2025" t="str">
        <f>INDEX(Technologies!$B$8:$B$227,H2025)</f>
        <v>RefrigFrz-469kWhyr-15to20ft3</v>
      </c>
      <c r="G2025" t="str">
        <f t="shared" si="95"/>
        <v>SizeRange</v>
      </c>
      <c r="H2025">
        <f t="shared" si="97"/>
        <v>201</v>
      </c>
      <c r="I2025">
        <f>MATCH(G2025,Technologies!$B$7:$U$7,0)</f>
        <v>10</v>
      </c>
      <c r="J2025">
        <v>119</v>
      </c>
    </row>
    <row r="2026" spans="2:10" x14ac:dyDescent="0.25">
      <c r="B2026">
        <f>INDEX(exante.Technology!$A$5:$A$300,MATCH(E2026,exante.Technology!$C$5:$C$300,0))</f>
        <v>1401</v>
      </c>
      <c r="C2026" s="1">
        <f t="shared" si="96"/>
        <v>1085</v>
      </c>
      <c r="D2026" s="30" t="str">
        <f>IF(INDEX(Technologies!$B$8:$U$227,H2026,I2026)=0,"",INDEX(Technologies!$B$8:$U$227,H2026,I2026))</f>
        <v/>
      </c>
      <c r="E2026" t="str">
        <f>INDEX(Technologies!$B$8:$B$227,H2026)</f>
        <v>RefrigFrz-469kWhyr-15to20ft3</v>
      </c>
      <c r="G2026" t="str">
        <f t="shared" si="95"/>
        <v>EffLevel</v>
      </c>
      <c r="H2026">
        <f t="shared" si="97"/>
        <v>201</v>
      </c>
      <c r="I2026">
        <f>MATCH(G2026,Technologies!$B$7:$U$7,0)</f>
        <v>11</v>
      </c>
      <c r="J2026">
        <v>119</v>
      </c>
    </row>
    <row r="2027" spans="2:10" x14ac:dyDescent="0.25">
      <c r="B2027">
        <f>INDEX(exante.Technology!$A$5:$A$300,MATCH(E2027,exante.Technology!$C$5:$C$300,0))</f>
        <v>1401</v>
      </c>
      <c r="C2027" s="1">
        <f t="shared" si="96"/>
        <v>167</v>
      </c>
      <c r="D2027" s="30">
        <f>IF(INDEX(Technologies!$B$8:$U$227,H2027,I2027)=0,"",INDEX(Technologies!$B$8:$U$227,H2027,I2027))</f>
        <v>469</v>
      </c>
      <c r="E2027" t="str">
        <f>INDEX(Technologies!$B$8:$B$227,H2027)</f>
        <v>RefrigFrz-469kWhyr-15to20ft3</v>
      </c>
      <c r="G2027" t="str">
        <f t="shared" si="95"/>
        <v>Rated_kWhyr</v>
      </c>
      <c r="H2027">
        <f t="shared" si="97"/>
        <v>201</v>
      </c>
      <c r="I2027">
        <f>MATCH(G2027,Technologies!$B$7:$U$7,0)</f>
        <v>12</v>
      </c>
      <c r="J2027">
        <v>119</v>
      </c>
    </row>
    <row r="2028" spans="2:10" x14ac:dyDescent="0.25">
      <c r="B2028">
        <f>INDEX(exante.Technology!$A$5:$A$300,MATCH(E2028,exante.Technology!$C$5:$C$300,0))</f>
        <v>1401</v>
      </c>
      <c r="C2028" s="1">
        <f t="shared" si="96"/>
        <v>9</v>
      </c>
      <c r="D2028" s="30" t="str">
        <f>IF(INDEX(Technologies!$B$8:$U$227,H2028,I2028)=0,"",INDEX(Technologies!$B$8:$U$227,H2028,I2028))</f>
        <v>RatedkWh</v>
      </c>
      <c r="E2028" t="str">
        <f>INDEX(Technologies!$B$8:$B$227,H2028)</f>
        <v>RefrigFrz-469kWhyr-15to20ft3</v>
      </c>
      <c r="G2028" t="str">
        <f t="shared" si="95"/>
        <v>Scale_Basis_Type</v>
      </c>
      <c r="H2028">
        <f t="shared" si="97"/>
        <v>201</v>
      </c>
      <c r="I2028">
        <f>MATCH(G2028,Technologies!$B$7:$U$7,0)</f>
        <v>13</v>
      </c>
      <c r="J2028">
        <v>119</v>
      </c>
    </row>
    <row r="2029" spans="2:10" x14ac:dyDescent="0.25">
      <c r="B2029">
        <f>INDEX(exante.Technology!$A$5:$A$300,MATCH(E2029,exante.Technology!$C$5:$C$300,0))</f>
        <v>1401</v>
      </c>
      <c r="C2029" s="1">
        <f t="shared" si="96"/>
        <v>10</v>
      </c>
      <c r="D2029" s="30">
        <f>IF(INDEX(Technologies!$B$8:$U$227,H2029,I2029)=0,"",INDEX(Technologies!$B$8:$U$227,H2029,I2029))</f>
        <v>469</v>
      </c>
      <c r="E2029" t="str">
        <f>INDEX(Technologies!$B$8:$B$227,H2029)</f>
        <v>RefrigFrz-469kWhyr-15to20ft3</v>
      </c>
      <c r="G2029" t="str">
        <f t="shared" si="95"/>
        <v>Scale_Basis_Value</v>
      </c>
      <c r="H2029">
        <f t="shared" si="97"/>
        <v>201</v>
      </c>
      <c r="I2029">
        <f>MATCH(G2029,Technologies!$B$7:$U$7,0)</f>
        <v>14</v>
      </c>
      <c r="J2029">
        <v>119</v>
      </c>
    </row>
    <row r="2030" spans="2:10" x14ac:dyDescent="0.25">
      <c r="B2030">
        <f>INDEX(exante.Technology!$A$5:$A$300,MATCH(E2030,exante.Technology!$C$5:$C$300,0))</f>
        <v>1402</v>
      </c>
      <c r="C2030" s="1">
        <f t="shared" si="96"/>
        <v>83</v>
      </c>
      <c r="D2030" s="30" t="str">
        <f>IF(INDEX(Technologies!$B$8:$U$227,H2030,I2030)=0,"",INDEX(Technologies!$B$8:$U$227,H2030,I2030))</f>
        <v>Bottom</v>
      </c>
      <c r="E2030" t="str">
        <f>INDEX(Technologies!$B$8:$B$227,H2030)</f>
        <v>RefrigFrz-487kWhyr-16.5to25ft3-ES</v>
      </c>
      <c r="G2030" t="str">
        <f t="shared" si="95"/>
        <v>Freezer_Location</v>
      </c>
      <c r="H2030">
        <f t="shared" si="97"/>
        <v>202</v>
      </c>
      <c r="I2030">
        <f>MATCH(G2030,Technologies!$B$7:$U$7,0)</f>
        <v>4</v>
      </c>
      <c r="J2030">
        <v>119</v>
      </c>
    </row>
    <row r="2031" spans="2:10" x14ac:dyDescent="0.25">
      <c r="B2031">
        <f>INDEX(exante.Technology!$A$5:$A$300,MATCH(E2031,exante.Technology!$C$5:$C$300,0))</f>
        <v>1402</v>
      </c>
      <c r="C2031" s="1">
        <f t="shared" si="96"/>
        <v>95</v>
      </c>
      <c r="D2031" s="30" t="str">
        <f>IF(INDEX(Technologies!$B$8:$U$227,H2031,I2031)=0,"",INDEX(Technologies!$B$8:$U$227,H2031,I2031))</f>
        <v/>
      </c>
      <c r="E2031" t="str">
        <f>INDEX(Technologies!$B$8:$B$227,H2031)</f>
        <v>RefrigFrz-487kWhyr-16.5to25ft3-ES</v>
      </c>
      <c r="G2031" t="str">
        <f t="shared" si="95"/>
        <v>IceMaker</v>
      </c>
      <c r="H2031">
        <f t="shared" si="97"/>
        <v>202</v>
      </c>
      <c r="I2031">
        <f>MATCH(G2031,Technologies!$B$7:$U$7,0)</f>
        <v>5</v>
      </c>
      <c r="J2031">
        <v>119</v>
      </c>
    </row>
    <row r="2032" spans="2:10" x14ac:dyDescent="0.25">
      <c r="B2032">
        <f>INDEX(exante.Technology!$A$5:$A$300,MATCH(E2032,exante.Technology!$C$5:$C$300,0))</f>
        <v>1402</v>
      </c>
      <c r="C2032" s="1">
        <f t="shared" si="96"/>
        <v>1083</v>
      </c>
      <c r="D2032" s="30" t="str">
        <f>IF(INDEX(Technologies!$B$8:$U$227,H2032,I2032)=0,"",INDEX(Technologies!$B$8:$U$227,H2032,I2032))</f>
        <v/>
      </c>
      <c r="E2032" t="str">
        <f>INDEX(Technologies!$B$8:$B$227,H2032)</f>
        <v>RefrigFrz-487kWhyr-16.5to25ft3-ES</v>
      </c>
      <c r="G2032" t="str">
        <f t="shared" si="95"/>
        <v>ThruDoorIce</v>
      </c>
      <c r="H2032">
        <f t="shared" si="97"/>
        <v>202</v>
      </c>
      <c r="I2032">
        <f>MATCH(G2032,Technologies!$B$7:$U$7,0)</f>
        <v>6</v>
      </c>
      <c r="J2032">
        <v>119</v>
      </c>
    </row>
    <row r="2033" spans="2:10" x14ac:dyDescent="0.25">
      <c r="B2033">
        <f>INDEX(exante.Technology!$A$5:$A$300,MATCH(E2033,exante.Technology!$C$5:$C$300,0))</f>
        <v>1402</v>
      </c>
      <c r="C2033" s="1">
        <f t="shared" si="96"/>
        <v>38</v>
      </c>
      <c r="D2033" s="30" t="str">
        <f>IF(INDEX(Technologies!$B$8:$U$227,H2033,I2033)=0,"",INDEX(Technologies!$B$8:$U$227,H2033,I2033))</f>
        <v/>
      </c>
      <c r="E2033" t="str">
        <f>INDEX(Technologies!$B$8:$B$227,H2033)</f>
        <v>RefrigFrz-487kWhyr-16.5to25ft3-ES</v>
      </c>
      <c r="G2033" t="str">
        <f t="shared" si="95"/>
        <v>Defrost</v>
      </c>
      <c r="H2033">
        <f t="shared" si="97"/>
        <v>202</v>
      </c>
      <c r="I2033">
        <f>MATCH(G2033,Technologies!$B$7:$U$7,0)</f>
        <v>7</v>
      </c>
      <c r="J2033">
        <v>119</v>
      </c>
    </row>
    <row r="2034" spans="2:10" x14ac:dyDescent="0.25">
      <c r="B2034">
        <f>INDEX(exante.Technology!$A$5:$A$300,MATCH(E2034,exante.Technology!$C$5:$C$300,0))</f>
        <v>1402</v>
      </c>
      <c r="C2034" s="1">
        <f t="shared" si="96"/>
        <v>205</v>
      </c>
      <c r="D2034" s="30" t="str">
        <f>IF(INDEX(Technologies!$B$8:$U$227,H2034,I2034)=0,"",INDEX(Technologies!$B$8:$U$227,H2034,I2034))</f>
        <v/>
      </c>
      <c r="E2034" t="str">
        <f>INDEX(Technologies!$B$8:$B$227,H2034)</f>
        <v>RefrigFrz-487kWhyr-16.5to25ft3-ES</v>
      </c>
      <c r="G2034" t="str">
        <f t="shared" si="95"/>
        <v>TotVolume</v>
      </c>
      <c r="H2034">
        <f t="shared" si="97"/>
        <v>202</v>
      </c>
      <c r="I2034">
        <f>MATCH(G2034,Technologies!$B$7:$U$7,0)</f>
        <v>8</v>
      </c>
      <c r="J2034">
        <v>119</v>
      </c>
    </row>
    <row r="2035" spans="2:10" x14ac:dyDescent="0.25">
      <c r="B2035">
        <f>INDEX(exante.Technology!$A$5:$A$300,MATCH(E2035,exante.Technology!$C$5:$C$300,0))</f>
        <v>1402</v>
      </c>
      <c r="C2035" s="1">
        <f t="shared" si="96"/>
        <v>1084</v>
      </c>
      <c r="D2035" s="30" t="str">
        <f>IF(INDEX(Technologies!$B$8:$U$227,H2035,I2035)=0,"",INDEX(Technologies!$B$8:$U$227,H2035,I2035))</f>
        <v>16.5to25ft3</v>
      </c>
      <c r="E2035" t="str">
        <f>INDEX(Technologies!$B$8:$B$227,H2035)</f>
        <v>RefrigFrz-487kWhyr-16.5to25ft3-ES</v>
      </c>
      <c r="G2035" t="str">
        <f t="shared" si="95"/>
        <v>SizeRange</v>
      </c>
      <c r="H2035">
        <f t="shared" si="97"/>
        <v>202</v>
      </c>
      <c r="I2035">
        <f>MATCH(G2035,Technologies!$B$7:$U$7,0)</f>
        <v>10</v>
      </c>
      <c r="J2035">
        <v>119</v>
      </c>
    </row>
    <row r="2036" spans="2:10" x14ac:dyDescent="0.25">
      <c r="B2036">
        <f>INDEX(exante.Technology!$A$5:$A$300,MATCH(E2036,exante.Technology!$C$5:$C$300,0))</f>
        <v>1402</v>
      </c>
      <c r="C2036" s="1">
        <f t="shared" si="96"/>
        <v>1085</v>
      </c>
      <c r="D2036" s="30" t="str">
        <f>IF(INDEX(Technologies!$B$8:$U$227,H2036,I2036)=0,"",INDEX(Technologies!$B$8:$U$227,H2036,I2036))</f>
        <v>EStar</v>
      </c>
      <c r="E2036" t="str">
        <f>INDEX(Technologies!$B$8:$B$227,H2036)</f>
        <v>RefrigFrz-487kWhyr-16.5to25ft3-ES</v>
      </c>
      <c r="G2036" t="str">
        <f t="shared" si="95"/>
        <v>EffLevel</v>
      </c>
      <c r="H2036">
        <f t="shared" si="97"/>
        <v>202</v>
      </c>
      <c r="I2036">
        <f>MATCH(G2036,Technologies!$B$7:$U$7,0)</f>
        <v>11</v>
      </c>
      <c r="J2036">
        <v>119</v>
      </c>
    </row>
    <row r="2037" spans="2:10" x14ac:dyDescent="0.25">
      <c r="B2037">
        <f>INDEX(exante.Technology!$A$5:$A$300,MATCH(E2037,exante.Technology!$C$5:$C$300,0))</f>
        <v>1402</v>
      </c>
      <c r="C2037" s="1">
        <f t="shared" si="96"/>
        <v>167</v>
      </c>
      <c r="D2037" s="30">
        <f>IF(INDEX(Technologies!$B$8:$U$227,H2037,I2037)=0,"",INDEX(Technologies!$B$8:$U$227,H2037,I2037))</f>
        <v>487</v>
      </c>
      <c r="E2037" t="str">
        <f>INDEX(Technologies!$B$8:$B$227,H2037)</f>
        <v>RefrigFrz-487kWhyr-16.5to25ft3-ES</v>
      </c>
      <c r="G2037" t="str">
        <f t="shared" si="95"/>
        <v>Rated_kWhyr</v>
      </c>
      <c r="H2037">
        <f t="shared" si="97"/>
        <v>202</v>
      </c>
      <c r="I2037">
        <f>MATCH(G2037,Technologies!$B$7:$U$7,0)</f>
        <v>12</v>
      </c>
      <c r="J2037">
        <v>119</v>
      </c>
    </row>
    <row r="2038" spans="2:10" x14ac:dyDescent="0.25">
      <c r="B2038">
        <f>INDEX(exante.Technology!$A$5:$A$300,MATCH(E2038,exante.Technology!$C$5:$C$300,0))</f>
        <v>1402</v>
      </c>
      <c r="C2038" s="1">
        <f t="shared" si="96"/>
        <v>9</v>
      </c>
      <c r="D2038" s="30" t="str">
        <f>IF(INDEX(Technologies!$B$8:$U$227,H2038,I2038)=0,"",INDEX(Technologies!$B$8:$U$227,H2038,I2038))</f>
        <v>RatedkWh</v>
      </c>
      <c r="E2038" t="str">
        <f>INDEX(Technologies!$B$8:$B$227,H2038)</f>
        <v>RefrigFrz-487kWhyr-16.5to25ft3-ES</v>
      </c>
      <c r="G2038" t="str">
        <f t="shared" si="95"/>
        <v>Scale_Basis_Type</v>
      </c>
      <c r="H2038">
        <f t="shared" si="97"/>
        <v>202</v>
      </c>
      <c r="I2038">
        <f>MATCH(G2038,Technologies!$B$7:$U$7,0)</f>
        <v>13</v>
      </c>
      <c r="J2038">
        <v>119</v>
      </c>
    </row>
    <row r="2039" spans="2:10" x14ac:dyDescent="0.25">
      <c r="B2039">
        <f>INDEX(exante.Technology!$A$5:$A$300,MATCH(E2039,exante.Technology!$C$5:$C$300,0))</f>
        <v>1402</v>
      </c>
      <c r="C2039" s="1">
        <f t="shared" si="96"/>
        <v>10</v>
      </c>
      <c r="D2039" s="30">
        <f>IF(INDEX(Technologies!$B$8:$U$227,H2039,I2039)=0,"",INDEX(Technologies!$B$8:$U$227,H2039,I2039))</f>
        <v>487</v>
      </c>
      <c r="E2039" t="str">
        <f>INDEX(Technologies!$B$8:$B$227,H2039)</f>
        <v>RefrigFrz-487kWhyr-16.5to25ft3-ES</v>
      </c>
      <c r="G2039" t="str">
        <f t="shared" si="95"/>
        <v>Scale_Basis_Value</v>
      </c>
      <c r="H2039">
        <f t="shared" si="97"/>
        <v>202</v>
      </c>
      <c r="I2039">
        <f>MATCH(G2039,Technologies!$B$7:$U$7,0)</f>
        <v>14</v>
      </c>
      <c r="J2039">
        <v>119</v>
      </c>
    </row>
    <row r="2040" spans="2:10" x14ac:dyDescent="0.25">
      <c r="B2040">
        <f>INDEX(exante.Technology!$A$5:$A$300,MATCH(E2040,exante.Technology!$C$5:$C$300,0))</f>
        <v>1403</v>
      </c>
      <c r="C2040" s="1">
        <f t="shared" si="96"/>
        <v>83</v>
      </c>
      <c r="D2040" s="30" t="str">
        <f>IF(INDEX(Technologies!$B$8:$U$227,H2040,I2040)=0,"",INDEX(Technologies!$B$8:$U$227,H2040,I2040))</f>
        <v>Bottom</v>
      </c>
      <c r="E2040" t="str">
        <f>INDEX(Technologies!$B$8:$B$227,H2040)</f>
        <v>RefrigFrz-518kWhyr-8to16.5ft3</v>
      </c>
      <c r="G2040" t="str">
        <f t="shared" si="95"/>
        <v>Freezer_Location</v>
      </c>
      <c r="H2040">
        <f t="shared" si="97"/>
        <v>203</v>
      </c>
      <c r="I2040">
        <f>MATCH(G2040,Technologies!$B$7:$U$7,0)</f>
        <v>4</v>
      </c>
      <c r="J2040">
        <v>119</v>
      </c>
    </row>
    <row r="2041" spans="2:10" x14ac:dyDescent="0.25">
      <c r="B2041">
        <f>INDEX(exante.Technology!$A$5:$A$300,MATCH(E2041,exante.Technology!$C$5:$C$300,0))</f>
        <v>1403</v>
      </c>
      <c r="C2041" s="1">
        <f t="shared" si="96"/>
        <v>95</v>
      </c>
      <c r="D2041" s="30" t="str">
        <f>IF(INDEX(Technologies!$B$8:$U$227,H2041,I2041)=0,"",INDEX(Technologies!$B$8:$U$227,H2041,I2041))</f>
        <v/>
      </c>
      <c r="E2041" t="str">
        <f>INDEX(Technologies!$B$8:$B$227,H2041)</f>
        <v>RefrigFrz-518kWhyr-8to16.5ft3</v>
      </c>
      <c r="G2041" t="str">
        <f t="shared" si="95"/>
        <v>IceMaker</v>
      </c>
      <c r="H2041">
        <f t="shared" si="97"/>
        <v>203</v>
      </c>
      <c r="I2041">
        <f>MATCH(G2041,Technologies!$B$7:$U$7,0)</f>
        <v>5</v>
      </c>
      <c r="J2041">
        <v>119</v>
      </c>
    </row>
    <row r="2042" spans="2:10" x14ac:dyDescent="0.25">
      <c r="B2042">
        <f>INDEX(exante.Technology!$A$5:$A$300,MATCH(E2042,exante.Technology!$C$5:$C$300,0))</f>
        <v>1403</v>
      </c>
      <c r="C2042" s="1">
        <f t="shared" si="96"/>
        <v>1083</v>
      </c>
      <c r="D2042" s="30" t="str">
        <f>IF(INDEX(Technologies!$B$8:$U$227,H2042,I2042)=0,"",INDEX(Technologies!$B$8:$U$227,H2042,I2042))</f>
        <v/>
      </c>
      <c r="E2042" t="str">
        <f>INDEX(Technologies!$B$8:$B$227,H2042)</f>
        <v>RefrigFrz-518kWhyr-8to16.5ft3</v>
      </c>
      <c r="G2042" t="str">
        <f t="shared" si="95"/>
        <v>ThruDoorIce</v>
      </c>
      <c r="H2042">
        <f t="shared" si="97"/>
        <v>203</v>
      </c>
      <c r="I2042">
        <f>MATCH(G2042,Technologies!$B$7:$U$7,0)</f>
        <v>6</v>
      </c>
      <c r="J2042">
        <v>119</v>
      </c>
    </row>
    <row r="2043" spans="2:10" x14ac:dyDescent="0.25">
      <c r="B2043">
        <f>INDEX(exante.Technology!$A$5:$A$300,MATCH(E2043,exante.Technology!$C$5:$C$300,0))</f>
        <v>1403</v>
      </c>
      <c r="C2043" s="1">
        <f t="shared" si="96"/>
        <v>38</v>
      </c>
      <c r="D2043" s="30" t="str">
        <f>IF(INDEX(Technologies!$B$8:$U$227,H2043,I2043)=0,"",INDEX(Technologies!$B$8:$U$227,H2043,I2043))</f>
        <v/>
      </c>
      <c r="E2043" t="str">
        <f>INDEX(Technologies!$B$8:$B$227,H2043)</f>
        <v>RefrigFrz-518kWhyr-8to16.5ft3</v>
      </c>
      <c r="G2043" t="str">
        <f t="shared" si="95"/>
        <v>Defrost</v>
      </c>
      <c r="H2043">
        <f t="shared" si="97"/>
        <v>203</v>
      </c>
      <c r="I2043">
        <f>MATCH(G2043,Technologies!$B$7:$U$7,0)</f>
        <v>7</v>
      </c>
      <c r="J2043">
        <v>119</v>
      </c>
    </row>
    <row r="2044" spans="2:10" x14ac:dyDescent="0.25">
      <c r="B2044">
        <f>INDEX(exante.Technology!$A$5:$A$300,MATCH(E2044,exante.Technology!$C$5:$C$300,0))</f>
        <v>1403</v>
      </c>
      <c r="C2044" s="1">
        <f t="shared" si="96"/>
        <v>205</v>
      </c>
      <c r="D2044" s="30" t="str">
        <f>IF(INDEX(Technologies!$B$8:$U$227,H2044,I2044)=0,"",INDEX(Technologies!$B$8:$U$227,H2044,I2044))</f>
        <v/>
      </c>
      <c r="E2044" t="str">
        <f>INDEX(Technologies!$B$8:$B$227,H2044)</f>
        <v>RefrigFrz-518kWhyr-8to16.5ft3</v>
      </c>
      <c r="G2044" t="str">
        <f t="shared" si="95"/>
        <v>TotVolume</v>
      </c>
      <c r="H2044">
        <f t="shared" si="97"/>
        <v>203</v>
      </c>
      <c r="I2044">
        <f>MATCH(G2044,Technologies!$B$7:$U$7,0)</f>
        <v>8</v>
      </c>
      <c r="J2044">
        <v>119</v>
      </c>
    </row>
    <row r="2045" spans="2:10" x14ac:dyDescent="0.25">
      <c r="B2045">
        <f>INDEX(exante.Technology!$A$5:$A$300,MATCH(E2045,exante.Technology!$C$5:$C$300,0))</f>
        <v>1403</v>
      </c>
      <c r="C2045" s="1">
        <f t="shared" si="96"/>
        <v>1084</v>
      </c>
      <c r="D2045" s="30" t="str">
        <f>IF(INDEX(Technologies!$B$8:$U$227,H2045,I2045)=0,"",INDEX(Technologies!$B$8:$U$227,H2045,I2045))</f>
        <v>8to16.5ft3</v>
      </c>
      <c r="E2045" t="str">
        <f>INDEX(Technologies!$B$8:$B$227,H2045)</f>
        <v>RefrigFrz-518kWhyr-8to16.5ft3</v>
      </c>
      <c r="G2045" t="str">
        <f t="shared" si="95"/>
        <v>SizeRange</v>
      </c>
      <c r="H2045">
        <f t="shared" si="97"/>
        <v>203</v>
      </c>
      <c r="I2045">
        <f>MATCH(G2045,Technologies!$B$7:$U$7,0)</f>
        <v>10</v>
      </c>
      <c r="J2045">
        <v>119</v>
      </c>
    </row>
    <row r="2046" spans="2:10" x14ac:dyDescent="0.25">
      <c r="B2046">
        <f>INDEX(exante.Technology!$A$5:$A$300,MATCH(E2046,exante.Technology!$C$5:$C$300,0))</f>
        <v>1403</v>
      </c>
      <c r="C2046" s="1">
        <f t="shared" si="96"/>
        <v>1085</v>
      </c>
      <c r="D2046" s="30" t="str">
        <f>IF(INDEX(Technologies!$B$8:$U$227,H2046,I2046)=0,"",INDEX(Technologies!$B$8:$U$227,H2046,I2046))</f>
        <v/>
      </c>
      <c r="E2046" t="str">
        <f>INDEX(Technologies!$B$8:$B$227,H2046)</f>
        <v>RefrigFrz-518kWhyr-8to16.5ft3</v>
      </c>
      <c r="G2046" t="str">
        <f t="shared" si="95"/>
        <v>EffLevel</v>
      </c>
      <c r="H2046">
        <f t="shared" si="97"/>
        <v>203</v>
      </c>
      <c r="I2046">
        <f>MATCH(G2046,Technologies!$B$7:$U$7,0)</f>
        <v>11</v>
      </c>
      <c r="J2046">
        <v>119</v>
      </c>
    </row>
    <row r="2047" spans="2:10" x14ac:dyDescent="0.25">
      <c r="B2047">
        <f>INDEX(exante.Technology!$A$5:$A$300,MATCH(E2047,exante.Technology!$C$5:$C$300,0))</f>
        <v>1403</v>
      </c>
      <c r="C2047" s="1">
        <f t="shared" si="96"/>
        <v>167</v>
      </c>
      <c r="D2047" s="30">
        <f>IF(INDEX(Technologies!$B$8:$U$227,H2047,I2047)=0,"",INDEX(Technologies!$B$8:$U$227,H2047,I2047))</f>
        <v>518</v>
      </c>
      <c r="E2047" t="str">
        <f>INDEX(Technologies!$B$8:$B$227,H2047)</f>
        <v>RefrigFrz-518kWhyr-8to16.5ft3</v>
      </c>
      <c r="G2047" t="str">
        <f t="shared" si="95"/>
        <v>Rated_kWhyr</v>
      </c>
      <c r="H2047">
        <f t="shared" si="97"/>
        <v>203</v>
      </c>
      <c r="I2047">
        <f>MATCH(G2047,Technologies!$B$7:$U$7,0)</f>
        <v>12</v>
      </c>
      <c r="J2047">
        <v>119</v>
      </c>
    </row>
    <row r="2048" spans="2:10" x14ac:dyDescent="0.25">
      <c r="B2048">
        <f>INDEX(exante.Technology!$A$5:$A$300,MATCH(E2048,exante.Technology!$C$5:$C$300,0))</f>
        <v>1403</v>
      </c>
      <c r="C2048" s="1">
        <f t="shared" si="96"/>
        <v>9</v>
      </c>
      <c r="D2048" s="30" t="str">
        <f>IF(INDEX(Technologies!$B$8:$U$227,H2048,I2048)=0,"",INDEX(Technologies!$B$8:$U$227,H2048,I2048))</f>
        <v>RatedkWh</v>
      </c>
      <c r="E2048" t="str">
        <f>INDEX(Technologies!$B$8:$B$227,H2048)</f>
        <v>RefrigFrz-518kWhyr-8to16.5ft3</v>
      </c>
      <c r="G2048" t="str">
        <f t="shared" si="95"/>
        <v>Scale_Basis_Type</v>
      </c>
      <c r="H2048">
        <f t="shared" si="97"/>
        <v>203</v>
      </c>
      <c r="I2048">
        <f>MATCH(G2048,Technologies!$B$7:$U$7,0)</f>
        <v>13</v>
      </c>
      <c r="J2048">
        <v>119</v>
      </c>
    </row>
    <row r="2049" spans="2:10" x14ac:dyDescent="0.25">
      <c r="B2049">
        <f>INDEX(exante.Technology!$A$5:$A$300,MATCH(E2049,exante.Technology!$C$5:$C$300,0))</f>
        <v>1403</v>
      </c>
      <c r="C2049" s="1">
        <f t="shared" si="96"/>
        <v>10</v>
      </c>
      <c r="D2049" s="30">
        <f>IF(INDEX(Technologies!$B$8:$U$227,H2049,I2049)=0,"",INDEX(Technologies!$B$8:$U$227,H2049,I2049))</f>
        <v>518</v>
      </c>
      <c r="E2049" t="str">
        <f>INDEX(Technologies!$B$8:$B$227,H2049)</f>
        <v>RefrigFrz-518kWhyr-8to16.5ft3</v>
      </c>
      <c r="G2049" t="str">
        <f t="shared" si="95"/>
        <v>Scale_Basis_Value</v>
      </c>
      <c r="H2049">
        <f t="shared" si="97"/>
        <v>203</v>
      </c>
      <c r="I2049">
        <f>MATCH(G2049,Technologies!$B$7:$U$7,0)</f>
        <v>14</v>
      </c>
      <c r="J2049">
        <v>119</v>
      </c>
    </row>
    <row r="2050" spans="2:10" x14ac:dyDescent="0.25">
      <c r="B2050">
        <f>INDEX(exante.Technology!$A$5:$A$300,MATCH(E2050,exante.Technology!$C$5:$C$300,0))</f>
        <v>1404</v>
      </c>
      <c r="C2050" s="1">
        <f t="shared" si="96"/>
        <v>83</v>
      </c>
      <c r="D2050" s="30" t="str">
        <f>IF(INDEX(Technologies!$B$8:$U$227,H2050,I2050)=0,"",INDEX(Technologies!$B$8:$U$227,H2050,I2050))</f>
        <v>Side</v>
      </c>
      <c r="E2050" t="str">
        <f>INDEX(Technologies!$B$8:$B$227,H2050)</f>
        <v>RefrigFrz-528kWhyr-15to23ft3-ES</v>
      </c>
      <c r="G2050" t="str">
        <f t="shared" si="95"/>
        <v>Freezer_Location</v>
      </c>
      <c r="H2050">
        <f t="shared" si="97"/>
        <v>204</v>
      </c>
      <c r="I2050">
        <f>MATCH(G2050,Technologies!$B$7:$U$7,0)</f>
        <v>4</v>
      </c>
      <c r="J2050">
        <v>119</v>
      </c>
    </row>
    <row r="2051" spans="2:10" x14ac:dyDescent="0.25">
      <c r="B2051">
        <f>INDEX(exante.Technology!$A$5:$A$300,MATCH(E2051,exante.Technology!$C$5:$C$300,0))</f>
        <v>1404</v>
      </c>
      <c r="C2051" s="1">
        <f t="shared" si="96"/>
        <v>95</v>
      </c>
      <c r="D2051" s="30" t="str">
        <f>IF(INDEX(Technologies!$B$8:$U$227,H2051,I2051)=0,"",INDEX(Technologies!$B$8:$U$227,H2051,I2051))</f>
        <v/>
      </c>
      <c r="E2051" t="str">
        <f>INDEX(Technologies!$B$8:$B$227,H2051)</f>
        <v>RefrigFrz-528kWhyr-15to23ft3-ES</v>
      </c>
      <c r="G2051" t="str">
        <f t="shared" si="95"/>
        <v>IceMaker</v>
      </c>
      <c r="H2051">
        <f t="shared" si="97"/>
        <v>204</v>
      </c>
      <c r="I2051">
        <f>MATCH(G2051,Technologies!$B$7:$U$7,0)</f>
        <v>5</v>
      </c>
      <c r="J2051">
        <v>119</v>
      </c>
    </row>
    <row r="2052" spans="2:10" x14ac:dyDescent="0.25">
      <c r="B2052">
        <f>INDEX(exante.Technology!$A$5:$A$300,MATCH(E2052,exante.Technology!$C$5:$C$300,0))</f>
        <v>1404</v>
      </c>
      <c r="C2052" s="1">
        <f t="shared" si="96"/>
        <v>1083</v>
      </c>
      <c r="D2052" s="30" t="str">
        <f>IF(INDEX(Technologies!$B$8:$U$227,H2052,I2052)=0,"",INDEX(Technologies!$B$8:$U$227,H2052,I2052))</f>
        <v/>
      </c>
      <c r="E2052" t="str">
        <f>INDEX(Technologies!$B$8:$B$227,H2052)</f>
        <v>RefrigFrz-528kWhyr-15to23ft3-ES</v>
      </c>
      <c r="G2052" t="str">
        <f t="shared" si="95"/>
        <v>ThruDoorIce</v>
      </c>
      <c r="H2052">
        <f t="shared" si="97"/>
        <v>204</v>
      </c>
      <c r="I2052">
        <f>MATCH(G2052,Technologies!$B$7:$U$7,0)</f>
        <v>6</v>
      </c>
      <c r="J2052">
        <v>119</v>
      </c>
    </row>
    <row r="2053" spans="2:10" x14ac:dyDescent="0.25">
      <c r="B2053">
        <f>INDEX(exante.Technology!$A$5:$A$300,MATCH(E2053,exante.Technology!$C$5:$C$300,0))</f>
        <v>1404</v>
      </c>
      <c r="C2053" s="1">
        <f t="shared" si="96"/>
        <v>38</v>
      </c>
      <c r="D2053" s="30" t="str">
        <f>IF(INDEX(Technologies!$B$8:$U$227,H2053,I2053)=0,"",INDEX(Technologies!$B$8:$U$227,H2053,I2053))</f>
        <v/>
      </c>
      <c r="E2053" t="str">
        <f>INDEX(Technologies!$B$8:$B$227,H2053)</f>
        <v>RefrigFrz-528kWhyr-15to23ft3-ES</v>
      </c>
      <c r="G2053" t="str">
        <f t="shared" si="95"/>
        <v>Defrost</v>
      </c>
      <c r="H2053">
        <f t="shared" si="97"/>
        <v>204</v>
      </c>
      <c r="I2053">
        <f>MATCH(G2053,Technologies!$B$7:$U$7,0)</f>
        <v>7</v>
      </c>
      <c r="J2053">
        <v>119</v>
      </c>
    </row>
    <row r="2054" spans="2:10" x14ac:dyDescent="0.25">
      <c r="B2054">
        <f>INDEX(exante.Technology!$A$5:$A$300,MATCH(E2054,exante.Technology!$C$5:$C$300,0))</f>
        <v>1404</v>
      </c>
      <c r="C2054" s="1">
        <f t="shared" si="96"/>
        <v>205</v>
      </c>
      <c r="D2054" s="30" t="str">
        <f>IF(INDEX(Technologies!$B$8:$U$227,H2054,I2054)=0,"",INDEX(Technologies!$B$8:$U$227,H2054,I2054))</f>
        <v/>
      </c>
      <c r="E2054" t="str">
        <f>INDEX(Technologies!$B$8:$B$227,H2054)</f>
        <v>RefrigFrz-528kWhyr-15to23ft3-ES</v>
      </c>
      <c r="G2054" t="str">
        <f t="shared" si="95"/>
        <v>TotVolume</v>
      </c>
      <c r="H2054">
        <f t="shared" si="97"/>
        <v>204</v>
      </c>
      <c r="I2054">
        <f>MATCH(G2054,Technologies!$B$7:$U$7,0)</f>
        <v>8</v>
      </c>
      <c r="J2054">
        <v>119</v>
      </c>
    </row>
    <row r="2055" spans="2:10" x14ac:dyDescent="0.25">
      <c r="B2055">
        <f>INDEX(exante.Technology!$A$5:$A$300,MATCH(E2055,exante.Technology!$C$5:$C$300,0))</f>
        <v>1404</v>
      </c>
      <c r="C2055" s="1">
        <f t="shared" si="96"/>
        <v>1084</v>
      </c>
      <c r="D2055" s="30" t="str">
        <f>IF(INDEX(Technologies!$B$8:$U$227,H2055,I2055)=0,"",INDEX(Technologies!$B$8:$U$227,H2055,I2055))</f>
        <v>15to23ft3</v>
      </c>
      <c r="E2055" t="str">
        <f>INDEX(Technologies!$B$8:$B$227,H2055)</f>
        <v>RefrigFrz-528kWhyr-15to23ft3-ES</v>
      </c>
      <c r="G2055" t="str">
        <f t="shared" si="95"/>
        <v>SizeRange</v>
      </c>
      <c r="H2055">
        <f t="shared" si="97"/>
        <v>204</v>
      </c>
      <c r="I2055">
        <f>MATCH(G2055,Technologies!$B$7:$U$7,0)</f>
        <v>10</v>
      </c>
      <c r="J2055">
        <v>119</v>
      </c>
    </row>
    <row r="2056" spans="2:10" x14ac:dyDescent="0.25">
      <c r="B2056">
        <f>INDEX(exante.Technology!$A$5:$A$300,MATCH(E2056,exante.Technology!$C$5:$C$300,0))</f>
        <v>1404</v>
      </c>
      <c r="C2056" s="1">
        <f t="shared" si="96"/>
        <v>1085</v>
      </c>
      <c r="D2056" s="30" t="str">
        <f>IF(INDEX(Technologies!$B$8:$U$227,H2056,I2056)=0,"",INDEX(Technologies!$B$8:$U$227,H2056,I2056))</f>
        <v>EStar</v>
      </c>
      <c r="E2056" t="str">
        <f>INDEX(Technologies!$B$8:$B$227,H2056)</f>
        <v>RefrigFrz-528kWhyr-15to23ft3-ES</v>
      </c>
      <c r="G2056" t="str">
        <f t="shared" si="95"/>
        <v>EffLevel</v>
      </c>
      <c r="H2056">
        <f t="shared" si="97"/>
        <v>204</v>
      </c>
      <c r="I2056">
        <f>MATCH(G2056,Technologies!$B$7:$U$7,0)</f>
        <v>11</v>
      </c>
      <c r="J2056">
        <v>119</v>
      </c>
    </row>
    <row r="2057" spans="2:10" x14ac:dyDescent="0.25">
      <c r="B2057">
        <f>INDEX(exante.Technology!$A$5:$A$300,MATCH(E2057,exante.Technology!$C$5:$C$300,0))</f>
        <v>1404</v>
      </c>
      <c r="C2057" s="1">
        <f t="shared" si="96"/>
        <v>167</v>
      </c>
      <c r="D2057" s="30">
        <f>IF(INDEX(Technologies!$B$8:$U$227,H2057,I2057)=0,"",INDEX(Technologies!$B$8:$U$227,H2057,I2057))</f>
        <v>528</v>
      </c>
      <c r="E2057" t="str">
        <f>INDEX(Technologies!$B$8:$B$227,H2057)</f>
        <v>RefrigFrz-528kWhyr-15to23ft3-ES</v>
      </c>
      <c r="G2057" t="str">
        <f t="shared" si="95"/>
        <v>Rated_kWhyr</v>
      </c>
      <c r="H2057">
        <f t="shared" si="97"/>
        <v>204</v>
      </c>
      <c r="I2057">
        <f>MATCH(G2057,Technologies!$B$7:$U$7,0)</f>
        <v>12</v>
      </c>
      <c r="J2057">
        <v>119</v>
      </c>
    </row>
    <row r="2058" spans="2:10" x14ac:dyDescent="0.25">
      <c r="B2058">
        <f>INDEX(exante.Technology!$A$5:$A$300,MATCH(E2058,exante.Technology!$C$5:$C$300,0))</f>
        <v>1404</v>
      </c>
      <c r="C2058" s="1">
        <f t="shared" si="96"/>
        <v>9</v>
      </c>
      <c r="D2058" s="30" t="str">
        <f>IF(INDEX(Technologies!$B$8:$U$227,H2058,I2058)=0,"",INDEX(Technologies!$B$8:$U$227,H2058,I2058))</f>
        <v>RatedkWh</v>
      </c>
      <c r="E2058" t="str">
        <f>INDEX(Technologies!$B$8:$B$227,H2058)</f>
        <v>RefrigFrz-528kWhyr-15to23ft3-ES</v>
      </c>
      <c r="G2058" t="str">
        <f t="shared" si="95"/>
        <v>Scale_Basis_Type</v>
      </c>
      <c r="H2058">
        <f t="shared" si="97"/>
        <v>204</v>
      </c>
      <c r="I2058">
        <f>MATCH(G2058,Technologies!$B$7:$U$7,0)</f>
        <v>13</v>
      </c>
      <c r="J2058">
        <v>119</v>
      </c>
    </row>
    <row r="2059" spans="2:10" x14ac:dyDescent="0.25">
      <c r="B2059">
        <f>INDEX(exante.Technology!$A$5:$A$300,MATCH(E2059,exante.Technology!$C$5:$C$300,0))</f>
        <v>1404</v>
      </c>
      <c r="C2059" s="1">
        <f t="shared" si="96"/>
        <v>10</v>
      </c>
      <c r="D2059" s="30">
        <f>IF(INDEX(Technologies!$B$8:$U$227,H2059,I2059)=0,"",INDEX(Technologies!$B$8:$U$227,H2059,I2059))</f>
        <v>528</v>
      </c>
      <c r="E2059" t="str">
        <f>INDEX(Technologies!$B$8:$B$227,H2059)</f>
        <v>RefrigFrz-528kWhyr-15to23ft3-ES</v>
      </c>
      <c r="G2059" t="str">
        <f t="shared" si="95"/>
        <v>Scale_Basis_Value</v>
      </c>
      <c r="H2059">
        <f t="shared" si="97"/>
        <v>204</v>
      </c>
      <c r="I2059">
        <f>MATCH(G2059,Technologies!$B$7:$U$7,0)</f>
        <v>14</v>
      </c>
      <c r="J2059">
        <v>119</v>
      </c>
    </row>
    <row r="2060" spans="2:10" x14ac:dyDescent="0.25">
      <c r="B2060">
        <f>INDEX(exante.Technology!$A$5:$A$300,MATCH(E2060,exante.Technology!$C$5:$C$300,0))</f>
        <v>1405</v>
      </c>
      <c r="C2060" s="1">
        <f t="shared" si="96"/>
        <v>83</v>
      </c>
      <c r="D2060" s="30" t="str">
        <f>IF(INDEX(Technologies!$B$8:$U$227,H2060,I2060)=0,"",INDEX(Technologies!$B$8:$U$227,H2060,I2060))</f>
        <v>Top</v>
      </c>
      <c r="E2060" t="str">
        <f>INDEX(Technologies!$B$8:$B$227,H2060)</f>
        <v>RefrigFrz-532kWhyr-20to25ft3</v>
      </c>
      <c r="G2060" t="str">
        <f t="shared" ref="G2060:G2100" si="98">VLOOKUP(C2060,$B$6:$C$17,2,FALSE)</f>
        <v>Freezer_Location</v>
      </c>
      <c r="H2060">
        <f t="shared" si="97"/>
        <v>205</v>
      </c>
      <c r="I2060">
        <f>MATCH(G2060,Technologies!$B$7:$U$7,0)</f>
        <v>4</v>
      </c>
      <c r="J2060">
        <v>119</v>
      </c>
    </row>
    <row r="2061" spans="2:10" x14ac:dyDescent="0.25">
      <c r="B2061">
        <f>INDEX(exante.Technology!$A$5:$A$300,MATCH(E2061,exante.Technology!$C$5:$C$300,0))</f>
        <v>1405</v>
      </c>
      <c r="C2061" s="1">
        <f t="shared" si="96"/>
        <v>95</v>
      </c>
      <c r="D2061" s="30" t="str">
        <f>IF(INDEX(Technologies!$B$8:$U$227,H2061,I2061)=0,"",INDEX(Technologies!$B$8:$U$227,H2061,I2061))</f>
        <v/>
      </c>
      <c r="E2061" t="str">
        <f>INDEX(Technologies!$B$8:$B$227,H2061)</f>
        <v>RefrigFrz-532kWhyr-20to25ft3</v>
      </c>
      <c r="G2061" t="str">
        <f t="shared" si="98"/>
        <v>IceMaker</v>
      </c>
      <c r="H2061">
        <f t="shared" si="97"/>
        <v>205</v>
      </c>
      <c r="I2061">
        <f>MATCH(G2061,Technologies!$B$7:$U$7,0)</f>
        <v>5</v>
      </c>
      <c r="J2061">
        <v>119</v>
      </c>
    </row>
    <row r="2062" spans="2:10" x14ac:dyDescent="0.25">
      <c r="B2062">
        <f>INDEX(exante.Technology!$A$5:$A$300,MATCH(E2062,exante.Technology!$C$5:$C$300,0))</f>
        <v>1405</v>
      </c>
      <c r="C2062" s="1">
        <f t="shared" si="96"/>
        <v>1083</v>
      </c>
      <c r="D2062" s="30" t="str">
        <f>IF(INDEX(Technologies!$B$8:$U$227,H2062,I2062)=0,"",INDEX(Technologies!$B$8:$U$227,H2062,I2062))</f>
        <v/>
      </c>
      <c r="E2062" t="str">
        <f>INDEX(Technologies!$B$8:$B$227,H2062)</f>
        <v>RefrigFrz-532kWhyr-20to25ft3</v>
      </c>
      <c r="G2062" t="str">
        <f t="shared" si="98"/>
        <v>ThruDoorIce</v>
      </c>
      <c r="H2062">
        <f t="shared" si="97"/>
        <v>205</v>
      </c>
      <c r="I2062">
        <f>MATCH(G2062,Technologies!$B$7:$U$7,0)</f>
        <v>6</v>
      </c>
      <c r="J2062">
        <v>119</v>
      </c>
    </row>
    <row r="2063" spans="2:10" x14ac:dyDescent="0.25">
      <c r="B2063">
        <f>INDEX(exante.Technology!$A$5:$A$300,MATCH(E2063,exante.Technology!$C$5:$C$300,0))</f>
        <v>1405</v>
      </c>
      <c r="C2063" s="1">
        <f t="shared" si="96"/>
        <v>38</v>
      </c>
      <c r="D2063" s="30" t="str">
        <f>IF(INDEX(Technologies!$B$8:$U$227,H2063,I2063)=0,"",INDEX(Technologies!$B$8:$U$227,H2063,I2063))</f>
        <v/>
      </c>
      <c r="E2063" t="str">
        <f>INDEX(Technologies!$B$8:$B$227,H2063)</f>
        <v>RefrigFrz-532kWhyr-20to25ft3</v>
      </c>
      <c r="G2063" t="str">
        <f t="shared" si="98"/>
        <v>Defrost</v>
      </c>
      <c r="H2063">
        <f t="shared" si="97"/>
        <v>205</v>
      </c>
      <c r="I2063">
        <f>MATCH(G2063,Technologies!$B$7:$U$7,0)</f>
        <v>7</v>
      </c>
      <c r="J2063">
        <v>119</v>
      </c>
    </row>
    <row r="2064" spans="2:10" x14ac:dyDescent="0.25">
      <c r="B2064">
        <f>INDEX(exante.Technology!$A$5:$A$300,MATCH(E2064,exante.Technology!$C$5:$C$300,0))</f>
        <v>1405</v>
      </c>
      <c r="C2064" s="1">
        <f t="shared" si="96"/>
        <v>205</v>
      </c>
      <c r="D2064" s="30" t="str">
        <f>IF(INDEX(Technologies!$B$8:$U$227,H2064,I2064)=0,"",INDEX(Technologies!$B$8:$U$227,H2064,I2064))</f>
        <v/>
      </c>
      <c r="E2064" t="str">
        <f>INDEX(Technologies!$B$8:$B$227,H2064)</f>
        <v>RefrigFrz-532kWhyr-20to25ft3</v>
      </c>
      <c r="G2064" t="str">
        <f t="shared" si="98"/>
        <v>TotVolume</v>
      </c>
      <c r="H2064">
        <f t="shared" si="97"/>
        <v>205</v>
      </c>
      <c r="I2064">
        <f>MATCH(G2064,Technologies!$B$7:$U$7,0)</f>
        <v>8</v>
      </c>
      <c r="J2064">
        <v>119</v>
      </c>
    </row>
    <row r="2065" spans="2:10" x14ac:dyDescent="0.25">
      <c r="B2065">
        <f>INDEX(exante.Technology!$A$5:$A$300,MATCH(E2065,exante.Technology!$C$5:$C$300,0))</f>
        <v>1405</v>
      </c>
      <c r="C2065" s="1">
        <f t="shared" si="96"/>
        <v>1084</v>
      </c>
      <c r="D2065" s="30" t="str">
        <f>IF(INDEX(Technologies!$B$8:$U$227,H2065,I2065)=0,"",INDEX(Technologies!$B$8:$U$227,H2065,I2065))</f>
        <v>20to25ft3</v>
      </c>
      <c r="E2065" t="str">
        <f>INDEX(Technologies!$B$8:$B$227,H2065)</f>
        <v>RefrigFrz-532kWhyr-20to25ft3</v>
      </c>
      <c r="G2065" t="str">
        <f t="shared" si="98"/>
        <v>SizeRange</v>
      </c>
      <c r="H2065">
        <f t="shared" si="97"/>
        <v>205</v>
      </c>
      <c r="I2065">
        <f>MATCH(G2065,Technologies!$B$7:$U$7,0)</f>
        <v>10</v>
      </c>
      <c r="J2065">
        <v>119</v>
      </c>
    </row>
    <row r="2066" spans="2:10" x14ac:dyDescent="0.25">
      <c r="B2066">
        <f>INDEX(exante.Technology!$A$5:$A$300,MATCH(E2066,exante.Technology!$C$5:$C$300,0))</f>
        <v>1405</v>
      </c>
      <c r="C2066" s="1">
        <f t="shared" si="96"/>
        <v>1085</v>
      </c>
      <c r="D2066" s="30" t="str">
        <f>IF(INDEX(Technologies!$B$8:$U$227,H2066,I2066)=0,"",INDEX(Technologies!$B$8:$U$227,H2066,I2066))</f>
        <v/>
      </c>
      <c r="E2066" t="str">
        <f>INDEX(Technologies!$B$8:$B$227,H2066)</f>
        <v>RefrigFrz-532kWhyr-20to25ft3</v>
      </c>
      <c r="G2066" t="str">
        <f t="shared" si="98"/>
        <v>EffLevel</v>
      </c>
      <c r="H2066">
        <f t="shared" si="97"/>
        <v>205</v>
      </c>
      <c r="I2066">
        <f>MATCH(G2066,Technologies!$B$7:$U$7,0)</f>
        <v>11</v>
      </c>
      <c r="J2066">
        <v>119</v>
      </c>
    </row>
    <row r="2067" spans="2:10" x14ac:dyDescent="0.25">
      <c r="B2067">
        <f>INDEX(exante.Technology!$A$5:$A$300,MATCH(E2067,exante.Technology!$C$5:$C$300,0))</f>
        <v>1405</v>
      </c>
      <c r="C2067" s="1">
        <f t="shared" si="96"/>
        <v>167</v>
      </c>
      <c r="D2067" s="30">
        <f>IF(INDEX(Technologies!$B$8:$U$227,H2067,I2067)=0,"",INDEX(Technologies!$B$8:$U$227,H2067,I2067))</f>
        <v>532</v>
      </c>
      <c r="E2067" t="str">
        <f>INDEX(Technologies!$B$8:$B$227,H2067)</f>
        <v>RefrigFrz-532kWhyr-20to25ft3</v>
      </c>
      <c r="G2067" t="str">
        <f t="shared" si="98"/>
        <v>Rated_kWhyr</v>
      </c>
      <c r="H2067">
        <f t="shared" si="97"/>
        <v>205</v>
      </c>
      <c r="I2067">
        <f>MATCH(G2067,Technologies!$B$7:$U$7,0)</f>
        <v>12</v>
      </c>
      <c r="J2067">
        <v>119</v>
      </c>
    </row>
    <row r="2068" spans="2:10" x14ac:dyDescent="0.25">
      <c r="B2068">
        <f>INDEX(exante.Technology!$A$5:$A$300,MATCH(E2068,exante.Technology!$C$5:$C$300,0))</f>
        <v>1405</v>
      </c>
      <c r="C2068" s="1">
        <f t="shared" si="96"/>
        <v>9</v>
      </c>
      <c r="D2068" s="30" t="str">
        <f>IF(INDEX(Technologies!$B$8:$U$227,H2068,I2068)=0,"",INDEX(Technologies!$B$8:$U$227,H2068,I2068))</f>
        <v>RatedkWh</v>
      </c>
      <c r="E2068" t="str">
        <f>INDEX(Technologies!$B$8:$B$227,H2068)</f>
        <v>RefrigFrz-532kWhyr-20to25ft3</v>
      </c>
      <c r="G2068" t="str">
        <f t="shared" si="98"/>
        <v>Scale_Basis_Type</v>
      </c>
      <c r="H2068">
        <f t="shared" si="97"/>
        <v>205</v>
      </c>
      <c r="I2068">
        <f>MATCH(G2068,Technologies!$B$7:$U$7,0)</f>
        <v>13</v>
      </c>
      <c r="J2068">
        <v>119</v>
      </c>
    </row>
    <row r="2069" spans="2:10" x14ac:dyDescent="0.25">
      <c r="B2069">
        <f>INDEX(exante.Technology!$A$5:$A$300,MATCH(E2069,exante.Technology!$C$5:$C$300,0))</f>
        <v>1405</v>
      </c>
      <c r="C2069" s="1">
        <f t="shared" si="96"/>
        <v>10</v>
      </c>
      <c r="D2069" s="30">
        <f>IF(INDEX(Technologies!$B$8:$U$227,H2069,I2069)=0,"",INDEX(Technologies!$B$8:$U$227,H2069,I2069))</f>
        <v>532</v>
      </c>
      <c r="E2069" t="str">
        <f>INDEX(Technologies!$B$8:$B$227,H2069)</f>
        <v>RefrigFrz-532kWhyr-20to25ft3</v>
      </c>
      <c r="G2069" t="str">
        <f t="shared" si="98"/>
        <v>Scale_Basis_Value</v>
      </c>
      <c r="H2069">
        <f t="shared" si="97"/>
        <v>205</v>
      </c>
      <c r="I2069">
        <f>MATCH(G2069,Technologies!$B$7:$U$7,0)</f>
        <v>14</v>
      </c>
      <c r="J2069">
        <v>119</v>
      </c>
    </row>
    <row r="2070" spans="2:10" x14ac:dyDescent="0.25">
      <c r="B2070">
        <f>INDEX(exante.Technology!$A$5:$A$300,MATCH(E2070,exante.Technology!$C$5:$C$300,0))</f>
        <v>1406</v>
      </c>
      <c r="C2070" s="1">
        <f t="shared" si="96"/>
        <v>83</v>
      </c>
      <c r="D2070" s="30" t="str">
        <f>IF(INDEX(Technologies!$B$8:$U$227,H2070,I2070)=0,"",INDEX(Technologies!$B$8:$U$227,H2070,I2070))</f>
        <v>Side</v>
      </c>
      <c r="E2070" t="str">
        <f>INDEX(Technologies!$B$8:$B$227,H2070)</f>
        <v>RefrigFrz-543kWhyr-15to23ft3-ES</v>
      </c>
      <c r="G2070" t="str">
        <f t="shared" si="98"/>
        <v>Freezer_Location</v>
      </c>
      <c r="H2070">
        <f t="shared" si="97"/>
        <v>206</v>
      </c>
      <c r="I2070">
        <f>MATCH(G2070,Technologies!$B$7:$U$7,0)</f>
        <v>4</v>
      </c>
      <c r="J2070">
        <v>119</v>
      </c>
    </row>
    <row r="2071" spans="2:10" x14ac:dyDescent="0.25">
      <c r="B2071">
        <f>INDEX(exante.Technology!$A$5:$A$300,MATCH(E2071,exante.Technology!$C$5:$C$300,0))</f>
        <v>1406</v>
      </c>
      <c r="C2071" s="1">
        <f t="shared" si="96"/>
        <v>95</v>
      </c>
      <c r="D2071" s="30" t="str">
        <f>IF(INDEX(Technologies!$B$8:$U$227,H2071,I2071)=0,"",INDEX(Technologies!$B$8:$U$227,H2071,I2071))</f>
        <v/>
      </c>
      <c r="E2071" t="str">
        <f>INDEX(Technologies!$B$8:$B$227,H2071)</f>
        <v>RefrigFrz-543kWhyr-15to23ft3-ES</v>
      </c>
      <c r="G2071" t="str">
        <f t="shared" si="98"/>
        <v>IceMaker</v>
      </c>
      <c r="H2071">
        <f t="shared" si="97"/>
        <v>206</v>
      </c>
      <c r="I2071">
        <f>MATCH(G2071,Technologies!$B$7:$U$7,0)</f>
        <v>5</v>
      </c>
      <c r="J2071">
        <v>119</v>
      </c>
    </row>
    <row r="2072" spans="2:10" x14ac:dyDescent="0.25">
      <c r="B2072">
        <f>INDEX(exante.Technology!$A$5:$A$300,MATCH(E2072,exante.Technology!$C$5:$C$300,0))</f>
        <v>1406</v>
      </c>
      <c r="C2072" s="1">
        <f t="shared" si="96"/>
        <v>1083</v>
      </c>
      <c r="D2072" s="30" t="b">
        <f>IF(INDEX(Technologies!$B$8:$U$227,H2072,I2072)=0,"",INDEX(Technologies!$B$8:$U$227,H2072,I2072))</f>
        <v>1</v>
      </c>
      <c r="E2072" t="str">
        <f>INDEX(Technologies!$B$8:$B$227,H2072)</f>
        <v>RefrigFrz-543kWhyr-15to23ft3-ES</v>
      </c>
      <c r="G2072" t="str">
        <f t="shared" si="98"/>
        <v>ThruDoorIce</v>
      </c>
      <c r="H2072">
        <f t="shared" si="97"/>
        <v>206</v>
      </c>
      <c r="I2072">
        <f>MATCH(G2072,Technologies!$B$7:$U$7,0)</f>
        <v>6</v>
      </c>
      <c r="J2072">
        <v>119</v>
      </c>
    </row>
    <row r="2073" spans="2:10" x14ac:dyDescent="0.25">
      <c r="B2073">
        <f>INDEX(exante.Technology!$A$5:$A$300,MATCH(E2073,exante.Technology!$C$5:$C$300,0))</f>
        <v>1406</v>
      </c>
      <c r="C2073" s="1">
        <f t="shared" si="96"/>
        <v>38</v>
      </c>
      <c r="D2073" s="30" t="str">
        <f>IF(INDEX(Technologies!$B$8:$U$227,H2073,I2073)=0,"",INDEX(Technologies!$B$8:$U$227,H2073,I2073))</f>
        <v/>
      </c>
      <c r="E2073" t="str">
        <f>INDEX(Technologies!$B$8:$B$227,H2073)</f>
        <v>RefrigFrz-543kWhyr-15to23ft3-ES</v>
      </c>
      <c r="G2073" t="str">
        <f t="shared" si="98"/>
        <v>Defrost</v>
      </c>
      <c r="H2073">
        <f t="shared" si="97"/>
        <v>206</v>
      </c>
      <c r="I2073">
        <f>MATCH(G2073,Technologies!$B$7:$U$7,0)</f>
        <v>7</v>
      </c>
      <c r="J2073">
        <v>119</v>
      </c>
    </row>
    <row r="2074" spans="2:10" x14ac:dyDescent="0.25">
      <c r="B2074">
        <f>INDEX(exante.Technology!$A$5:$A$300,MATCH(E2074,exante.Technology!$C$5:$C$300,0))</f>
        <v>1406</v>
      </c>
      <c r="C2074" s="1">
        <f t="shared" si="96"/>
        <v>205</v>
      </c>
      <c r="D2074" s="30" t="str">
        <f>IF(INDEX(Technologies!$B$8:$U$227,H2074,I2074)=0,"",INDEX(Technologies!$B$8:$U$227,H2074,I2074))</f>
        <v/>
      </c>
      <c r="E2074" t="str">
        <f>INDEX(Technologies!$B$8:$B$227,H2074)</f>
        <v>RefrigFrz-543kWhyr-15to23ft3-ES</v>
      </c>
      <c r="G2074" t="str">
        <f t="shared" si="98"/>
        <v>TotVolume</v>
      </c>
      <c r="H2074">
        <f t="shared" si="97"/>
        <v>206</v>
      </c>
      <c r="I2074">
        <f>MATCH(G2074,Technologies!$B$7:$U$7,0)</f>
        <v>8</v>
      </c>
      <c r="J2074">
        <v>119</v>
      </c>
    </row>
    <row r="2075" spans="2:10" x14ac:dyDescent="0.25">
      <c r="B2075">
        <f>INDEX(exante.Technology!$A$5:$A$300,MATCH(E2075,exante.Technology!$C$5:$C$300,0))</f>
        <v>1406</v>
      </c>
      <c r="C2075" s="1">
        <f t="shared" si="96"/>
        <v>1084</v>
      </c>
      <c r="D2075" s="30" t="str">
        <f>IF(INDEX(Technologies!$B$8:$U$227,H2075,I2075)=0,"",INDEX(Technologies!$B$8:$U$227,H2075,I2075))</f>
        <v>15to23ft3</v>
      </c>
      <c r="E2075" t="str">
        <f>INDEX(Technologies!$B$8:$B$227,H2075)</f>
        <v>RefrigFrz-543kWhyr-15to23ft3-ES</v>
      </c>
      <c r="G2075" t="str">
        <f t="shared" si="98"/>
        <v>SizeRange</v>
      </c>
      <c r="H2075">
        <f t="shared" si="97"/>
        <v>206</v>
      </c>
      <c r="I2075">
        <f>MATCH(G2075,Technologies!$B$7:$U$7,0)</f>
        <v>10</v>
      </c>
      <c r="J2075">
        <v>119</v>
      </c>
    </row>
    <row r="2076" spans="2:10" x14ac:dyDescent="0.25">
      <c r="B2076">
        <f>INDEX(exante.Technology!$A$5:$A$300,MATCH(E2076,exante.Technology!$C$5:$C$300,0))</f>
        <v>1406</v>
      </c>
      <c r="C2076" s="1">
        <f t="shared" si="96"/>
        <v>1085</v>
      </c>
      <c r="D2076" s="30" t="str">
        <f>IF(INDEX(Technologies!$B$8:$U$227,H2076,I2076)=0,"",INDEX(Technologies!$B$8:$U$227,H2076,I2076))</f>
        <v>EStar</v>
      </c>
      <c r="E2076" t="str">
        <f>INDEX(Technologies!$B$8:$B$227,H2076)</f>
        <v>RefrigFrz-543kWhyr-15to23ft3-ES</v>
      </c>
      <c r="G2076" t="str">
        <f t="shared" si="98"/>
        <v>EffLevel</v>
      </c>
      <c r="H2076">
        <f t="shared" si="97"/>
        <v>206</v>
      </c>
      <c r="I2076">
        <f>MATCH(G2076,Technologies!$B$7:$U$7,0)</f>
        <v>11</v>
      </c>
      <c r="J2076">
        <v>119</v>
      </c>
    </row>
    <row r="2077" spans="2:10" x14ac:dyDescent="0.25">
      <c r="B2077">
        <f>INDEX(exante.Technology!$A$5:$A$300,MATCH(E2077,exante.Technology!$C$5:$C$300,0))</f>
        <v>1406</v>
      </c>
      <c r="C2077" s="1">
        <f t="shared" si="96"/>
        <v>167</v>
      </c>
      <c r="D2077" s="30">
        <f>IF(INDEX(Technologies!$B$8:$U$227,H2077,I2077)=0,"",INDEX(Technologies!$B$8:$U$227,H2077,I2077))</f>
        <v>543</v>
      </c>
      <c r="E2077" t="str">
        <f>INDEX(Technologies!$B$8:$B$227,H2077)</f>
        <v>RefrigFrz-543kWhyr-15to23ft3-ES</v>
      </c>
      <c r="G2077" t="str">
        <f t="shared" si="98"/>
        <v>Rated_kWhyr</v>
      </c>
      <c r="H2077">
        <f t="shared" si="97"/>
        <v>206</v>
      </c>
      <c r="I2077">
        <f>MATCH(G2077,Technologies!$B$7:$U$7,0)</f>
        <v>12</v>
      </c>
      <c r="J2077">
        <v>119</v>
      </c>
    </row>
    <row r="2078" spans="2:10" x14ac:dyDescent="0.25">
      <c r="B2078">
        <f>INDEX(exante.Technology!$A$5:$A$300,MATCH(E2078,exante.Technology!$C$5:$C$300,0))</f>
        <v>1406</v>
      </c>
      <c r="C2078" s="1">
        <f t="shared" si="96"/>
        <v>9</v>
      </c>
      <c r="D2078" s="30" t="str">
        <f>IF(INDEX(Technologies!$B$8:$U$227,H2078,I2078)=0,"",INDEX(Technologies!$B$8:$U$227,H2078,I2078))</f>
        <v>RatedkWh</v>
      </c>
      <c r="E2078" t="str">
        <f>INDEX(Technologies!$B$8:$B$227,H2078)</f>
        <v>RefrigFrz-543kWhyr-15to23ft3-ES</v>
      </c>
      <c r="G2078" t="str">
        <f t="shared" si="98"/>
        <v>Scale_Basis_Type</v>
      </c>
      <c r="H2078">
        <f t="shared" si="97"/>
        <v>206</v>
      </c>
      <c r="I2078">
        <f>MATCH(G2078,Technologies!$B$7:$U$7,0)</f>
        <v>13</v>
      </c>
      <c r="J2078">
        <v>119</v>
      </c>
    </row>
    <row r="2079" spans="2:10" x14ac:dyDescent="0.25">
      <c r="B2079">
        <f>INDEX(exante.Technology!$A$5:$A$300,MATCH(E2079,exante.Technology!$C$5:$C$300,0))</f>
        <v>1406</v>
      </c>
      <c r="C2079" s="1">
        <f t="shared" ref="C2079:C2142" si="99">+C2069</f>
        <v>10</v>
      </c>
      <c r="D2079" s="30">
        <f>IF(INDEX(Technologies!$B$8:$U$227,H2079,I2079)=0,"",INDEX(Technologies!$B$8:$U$227,H2079,I2079))</f>
        <v>543</v>
      </c>
      <c r="E2079" t="str">
        <f>INDEX(Technologies!$B$8:$B$227,H2079)</f>
        <v>RefrigFrz-543kWhyr-15to23ft3-ES</v>
      </c>
      <c r="G2079" t="str">
        <f t="shared" si="98"/>
        <v>Scale_Basis_Value</v>
      </c>
      <c r="H2079">
        <f t="shared" ref="H2079:H2142" si="100">+H2069+1</f>
        <v>206</v>
      </c>
      <c r="I2079">
        <f>MATCH(G2079,Technologies!$B$7:$U$7,0)</f>
        <v>14</v>
      </c>
      <c r="J2079">
        <v>119</v>
      </c>
    </row>
    <row r="2080" spans="2:10" x14ac:dyDescent="0.25">
      <c r="B2080">
        <f>INDEX(exante.Technology!$A$5:$A$300,MATCH(E2080,exante.Technology!$C$5:$C$300,0))</f>
        <v>1407</v>
      </c>
      <c r="C2080" s="1">
        <f t="shared" si="99"/>
        <v>83</v>
      </c>
      <c r="D2080" s="30" t="str">
        <f>IF(INDEX(Technologies!$B$8:$U$227,H2080,I2080)=0,"",INDEX(Technologies!$B$8:$U$227,H2080,I2080))</f>
        <v>Side</v>
      </c>
      <c r="E2080" t="str">
        <f>INDEX(Technologies!$B$8:$B$227,H2080)</f>
        <v>RefrigFrz-565kWhyr-23to31ft3-ES</v>
      </c>
      <c r="G2080" t="str">
        <f t="shared" si="98"/>
        <v>Freezer_Location</v>
      </c>
      <c r="H2080">
        <f t="shared" si="100"/>
        <v>207</v>
      </c>
      <c r="I2080">
        <f>MATCH(G2080,Technologies!$B$7:$U$7,0)</f>
        <v>4</v>
      </c>
      <c r="J2080">
        <v>119</v>
      </c>
    </row>
    <row r="2081" spans="2:10" x14ac:dyDescent="0.25">
      <c r="B2081">
        <f>INDEX(exante.Technology!$A$5:$A$300,MATCH(E2081,exante.Technology!$C$5:$C$300,0))</f>
        <v>1407</v>
      </c>
      <c r="C2081" s="1">
        <f t="shared" si="99"/>
        <v>95</v>
      </c>
      <c r="D2081" s="30" t="str">
        <f>IF(INDEX(Technologies!$B$8:$U$227,H2081,I2081)=0,"",INDEX(Technologies!$B$8:$U$227,H2081,I2081))</f>
        <v/>
      </c>
      <c r="E2081" t="str">
        <f>INDEX(Technologies!$B$8:$B$227,H2081)</f>
        <v>RefrigFrz-565kWhyr-23to31ft3-ES</v>
      </c>
      <c r="G2081" t="str">
        <f t="shared" si="98"/>
        <v>IceMaker</v>
      </c>
      <c r="H2081">
        <f t="shared" si="100"/>
        <v>207</v>
      </c>
      <c r="I2081">
        <f>MATCH(G2081,Technologies!$B$7:$U$7,0)</f>
        <v>5</v>
      </c>
      <c r="J2081">
        <v>119</v>
      </c>
    </row>
    <row r="2082" spans="2:10" x14ac:dyDescent="0.25">
      <c r="B2082">
        <f>INDEX(exante.Technology!$A$5:$A$300,MATCH(E2082,exante.Technology!$C$5:$C$300,0))</f>
        <v>1407</v>
      </c>
      <c r="C2082" s="1">
        <f t="shared" si="99"/>
        <v>1083</v>
      </c>
      <c r="D2082" s="30" t="str">
        <f>IF(INDEX(Technologies!$B$8:$U$227,H2082,I2082)=0,"",INDEX(Technologies!$B$8:$U$227,H2082,I2082))</f>
        <v/>
      </c>
      <c r="E2082" t="str">
        <f>INDEX(Technologies!$B$8:$B$227,H2082)</f>
        <v>RefrigFrz-565kWhyr-23to31ft3-ES</v>
      </c>
      <c r="G2082" t="str">
        <f t="shared" si="98"/>
        <v>ThruDoorIce</v>
      </c>
      <c r="H2082">
        <f t="shared" si="100"/>
        <v>207</v>
      </c>
      <c r="I2082">
        <f>MATCH(G2082,Technologies!$B$7:$U$7,0)</f>
        <v>6</v>
      </c>
      <c r="J2082">
        <v>119</v>
      </c>
    </row>
    <row r="2083" spans="2:10" x14ac:dyDescent="0.25">
      <c r="B2083">
        <f>INDEX(exante.Technology!$A$5:$A$300,MATCH(E2083,exante.Technology!$C$5:$C$300,0))</f>
        <v>1407</v>
      </c>
      <c r="C2083" s="1">
        <f t="shared" si="99"/>
        <v>38</v>
      </c>
      <c r="D2083" s="30" t="str">
        <f>IF(INDEX(Technologies!$B$8:$U$227,H2083,I2083)=0,"",INDEX(Technologies!$B$8:$U$227,H2083,I2083))</f>
        <v/>
      </c>
      <c r="E2083" t="str">
        <f>INDEX(Technologies!$B$8:$B$227,H2083)</f>
        <v>RefrigFrz-565kWhyr-23to31ft3-ES</v>
      </c>
      <c r="G2083" t="str">
        <f t="shared" si="98"/>
        <v>Defrost</v>
      </c>
      <c r="H2083">
        <f t="shared" si="100"/>
        <v>207</v>
      </c>
      <c r="I2083">
        <f>MATCH(G2083,Technologies!$B$7:$U$7,0)</f>
        <v>7</v>
      </c>
      <c r="J2083">
        <v>119</v>
      </c>
    </row>
    <row r="2084" spans="2:10" x14ac:dyDescent="0.25">
      <c r="B2084">
        <f>INDEX(exante.Technology!$A$5:$A$300,MATCH(E2084,exante.Technology!$C$5:$C$300,0))</f>
        <v>1407</v>
      </c>
      <c r="C2084" s="1">
        <f t="shared" si="99"/>
        <v>205</v>
      </c>
      <c r="D2084" s="30" t="str">
        <f>IF(INDEX(Technologies!$B$8:$U$227,H2084,I2084)=0,"",INDEX(Technologies!$B$8:$U$227,H2084,I2084))</f>
        <v/>
      </c>
      <c r="E2084" t="str">
        <f>INDEX(Technologies!$B$8:$B$227,H2084)</f>
        <v>RefrigFrz-565kWhyr-23to31ft3-ES</v>
      </c>
      <c r="G2084" t="str">
        <f t="shared" si="98"/>
        <v>TotVolume</v>
      </c>
      <c r="H2084">
        <f t="shared" si="100"/>
        <v>207</v>
      </c>
      <c r="I2084">
        <f>MATCH(G2084,Technologies!$B$7:$U$7,0)</f>
        <v>8</v>
      </c>
      <c r="J2084">
        <v>119</v>
      </c>
    </row>
    <row r="2085" spans="2:10" x14ac:dyDescent="0.25">
      <c r="B2085">
        <f>INDEX(exante.Technology!$A$5:$A$300,MATCH(E2085,exante.Technology!$C$5:$C$300,0))</f>
        <v>1407</v>
      </c>
      <c r="C2085" s="1">
        <f t="shared" si="99"/>
        <v>1084</v>
      </c>
      <c r="D2085" s="30" t="str">
        <f>IF(INDEX(Technologies!$B$8:$U$227,H2085,I2085)=0,"",INDEX(Technologies!$B$8:$U$227,H2085,I2085))</f>
        <v>23to31ft3</v>
      </c>
      <c r="E2085" t="str">
        <f>INDEX(Technologies!$B$8:$B$227,H2085)</f>
        <v>RefrigFrz-565kWhyr-23to31ft3-ES</v>
      </c>
      <c r="G2085" t="str">
        <f t="shared" si="98"/>
        <v>SizeRange</v>
      </c>
      <c r="H2085">
        <f t="shared" si="100"/>
        <v>207</v>
      </c>
      <c r="I2085">
        <f>MATCH(G2085,Technologies!$B$7:$U$7,0)</f>
        <v>10</v>
      </c>
      <c r="J2085">
        <v>119</v>
      </c>
    </row>
    <row r="2086" spans="2:10" x14ac:dyDescent="0.25">
      <c r="B2086">
        <f>INDEX(exante.Technology!$A$5:$A$300,MATCH(E2086,exante.Technology!$C$5:$C$300,0))</f>
        <v>1407</v>
      </c>
      <c r="C2086" s="1">
        <f t="shared" si="99"/>
        <v>1085</v>
      </c>
      <c r="D2086" s="30" t="str">
        <f>IF(INDEX(Technologies!$B$8:$U$227,H2086,I2086)=0,"",INDEX(Technologies!$B$8:$U$227,H2086,I2086))</f>
        <v>EStar</v>
      </c>
      <c r="E2086" t="str">
        <f>INDEX(Technologies!$B$8:$B$227,H2086)</f>
        <v>RefrigFrz-565kWhyr-23to31ft3-ES</v>
      </c>
      <c r="G2086" t="str">
        <f t="shared" si="98"/>
        <v>EffLevel</v>
      </c>
      <c r="H2086">
        <f t="shared" si="100"/>
        <v>207</v>
      </c>
      <c r="I2086">
        <f>MATCH(G2086,Technologies!$B$7:$U$7,0)</f>
        <v>11</v>
      </c>
      <c r="J2086">
        <v>119</v>
      </c>
    </row>
    <row r="2087" spans="2:10" x14ac:dyDescent="0.25">
      <c r="B2087">
        <f>INDEX(exante.Technology!$A$5:$A$300,MATCH(E2087,exante.Technology!$C$5:$C$300,0))</f>
        <v>1407</v>
      </c>
      <c r="C2087" s="1">
        <f t="shared" si="99"/>
        <v>167</v>
      </c>
      <c r="D2087" s="30">
        <f>IF(INDEX(Technologies!$B$8:$U$227,H2087,I2087)=0,"",INDEX(Technologies!$B$8:$U$227,H2087,I2087))</f>
        <v>565</v>
      </c>
      <c r="E2087" t="str">
        <f>INDEX(Technologies!$B$8:$B$227,H2087)</f>
        <v>RefrigFrz-565kWhyr-23to31ft3-ES</v>
      </c>
      <c r="G2087" t="str">
        <f t="shared" si="98"/>
        <v>Rated_kWhyr</v>
      </c>
      <c r="H2087">
        <f t="shared" si="100"/>
        <v>207</v>
      </c>
      <c r="I2087">
        <f>MATCH(G2087,Technologies!$B$7:$U$7,0)</f>
        <v>12</v>
      </c>
      <c r="J2087">
        <v>119</v>
      </c>
    </row>
    <row r="2088" spans="2:10" x14ac:dyDescent="0.25">
      <c r="B2088">
        <f>INDEX(exante.Technology!$A$5:$A$300,MATCH(E2088,exante.Technology!$C$5:$C$300,0))</f>
        <v>1407</v>
      </c>
      <c r="C2088" s="1">
        <f t="shared" si="99"/>
        <v>9</v>
      </c>
      <c r="D2088" s="30" t="str">
        <f>IF(INDEX(Technologies!$B$8:$U$227,H2088,I2088)=0,"",INDEX(Technologies!$B$8:$U$227,H2088,I2088))</f>
        <v>RatedkWh</v>
      </c>
      <c r="E2088" t="str">
        <f>INDEX(Technologies!$B$8:$B$227,H2088)</f>
        <v>RefrigFrz-565kWhyr-23to31ft3-ES</v>
      </c>
      <c r="G2088" t="str">
        <f t="shared" si="98"/>
        <v>Scale_Basis_Type</v>
      </c>
      <c r="H2088">
        <f t="shared" si="100"/>
        <v>207</v>
      </c>
      <c r="I2088">
        <f>MATCH(G2088,Technologies!$B$7:$U$7,0)</f>
        <v>13</v>
      </c>
      <c r="J2088">
        <v>119</v>
      </c>
    </row>
    <row r="2089" spans="2:10" x14ac:dyDescent="0.25">
      <c r="B2089">
        <f>INDEX(exante.Technology!$A$5:$A$300,MATCH(E2089,exante.Technology!$C$5:$C$300,0))</f>
        <v>1407</v>
      </c>
      <c r="C2089" s="1">
        <f t="shared" si="99"/>
        <v>10</v>
      </c>
      <c r="D2089" s="30">
        <f>IF(INDEX(Technologies!$B$8:$U$227,H2089,I2089)=0,"",INDEX(Technologies!$B$8:$U$227,H2089,I2089))</f>
        <v>565</v>
      </c>
      <c r="E2089" t="str">
        <f>INDEX(Technologies!$B$8:$B$227,H2089)</f>
        <v>RefrigFrz-565kWhyr-23to31ft3-ES</v>
      </c>
      <c r="G2089" t="str">
        <f t="shared" si="98"/>
        <v>Scale_Basis_Value</v>
      </c>
      <c r="H2089">
        <f t="shared" si="100"/>
        <v>207</v>
      </c>
      <c r="I2089">
        <f>MATCH(G2089,Technologies!$B$7:$U$7,0)</f>
        <v>14</v>
      </c>
      <c r="J2089">
        <v>119</v>
      </c>
    </row>
    <row r="2090" spans="2:10" x14ac:dyDescent="0.25">
      <c r="B2090">
        <f>INDEX(exante.Technology!$A$5:$A$300,MATCH(E2090,exante.Technology!$C$5:$C$300,0))</f>
        <v>1408</v>
      </c>
      <c r="C2090" s="1">
        <f t="shared" si="99"/>
        <v>83</v>
      </c>
      <c r="D2090" s="30" t="str">
        <f>IF(INDEX(Technologies!$B$8:$U$227,H2090,I2090)=0,"",INDEX(Technologies!$B$8:$U$227,H2090,I2090))</f>
        <v>Bottom</v>
      </c>
      <c r="E2090" t="str">
        <f>INDEX(Technologies!$B$8:$B$227,H2090)</f>
        <v>RefrigFrz-573kWhyr-16.5to25ft3</v>
      </c>
      <c r="G2090" t="str">
        <f t="shared" si="98"/>
        <v>Freezer_Location</v>
      </c>
      <c r="H2090">
        <f t="shared" si="100"/>
        <v>208</v>
      </c>
      <c r="I2090">
        <f>MATCH(G2090,Technologies!$B$7:$U$7,0)</f>
        <v>4</v>
      </c>
      <c r="J2090">
        <v>119</v>
      </c>
    </row>
    <row r="2091" spans="2:10" x14ac:dyDescent="0.25">
      <c r="B2091">
        <f>INDEX(exante.Technology!$A$5:$A$300,MATCH(E2091,exante.Technology!$C$5:$C$300,0))</f>
        <v>1408</v>
      </c>
      <c r="C2091" s="1">
        <f t="shared" si="99"/>
        <v>95</v>
      </c>
      <c r="D2091" s="30" t="str">
        <f>IF(INDEX(Technologies!$B$8:$U$227,H2091,I2091)=0,"",INDEX(Technologies!$B$8:$U$227,H2091,I2091))</f>
        <v/>
      </c>
      <c r="E2091" t="str">
        <f>INDEX(Technologies!$B$8:$B$227,H2091)</f>
        <v>RefrigFrz-573kWhyr-16.5to25ft3</v>
      </c>
      <c r="G2091" t="str">
        <f t="shared" si="98"/>
        <v>IceMaker</v>
      </c>
      <c r="H2091">
        <f t="shared" si="100"/>
        <v>208</v>
      </c>
      <c r="I2091">
        <f>MATCH(G2091,Technologies!$B$7:$U$7,0)</f>
        <v>5</v>
      </c>
      <c r="J2091">
        <v>119</v>
      </c>
    </row>
    <row r="2092" spans="2:10" x14ac:dyDescent="0.25">
      <c r="B2092">
        <f>INDEX(exante.Technology!$A$5:$A$300,MATCH(E2092,exante.Technology!$C$5:$C$300,0))</f>
        <v>1408</v>
      </c>
      <c r="C2092" s="1">
        <f t="shared" si="99"/>
        <v>1083</v>
      </c>
      <c r="D2092" s="30" t="str">
        <f>IF(INDEX(Technologies!$B$8:$U$227,H2092,I2092)=0,"",INDEX(Technologies!$B$8:$U$227,H2092,I2092))</f>
        <v/>
      </c>
      <c r="E2092" t="str">
        <f>INDEX(Technologies!$B$8:$B$227,H2092)</f>
        <v>RefrigFrz-573kWhyr-16.5to25ft3</v>
      </c>
      <c r="G2092" t="str">
        <f t="shared" si="98"/>
        <v>ThruDoorIce</v>
      </c>
      <c r="H2092">
        <f t="shared" si="100"/>
        <v>208</v>
      </c>
      <c r="I2092">
        <f>MATCH(G2092,Technologies!$B$7:$U$7,0)</f>
        <v>6</v>
      </c>
      <c r="J2092">
        <v>119</v>
      </c>
    </row>
    <row r="2093" spans="2:10" x14ac:dyDescent="0.25">
      <c r="B2093">
        <f>INDEX(exante.Technology!$A$5:$A$300,MATCH(E2093,exante.Technology!$C$5:$C$300,0))</f>
        <v>1408</v>
      </c>
      <c r="C2093" s="1">
        <f t="shared" si="99"/>
        <v>38</v>
      </c>
      <c r="D2093" s="30" t="str">
        <f>IF(INDEX(Technologies!$B$8:$U$227,H2093,I2093)=0,"",INDEX(Technologies!$B$8:$U$227,H2093,I2093))</f>
        <v/>
      </c>
      <c r="E2093" t="str">
        <f>INDEX(Technologies!$B$8:$B$227,H2093)</f>
        <v>RefrigFrz-573kWhyr-16.5to25ft3</v>
      </c>
      <c r="G2093" t="str">
        <f t="shared" si="98"/>
        <v>Defrost</v>
      </c>
      <c r="H2093">
        <f t="shared" si="100"/>
        <v>208</v>
      </c>
      <c r="I2093">
        <f>MATCH(G2093,Technologies!$B$7:$U$7,0)</f>
        <v>7</v>
      </c>
      <c r="J2093">
        <v>119</v>
      </c>
    </row>
    <row r="2094" spans="2:10" x14ac:dyDescent="0.25">
      <c r="B2094">
        <f>INDEX(exante.Technology!$A$5:$A$300,MATCH(E2094,exante.Technology!$C$5:$C$300,0))</f>
        <v>1408</v>
      </c>
      <c r="C2094" s="1">
        <f t="shared" si="99"/>
        <v>205</v>
      </c>
      <c r="D2094" s="30" t="str">
        <f>IF(INDEX(Technologies!$B$8:$U$227,H2094,I2094)=0,"",INDEX(Technologies!$B$8:$U$227,H2094,I2094))</f>
        <v/>
      </c>
      <c r="E2094" t="str">
        <f>INDEX(Technologies!$B$8:$B$227,H2094)</f>
        <v>RefrigFrz-573kWhyr-16.5to25ft3</v>
      </c>
      <c r="G2094" t="str">
        <f t="shared" si="98"/>
        <v>TotVolume</v>
      </c>
      <c r="H2094">
        <f t="shared" si="100"/>
        <v>208</v>
      </c>
      <c r="I2094">
        <f>MATCH(G2094,Technologies!$B$7:$U$7,0)</f>
        <v>8</v>
      </c>
      <c r="J2094">
        <v>119</v>
      </c>
    </row>
    <row r="2095" spans="2:10" x14ac:dyDescent="0.25">
      <c r="B2095">
        <f>INDEX(exante.Technology!$A$5:$A$300,MATCH(E2095,exante.Technology!$C$5:$C$300,0))</f>
        <v>1408</v>
      </c>
      <c r="C2095" s="1">
        <f t="shared" si="99"/>
        <v>1084</v>
      </c>
      <c r="D2095" s="30" t="str">
        <f>IF(INDEX(Technologies!$B$8:$U$227,H2095,I2095)=0,"",INDEX(Technologies!$B$8:$U$227,H2095,I2095))</f>
        <v>16.5to25ft3</v>
      </c>
      <c r="E2095" t="str">
        <f>INDEX(Technologies!$B$8:$B$227,H2095)</f>
        <v>RefrigFrz-573kWhyr-16.5to25ft3</v>
      </c>
      <c r="G2095" t="str">
        <f t="shared" si="98"/>
        <v>SizeRange</v>
      </c>
      <c r="H2095">
        <f t="shared" si="100"/>
        <v>208</v>
      </c>
      <c r="I2095">
        <f>MATCH(G2095,Technologies!$B$7:$U$7,0)</f>
        <v>10</v>
      </c>
      <c r="J2095">
        <v>119</v>
      </c>
    </row>
    <row r="2096" spans="2:10" x14ac:dyDescent="0.25">
      <c r="B2096">
        <f>INDEX(exante.Technology!$A$5:$A$300,MATCH(E2096,exante.Technology!$C$5:$C$300,0))</f>
        <v>1408</v>
      </c>
      <c r="C2096" s="1">
        <f t="shared" si="99"/>
        <v>1085</v>
      </c>
      <c r="D2096" s="30" t="str">
        <f>IF(INDEX(Technologies!$B$8:$U$227,H2096,I2096)=0,"",INDEX(Technologies!$B$8:$U$227,H2096,I2096))</f>
        <v/>
      </c>
      <c r="E2096" t="str">
        <f>INDEX(Technologies!$B$8:$B$227,H2096)</f>
        <v>RefrigFrz-573kWhyr-16.5to25ft3</v>
      </c>
      <c r="G2096" t="str">
        <f t="shared" si="98"/>
        <v>EffLevel</v>
      </c>
      <c r="H2096">
        <f t="shared" si="100"/>
        <v>208</v>
      </c>
      <c r="I2096">
        <f>MATCH(G2096,Technologies!$B$7:$U$7,0)</f>
        <v>11</v>
      </c>
      <c r="J2096">
        <v>119</v>
      </c>
    </row>
    <row r="2097" spans="2:10" x14ac:dyDescent="0.25">
      <c r="B2097">
        <f>INDEX(exante.Technology!$A$5:$A$300,MATCH(E2097,exante.Technology!$C$5:$C$300,0))</f>
        <v>1408</v>
      </c>
      <c r="C2097" s="1">
        <f t="shared" si="99"/>
        <v>167</v>
      </c>
      <c r="D2097" s="30">
        <f>IF(INDEX(Technologies!$B$8:$U$227,H2097,I2097)=0,"",INDEX(Technologies!$B$8:$U$227,H2097,I2097))</f>
        <v>573</v>
      </c>
      <c r="E2097" t="str">
        <f>INDEX(Technologies!$B$8:$B$227,H2097)</f>
        <v>RefrigFrz-573kWhyr-16.5to25ft3</v>
      </c>
      <c r="G2097" t="str">
        <f t="shared" si="98"/>
        <v>Rated_kWhyr</v>
      </c>
      <c r="H2097">
        <f t="shared" si="100"/>
        <v>208</v>
      </c>
      <c r="I2097">
        <f>MATCH(G2097,Technologies!$B$7:$U$7,0)</f>
        <v>12</v>
      </c>
      <c r="J2097">
        <v>119</v>
      </c>
    </row>
    <row r="2098" spans="2:10" x14ac:dyDescent="0.25">
      <c r="B2098">
        <f>INDEX(exante.Technology!$A$5:$A$300,MATCH(E2098,exante.Technology!$C$5:$C$300,0))</f>
        <v>1408</v>
      </c>
      <c r="C2098" s="1">
        <f t="shared" si="99"/>
        <v>9</v>
      </c>
      <c r="D2098" s="30" t="str">
        <f>IF(INDEX(Technologies!$B$8:$U$227,H2098,I2098)=0,"",INDEX(Technologies!$B$8:$U$227,H2098,I2098))</f>
        <v>RatedkWh</v>
      </c>
      <c r="E2098" t="str">
        <f>INDEX(Technologies!$B$8:$B$227,H2098)</f>
        <v>RefrigFrz-573kWhyr-16.5to25ft3</v>
      </c>
      <c r="G2098" t="str">
        <f t="shared" si="98"/>
        <v>Scale_Basis_Type</v>
      </c>
      <c r="H2098">
        <f t="shared" si="100"/>
        <v>208</v>
      </c>
      <c r="I2098">
        <f>MATCH(G2098,Technologies!$B$7:$U$7,0)</f>
        <v>13</v>
      </c>
      <c r="J2098">
        <v>119</v>
      </c>
    </row>
    <row r="2099" spans="2:10" x14ac:dyDescent="0.25">
      <c r="B2099">
        <f>INDEX(exante.Technology!$A$5:$A$300,MATCH(E2099,exante.Technology!$C$5:$C$300,0))</f>
        <v>1408</v>
      </c>
      <c r="C2099" s="1">
        <f t="shared" si="99"/>
        <v>10</v>
      </c>
      <c r="D2099" s="30">
        <f>IF(INDEX(Technologies!$B$8:$U$227,H2099,I2099)=0,"",INDEX(Technologies!$B$8:$U$227,H2099,I2099))</f>
        <v>573</v>
      </c>
      <c r="E2099" t="str">
        <f>INDEX(Technologies!$B$8:$B$227,H2099)</f>
        <v>RefrigFrz-573kWhyr-16.5to25ft3</v>
      </c>
      <c r="G2099" t="str">
        <f t="shared" si="98"/>
        <v>Scale_Basis_Value</v>
      </c>
      <c r="H2099">
        <f t="shared" si="100"/>
        <v>208</v>
      </c>
      <c r="I2099">
        <f>MATCH(G2099,Technologies!$B$7:$U$7,0)</f>
        <v>14</v>
      </c>
      <c r="J2099">
        <v>119</v>
      </c>
    </row>
    <row r="2100" spans="2:10" x14ac:dyDescent="0.25">
      <c r="B2100">
        <f>INDEX(exante.Technology!$A$5:$A$300,MATCH(E2100,exante.Technology!$C$5:$C$300,0))</f>
        <v>1409</v>
      </c>
      <c r="C2100" s="1">
        <f t="shared" si="99"/>
        <v>83</v>
      </c>
      <c r="D2100" s="30" t="str">
        <f>IF(INDEX(Technologies!$B$8:$U$227,H2100,I2100)=0,"",INDEX(Technologies!$B$8:$U$227,H2100,I2100))</f>
        <v>Side</v>
      </c>
      <c r="E2100" t="str">
        <f>INDEX(Technologies!$B$8:$B$227,H2100)</f>
        <v>RefrigFrz-620kWhyr-15to23ft3</v>
      </c>
      <c r="G2100" t="str">
        <f t="shared" si="98"/>
        <v>Freezer_Location</v>
      </c>
      <c r="H2100">
        <f t="shared" si="100"/>
        <v>209</v>
      </c>
      <c r="I2100">
        <f>MATCH(G2100,Technologies!$B$7:$U$7,0)</f>
        <v>4</v>
      </c>
      <c r="J2100">
        <v>119</v>
      </c>
    </row>
    <row r="2101" spans="2:10" x14ac:dyDescent="0.25">
      <c r="B2101">
        <f>INDEX(exante.Technology!$A$5:$A$300,MATCH(E2101,exante.Technology!$C$5:$C$300,0))</f>
        <v>1409</v>
      </c>
      <c r="C2101" s="1">
        <f t="shared" si="99"/>
        <v>95</v>
      </c>
      <c r="D2101" s="30" t="str">
        <f>IF(INDEX(Technologies!$B$8:$U$227,H2101,I2101)=0,"",INDEX(Technologies!$B$8:$U$227,H2101,I2101))</f>
        <v/>
      </c>
      <c r="E2101" t="str">
        <f>INDEX(Technologies!$B$8:$B$227,H2101)</f>
        <v>RefrigFrz-620kWhyr-15to23ft3</v>
      </c>
      <c r="G2101" t="str">
        <f t="shared" ref="G2101:G2164" si="101">VLOOKUP(C2101,$B$6:$C$17,2,FALSE)</f>
        <v>IceMaker</v>
      </c>
      <c r="H2101">
        <f t="shared" si="100"/>
        <v>209</v>
      </c>
      <c r="I2101">
        <f>MATCH(G2101,Technologies!$B$7:$U$7,0)</f>
        <v>5</v>
      </c>
      <c r="J2101">
        <v>119</v>
      </c>
    </row>
    <row r="2102" spans="2:10" x14ac:dyDescent="0.25">
      <c r="B2102">
        <f>INDEX(exante.Technology!$A$5:$A$300,MATCH(E2102,exante.Technology!$C$5:$C$300,0))</f>
        <v>1409</v>
      </c>
      <c r="C2102" s="1">
        <f t="shared" si="99"/>
        <v>1083</v>
      </c>
      <c r="D2102" s="30" t="str">
        <f>IF(INDEX(Technologies!$B$8:$U$227,H2102,I2102)=0,"",INDEX(Technologies!$B$8:$U$227,H2102,I2102))</f>
        <v/>
      </c>
      <c r="E2102" t="str">
        <f>INDEX(Technologies!$B$8:$B$227,H2102)</f>
        <v>RefrigFrz-620kWhyr-15to23ft3</v>
      </c>
      <c r="G2102" t="str">
        <f t="shared" si="101"/>
        <v>ThruDoorIce</v>
      </c>
      <c r="H2102">
        <f t="shared" si="100"/>
        <v>209</v>
      </c>
      <c r="I2102">
        <f>MATCH(G2102,Technologies!$B$7:$U$7,0)</f>
        <v>6</v>
      </c>
      <c r="J2102">
        <v>119</v>
      </c>
    </row>
    <row r="2103" spans="2:10" x14ac:dyDescent="0.25">
      <c r="B2103">
        <f>INDEX(exante.Technology!$A$5:$A$300,MATCH(E2103,exante.Technology!$C$5:$C$300,0))</f>
        <v>1409</v>
      </c>
      <c r="C2103" s="1">
        <f t="shared" si="99"/>
        <v>38</v>
      </c>
      <c r="D2103" s="30" t="str">
        <f>IF(INDEX(Technologies!$B$8:$U$227,H2103,I2103)=0,"",INDEX(Technologies!$B$8:$U$227,H2103,I2103))</f>
        <v/>
      </c>
      <c r="E2103" t="str">
        <f>INDEX(Technologies!$B$8:$B$227,H2103)</f>
        <v>RefrigFrz-620kWhyr-15to23ft3</v>
      </c>
      <c r="G2103" t="str">
        <f t="shared" si="101"/>
        <v>Defrost</v>
      </c>
      <c r="H2103">
        <f t="shared" si="100"/>
        <v>209</v>
      </c>
      <c r="I2103">
        <f>MATCH(G2103,Technologies!$B$7:$U$7,0)</f>
        <v>7</v>
      </c>
      <c r="J2103">
        <v>119</v>
      </c>
    </row>
    <row r="2104" spans="2:10" x14ac:dyDescent="0.25">
      <c r="B2104">
        <f>INDEX(exante.Technology!$A$5:$A$300,MATCH(E2104,exante.Technology!$C$5:$C$300,0))</f>
        <v>1409</v>
      </c>
      <c r="C2104" s="1">
        <f t="shared" si="99"/>
        <v>205</v>
      </c>
      <c r="D2104" s="30" t="str">
        <f>IF(INDEX(Technologies!$B$8:$U$227,H2104,I2104)=0,"",INDEX(Technologies!$B$8:$U$227,H2104,I2104))</f>
        <v/>
      </c>
      <c r="E2104" t="str">
        <f>INDEX(Technologies!$B$8:$B$227,H2104)</f>
        <v>RefrigFrz-620kWhyr-15to23ft3</v>
      </c>
      <c r="G2104" t="str">
        <f t="shared" si="101"/>
        <v>TotVolume</v>
      </c>
      <c r="H2104">
        <f t="shared" si="100"/>
        <v>209</v>
      </c>
      <c r="I2104">
        <f>MATCH(G2104,Technologies!$B$7:$U$7,0)</f>
        <v>8</v>
      </c>
      <c r="J2104">
        <v>119</v>
      </c>
    </row>
    <row r="2105" spans="2:10" x14ac:dyDescent="0.25">
      <c r="B2105">
        <f>INDEX(exante.Technology!$A$5:$A$300,MATCH(E2105,exante.Technology!$C$5:$C$300,0))</f>
        <v>1409</v>
      </c>
      <c r="C2105" s="1">
        <f t="shared" si="99"/>
        <v>1084</v>
      </c>
      <c r="D2105" s="30" t="str">
        <f>IF(INDEX(Technologies!$B$8:$U$227,H2105,I2105)=0,"",INDEX(Technologies!$B$8:$U$227,H2105,I2105))</f>
        <v>15to23ft3</v>
      </c>
      <c r="E2105" t="str">
        <f>INDEX(Technologies!$B$8:$B$227,H2105)</f>
        <v>RefrigFrz-620kWhyr-15to23ft3</v>
      </c>
      <c r="G2105" t="str">
        <f t="shared" si="101"/>
        <v>SizeRange</v>
      </c>
      <c r="H2105">
        <f t="shared" si="100"/>
        <v>209</v>
      </c>
      <c r="I2105">
        <f>MATCH(G2105,Technologies!$B$7:$U$7,0)</f>
        <v>10</v>
      </c>
      <c r="J2105">
        <v>119</v>
      </c>
    </row>
    <row r="2106" spans="2:10" x14ac:dyDescent="0.25">
      <c r="B2106">
        <f>INDEX(exante.Technology!$A$5:$A$300,MATCH(E2106,exante.Technology!$C$5:$C$300,0))</f>
        <v>1409</v>
      </c>
      <c r="C2106" s="1">
        <f t="shared" si="99"/>
        <v>1085</v>
      </c>
      <c r="D2106" s="30" t="str">
        <f>IF(INDEX(Technologies!$B$8:$U$227,H2106,I2106)=0,"",INDEX(Technologies!$B$8:$U$227,H2106,I2106))</f>
        <v/>
      </c>
      <c r="E2106" t="str">
        <f>INDEX(Technologies!$B$8:$B$227,H2106)</f>
        <v>RefrigFrz-620kWhyr-15to23ft3</v>
      </c>
      <c r="G2106" t="str">
        <f t="shared" si="101"/>
        <v>EffLevel</v>
      </c>
      <c r="H2106">
        <f t="shared" si="100"/>
        <v>209</v>
      </c>
      <c r="I2106">
        <f>MATCH(G2106,Technologies!$B$7:$U$7,0)</f>
        <v>11</v>
      </c>
      <c r="J2106">
        <v>119</v>
      </c>
    </row>
    <row r="2107" spans="2:10" x14ac:dyDescent="0.25">
      <c r="B2107">
        <f>INDEX(exante.Technology!$A$5:$A$300,MATCH(E2107,exante.Technology!$C$5:$C$300,0))</f>
        <v>1409</v>
      </c>
      <c r="C2107" s="1">
        <f t="shared" si="99"/>
        <v>167</v>
      </c>
      <c r="D2107" s="30">
        <f>IF(INDEX(Technologies!$B$8:$U$227,H2107,I2107)=0,"",INDEX(Technologies!$B$8:$U$227,H2107,I2107))</f>
        <v>620</v>
      </c>
      <c r="E2107" t="str">
        <f>INDEX(Technologies!$B$8:$B$227,H2107)</f>
        <v>RefrigFrz-620kWhyr-15to23ft3</v>
      </c>
      <c r="G2107" t="str">
        <f t="shared" si="101"/>
        <v>Rated_kWhyr</v>
      </c>
      <c r="H2107">
        <f t="shared" si="100"/>
        <v>209</v>
      </c>
      <c r="I2107">
        <f>MATCH(G2107,Technologies!$B$7:$U$7,0)</f>
        <v>12</v>
      </c>
      <c r="J2107">
        <v>119</v>
      </c>
    </row>
    <row r="2108" spans="2:10" x14ac:dyDescent="0.25">
      <c r="B2108">
        <f>INDEX(exante.Technology!$A$5:$A$300,MATCH(E2108,exante.Technology!$C$5:$C$300,0))</f>
        <v>1409</v>
      </c>
      <c r="C2108" s="1">
        <f t="shared" si="99"/>
        <v>9</v>
      </c>
      <c r="D2108" s="30" t="str">
        <f>IF(INDEX(Technologies!$B$8:$U$227,H2108,I2108)=0,"",INDEX(Technologies!$B$8:$U$227,H2108,I2108))</f>
        <v>RatedkWh</v>
      </c>
      <c r="E2108" t="str">
        <f>INDEX(Technologies!$B$8:$B$227,H2108)</f>
        <v>RefrigFrz-620kWhyr-15to23ft3</v>
      </c>
      <c r="G2108" t="str">
        <f t="shared" si="101"/>
        <v>Scale_Basis_Type</v>
      </c>
      <c r="H2108">
        <f t="shared" si="100"/>
        <v>209</v>
      </c>
      <c r="I2108">
        <f>MATCH(G2108,Technologies!$B$7:$U$7,0)</f>
        <v>13</v>
      </c>
      <c r="J2108">
        <v>119</v>
      </c>
    </row>
    <row r="2109" spans="2:10" x14ac:dyDescent="0.25">
      <c r="B2109">
        <f>INDEX(exante.Technology!$A$5:$A$300,MATCH(E2109,exante.Technology!$C$5:$C$300,0))</f>
        <v>1409</v>
      </c>
      <c r="C2109" s="1">
        <f t="shared" si="99"/>
        <v>10</v>
      </c>
      <c r="D2109" s="30">
        <f>IF(INDEX(Technologies!$B$8:$U$227,H2109,I2109)=0,"",INDEX(Technologies!$B$8:$U$227,H2109,I2109))</f>
        <v>620</v>
      </c>
      <c r="E2109" t="str">
        <f>INDEX(Technologies!$B$8:$B$227,H2109)</f>
        <v>RefrigFrz-620kWhyr-15to23ft3</v>
      </c>
      <c r="G2109" t="str">
        <f t="shared" si="101"/>
        <v>Scale_Basis_Value</v>
      </c>
      <c r="H2109">
        <f t="shared" si="100"/>
        <v>209</v>
      </c>
      <c r="I2109">
        <f>MATCH(G2109,Technologies!$B$7:$U$7,0)</f>
        <v>14</v>
      </c>
      <c r="J2109">
        <v>119</v>
      </c>
    </row>
    <row r="2110" spans="2:10" x14ac:dyDescent="0.25">
      <c r="B2110">
        <f>INDEX(exante.Technology!$A$5:$A$300,MATCH(E2110,exante.Technology!$C$5:$C$300,0))</f>
        <v>1410</v>
      </c>
      <c r="C2110" s="1">
        <f t="shared" si="99"/>
        <v>83</v>
      </c>
      <c r="D2110" s="30" t="str">
        <f>IF(INDEX(Technologies!$B$8:$U$227,H2110,I2110)=0,"",INDEX(Technologies!$B$8:$U$227,H2110,I2110))</f>
        <v>Side</v>
      </c>
      <c r="E2110" t="str">
        <f>INDEX(Technologies!$B$8:$B$227,H2110)</f>
        <v>RefrigFrz-620kWhyr-23to31ft3-ES</v>
      </c>
      <c r="G2110" t="str">
        <f t="shared" si="101"/>
        <v>Freezer_Location</v>
      </c>
      <c r="H2110">
        <f t="shared" si="100"/>
        <v>210</v>
      </c>
      <c r="I2110">
        <f>MATCH(G2110,Technologies!$B$7:$U$7,0)</f>
        <v>4</v>
      </c>
      <c r="J2110">
        <v>119</v>
      </c>
    </row>
    <row r="2111" spans="2:10" x14ac:dyDescent="0.25">
      <c r="B2111">
        <f>INDEX(exante.Technology!$A$5:$A$300,MATCH(E2111,exante.Technology!$C$5:$C$300,0))</f>
        <v>1410</v>
      </c>
      <c r="C2111" s="1">
        <f t="shared" si="99"/>
        <v>95</v>
      </c>
      <c r="D2111" s="30" t="str">
        <f>IF(INDEX(Technologies!$B$8:$U$227,H2111,I2111)=0,"",INDEX(Technologies!$B$8:$U$227,H2111,I2111))</f>
        <v/>
      </c>
      <c r="E2111" t="str">
        <f>INDEX(Technologies!$B$8:$B$227,H2111)</f>
        <v>RefrigFrz-620kWhyr-23to31ft3-ES</v>
      </c>
      <c r="G2111" t="str">
        <f t="shared" si="101"/>
        <v>IceMaker</v>
      </c>
      <c r="H2111">
        <f t="shared" si="100"/>
        <v>210</v>
      </c>
      <c r="I2111">
        <f>MATCH(G2111,Technologies!$B$7:$U$7,0)</f>
        <v>5</v>
      </c>
      <c r="J2111">
        <v>119</v>
      </c>
    </row>
    <row r="2112" spans="2:10" x14ac:dyDescent="0.25">
      <c r="B2112">
        <f>INDEX(exante.Technology!$A$5:$A$300,MATCH(E2112,exante.Technology!$C$5:$C$300,0))</f>
        <v>1410</v>
      </c>
      <c r="C2112" s="1">
        <f t="shared" si="99"/>
        <v>1083</v>
      </c>
      <c r="D2112" s="30" t="b">
        <f>IF(INDEX(Technologies!$B$8:$U$227,H2112,I2112)=0,"",INDEX(Technologies!$B$8:$U$227,H2112,I2112))</f>
        <v>1</v>
      </c>
      <c r="E2112" t="str">
        <f>INDEX(Technologies!$B$8:$B$227,H2112)</f>
        <v>RefrigFrz-620kWhyr-23to31ft3-ES</v>
      </c>
      <c r="G2112" t="str">
        <f t="shared" si="101"/>
        <v>ThruDoorIce</v>
      </c>
      <c r="H2112">
        <f t="shared" si="100"/>
        <v>210</v>
      </c>
      <c r="I2112">
        <f>MATCH(G2112,Technologies!$B$7:$U$7,0)</f>
        <v>6</v>
      </c>
      <c r="J2112">
        <v>119</v>
      </c>
    </row>
    <row r="2113" spans="2:10" x14ac:dyDescent="0.25">
      <c r="B2113">
        <f>INDEX(exante.Technology!$A$5:$A$300,MATCH(E2113,exante.Technology!$C$5:$C$300,0))</f>
        <v>1410</v>
      </c>
      <c r="C2113" s="1">
        <f t="shared" si="99"/>
        <v>38</v>
      </c>
      <c r="D2113" s="30" t="str">
        <f>IF(INDEX(Technologies!$B$8:$U$227,H2113,I2113)=0,"",INDEX(Technologies!$B$8:$U$227,H2113,I2113))</f>
        <v/>
      </c>
      <c r="E2113" t="str">
        <f>INDEX(Technologies!$B$8:$B$227,H2113)</f>
        <v>RefrigFrz-620kWhyr-23to31ft3-ES</v>
      </c>
      <c r="G2113" t="str">
        <f t="shared" si="101"/>
        <v>Defrost</v>
      </c>
      <c r="H2113">
        <f t="shared" si="100"/>
        <v>210</v>
      </c>
      <c r="I2113">
        <f>MATCH(G2113,Technologies!$B$7:$U$7,0)</f>
        <v>7</v>
      </c>
      <c r="J2113">
        <v>119</v>
      </c>
    </row>
    <row r="2114" spans="2:10" x14ac:dyDescent="0.25">
      <c r="B2114">
        <f>INDEX(exante.Technology!$A$5:$A$300,MATCH(E2114,exante.Technology!$C$5:$C$300,0))</f>
        <v>1410</v>
      </c>
      <c r="C2114" s="1">
        <f t="shared" si="99"/>
        <v>205</v>
      </c>
      <c r="D2114" s="30" t="str">
        <f>IF(INDEX(Technologies!$B$8:$U$227,H2114,I2114)=0,"",INDEX(Technologies!$B$8:$U$227,H2114,I2114))</f>
        <v/>
      </c>
      <c r="E2114" t="str">
        <f>INDEX(Technologies!$B$8:$B$227,H2114)</f>
        <v>RefrigFrz-620kWhyr-23to31ft3-ES</v>
      </c>
      <c r="G2114" t="str">
        <f t="shared" si="101"/>
        <v>TotVolume</v>
      </c>
      <c r="H2114">
        <f t="shared" si="100"/>
        <v>210</v>
      </c>
      <c r="I2114">
        <f>MATCH(G2114,Technologies!$B$7:$U$7,0)</f>
        <v>8</v>
      </c>
      <c r="J2114">
        <v>119</v>
      </c>
    </row>
    <row r="2115" spans="2:10" x14ac:dyDescent="0.25">
      <c r="B2115">
        <f>INDEX(exante.Technology!$A$5:$A$300,MATCH(E2115,exante.Technology!$C$5:$C$300,0))</f>
        <v>1410</v>
      </c>
      <c r="C2115" s="1">
        <f t="shared" si="99"/>
        <v>1084</v>
      </c>
      <c r="D2115" s="30" t="str">
        <f>IF(INDEX(Technologies!$B$8:$U$227,H2115,I2115)=0,"",INDEX(Technologies!$B$8:$U$227,H2115,I2115))</f>
        <v>23to31ft3</v>
      </c>
      <c r="E2115" t="str">
        <f>INDEX(Technologies!$B$8:$B$227,H2115)</f>
        <v>RefrigFrz-620kWhyr-23to31ft3-ES</v>
      </c>
      <c r="G2115" t="str">
        <f t="shared" si="101"/>
        <v>SizeRange</v>
      </c>
      <c r="H2115">
        <f t="shared" si="100"/>
        <v>210</v>
      </c>
      <c r="I2115">
        <f>MATCH(G2115,Technologies!$B$7:$U$7,0)</f>
        <v>10</v>
      </c>
      <c r="J2115">
        <v>119</v>
      </c>
    </row>
    <row r="2116" spans="2:10" x14ac:dyDescent="0.25">
      <c r="B2116">
        <f>INDEX(exante.Technology!$A$5:$A$300,MATCH(E2116,exante.Technology!$C$5:$C$300,0))</f>
        <v>1410</v>
      </c>
      <c r="C2116" s="1">
        <f t="shared" si="99"/>
        <v>1085</v>
      </c>
      <c r="D2116" s="30" t="str">
        <f>IF(INDEX(Technologies!$B$8:$U$227,H2116,I2116)=0,"",INDEX(Technologies!$B$8:$U$227,H2116,I2116))</f>
        <v>EStar</v>
      </c>
      <c r="E2116" t="str">
        <f>INDEX(Technologies!$B$8:$B$227,H2116)</f>
        <v>RefrigFrz-620kWhyr-23to31ft3-ES</v>
      </c>
      <c r="G2116" t="str">
        <f t="shared" si="101"/>
        <v>EffLevel</v>
      </c>
      <c r="H2116">
        <f t="shared" si="100"/>
        <v>210</v>
      </c>
      <c r="I2116">
        <f>MATCH(G2116,Technologies!$B$7:$U$7,0)</f>
        <v>11</v>
      </c>
      <c r="J2116">
        <v>119</v>
      </c>
    </row>
    <row r="2117" spans="2:10" x14ac:dyDescent="0.25">
      <c r="B2117">
        <f>INDEX(exante.Technology!$A$5:$A$300,MATCH(E2117,exante.Technology!$C$5:$C$300,0))</f>
        <v>1410</v>
      </c>
      <c r="C2117" s="1">
        <f t="shared" si="99"/>
        <v>167</v>
      </c>
      <c r="D2117" s="30">
        <f>IF(INDEX(Technologies!$B$8:$U$227,H2117,I2117)=0,"",INDEX(Technologies!$B$8:$U$227,H2117,I2117))</f>
        <v>620</v>
      </c>
      <c r="E2117" t="str">
        <f>INDEX(Technologies!$B$8:$B$227,H2117)</f>
        <v>RefrigFrz-620kWhyr-23to31ft3-ES</v>
      </c>
      <c r="G2117" t="str">
        <f t="shared" si="101"/>
        <v>Rated_kWhyr</v>
      </c>
      <c r="H2117">
        <f t="shared" si="100"/>
        <v>210</v>
      </c>
      <c r="I2117">
        <f>MATCH(G2117,Technologies!$B$7:$U$7,0)</f>
        <v>12</v>
      </c>
      <c r="J2117">
        <v>119</v>
      </c>
    </row>
    <row r="2118" spans="2:10" x14ac:dyDescent="0.25">
      <c r="B2118">
        <f>INDEX(exante.Technology!$A$5:$A$300,MATCH(E2118,exante.Technology!$C$5:$C$300,0))</f>
        <v>1410</v>
      </c>
      <c r="C2118" s="1">
        <f t="shared" si="99"/>
        <v>9</v>
      </c>
      <c r="D2118" s="30" t="str">
        <f>IF(INDEX(Technologies!$B$8:$U$227,H2118,I2118)=0,"",INDEX(Technologies!$B$8:$U$227,H2118,I2118))</f>
        <v>RatedkWh</v>
      </c>
      <c r="E2118" t="str">
        <f>INDEX(Technologies!$B$8:$B$227,H2118)</f>
        <v>RefrigFrz-620kWhyr-23to31ft3-ES</v>
      </c>
      <c r="G2118" t="str">
        <f t="shared" si="101"/>
        <v>Scale_Basis_Type</v>
      </c>
      <c r="H2118">
        <f t="shared" si="100"/>
        <v>210</v>
      </c>
      <c r="I2118">
        <f>MATCH(G2118,Technologies!$B$7:$U$7,0)</f>
        <v>13</v>
      </c>
      <c r="J2118">
        <v>119</v>
      </c>
    </row>
    <row r="2119" spans="2:10" x14ac:dyDescent="0.25">
      <c r="B2119">
        <f>INDEX(exante.Technology!$A$5:$A$300,MATCH(E2119,exante.Technology!$C$5:$C$300,0))</f>
        <v>1410</v>
      </c>
      <c r="C2119" s="1">
        <f t="shared" si="99"/>
        <v>10</v>
      </c>
      <c r="D2119" s="30">
        <f>IF(INDEX(Technologies!$B$8:$U$227,H2119,I2119)=0,"",INDEX(Technologies!$B$8:$U$227,H2119,I2119))</f>
        <v>620</v>
      </c>
      <c r="E2119" t="str">
        <f>INDEX(Technologies!$B$8:$B$227,H2119)</f>
        <v>RefrigFrz-620kWhyr-23to31ft3-ES</v>
      </c>
      <c r="G2119" t="str">
        <f t="shared" si="101"/>
        <v>Scale_Basis_Value</v>
      </c>
      <c r="H2119">
        <f t="shared" si="100"/>
        <v>210</v>
      </c>
      <c r="I2119">
        <f>MATCH(G2119,Technologies!$B$7:$U$7,0)</f>
        <v>14</v>
      </c>
      <c r="J2119">
        <v>119</v>
      </c>
    </row>
    <row r="2120" spans="2:10" x14ac:dyDescent="0.25">
      <c r="B2120">
        <f>INDEX(exante.Technology!$A$5:$A$300,MATCH(E2120,exante.Technology!$C$5:$C$300,0))</f>
        <v>1411</v>
      </c>
      <c r="C2120" s="1">
        <f t="shared" si="99"/>
        <v>83</v>
      </c>
      <c r="D2120" s="30" t="str">
        <f>IF(INDEX(Technologies!$B$8:$U$227,H2120,I2120)=0,"",INDEX(Technologies!$B$8:$U$227,H2120,I2120))</f>
        <v>Top</v>
      </c>
      <c r="E2120" t="str">
        <f>INDEX(Technologies!$B$8:$B$227,H2120)</f>
        <v>RefrigFrz-621kWhyr-10to15ft3</v>
      </c>
      <c r="G2120" t="str">
        <f t="shared" si="101"/>
        <v>Freezer_Location</v>
      </c>
      <c r="H2120">
        <f t="shared" si="100"/>
        <v>211</v>
      </c>
      <c r="I2120">
        <f>MATCH(G2120,Technologies!$B$7:$U$7,0)</f>
        <v>4</v>
      </c>
      <c r="J2120">
        <v>119</v>
      </c>
    </row>
    <row r="2121" spans="2:10" x14ac:dyDescent="0.25">
      <c r="B2121">
        <f>INDEX(exante.Technology!$A$5:$A$300,MATCH(E2121,exante.Technology!$C$5:$C$300,0))</f>
        <v>1411</v>
      </c>
      <c r="C2121" s="1">
        <f t="shared" si="99"/>
        <v>95</v>
      </c>
      <c r="D2121" s="30" t="str">
        <f>IF(INDEX(Technologies!$B$8:$U$227,H2121,I2121)=0,"",INDEX(Technologies!$B$8:$U$227,H2121,I2121))</f>
        <v/>
      </c>
      <c r="E2121" t="str">
        <f>INDEX(Technologies!$B$8:$B$227,H2121)</f>
        <v>RefrigFrz-621kWhyr-10to15ft3</v>
      </c>
      <c r="G2121" t="str">
        <f t="shared" si="101"/>
        <v>IceMaker</v>
      </c>
      <c r="H2121">
        <f t="shared" si="100"/>
        <v>211</v>
      </c>
      <c r="I2121">
        <f>MATCH(G2121,Technologies!$B$7:$U$7,0)</f>
        <v>5</v>
      </c>
      <c r="J2121">
        <v>119</v>
      </c>
    </row>
    <row r="2122" spans="2:10" x14ac:dyDescent="0.25">
      <c r="B2122">
        <f>INDEX(exante.Technology!$A$5:$A$300,MATCH(E2122,exante.Technology!$C$5:$C$300,0))</f>
        <v>1411</v>
      </c>
      <c r="C2122" s="1">
        <f t="shared" si="99"/>
        <v>1083</v>
      </c>
      <c r="D2122" s="30" t="str">
        <f>IF(INDEX(Technologies!$B$8:$U$227,H2122,I2122)=0,"",INDEX(Technologies!$B$8:$U$227,H2122,I2122))</f>
        <v/>
      </c>
      <c r="E2122" t="str">
        <f>INDEX(Technologies!$B$8:$B$227,H2122)</f>
        <v>RefrigFrz-621kWhyr-10to15ft3</v>
      </c>
      <c r="G2122" t="str">
        <f t="shared" si="101"/>
        <v>ThruDoorIce</v>
      </c>
      <c r="H2122">
        <f t="shared" si="100"/>
        <v>211</v>
      </c>
      <c r="I2122">
        <f>MATCH(G2122,Technologies!$B$7:$U$7,0)</f>
        <v>6</v>
      </c>
      <c r="J2122">
        <v>119</v>
      </c>
    </row>
    <row r="2123" spans="2:10" x14ac:dyDescent="0.25">
      <c r="B2123">
        <f>INDEX(exante.Technology!$A$5:$A$300,MATCH(E2123,exante.Technology!$C$5:$C$300,0))</f>
        <v>1411</v>
      </c>
      <c r="C2123" s="1">
        <f t="shared" si="99"/>
        <v>38</v>
      </c>
      <c r="D2123" s="30" t="str">
        <f>IF(INDEX(Technologies!$B$8:$U$227,H2123,I2123)=0,"",INDEX(Technologies!$B$8:$U$227,H2123,I2123))</f>
        <v/>
      </c>
      <c r="E2123" t="str">
        <f>INDEX(Technologies!$B$8:$B$227,H2123)</f>
        <v>RefrigFrz-621kWhyr-10to15ft3</v>
      </c>
      <c r="G2123" t="str">
        <f t="shared" si="101"/>
        <v>Defrost</v>
      </c>
      <c r="H2123">
        <f t="shared" si="100"/>
        <v>211</v>
      </c>
      <c r="I2123">
        <f>MATCH(G2123,Technologies!$B$7:$U$7,0)</f>
        <v>7</v>
      </c>
      <c r="J2123">
        <v>119</v>
      </c>
    </row>
    <row r="2124" spans="2:10" x14ac:dyDescent="0.25">
      <c r="B2124">
        <f>INDEX(exante.Technology!$A$5:$A$300,MATCH(E2124,exante.Technology!$C$5:$C$300,0))</f>
        <v>1411</v>
      </c>
      <c r="C2124" s="1">
        <f t="shared" si="99"/>
        <v>205</v>
      </c>
      <c r="D2124" s="30" t="str">
        <f>IF(INDEX(Technologies!$B$8:$U$227,H2124,I2124)=0,"",INDEX(Technologies!$B$8:$U$227,H2124,I2124))</f>
        <v/>
      </c>
      <c r="E2124" t="str">
        <f>INDEX(Technologies!$B$8:$B$227,H2124)</f>
        <v>RefrigFrz-621kWhyr-10to15ft3</v>
      </c>
      <c r="G2124" t="str">
        <f t="shared" si="101"/>
        <v>TotVolume</v>
      </c>
      <c r="H2124">
        <f t="shared" si="100"/>
        <v>211</v>
      </c>
      <c r="I2124">
        <f>MATCH(G2124,Technologies!$B$7:$U$7,0)</f>
        <v>8</v>
      </c>
      <c r="J2124">
        <v>119</v>
      </c>
    </row>
    <row r="2125" spans="2:10" x14ac:dyDescent="0.25">
      <c r="B2125">
        <f>INDEX(exante.Technology!$A$5:$A$300,MATCH(E2125,exante.Technology!$C$5:$C$300,0))</f>
        <v>1411</v>
      </c>
      <c r="C2125" s="1">
        <f t="shared" si="99"/>
        <v>1084</v>
      </c>
      <c r="D2125" s="30" t="str">
        <f>IF(INDEX(Technologies!$B$8:$U$227,H2125,I2125)=0,"",INDEX(Technologies!$B$8:$U$227,H2125,I2125))</f>
        <v>10to15ft3</v>
      </c>
      <c r="E2125" t="str">
        <f>INDEX(Technologies!$B$8:$B$227,H2125)</f>
        <v>RefrigFrz-621kWhyr-10to15ft3</v>
      </c>
      <c r="G2125" t="str">
        <f t="shared" si="101"/>
        <v>SizeRange</v>
      </c>
      <c r="H2125">
        <f t="shared" si="100"/>
        <v>211</v>
      </c>
      <c r="I2125">
        <f>MATCH(G2125,Technologies!$B$7:$U$7,0)</f>
        <v>10</v>
      </c>
      <c r="J2125">
        <v>119</v>
      </c>
    </row>
    <row r="2126" spans="2:10" x14ac:dyDescent="0.25">
      <c r="B2126">
        <f>INDEX(exante.Technology!$A$5:$A$300,MATCH(E2126,exante.Technology!$C$5:$C$300,0))</f>
        <v>1411</v>
      </c>
      <c r="C2126" s="1">
        <f t="shared" si="99"/>
        <v>1085</v>
      </c>
      <c r="D2126" s="30" t="str">
        <f>IF(INDEX(Technologies!$B$8:$U$227,H2126,I2126)=0,"",INDEX(Technologies!$B$8:$U$227,H2126,I2126))</f>
        <v/>
      </c>
      <c r="E2126" t="str">
        <f>INDEX(Technologies!$B$8:$B$227,H2126)</f>
        <v>RefrigFrz-621kWhyr-10to15ft3</v>
      </c>
      <c r="G2126" t="str">
        <f t="shared" si="101"/>
        <v>EffLevel</v>
      </c>
      <c r="H2126">
        <f t="shared" si="100"/>
        <v>211</v>
      </c>
      <c r="I2126">
        <f>MATCH(G2126,Technologies!$B$7:$U$7,0)</f>
        <v>11</v>
      </c>
      <c r="J2126">
        <v>119</v>
      </c>
    </row>
    <row r="2127" spans="2:10" x14ac:dyDescent="0.25">
      <c r="B2127">
        <f>INDEX(exante.Technology!$A$5:$A$300,MATCH(E2127,exante.Technology!$C$5:$C$300,0))</f>
        <v>1411</v>
      </c>
      <c r="C2127" s="1">
        <f t="shared" si="99"/>
        <v>167</v>
      </c>
      <c r="D2127" s="30">
        <f>IF(INDEX(Technologies!$B$8:$U$227,H2127,I2127)=0,"",INDEX(Technologies!$B$8:$U$227,H2127,I2127))</f>
        <v>621</v>
      </c>
      <c r="E2127" t="str">
        <f>INDEX(Technologies!$B$8:$B$227,H2127)</f>
        <v>RefrigFrz-621kWhyr-10to15ft3</v>
      </c>
      <c r="G2127" t="str">
        <f t="shared" si="101"/>
        <v>Rated_kWhyr</v>
      </c>
      <c r="H2127">
        <f t="shared" si="100"/>
        <v>211</v>
      </c>
      <c r="I2127">
        <f>MATCH(G2127,Technologies!$B$7:$U$7,0)</f>
        <v>12</v>
      </c>
      <c r="J2127">
        <v>119</v>
      </c>
    </row>
    <row r="2128" spans="2:10" x14ac:dyDescent="0.25">
      <c r="B2128">
        <f>INDEX(exante.Technology!$A$5:$A$300,MATCH(E2128,exante.Technology!$C$5:$C$300,0))</f>
        <v>1411</v>
      </c>
      <c r="C2128" s="1">
        <f t="shared" si="99"/>
        <v>9</v>
      </c>
      <c r="D2128" s="30" t="str">
        <f>IF(INDEX(Technologies!$B$8:$U$227,H2128,I2128)=0,"",INDEX(Technologies!$B$8:$U$227,H2128,I2128))</f>
        <v>RatedkWh</v>
      </c>
      <c r="E2128" t="str">
        <f>INDEX(Technologies!$B$8:$B$227,H2128)</f>
        <v>RefrigFrz-621kWhyr-10to15ft3</v>
      </c>
      <c r="G2128" t="str">
        <f t="shared" si="101"/>
        <v>Scale_Basis_Type</v>
      </c>
      <c r="H2128">
        <f t="shared" si="100"/>
        <v>211</v>
      </c>
      <c r="I2128">
        <f>MATCH(G2128,Technologies!$B$7:$U$7,0)</f>
        <v>13</v>
      </c>
      <c r="J2128">
        <v>119</v>
      </c>
    </row>
    <row r="2129" spans="2:10" x14ac:dyDescent="0.25">
      <c r="B2129">
        <f>INDEX(exante.Technology!$A$5:$A$300,MATCH(E2129,exante.Technology!$C$5:$C$300,0))</f>
        <v>1411</v>
      </c>
      <c r="C2129" s="1">
        <f t="shared" si="99"/>
        <v>10</v>
      </c>
      <c r="D2129" s="30">
        <f>IF(INDEX(Technologies!$B$8:$U$227,H2129,I2129)=0,"",INDEX(Technologies!$B$8:$U$227,H2129,I2129))</f>
        <v>621</v>
      </c>
      <c r="E2129" t="str">
        <f>INDEX(Technologies!$B$8:$B$227,H2129)</f>
        <v>RefrigFrz-621kWhyr-10to15ft3</v>
      </c>
      <c r="G2129" t="str">
        <f t="shared" si="101"/>
        <v>Scale_Basis_Value</v>
      </c>
      <c r="H2129">
        <f t="shared" si="100"/>
        <v>211</v>
      </c>
      <c r="I2129">
        <f>MATCH(G2129,Technologies!$B$7:$U$7,0)</f>
        <v>14</v>
      </c>
      <c r="J2129">
        <v>119</v>
      </c>
    </row>
    <row r="2130" spans="2:10" x14ac:dyDescent="0.25">
      <c r="B2130">
        <f>INDEX(exante.Technology!$A$5:$A$300,MATCH(E2130,exante.Technology!$C$5:$C$300,0))</f>
        <v>1412</v>
      </c>
      <c r="C2130" s="1">
        <f t="shared" si="99"/>
        <v>83</v>
      </c>
      <c r="D2130" s="30" t="str">
        <f>IF(INDEX(Technologies!$B$8:$U$227,H2130,I2130)=0,"",INDEX(Technologies!$B$8:$U$227,H2130,I2130))</f>
        <v>Side</v>
      </c>
      <c r="E2130" t="str">
        <f>INDEX(Technologies!$B$8:$B$227,H2130)</f>
        <v>RefrigFrz-639kWhyr-15to23ft3</v>
      </c>
      <c r="G2130" t="str">
        <f t="shared" si="101"/>
        <v>Freezer_Location</v>
      </c>
      <c r="H2130">
        <f t="shared" si="100"/>
        <v>212</v>
      </c>
      <c r="I2130">
        <f>MATCH(G2130,Technologies!$B$7:$U$7,0)</f>
        <v>4</v>
      </c>
      <c r="J2130">
        <v>119</v>
      </c>
    </row>
    <row r="2131" spans="2:10" x14ac:dyDescent="0.25">
      <c r="B2131">
        <f>INDEX(exante.Technology!$A$5:$A$300,MATCH(E2131,exante.Technology!$C$5:$C$300,0))</f>
        <v>1412</v>
      </c>
      <c r="C2131" s="1">
        <f t="shared" si="99"/>
        <v>95</v>
      </c>
      <c r="D2131" s="30" t="str">
        <f>IF(INDEX(Technologies!$B$8:$U$227,H2131,I2131)=0,"",INDEX(Technologies!$B$8:$U$227,H2131,I2131))</f>
        <v/>
      </c>
      <c r="E2131" t="str">
        <f>INDEX(Technologies!$B$8:$B$227,H2131)</f>
        <v>RefrigFrz-639kWhyr-15to23ft3</v>
      </c>
      <c r="G2131" t="str">
        <f t="shared" si="101"/>
        <v>IceMaker</v>
      </c>
      <c r="H2131">
        <f t="shared" si="100"/>
        <v>212</v>
      </c>
      <c r="I2131">
        <f>MATCH(G2131,Technologies!$B$7:$U$7,0)</f>
        <v>5</v>
      </c>
      <c r="J2131">
        <v>119</v>
      </c>
    </row>
    <row r="2132" spans="2:10" x14ac:dyDescent="0.25">
      <c r="B2132">
        <f>INDEX(exante.Technology!$A$5:$A$300,MATCH(E2132,exante.Technology!$C$5:$C$300,0))</f>
        <v>1412</v>
      </c>
      <c r="C2132" s="1">
        <f t="shared" si="99"/>
        <v>1083</v>
      </c>
      <c r="D2132" s="30" t="str">
        <f>IF(INDEX(Technologies!$B$8:$U$227,H2132,I2132)=0,"",INDEX(Technologies!$B$8:$U$227,H2132,I2132))</f>
        <v/>
      </c>
      <c r="E2132" t="str">
        <f>INDEX(Technologies!$B$8:$B$227,H2132)</f>
        <v>RefrigFrz-639kWhyr-15to23ft3</v>
      </c>
      <c r="G2132" t="str">
        <f t="shared" si="101"/>
        <v>ThruDoorIce</v>
      </c>
      <c r="H2132">
        <f t="shared" si="100"/>
        <v>212</v>
      </c>
      <c r="I2132">
        <f>MATCH(G2132,Technologies!$B$7:$U$7,0)</f>
        <v>6</v>
      </c>
      <c r="J2132">
        <v>119</v>
      </c>
    </row>
    <row r="2133" spans="2:10" x14ac:dyDescent="0.25">
      <c r="B2133">
        <f>INDEX(exante.Technology!$A$5:$A$300,MATCH(E2133,exante.Technology!$C$5:$C$300,0))</f>
        <v>1412</v>
      </c>
      <c r="C2133" s="1">
        <f t="shared" si="99"/>
        <v>38</v>
      </c>
      <c r="D2133" s="30" t="str">
        <f>IF(INDEX(Technologies!$B$8:$U$227,H2133,I2133)=0,"",INDEX(Technologies!$B$8:$U$227,H2133,I2133))</f>
        <v/>
      </c>
      <c r="E2133" t="str">
        <f>INDEX(Technologies!$B$8:$B$227,H2133)</f>
        <v>RefrigFrz-639kWhyr-15to23ft3</v>
      </c>
      <c r="G2133" t="str">
        <f t="shared" si="101"/>
        <v>Defrost</v>
      </c>
      <c r="H2133">
        <f t="shared" si="100"/>
        <v>212</v>
      </c>
      <c r="I2133">
        <f>MATCH(G2133,Technologies!$B$7:$U$7,0)</f>
        <v>7</v>
      </c>
      <c r="J2133">
        <v>119</v>
      </c>
    </row>
    <row r="2134" spans="2:10" x14ac:dyDescent="0.25">
      <c r="B2134">
        <f>INDEX(exante.Technology!$A$5:$A$300,MATCH(E2134,exante.Technology!$C$5:$C$300,0))</f>
        <v>1412</v>
      </c>
      <c r="C2134" s="1">
        <f t="shared" si="99"/>
        <v>205</v>
      </c>
      <c r="D2134" s="30" t="str">
        <f>IF(INDEX(Technologies!$B$8:$U$227,H2134,I2134)=0,"",INDEX(Technologies!$B$8:$U$227,H2134,I2134))</f>
        <v/>
      </c>
      <c r="E2134" t="str">
        <f>INDEX(Technologies!$B$8:$B$227,H2134)</f>
        <v>RefrigFrz-639kWhyr-15to23ft3</v>
      </c>
      <c r="G2134" t="str">
        <f t="shared" si="101"/>
        <v>TotVolume</v>
      </c>
      <c r="H2134">
        <f t="shared" si="100"/>
        <v>212</v>
      </c>
      <c r="I2134">
        <f>MATCH(G2134,Technologies!$B$7:$U$7,0)</f>
        <v>8</v>
      </c>
      <c r="J2134">
        <v>119</v>
      </c>
    </row>
    <row r="2135" spans="2:10" x14ac:dyDescent="0.25">
      <c r="B2135">
        <f>INDEX(exante.Technology!$A$5:$A$300,MATCH(E2135,exante.Technology!$C$5:$C$300,0))</f>
        <v>1412</v>
      </c>
      <c r="C2135" s="1">
        <f t="shared" si="99"/>
        <v>1084</v>
      </c>
      <c r="D2135" s="30" t="str">
        <f>IF(INDEX(Technologies!$B$8:$U$227,H2135,I2135)=0,"",INDEX(Technologies!$B$8:$U$227,H2135,I2135))</f>
        <v>15to23ft3</v>
      </c>
      <c r="E2135" t="str">
        <f>INDEX(Technologies!$B$8:$B$227,H2135)</f>
        <v>RefrigFrz-639kWhyr-15to23ft3</v>
      </c>
      <c r="G2135" t="str">
        <f t="shared" si="101"/>
        <v>SizeRange</v>
      </c>
      <c r="H2135">
        <f t="shared" si="100"/>
        <v>212</v>
      </c>
      <c r="I2135">
        <f>MATCH(G2135,Technologies!$B$7:$U$7,0)</f>
        <v>10</v>
      </c>
      <c r="J2135">
        <v>119</v>
      </c>
    </row>
    <row r="2136" spans="2:10" x14ac:dyDescent="0.25">
      <c r="B2136">
        <f>INDEX(exante.Technology!$A$5:$A$300,MATCH(E2136,exante.Technology!$C$5:$C$300,0))</f>
        <v>1412</v>
      </c>
      <c r="C2136" s="1">
        <f t="shared" si="99"/>
        <v>1085</v>
      </c>
      <c r="D2136" s="30" t="str">
        <f>IF(INDEX(Technologies!$B$8:$U$227,H2136,I2136)=0,"",INDEX(Technologies!$B$8:$U$227,H2136,I2136))</f>
        <v/>
      </c>
      <c r="E2136" t="str">
        <f>INDEX(Technologies!$B$8:$B$227,H2136)</f>
        <v>RefrigFrz-639kWhyr-15to23ft3</v>
      </c>
      <c r="G2136" t="str">
        <f t="shared" si="101"/>
        <v>EffLevel</v>
      </c>
      <c r="H2136">
        <f t="shared" si="100"/>
        <v>212</v>
      </c>
      <c r="I2136">
        <f>MATCH(G2136,Technologies!$B$7:$U$7,0)</f>
        <v>11</v>
      </c>
      <c r="J2136">
        <v>119</v>
      </c>
    </row>
    <row r="2137" spans="2:10" x14ac:dyDescent="0.25">
      <c r="B2137">
        <f>INDEX(exante.Technology!$A$5:$A$300,MATCH(E2137,exante.Technology!$C$5:$C$300,0))</f>
        <v>1412</v>
      </c>
      <c r="C2137" s="1">
        <f t="shared" si="99"/>
        <v>167</v>
      </c>
      <c r="D2137" s="30">
        <f>IF(INDEX(Technologies!$B$8:$U$227,H2137,I2137)=0,"",INDEX(Technologies!$B$8:$U$227,H2137,I2137))</f>
        <v>639</v>
      </c>
      <c r="E2137" t="str">
        <f>INDEX(Technologies!$B$8:$B$227,H2137)</f>
        <v>RefrigFrz-639kWhyr-15to23ft3</v>
      </c>
      <c r="G2137" t="str">
        <f t="shared" si="101"/>
        <v>Rated_kWhyr</v>
      </c>
      <c r="H2137">
        <f t="shared" si="100"/>
        <v>212</v>
      </c>
      <c r="I2137">
        <f>MATCH(G2137,Technologies!$B$7:$U$7,0)</f>
        <v>12</v>
      </c>
      <c r="J2137">
        <v>119</v>
      </c>
    </row>
    <row r="2138" spans="2:10" x14ac:dyDescent="0.25">
      <c r="B2138">
        <f>INDEX(exante.Technology!$A$5:$A$300,MATCH(E2138,exante.Technology!$C$5:$C$300,0))</f>
        <v>1412</v>
      </c>
      <c r="C2138" s="1">
        <f t="shared" si="99"/>
        <v>9</v>
      </c>
      <c r="D2138" s="30" t="str">
        <f>IF(INDEX(Technologies!$B$8:$U$227,H2138,I2138)=0,"",INDEX(Technologies!$B$8:$U$227,H2138,I2138))</f>
        <v>RatedkWh</v>
      </c>
      <c r="E2138" t="str">
        <f>INDEX(Technologies!$B$8:$B$227,H2138)</f>
        <v>RefrigFrz-639kWhyr-15to23ft3</v>
      </c>
      <c r="G2138" t="str">
        <f t="shared" si="101"/>
        <v>Scale_Basis_Type</v>
      </c>
      <c r="H2138">
        <f t="shared" si="100"/>
        <v>212</v>
      </c>
      <c r="I2138">
        <f>MATCH(G2138,Technologies!$B$7:$U$7,0)</f>
        <v>13</v>
      </c>
      <c r="J2138">
        <v>119</v>
      </c>
    </row>
    <row r="2139" spans="2:10" x14ac:dyDescent="0.25">
      <c r="B2139">
        <f>INDEX(exante.Technology!$A$5:$A$300,MATCH(E2139,exante.Technology!$C$5:$C$300,0))</f>
        <v>1412</v>
      </c>
      <c r="C2139" s="1">
        <f t="shared" si="99"/>
        <v>10</v>
      </c>
      <c r="D2139" s="30">
        <f>IF(INDEX(Technologies!$B$8:$U$227,H2139,I2139)=0,"",INDEX(Technologies!$B$8:$U$227,H2139,I2139))</f>
        <v>639</v>
      </c>
      <c r="E2139" t="str">
        <f>INDEX(Technologies!$B$8:$B$227,H2139)</f>
        <v>RefrigFrz-639kWhyr-15to23ft3</v>
      </c>
      <c r="G2139" t="str">
        <f t="shared" si="101"/>
        <v>Scale_Basis_Value</v>
      </c>
      <c r="H2139">
        <f t="shared" si="100"/>
        <v>212</v>
      </c>
      <c r="I2139">
        <f>MATCH(G2139,Technologies!$B$7:$U$7,0)</f>
        <v>14</v>
      </c>
      <c r="J2139">
        <v>119</v>
      </c>
    </row>
    <row r="2140" spans="2:10" x14ac:dyDescent="0.25">
      <c r="B2140">
        <f>INDEX(exante.Technology!$A$5:$A$300,MATCH(E2140,exante.Technology!$C$5:$C$300,0))</f>
        <v>1413</v>
      </c>
      <c r="C2140" s="1">
        <f t="shared" si="99"/>
        <v>83</v>
      </c>
      <c r="D2140" s="30" t="str">
        <f>IF(INDEX(Technologies!$B$8:$U$227,H2140,I2140)=0,"",INDEX(Technologies!$B$8:$U$227,H2140,I2140))</f>
        <v>Top</v>
      </c>
      <c r="E2140" t="str">
        <f>INDEX(Technologies!$B$8:$B$227,H2140)</f>
        <v>RefrigFrz-652kWhyr-15to20ft3</v>
      </c>
      <c r="G2140" t="str">
        <f t="shared" si="101"/>
        <v>Freezer_Location</v>
      </c>
      <c r="H2140">
        <f t="shared" si="100"/>
        <v>213</v>
      </c>
      <c r="I2140">
        <f>MATCH(G2140,Technologies!$B$7:$U$7,0)</f>
        <v>4</v>
      </c>
      <c r="J2140">
        <v>119</v>
      </c>
    </row>
    <row r="2141" spans="2:10" x14ac:dyDescent="0.25">
      <c r="B2141">
        <f>INDEX(exante.Technology!$A$5:$A$300,MATCH(E2141,exante.Technology!$C$5:$C$300,0))</f>
        <v>1413</v>
      </c>
      <c r="C2141" s="1">
        <f t="shared" si="99"/>
        <v>95</v>
      </c>
      <c r="D2141" s="30" t="str">
        <f>IF(INDEX(Technologies!$B$8:$U$227,H2141,I2141)=0,"",INDEX(Technologies!$B$8:$U$227,H2141,I2141))</f>
        <v/>
      </c>
      <c r="E2141" t="str">
        <f>INDEX(Technologies!$B$8:$B$227,H2141)</f>
        <v>RefrigFrz-652kWhyr-15to20ft3</v>
      </c>
      <c r="G2141" t="str">
        <f t="shared" si="101"/>
        <v>IceMaker</v>
      </c>
      <c r="H2141">
        <f t="shared" si="100"/>
        <v>213</v>
      </c>
      <c r="I2141">
        <f>MATCH(G2141,Technologies!$B$7:$U$7,0)</f>
        <v>5</v>
      </c>
      <c r="J2141">
        <v>119</v>
      </c>
    </row>
    <row r="2142" spans="2:10" x14ac:dyDescent="0.25">
      <c r="B2142">
        <f>INDEX(exante.Technology!$A$5:$A$300,MATCH(E2142,exante.Technology!$C$5:$C$300,0))</f>
        <v>1413</v>
      </c>
      <c r="C2142" s="1">
        <f t="shared" si="99"/>
        <v>1083</v>
      </c>
      <c r="D2142" s="30" t="str">
        <f>IF(INDEX(Technologies!$B$8:$U$227,H2142,I2142)=0,"",INDEX(Technologies!$B$8:$U$227,H2142,I2142))</f>
        <v/>
      </c>
      <c r="E2142" t="str">
        <f>INDEX(Technologies!$B$8:$B$227,H2142)</f>
        <v>RefrigFrz-652kWhyr-15to20ft3</v>
      </c>
      <c r="G2142" t="str">
        <f t="shared" si="101"/>
        <v>ThruDoorIce</v>
      </c>
      <c r="H2142">
        <f t="shared" si="100"/>
        <v>213</v>
      </c>
      <c r="I2142">
        <f>MATCH(G2142,Technologies!$B$7:$U$7,0)</f>
        <v>6</v>
      </c>
      <c r="J2142">
        <v>119</v>
      </c>
    </row>
    <row r="2143" spans="2:10" x14ac:dyDescent="0.25">
      <c r="B2143">
        <f>INDEX(exante.Technology!$A$5:$A$300,MATCH(E2143,exante.Technology!$C$5:$C$300,0))</f>
        <v>1413</v>
      </c>
      <c r="C2143" s="1">
        <f t="shared" ref="C2143:C2206" si="102">+C2133</f>
        <v>38</v>
      </c>
      <c r="D2143" s="30" t="str">
        <f>IF(INDEX(Technologies!$B$8:$U$227,H2143,I2143)=0,"",INDEX(Technologies!$B$8:$U$227,H2143,I2143))</f>
        <v/>
      </c>
      <c r="E2143" t="str">
        <f>INDEX(Technologies!$B$8:$B$227,H2143)</f>
        <v>RefrigFrz-652kWhyr-15to20ft3</v>
      </c>
      <c r="G2143" t="str">
        <f t="shared" si="101"/>
        <v>Defrost</v>
      </c>
      <c r="H2143">
        <f t="shared" ref="H2143:H2206" si="103">+H2133+1</f>
        <v>213</v>
      </c>
      <c r="I2143">
        <f>MATCH(G2143,Technologies!$B$7:$U$7,0)</f>
        <v>7</v>
      </c>
      <c r="J2143">
        <v>119</v>
      </c>
    </row>
    <row r="2144" spans="2:10" x14ac:dyDescent="0.25">
      <c r="B2144">
        <f>INDEX(exante.Technology!$A$5:$A$300,MATCH(E2144,exante.Technology!$C$5:$C$300,0))</f>
        <v>1413</v>
      </c>
      <c r="C2144" s="1">
        <f t="shared" si="102"/>
        <v>205</v>
      </c>
      <c r="D2144" s="30" t="str">
        <f>IF(INDEX(Technologies!$B$8:$U$227,H2144,I2144)=0,"",INDEX(Technologies!$B$8:$U$227,H2144,I2144))</f>
        <v/>
      </c>
      <c r="E2144" t="str">
        <f>INDEX(Technologies!$B$8:$B$227,H2144)</f>
        <v>RefrigFrz-652kWhyr-15to20ft3</v>
      </c>
      <c r="G2144" t="str">
        <f t="shared" si="101"/>
        <v>TotVolume</v>
      </c>
      <c r="H2144">
        <f t="shared" si="103"/>
        <v>213</v>
      </c>
      <c r="I2144">
        <f>MATCH(G2144,Technologies!$B$7:$U$7,0)</f>
        <v>8</v>
      </c>
      <c r="J2144">
        <v>119</v>
      </c>
    </row>
    <row r="2145" spans="2:10" x14ac:dyDescent="0.25">
      <c r="B2145">
        <f>INDEX(exante.Technology!$A$5:$A$300,MATCH(E2145,exante.Technology!$C$5:$C$300,0))</f>
        <v>1413</v>
      </c>
      <c r="C2145" s="1">
        <f t="shared" si="102"/>
        <v>1084</v>
      </c>
      <c r="D2145" s="30" t="str">
        <f>IF(INDEX(Technologies!$B$8:$U$227,H2145,I2145)=0,"",INDEX(Technologies!$B$8:$U$227,H2145,I2145))</f>
        <v>15to20ft3</v>
      </c>
      <c r="E2145" t="str">
        <f>INDEX(Technologies!$B$8:$B$227,H2145)</f>
        <v>RefrigFrz-652kWhyr-15to20ft3</v>
      </c>
      <c r="G2145" t="str">
        <f t="shared" si="101"/>
        <v>SizeRange</v>
      </c>
      <c r="H2145">
        <f t="shared" si="103"/>
        <v>213</v>
      </c>
      <c r="I2145">
        <f>MATCH(G2145,Technologies!$B$7:$U$7,0)</f>
        <v>10</v>
      </c>
      <c r="J2145">
        <v>119</v>
      </c>
    </row>
    <row r="2146" spans="2:10" x14ac:dyDescent="0.25">
      <c r="B2146">
        <f>INDEX(exante.Technology!$A$5:$A$300,MATCH(E2146,exante.Technology!$C$5:$C$300,0))</f>
        <v>1413</v>
      </c>
      <c r="C2146" s="1">
        <f t="shared" si="102"/>
        <v>1085</v>
      </c>
      <c r="D2146" s="30" t="str">
        <f>IF(INDEX(Technologies!$B$8:$U$227,H2146,I2146)=0,"",INDEX(Technologies!$B$8:$U$227,H2146,I2146))</f>
        <v/>
      </c>
      <c r="E2146" t="str">
        <f>INDEX(Technologies!$B$8:$B$227,H2146)</f>
        <v>RefrigFrz-652kWhyr-15to20ft3</v>
      </c>
      <c r="G2146" t="str">
        <f t="shared" si="101"/>
        <v>EffLevel</v>
      </c>
      <c r="H2146">
        <f t="shared" si="103"/>
        <v>213</v>
      </c>
      <c r="I2146">
        <f>MATCH(G2146,Technologies!$B$7:$U$7,0)</f>
        <v>11</v>
      </c>
      <c r="J2146">
        <v>119</v>
      </c>
    </row>
    <row r="2147" spans="2:10" x14ac:dyDescent="0.25">
      <c r="B2147">
        <f>INDEX(exante.Technology!$A$5:$A$300,MATCH(E2147,exante.Technology!$C$5:$C$300,0))</f>
        <v>1413</v>
      </c>
      <c r="C2147" s="1">
        <f t="shared" si="102"/>
        <v>167</v>
      </c>
      <c r="D2147" s="30">
        <f>IF(INDEX(Technologies!$B$8:$U$227,H2147,I2147)=0,"",INDEX(Technologies!$B$8:$U$227,H2147,I2147))</f>
        <v>652</v>
      </c>
      <c r="E2147" t="str">
        <f>INDEX(Technologies!$B$8:$B$227,H2147)</f>
        <v>RefrigFrz-652kWhyr-15to20ft3</v>
      </c>
      <c r="G2147" t="str">
        <f t="shared" si="101"/>
        <v>Rated_kWhyr</v>
      </c>
      <c r="H2147">
        <f t="shared" si="103"/>
        <v>213</v>
      </c>
      <c r="I2147">
        <f>MATCH(G2147,Technologies!$B$7:$U$7,0)</f>
        <v>12</v>
      </c>
      <c r="J2147">
        <v>119</v>
      </c>
    </row>
    <row r="2148" spans="2:10" x14ac:dyDescent="0.25">
      <c r="B2148">
        <f>INDEX(exante.Technology!$A$5:$A$300,MATCH(E2148,exante.Technology!$C$5:$C$300,0))</f>
        <v>1413</v>
      </c>
      <c r="C2148" s="1">
        <f t="shared" si="102"/>
        <v>9</v>
      </c>
      <c r="D2148" s="30" t="str">
        <f>IF(INDEX(Technologies!$B$8:$U$227,H2148,I2148)=0,"",INDEX(Technologies!$B$8:$U$227,H2148,I2148))</f>
        <v>RatedkWh</v>
      </c>
      <c r="E2148" t="str">
        <f>INDEX(Technologies!$B$8:$B$227,H2148)</f>
        <v>RefrigFrz-652kWhyr-15to20ft3</v>
      </c>
      <c r="G2148" t="str">
        <f t="shared" si="101"/>
        <v>Scale_Basis_Type</v>
      </c>
      <c r="H2148">
        <f t="shared" si="103"/>
        <v>213</v>
      </c>
      <c r="I2148">
        <f>MATCH(G2148,Technologies!$B$7:$U$7,0)</f>
        <v>13</v>
      </c>
      <c r="J2148">
        <v>119</v>
      </c>
    </row>
    <row r="2149" spans="2:10" x14ac:dyDescent="0.25">
      <c r="B2149">
        <f>INDEX(exante.Technology!$A$5:$A$300,MATCH(E2149,exante.Technology!$C$5:$C$300,0))</f>
        <v>1413</v>
      </c>
      <c r="C2149" s="1">
        <f t="shared" si="102"/>
        <v>10</v>
      </c>
      <c r="D2149" s="30">
        <f>IF(INDEX(Technologies!$B$8:$U$227,H2149,I2149)=0,"",INDEX(Technologies!$B$8:$U$227,H2149,I2149))</f>
        <v>652</v>
      </c>
      <c r="E2149" t="str">
        <f>INDEX(Technologies!$B$8:$B$227,H2149)</f>
        <v>RefrigFrz-652kWhyr-15to20ft3</v>
      </c>
      <c r="G2149" t="str">
        <f t="shared" si="101"/>
        <v>Scale_Basis_Value</v>
      </c>
      <c r="H2149">
        <f t="shared" si="103"/>
        <v>213</v>
      </c>
      <c r="I2149">
        <f>MATCH(G2149,Technologies!$B$7:$U$7,0)</f>
        <v>14</v>
      </c>
      <c r="J2149">
        <v>119</v>
      </c>
    </row>
    <row r="2150" spans="2:10" x14ac:dyDescent="0.25">
      <c r="B2150">
        <f>INDEX(exante.Technology!$A$5:$A$300,MATCH(E2150,exante.Technology!$C$5:$C$300,0))</f>
        <v>1414</v>
      </c>
      <c r="C2150" s="1">
        <f t="shared" si="102"/>
        <v>83</v>
      </c>
      <c r="D2150" s="30" t="str">
        <f>IF(INDEX(Technologies!$B$8:$U$227,H2150,I2150)=0,"",INDEX(Technologies!$B$8:$U$227,H2150,I2150))</f>
        <v>Side</v>
      </c>
      <c r="E2150" t="str">
        <f>INDEX(Technologies!$B$8:$B$227,H2150)</f>
        <v>RefrigFrz-665kWhyr-23to31ft3</v>
      </c>
      <c r="G2150" t="str">
        <f t="shared" si="101"/>
        <v>Freezer_Location</v>
      </c>
      <c r="H2150">
        <f t="shared" si="103"/>
        <v>214</v>
      </c>
      <c r="I2150">
        <f>MATCH(G2150,Technologies!$B$7:$U$7,0)</f>
        <v>4</v>
      </c>
      <c r="J2150">
        <v>119</v>
      </c>
    </row>
    <row r="2151" spans="2:10" x14ac:dyDescent="0.25">
      <c r="B2151">
        <f>INDEX(exante.Technology!$A$5:$A$300,MATCH(E2151,exante.Technology!$C$5:$C$300,0))</f>
        <v>1414</v>
      </c>
      <c r="C2151" s="1">
        <f t="shared" si="102"/>
        <v>95</v>
      </c>
      <c r="D2151" s="30" t="str">
        <f>IF(INDEX(Technologies!$B$8:$U$227,H2151,I2151)=0,"",INDEX(Technologies!$B$8:$U$227,H2151,I2151))</f>
        <v/>
      </c>
      <c r="E2151" t="str">
        <f>INDEX(Technologies!$B$8:$B$227,H2151)</f>
        <v>RefrigFrz-665kWhyr-23to31ft3</v>
      </c>
      <c r="G2151" t="str">
        <f t="shared" si="101"/>
        <v>IceMaker</v>
      </c>
      <c r="H2151">
        <f t="shared" si="103"/>
        <v>214</v>
      </c>
      <c r="I2151">
        <f>MATCH(G2151,Technologies!$B$7:$U$7,0)</f>
        <v>5</v>
      </c>
      <c r="J2151">
        <v>119</v>
      </c>
    </row>
    <row r="2152" spans="2:10" x14ac:dyDescent="0.25">
      <c r="B2152">
        <f>INDEX(exante.Technology!$A$5:$A$300,MATCH(E2152,exante.Technology!$C$5:$C$300,0))</f>
        <v>1414</v>
      </c>
      <c r="C2152" s="1">
        <f t="shared" si="102"/>
        <v>1083</v>
      </c>
      <c r="D2152" s="30" t="str">
        <f>IF(INDEX(Technologies!$B$8:$U$227,H2152,I2152)=0,"",INDEX(Technologies!$B$8:$U$227,H2152,I2152))</f>
        <v/>
      </c>
      <c r="E2152" t="str">
        <f>INDEX(Technologies!$B$8:$B$227,H2152)</f>
        <v>RefrigFrz-665kWhyr-23to31ft3</v>
      </c>
      <c r="G2152" t="str">
        <f t="shared" si="101"/>
        <v>ThruDoorIce</v>
      </c>
      <c r="H2152">
        <f t="shared" si="103"/>
        <v>214</v>
      </c>
      <c r="I2152">
        <f>MATCH(G2152,Technologies!$B$7:$U$7,0)</f>
        <v>6</v>
      </c>
      <c r="J2152">
        <v>119</v>
      </c>
    </row>
    <row r="2153" spans="2:10" x14ac:dyDescent="0.25">
      <c r="B2153">
        <f>INDEX(exante.Technology!$A$5:$A$300,MATCH(E2153,exante.Technology!$C$5:$C$300,0))</f>
        <v>1414</v>
      </c>
      <c r="C2153" s="1">
        <f t="shared" si="102"/>
        <v>38</v>
      </c>
      <c r="D2153" s="30" t="str">
        <f>IF(INDEX(Technologies!$B$8:$U$227,H2153,I2153)=0,"",INDEX(Technologies!$B$8:$U$227,H2153,I2153))</f>
        <v/>
      </c>
      <c r="E2153" t="str">
        <f>INDEX(Technologies!$B$8:$B$227,H2153)</f>
        <v>RefrigFrz-665kWhyr-23to31ft3</v>
      </c>
      <c r="G2153" t="str">
        <f t="shared" si="101"/>
        <v>Defrost</v>
      </c>
      <c r="H2153">
        <f t="shared" si="103"/>
        <v>214</v>
      </c>
      <c r="I2153">
        <f>MATCH(G2153,Technologies!$B$7:$U$7,0)</f>
        <v>7</v>
      </c>
      <c r="J2153">
        <v>119</v>
      </c>
    </row>
    <row r="2154" spans="2:10" x14ac:dyDescent="0.25">
      <c r="B2154">
        <f>INDEX(exante.Technology!$A$5:$A$300,MATCH(E2154,exante.Technology!$C$5:$C$300,0))</f>
        <v>1414</v>
      </c>
      <c r="C2154" s="1">
        <f t="shared" si="102"/>
        <v>205</v>
      </c>
      <c r="D2154" s="30" t="str">
        <f>IF(INDEX(Technologies!$B$8:$U$227,H2154,I2154)=0,"",INDEX(Technologies!$B$8:$U$227,H2154,I2154))</f>
        <v/>
      </c>
      <c r="E2154" t="str">
        <f>INDEX(Technologies!$B$8:$B$227,H2154)</f>
        <v>RefrigFrz-665kWhyr-23to31ft3</v>
      </c>
      <c r="G2154" t="str">
        <f t="shared" si="101"/>
        <v>TotVolume</v>
      </c>
      <c r="H2154">
        <f t="shared" si="103"/>
        <v>214</v>
      </c>
      <c r="I2154">
        <f>MATCH(G2154,Technologies!$B$7:$U$7,0)</f>
        <v>8</v>
      </c>
      <c r="J2154">
        <v>119</v>
      </c>
    </row>
    <row r="2155" spans="2:10" x14ac:dyDescent="0.25">
      <c r="B2155">
        <f>INDEX(exante.Technology!$A$5:$A$300,MATCH(E2155,exante.Technology!$C$5:$C$300,0))</f>
        <v>1414</v>
      </c>
      <c r="C2155" s="1">
        <f t="shared" si="102"/>
        <v>1084</v>
      </c>
      <c r="D2155" s="30" t="str">
        <f>IF(INDEX(Technologies!$B$8:$U$227,H2155,I2155)=0,"",INDEX(Technologies!$B$8:$U$227,H2155,I2155))</f>
        <v>23to31ft3</v>
      </c>
      <c r="E2155" t="str">
        <f>INDEX(Technologies!$B$8:$B$227,H2155)</f>
        <v>RefrigFrz-665kWhyr-23to31ft3</v>
      </c>
      <c r="G2155" t="str">
        <f t="shared" si="101"/>
        <v>SizeRange</v>
      </c>
      <c r="H2155">
        <f t="shared" si="103"/>
        <v>214</v>
      </c>
      <c r="I2155">
        <f>MATCH(G2155,Technologies!$B$7:$U$7,0)</f>
        <v>10</v>
      </c>
      <c r="J2155">
        <v>119</v>
      </c>
    </row>
    <row r="2156" spans="2:10" x14ac:dyDescent="0.25">
      <c r="B2156">
        <f>INDEX(exante.Technology!$A$5:$A$300,MATCH(E2156,exante.Technology!$C$5:$C$300,0))</f>
        <v>1414</v>
      </c>
      <c r="C2156" s="1">
        <f t="shared" si="102"/>
        <v>1085</v>
      </c>
      <c r="D2156" s="30" t="str">
        <f>IF(INDEX(Technologies!$B$8:$U$227,H2156,I2156)=0,"",INDEX(Technologies!$B$8:$U$227,H2156,I2156))</f>
        <v/>
      </c>
      <c r="E2156" t="str">
        <f>INDEX(Technologies!$B$8:$B$227,H2156)</f>
        <v>RefrigFrz-665kWhyr-23to31ft3</v>
      </c>
      <c r="G2156" t="str">
        <f t="shared" si="101"/>
        <v>EffLevel</v>
      </c>
      <c r="H2156">
        <f t="shared" si="103"/>
        <v>214</v>
      </c>
      <c r="I2156">
        <f>MATCH(G2156,Technologies!$B$7:$U$7,0)</f>
        <v>11</v>
      </c>
      <c r="J2156">
        <v>119</v>
      </c>
    </row>
    <row r="2157" spans="2:10" x14ac:dyDescent="0.25">
      <c r="B2157">
        <f>INDEX(exante.Technology!$A$5:$A$300,MATCH(E2157,exante.Technology!$C$5:$C$300,0))</f>
        <v>1414</v>
      </c>
      <c r="C2157" s="1">
        <f t="shared" si="102"/>
        <v>167</v>
      </c>
      <c r="D2157" s="30">
        <f>IF(INDEX(Technologies!$B$8:$U$227,H2157,I2157)=0,"",INDEX(Technologies!$B$8:$U$227,H2157,I2157))</f>
        <v>665</v>
      </c>
      <c r="E2157" t="str">
        <f>INDEX(Technologies!$B$8:$B$227,H2157)</f>
        <v>RefrigFrz-665kWhyr-23to31ft3</v>
      </c>
      <c r="G2157" t="str">
        <f t="shared" si="101"/>
        <v>Rated_kWhyr</v>
      </c>
      <c r="H2157">
        <f t="shared" si="103"/>
        <v>214</v>
      </c>
      <c r="I2157">
        <f>MATCH(G2157,Technologies!$B$7:$U$7,0)</f>
        <v>12</v>
      </c>
      <c r="J2157">
        <v>119</v>
      </c>
    </row>
    <row r="2158" spans="2:10" x14ac:dyDescent="0.25">
      <c r="B2158">
        <f>INDEX(exante.Technology!$A$5:$A$300,MATCH(E2158,exante.Technology!$C$5:$C$300,0))</f>
        <v>1414</v>
      </c>
      <c r="C2158" s="1">
        <f t="shared" si="102"/>
        <v>9</v>
      </c>
      <c r="D2158" s="30" t="str">
        <f>IF(INDEX(Technologies!$B$8:$U$227,H2158,I2158)=0,"",INDEX(Technologies!$B$8:$U$227,H2158,I2158))</f>
        <v>RatedkWh</v>
      </c>
      <c r="E2158" t="str">
        <f>INDEX(Technologies!$B$8:$B$227,H2158)</f>
        <v>RefrigFrz-665kWhyr-23to31ft3</v>
      </c>
      <c r="G2158" t="str">
        <f t="shared" si="101"/>
        <v>Scale_Basis_Type</v>
      </c>
      <c r="H2158">
        <f t="shared" si="103"/>
        <v>214</v>
      </c>
      <c r="I2158">
        <f>MATCH(G2158,Technologies!$B$7:$U$7,0)</f>
        <v>13</v>
      </c>
      <c r="J2158">
        <v>119</v>
      </c>
    </row>
    <row r="2159" spans="2:10" x14ac:dyDescent="0.25">
      <c r="B2159">
        <f>INDEX(exante.Technology!$A$5:$A$300,MATCH(E2159,exante.Technology!$C$5:$C$300,0))</f>
        <v>1414</v>
      </c>
      <c r="C2159" s="1">
        <f t="shared" si="102"/>
        <v>10</v>
      </c>
      <c r="D2159" s="30">
        <f>IF(INDEX(Technologies!$B$8:$U$227,H2159,I2159)=0,"",INDEX(Technologies!$B$8:$U$227,H2159,I2159))</f>
        <v>665</v>
      </c>
      <c r="E2159" t="str">
        <f>INDEX(Technologies!$B$8:$B$227,H2159)</f>
        <v>RefrigFrz-665kWhyr-23to31ft3</v>
      </c>
      <c r="G2159" t="str">
        <f t="shared" si="101"/>
        <v>Scale_Basis_Value</v>
      </c>
      <c r="H2159">
        <f t="shared" si="103"/>
        <v>214</v>
      </c>
      <c r="I2159">
        <f>MATCH(G2159,Technologies!$B$7:$U$7,0)</f>
        <v>14</v>
      </c>
      <c r="J2159">
        <v>119</v>
      </c>
    </row>
    <row r="2160" spans="2:10" x14ac:dyDescent="0.25">
      <c r="B2160">
        <f>INDEX(exante.Technology!$A$5:$A$300,MATCH(E2160,exante.Technology!$C$5:$C$300,0))</f>
        <v>1415</v>
      </c>
      <c r="C2160" s="1">
        <f t="shared" si="102"/>
        <v>83</v>
      </c>
      <c r="D2160" s="30" t="str">
        <f>IF(INDEX(Technologies!$B$8:$U$227,H2160,I2160)=0,"",INDEX(Technologies!$B$8:$U$227,H2160,I2160))</f>
        <v>Top</v>
      </c>
      <c r="E2160" t="str">
        <f>INDEX(Technologies!$B$8:$B$227,H2160)</f>
        <v>RefrigFrz-697kWhyr-20to25ft3</v>
      </c>
      <c r="G2160" t="str">
        <f t="shared" si="101"/>
        <v>Freezer_Location</v>
      </c>
      <c r="H2160">
        <f t="shared" si="103"/>
        <v>215</v>
      </c>
      <c r="I2160">
        <f>MATCH(G2160,Technologies!$B$7:$U$7,0)</f>
        <v>4</v>
      </c>
      <c r="J2160">
        <v>119</v>
      </c>
    </row>
    <row r="2161" spans="2:10" x14ac:dyDescent="0.25">
      <c r="B2161">
        <f>INDEX(exante.Technology!$A$5:$A$300,MATCH(E2161,exante.Technology!$C$5:$C$300,0))</f>
        <v>1415</v>
      </c>
      <c r="C2161" s="1">
        <f t="shared" si="102"/>
        <v>95</v>
      </c>
      <c r="D2161" s="30" t="str">
        <f>IF(INDEX(Technologies!$B$8:$U$227,H2161,I2161)=0,"",INDEX(Technologies!$B$8:$U$227,H2161,I2161))</f>
        <v/>
      </c>
      <c r="E2161" t="str">
        <f>INDEX(Technologies!$B$8:$B$227,H2161)</f>
        <v>RefrigFrz-697kWhyr-20to25ft3</v>
      </c>
      <c r="G2161" t="str">
        <f t="shared" si="101"/>
        <v>IceMaker</v>
      </c>
      <c r="H2161">
        <f t="shared" si="103"/>
        <v>215</v>
      </c>
      <c r="I2161">
        <f>MATCH(G2161,Technologies!$B$7:$U$7,0)</f>
        <v>5</v>
      </c>
      <c r="J2161">
        <v>119</v>
      </c>
    </row>
    <row r="2162" spans="2:10" x14ac:dyDescent="0.25">
      <c r="B2162">
        <f>INDEX(exante.Technology!$A$5:$A$300,MATCH(E2162,exante.Technology!$C$5:$C$300,0))</f>
        <v>1415</v>
      </c>
      <c r="C2162" s="1">
        <f t="shared" si="102"/>
        <v>1083</v>
      </c>
      <c r="D2162" s="30" t="str">
        <f>IF(INDEX(Technologies!$B$8:$U$227,H2162,I2162)=0,"",INDEX(Technologies!$B$8:$U$227,H2162,I2162))</f>
        <v/>
      </c>
      <c r="E2162" t="str">
        <f>INDEX(Technologies!$B$8:$B$227,H2162)</f>
        <v>RefrigFrz-697kWhyr-20to25ft3</v>
      </c>
      <c r="G2162" t="str">
        <f t="shared" si="101"/>
        <v>ThruDoorIce</v>
      </c>
      <c r="H2162">
        <f t="shared" si="103"/>
        <v>215</v>
      </c>
      <c r="I2162">
        <f>MATCH(G2162,Technologies!$B$7:$U$7,0)</f>
        <v>6</v>
      </c>
      <c r="J2162">
        <v>119</v>
      </c>
    </row>
    <row r="2163" spans="2:10" x14ac:dyDescent="0.25">
      <c r="B2163">
        <f>INDEX(exante.Technology!$A$5:$A$300,MATCH(E2163,exante.Technology!$C$5:$C$300,0))</f>
        <v>1415</v>
      </c>
      <c r="C2163" s="1">
        <f t="shared" si="102"/>
        <v>38</v>
      </c>
      <c r="D2163" s="30" t="str">
        <f>IF(INDEX(Technologies!$B$8:$U$227,H2163,I2163)=0,"",INDEX(Technologies!$B$8:$U$227,H2163,I2163))</f>
        <v/>
      </c>
      <c r="E2163" t="str">
        <f>INDEX(Technologies!$B$8:$B$227,H2163)</f>
        <v>RefrigFrz-697kWhyr-20to25ft3</v>
      </c>
      <c r="G2163" t="str">
        <f t="shared" si="101"/>
        <v>Defrost</v>
      </c>
      <c r="H2163">
        <f t="shared" si="103"/>
        <v>215</v>
      </c>
      <c r="I2163">
        <f>MATCH(G2163,Technologies!$B$7:$U$7,0)</f>
        <v>7</v>
      </c>
      <c r="J2163">
        <v>119</v>
      </c>
    </row>
    <row r="2164" spans="2:10" x14ac:dyDescent="0.25">
      <c r="B2164">
        <f>INDEX(exante.Technology!$A$5:$A$300,MATCH(E2164,exante.Technology!$C$5:$C$300,0))</f>
        <v>1415</v>
      </c>
      <c r="C2164" s="1">
        <f t="shared" si="102"/>
        <v>205</v>
      </c>
      <c r="D2164" s="30" t="str">
        <f>IF(INDEX(Technologies!$B$8:$U$227,H2164,I2164)=0,"",INDEX(Technologies!$B$8:$U$227,H2164,I2164))</f>
        <v/>
      </c>
      <c r="E2164" t="str">
        <f>INDEX(Technologies!$B$8:$B$227,H2164)</f>
        <v>RefrigFrz-697kWhyr-20to25ft3</v>
      </c>
      <c r="G2164" t="str">
        <f t="shared" si="101"/>
        <v>TotVolume</v>
      </c>
      <c r="H2164">
        <f t="shared" si="103"/>
        <v>215</v>
      </c>
      <c r="I2164">
        <f>MATCH(G2164,Technologies!$B$7:$U$7,0)</f>
        <v>8</v>
      </c>
      <c r="J2164">
        <v>119</v>
      </c>
    </row>
    <row r="2165" spans="2:10" x14ac:dyDescent="0.25">
      <c r="B2165">
        <f>INDEX(exante.Technology!$A$5:$A$300,MATCH(E2165,exante.Technology!$C$5:$C$300,0))</f>
        <v>1415</v>
      </c>
      <c r="C2165" s="1">
        <f t="shared" si="102"/>
        <v>1084</v>
      </c>
      <c r="D2165" s="30" t="str">
        <f>IF(INDEX(Technologies!$B$8:$U$227,H2165,I2165)=0,"",INDEX(Technologies!$B$8:$U$227,H2165,I2165))</f>
        <v>20to25ft3</v>
      </c>
      <c r="E2165" t="str">
        <f>INDEX(Technologies!$B$8:$B$227,H2165)</f>
        <v>RefrigFrz-697kWhyr-20to25ft3</v>
      </c>
      <c r="G2165" t="str">
        <f t="shared" ref="G2165:G2229" si="104">VLOOKUP(C2165,$B$6:$C$17,2,FALSE)</f>
        <v>SizeRange</v>
      </c>
      <c r="H2165">
        <f t="shared" si="103"/>
        <v>215</v>
      </c>
      <c r="I2165">
        <f>MATCH(G2165,Technologies!$B$7:$U$7,0)</f>
        <v>10</v>
      </c>
      <c r="J2165">
        <v>119</v>
      </c>
    </row>
    <row r="2166" spans="2:10" x14ac:dyDescent="0.25">
      <c r="B2166">
        <f>INDEX(exante.Technology!$A$5:$A$300,MATCH(E2166,exante.Technology!$C$5:$C$300,0))</f>
        <v>1415</v>
      </c>
      <c r="C2166" s="1">
        <f t="shared" si="102"/>
        <v>1085</v>
      </c>
      <c r="D2166" s="30" t="str">
        <f>IF(INDEX(Technologies!$B$8:$U$227,H2166,I2166)=0,"",INDEX(Technologies!$B$8:$U$227,H2166,I2166))</f>
        <v/>
      </c>
      <c r="E2166" t="str">
        <f>INDEX(Technologies!$B$8:$B$227,H2166)</f>
        <v>RefrigFrz-697kWhyr-20to25ft3</v>
      </c>
      <c r="G2166" t="str">
        <f t="shared" si="104"/>
        <v>EffLevel</v>
      </c>
      <c r="H2166">
        <f t="shared" si="103"/>
        <v>215</v>
      </c>
      <c r="I2166">
        <f>MATCH(G2166,Technologies!$B$7:$U$7,0)</f>
        <v>11</v>
      </c>
      <c r="J2166">
        <v>119</v>
      </c>
    </row>
    <row r="2167" spans="2:10" x14ac:dyDescent="0.25">
      <c r="B2167">
        <f>INDEX(exante.Technology!$A$5:$A$300,MATCH(E2167,exante.Technology!$C$5:$C$300,0))</f>
        <v>1415</v>
      </c>
      <c r="C2167" s="1">
        <f t="shared" si="102"/>
        <v>167</v>
      </c>
      <c r="D2167" s="30">
        <f>IF(INDEX(Technologies!$B$8:$U$227,H2167,I2167)=0,"",INDEX(Technologies!$B$8:$U$227,H2167,I2167))</f>
        <v>697</v>
      </c>
      <c r="E2167" t="str">
        <f>INDEX(Technologies!$B$8:$B$227,H2167)</f>
        <v>RefrigFrz-697kWhyr-20to25ft3</v>
      </c>
      <c r="G2167" t="str">
        <f t="shared" si="104"/>
        <v>Rated_kWhyr</v>
      </c>
      <c r="H2167">
        <f t="shared" si="103"/>
        <v>215</v>
      </c>
      <c r="I2167">
        <f>MATCH(G2167,Technologies!$B$7:$U$7,0)</f>
        <v>12</v>
      </c>
      <c r="J2167">
        <v>119</v>
      </c>
    </row>
    <row r="2168" spans="2:10" x14ac:dyDescent="0.25">
      <c r="B2168">
        <f>INDEX(exante.Technology!$A$5:$A$300,MATCH(E2168,exante.Technology!$C$5:$C$300,0))</f>
        <v>1415</v>
      </c>
      <c r="C2168" s="1">
        <f t="shared" si="102"/>
        <v>9</v>
      </c>
      <c r="D2168" s="30" t="str">
        <f>IF(INDEX(Technologies!$B$8:$U$227,H2168,I2168)=0,"",INDEX(Technologies!$B$8:$U$227,H2168,I2168))</f>
        <v>RatedkWh</v>
      </c>
      <c r="E2168" t="str">
        <f>INDEX(Technologies!$B$8:$B$227,H2168)</f>
        <v>RefrigFrz-697kWhyr-20to25ft3</v>
      </c>
      <c r="G2168" t="str">
        <f t="shared" si="104"/>
        <v>Scale_Basis_Type</v>
      </c>
      <c r="H2168">
        <f t="shared" si="103"/>
        <v>215</v>
      </c>
      <c r="I2168">
        <f>MATCH(G2168,Technologies!$B$7:$U$7,0)</f>
        <v>13</v>
      </c>
      <c r="J2168">
        <v>119</v>
      </c>
    </row>
    <row r="2169" spans="2:10" x14ac:dyDescent="0.25">
      <c r="B2169">
        <f>INDEX(exante.Technology!$A$5:$A$300,MATCH(E2169,exante.Technology!$C$5:$C$300,0))</f>
        <v>1415</v>
      </c>
      <c r="C2169" s="1">
        <f t="shared" si="102"/>
        <v>10</v>
      </c>
      <c r="D2169" s="30">
        <f>IF(INDEX(Technologies!$B$8:$U$227,H2169,I2169)=0,"",INDEX(Technologies!$B$8:$U$227,H2169,I2169))</f>
        <v>697</v>
      </c>
      <c r="E2169" t="str">
        <f>INDEX(Technologies!$B$8:$B$227,H2169)</f>
        <v>RefrigFrz-697kWhyr-20to25ft3</v>
      </c>
      <c r="G2169" t="str">
        <f t="shared" si="104"/>
        <v>Scale_Basis_Value</v>
      </c>
      <c r="H2169">
        <f t="shared" si="103"/>
        <v>215</v>
      </c>
      <c r="I2169">
        <f>MATCH(G2169,Technologies!$B$7:$U$7,0)</f>
        <v>14</v>
      </c>
      <c r="J2169">
        <v>119</v>
      </c>
    </row>
    <row r="2170" spans="2:10" x14ac:dyDescent="0.25">
      <c r="B2170">
        <f>INDEX(exante.Technology!$A$5:$A$300,MATCH(E2170,exante.Technology!$C$5:$C$300,0))</f>
        <v>1416</v>
      </c>
      <c r="C2170" s="1">
        <f t="shared" si="102"/>
        <v>83</v>
      </c>
      <c r="D2170" s="30" t="str">
        <f>IF(INDEX(Technologies!$B$8:$U$227,H2170,I2170)=0,"",INDEX(Technologies!$B$8:$U$227,H2170,I2170))</f>
        <v>Side</v>
      </c>
      <c r="E2170" t="str">
        <f>INDEX(Technologies!$B$8:$B$227,H2170)</f>
        <v>RefrigFrz-703kWhyr-15to23ft3</v>
      </c>
      <c r="G2170" t="str">
        <f t="shared" si="104"/>
        <v>Freezer_Location</v>
      </c>
      <c r="H2170">
        <f t="shared" si="103"/>
        <v>216</v>
      </c>
      <c r="I2170">
        <f>MATCH(G2170,Technologies!$B$7:$U$7,0)</f>
        <v>4</v>
      </c>
      <c r="J2170">
        <v>119</v>
      </c>
    </row>
    <row r="2171" spans="2:10" x14ac:dyDescent="0.25">
      <c r="B2171">
        <f>INDEX(exante.Technology!$A$5:$A$300,MATCH(E2171,exante.Technology!$C$5:$C$300,0))</f>
        <v>1416</v>
      </c>
      <c r="C2171" s="1">
        <f t="shared" si="102"/>
        <v>95</v>
      </c>
      <c r="D2171" s="30" t="str">
        <f>IF(INDEX(Technologies!$B$8:$U$227,H2171,I2171)=0,"",INDEX(Technologies!$B$8:$U$227,H2171,I2171))</f>
        <v/>
      </c>
      <c r="E2171" t="str">
        <f>INDEX(Technologies!$B$8:$B$227,H2171)</f>
        <v>RefrigFrz-703kWhyr-15to23ft3</v>
      </c>
      <c r="G2171" t="str">
        <f t="shared" si="104"/>
        <v>IceMaker</v>
      </c>
      <c r="H2171">
        <f t="shared" si="103"/>
        <v>216</v>
      </c>
      <c r="I2171">
        <f>MATCH(G2171,Technologies!$B$7:$U$7,0)</f>
        <v>5</v>
      </c>
      <c r="J2171">
        <v>119</v>
      </c>
    </row>
    <row r="2172" spans="2:10" x14ac:dyDescent="0.25">
      <c r="B2172">
        <f>INDEX(exante.Technology!$A$5:$A$300,MATCH(E2172,exante.Technology!$C$5:$C$300,0))</f>
        <v>1416</v>
      </c>
      <c r="C2172" s="1">
        <f t="shared" si="102"/>
        <v>1083</v>
      </c>
      <c r="D2172" s="30" t="str">
        <f>IF(INDEX(Technologies!$B$8:$U$227,H2172,I2172)=0,"",INDEX(Technologies!$B$8:$U$227,H2172,I2172))</f>
        <v/>
      </c>
      <c r="E2172" t="str">
        <f>INDEX(Technologies!$B$8:$B$227,H2172)</f>
        <v>RefrigFrz-703kWhyr-15to23ft3</v>
      </c>
      <c r="G2172" t="str">
        <f t="shared" si="104"/>
        <v>ThruDoorIce</v>
      </c>
      <c r="H2172">
        <f t="shared" si="103"/>
        <v>216</v>
      </c>
      <c r="I2172">
        <f>MATCH(G2172,Technologies!$B$7:$U$7,0)</f>
        <v>6</v>
      </c>
      <c r="J2172">
        <v>119</v>
      </c>
    </row>
    <row r="2173" spans="2:10" x14ac:dyDescent="0.25">
      <c r="B2173">
        <f>INDEX(exante.Technology!$A$5:$A$300,MATCH(E2173,exante.Technology!$C$5:$C$300,0))</f>
        <v>1416</v>
      </c>
      <c r="C2173" s="1">
        <f t="shared" si="102"/>
        <v>38</v>
      </c>
      <c r="D2173" s="30" t="str">
        <f>IF(INDEX(Technologies!$B$8:$U$227,H2173,I2173)=0,"",INDEX(Technologies!$B$8:$U$227,H2173,I2173))</f>
        <v/>
      </c>
      <c r="E2173" t="str">
        <f>INDEX(Technologies!$B$8:$B$227,H2173)</f>
        <v>RefrigFrz-703kWhyr-15to23ft3</v>
      </c>
      <c r="G2173" t="str">
        <f t="shared" si="104"/>
        <v>Defrost</v>
      </c>
      <c r="H2173">
        <f t="shared" si="103"/>
        <v>216</v>
      </c>
      <c r="I2173">
        <f>MATCH(G2173,Technologies!$B$7:$U$7,0)</f>
        <v>7</v>
      </c>
      <c r="J2173">
        <v>119</v>
      </c>
    </row>
    <row r="2174" spans="2:10" x14ac:dyDescent="0.25">
      <c r="B2174">
        <f>INDEX(exante.Technology!$A$5:$A$300,MATCH(E2174,exante.Technology!$C$5:$C$300,0))</f>
        <v>1416</v>
      </c>
      <c r="C2174" s="1">
        <f t="shared" si="102"/>
        <v>205</v>
      </c>
      <c r="D2174" s="30" t="str">
        <f>IF(INDEX(Technologies!$B$8:$U$227,H2174,I2174)=0,"",INDEX(Technologies!$B$8:$U$227,H2174,I2174))</f>
        <v/>
      </c>
      <c r="E2174" t="str">
        <f>INDEX(Technologies!$B$8:$B$227,H2174)</f>
        <v>RefrigFrz-703kWhyr-15to23ft3</v>
      </c>
      <c r="G2174" t="str">
        <f t="shared" si="104"/>
        <v>TotVolume</v>
      </c>
      <c r="H2174">
        <f t="shared" si="103"/>
        <v>216</v>
      </c>
      <c r="I2174">
        <f>MATCH(G2174,Technologies!$B$7:$U$7,0)</f>
        <v>8</v>
      </c>
      <c r="J2174">
        <v>119</v>
      </c>
    </row>
    <row r="2175" spans="2:10" x14ac:dyDescent="0.25">
      <c r="B2175">
        <f>INDEX(exante.Technology!$A$5:$A$300,MATCH(E2175,exante.Technology!$C$5:$C$300,0))</f>
        <v>1416</v>
      </c>
      <c r="C2175" s="1">
        <f t="shared" si="102"/>
        <v>1084</v>
      </c>
      <c r="D2175" s="30" t="str">
        <f>IF(INDEX(Technologies!$B$8:$U$227,H2175,I2175)=0,"",INDEX(Technologies!$B$8:$U$227,H2175,I2175))</f>
        <v>15to23ft3</v>
      </c>
      <c r="E2175" t="str">
        <f>INDEX(Technologies!$B$8:$B$227,H2175)</f>
        <v>RefrigFrz-703kWhyr-15to23ft3</v>
      </c>
      <c r="G2175" t="str">
        <f t="shared" si="104"/>
        <v>SizeRange</v>
      </c>
      <c r="H2175">
        <f t="shared" si="103"/>
        <v>216</v>
      </c>
      <c r="I2175">
        <f>MATCH(G2175,Technologies!$B$7:$U$7,0)</f>
        <v>10</v>
      </c>
      <c r="J2175">
        <v>119</v>
      </c>
    </row>
    <row r="2176" spans="2:10" x14ac:dyDescent="0.25">
      <c r="B2176">
        <f>INDEX(exante.Technology!$A$5:$A$300,MATCH(E2176,exante.Technology!$C$5:$C$300,0))</f>
        <v>1416</v>
      </c>
      <c r="C2176" s="1">
        <f t="shared" si="102"/>
        <v>1085</v>
      </c>
      <c r="D2176" s="30" t="str">
        <f>IF(INDEX(Technologies!$B$8:$U$227,H2176,I2176)=0,"",INDEX(Technologies!$B$8:$U$227,H2176,I2176))</f>
        <v/>
      </c>
      <c r="E2176" t="str">
        <f>INDEX(Technologies!$B$8:$B$227,H2176)</f>
        <v>RefrigFrz-703kWhyr-15to23ft3</v>
      </c>
      <c r="G2176" t="str">
        <f t="shared" si="104"/>
        <v>EffLevel</v>
      </c>
      <c r="H2176">
        <f t="shared" si="103"/>
        <v>216</v>
      </c>
      <c r="I2176">
        <f>MATCH(G2176,Technologies!$B$7:$U$7,0)</f>
        <v>11</v>
      </c>
      <c r="J2176">
        <v>119</v>
      </c>
    </row>
    <row r="2177" spans="2:10" x14ac:dyDescent="0.25">
      <c r="B2177">
        <f>INDEX(exante.Technology!$A$5:$A$300,MATCH(E2177,exante.Technology!$C$5:$C$300,0))</f>
        <v>1416</v>
      </c>
      <c r="C2177" s="1">
        <f t="shared" si="102"/>
        <v>167</v>
      </c>
      <c r="D2177" s="30">
        <f>IF(INDEX(Technologies!$B$8:$U$227,H2177,I2177)=0,"",INDEX(Technologies!$B$8:$U$227,H2177,I2177))</f>
        <v>703</v>
      </c>
      <c r="E2177" t="str">
        <f>INDEX(Technologies!$B$8:$B$227,H2177)</f>
        <v>RefrigFrz-703kWhyr-15to23ft3</v>
      </c>
      <c r="G2177" t="str">
        <f t="shared" si="104"/>
        <v>Rated_kWhyr</v>
      </c>
      <c r="H2177">
        <f t="shared" si="103"/>
        <v>216</v>
      </c>
      <c r="I2177">
        <f>MATCH(G2177,Technologies!$B$7:$U$7,0)</f>
        <v>12</v>
      </c>
      <c r="J2177">
        <v>119</v>
      </c>
    </row>
    <row r="2178" spans="2:10" x14ac:dyDescent="0.25">
      <c r="B2178">
        <f>INDEX(exante.Technology!$A$5:$A$300,MATCH(E2178,exante.Technology!$C$5:$C$300,0))</f>
        <v>1416</v>
      </c>
      <c r="C2178" s="1">
        <f t="shared" si="102"/>
        <v>9</v>
      </c>
      <c r="D2178" s="30" t="str">
        <f>IF(INDEX(Technologies!$B$8:$U$227,H2178,I2178)=0,"",INDEX(Technologies!$B$8:$U$227,H2178,I2178))</f>
        <v>RatedkWh</v>
      </c>
      <c r="E2178" t="str">
        <f>INDEX(Technologies!$B$8:$B$227,H2178)</f>
        <v>RefrigFrz-703kWhyr-15to23ft3</v>
      </c>
      <c r="G2178" t="str">
        <f t="shared" si="104"/>
        <v>Scale_Basis_Type</v>
      </c>
      <c r="H2178">
        <f t="shared" si="103"/>
        <v>216</v>
      </c>
      <c r="I2178">
        <f>MATCH(G2178,Technologies!$B$7:$U$7,0)</f>
        <v>13</v>
      </c>
      <c r="J2178">
        <v>119</v>
      </c>
    </row>
    <row r="2179" spans="2:10" x14ac:dyDescent="0.25">
      <c r="B2179">
        <f>INDEX(exante.Technology!$A$5:$A$300,MATCH(E2179,exante.Technology!$C$5:$C$300,0))</f>
        <v>1416</v>
      </c>
      <c r="C2179" s="1">
        <f t="shared" si="102"/>
        <v>10</v>
      </c>
      <c r="D2179" s="30">
        <f>IF(INDEX(Technologies!$B$8:$U$227,H2179,I2179)=0,"",INDEX(Technologies!$B$8:$U$227,H2179,I2179))</f>
        <v>703</v>
      </c>
      <c r="E2179" t="str">
        <f>INDEX(Technologies!$B$8:$B$227,H2179)</f>
        <v>RefrigFrz-703kWhyr-15to23ft3</v>
      </c>
      <c r="G2179" t="str">
        <f t="shared" si="104"/>
        <v>Scale_Basis_Value</v>
      </c>
      <c r="H2179">
        <f t="shared" si="103"/>
        <v>216</v>
      </c>
      <c r="I2179">
        <f>MATCH(G2179,Technologies!$B$7:$U$7,0)</f>
        <v>14</v>
      </c>
      <c r="J2179">
        <v>119</v>
      </c>
    </row>
    <row r="2180" spans="2:10" x14ac:dyDescent="0.25">
      <c r="B2180">
        <f>INDEX(exante.Technology!$A$5:$A$300,MATCH(E2180,exante.Technology!$C$5:$C$300,0))</f>
        <v>1417</v>
      </c>
      <c r="C2180" s="1">
        <f t="shared" si="102"/>
        <v>83</v>
      </c>
      <c r="D2180" s="30" t="str">
        <f>IF(INDEX(Technologies!$B$8:$U$227,H2180,I2180)=0,"",INDEX(Technologies!$B$8:$U$227,H2180,I2180))</f>
        <v>Side</v>
      </c>
      <c r="E2180" t="str">
        <f>INDEX(Technologies!$B$8:$B$227,H2180)</f>
        <v>RefrigFrz-730kWhyr-23to31ft3</v>
      </c>
      <c r="G2180" t="str">
        <f t="shared" si="104"/>
        <v>Freezer_Location</v>
      </c>
      <c r="H2180">
        <f t="shared" si="103"/>
        <v>217</v>
      </c>
      <c r="I2180">
        <f>MATCH(G2180,Technologies!$B$7:$U$7,0)</f>
        <v>4</v>
      </c>
      <c r="J2180">
        <v>119</v>
      </c>
    </row>
    <row r="2181" spans="2:10" x14ac:dyDescent="0.25">
      <c r="B2181">
        <f>INDEX(exante.Technology!$A$5:$A$300,MATCH(E2181,exante.Technology!$C$5:$C$300,0))</f>
        <v>1417</v>
      </c>
      <c r="C2181" s="1">
        <f t="shared" si="102"/>
        <v>95</v>
      </c>
      <c r="D2181" s="30" t="str">
        <f>IF(INDEX(Technologies!$B$8:$U$227,H2181,I2181)=0,"",INDEX(Technologies!$B$8:$U$227,H2181,I2181))</f>
        <v/>
      </c>
      <c r="E2181" t="str">
        <f>INDEX(Technologies!$B$8:$B$227,H2181)</f>
        <v>RefrigFrz-730kWhyr-23to31ft3</v>
      </c>
      <c r="G2181" t="str">
        <f t="shared" si="104"/>
        <v>IceMaker</v>
      </c>
      <c r="H2181">
        <f t="shared" si="103"/>
        <v>217</v>
      </c>
      <c r="I2181">
        <f>MATCH(G2181,Technologies!$B$7:$U$7,0)</f>
        <v>5</v>
      </c>
      <c r="J2181">
        <v>119</v>
      </c>
    </row>
    <row r="2182" spans="2:10" x14ac:dyDescent="0.25">
      <c r="B2182">
        <f>INDEX(exante.Technology!$A$5:$A$300,MATCH(E2182,exante.Technology!$C$5:$C$300,0))</f>
        <v>1417</v>
      </c>
      <c r="C2182" s="1">
        <f t="shared" si="102"/>
        <v>1083</v>
      </c>
      <c r="D2182" s="30" t="b">
        <f>IF(INDEX(Technologies!$B$8:$U$227,H2182,I2182)=0,"",INDEX(Technologies!$B$8:$U$227,H2182,I2182))</f>
        <v>1</v>
      </c>
      <c r="E2182" t="str">
        <f>INDEX(Technologies!$B$8:$B$227,H2182)</f>
        <v>RefrigFrz-730kWhyr-23to31ft3</v>
      </c>
      <c r="G2182" t="str">
        <f t="shared" si="104"/>
        <v>ThruDoorIce</v>
      </c>
      <c r="H2182">
        <f t="shared" si="103"/>
        <v>217</v>
      </c>
      <c r="I2182">
        <f>MATCH(G2182,Technologies!$B$7:$U$7,0)</f>
        <v>6</v>
      </c>
      <c r="J2182">
        <v>119</v>
      </c>
    </row>
    <row r="2183" spans="2:10" x14ac:dyDescent="0.25">
      <c r="B2183">
        <f>INDEX(exante.Technology!$A$5:$A$300,MATCH(E2183,exante.Technology!$C$5:$C$300,0))</f>
        <v>1417</v>
      </c>
      <c r="C2183" s="1">
        <f t="shared" si="102"/>
        <v>38</v>
      </c>
      <c r="D2183" s="30" t="str">
        <f>IF(INDEX(Technologies!$B$8:$U$227,H2183,I2183)=0,"",INDEX(Technologies!$B$8:$U$227,H2183,I2183))</f>
        <v/>
      </c>
      <c r="E2183" t="str">
        <f>INDEX(Technologies!$B$8:$B$227,H2183)</f>
        <v>RefrigFrz-730kWhyr-23to31ft3</v>
      </c>
      <c r="G2183" t="str">
        <f t="shared" si="104"/>
        <v>Defrost</v>
      </c>
      <c r="H2183">
        <f t="shared" si="103"/>
        <v>217</v>
      </c>
      <c r="I2183">
        <f>MATCH(G2183,Technologies!$B$7:$U$7,0)</f>
        <v>7</v>
      </c>
      <c r="J2183">
        <v>119</v>
      </c>
    </row>
    <row r="2184" spans="2:10" x14ac:dyDescent="0.25">
      <c r="B2184">
        <f>INDEX(exante.Technology!$A$5:$A$300,MATCH(E2184,exante.Technology!$C$5:$C$300,0))</f>
        <v>1417</v>
      </c>
      <c r="C2184" s="1">
        <f t="shared" si="102"/>
        <v>205</v>
      </c>
      <c r="D2184" s="30" t="str">
        <f>IF(INDEX(Technologies!$B$8:$U$227,H2184,I2184)=0,"",INDEX(Technologies!$B$8:$U$227,H2184,I2184))</f>
        <v/>
      </c>
      <c r="E2184" t="str">
        <f>INDEX(Technologies!$B$8:$B$227,H2184)</f>
        <v>RefrigFrz-730kWhyr-23to31ft3</v>
      </c>
      <c r="G2184" t="str">
        <f t="shared" si="104"/>
        <v>TotVolume</v>
      </c>
      <c r="H2184">
        <f t="shared" si="103"/>
        <v>217</v>
      </c>
      <c r="I2184">
        <f>MATCH(G2184,Technologies!$B$7:$U$7,0)</f>
        <v>8</v>
      </c>
      <c r="J2184">
        <v>119</v>
      </c>
    </row>
    <row r="2185" spans="2:10" x14ac:dyDescent="0.25">
      <c r="B2185">
        <f>INDEX(exante.Technology!$A$5:$A$300,MATCH(E2185,exante.Technology!$C$5:$C$300,0))</f>
        <v>1417</v>
      </c>
      <c r="C2185" s="1">
        <f t="shared" si="102"/>
        <v>1084</v>
      </c>
      <c r="D2185" s="30" t="str">
        <f>IF(INDEX(Technologies!$B$8:$U$227,H2185,I2185)=0,"",INDEX(Technologies!$B$8:$U$227,H2185,I2185))</f>
        <v>23to31ft3</v>
      </c>
      <c r="E2185" t="str">
        <f>INDEX(Technologies!$B$8:$B$227,H2185)</f>
        <v>RefrigFrz-730kWhyr-23to31ft3</v>
      </c>
      <c r="G2185" t="str">
        <f t="shared" si="104"/>
        <v>SizeRange</v>
      </c>
      <c r="H2185">
        <f t="shared" si="103"/>
        <v>217</v>
      </c>
      <c r="I2185">
        <f>MATCH(G2185,Technologies!$B$7:$U$7,0)</f>
        <v>10</v>
      </c>
      <c r="J2185">
        <v>119</v>
      </c>
    </row>
    <row r="2186" spans="2:10" x14ac:dyDescent="0.25">
      <c r="B2186">
        <f>INDEX(exante.Technology!$A$5:$A$300,MATCH(E2186,exante.Technology!$C$5:$C$300,0))</f>
        <v>1417</v>
      </c>
      <c r="C2186" s="1">
        <f t="shared" si="102"/>
        <v>1085</v>
      </c>
      <c r="D2186" s="30" t="str">
        <f>IF(INDEX(Technologies!$B$8:$U$227,H2186,I2186)=0,"",INDEX(Technologies!$B$8:$U$227,H2186,I2186))</f>
        <v/>
      </c>
      <c r="E2186" t="str">
        <f>INDEX(Technologies!$B$8:$B$227,H2186)</f>
        <v>RefrigFrz-730kWhyr-23to31ft3</v>
      </c>
      <c r="G2186" t="str">
        <f t="shared" si="104"/>
        <v>EffLevel</v>
      </c>
      <c r="H2186">
        <f t="shared" si="103"/>
        <v>217</v>
      </c>
      <c r="I2186">
        <f>MATCH(G2186,Technologies!$B$7:$U$7,0)</f>
        <v>11</v>
      </c>
      <c r="J2186">
        <v>119</v>
      </c>
    </row>
    <row r="2187" spans="2:10" x14ac:dyDescent="0.25">
      <c r="B2187">
        <f>INDEX(exante.Technology!$A$5:$A$300,MATCH(E2187,exante.Technology!$C$5:$C$300,0))</f>
        <v>1417</v>
      </c>
      <c r="C2187" s="1">
        <f t="shared" si="102"/>
        <v>167</v>
      </c>
      <c r="D2187" s="30">
        <f>IF(INDEX(Technologies!$B$8:$U$227,H2187,I2187)=0,"",INDEX(Technologies!$B$8:$U$227,H2187,I2187))</f>
        <v>730</v>
      </c>
      <c r="E2187" t="str">
        <f>INDEX(Technologies!$B$8:$B$227,H2187)</f>
        <v>RefrigFrz-730kWhyr-23to31ft3</v>
      </c>
      <c r="G2187" t="str">
        <f t="shared" si="104"/>
        <v>Rated_kWhyr</v>
      </c>
      <c r="H2187">
        <f t="shared" si="103"/>
        <v>217</v>
      </c>
      <c r="I2187">
        <f>MATCH(G2187,Technologies!$B$7:$U$7,0)</f>
        <v>12</v>
      </c>
      <c r="J2187">
        <v>119</v>
      </c>
    </row>
    <row r="2188" spans="2:10" x14ac:dyDescent="0.25">
      <c r="B2188">
        <f>INDEX(exante.Technology!$A$5:$A$300,MATCH(E2188,exante.Technology!$C$5:$C$300,0))</f>
        <v>1417</v>
      </c>
      <c r="C2188" s="1">
        <f t="shared" si="102"/>
        <v>9</v>
      </c>
      <c r="D2188" s="30" t="str">
        <f>IF(INDEX(Technologies!$B$8:$U$227,H2188,I2188)=0,"",INDEX(Technologies!$B$8:$U$227,H2188,I2188))</f>
        <v>RatedkWh</v>
      </c>
      <c r="E2188" t="str">
        <f>INDEX(Technologies!$B$8:$B$227,H2188)</f>
        <v>RefrigFrz-730kWhyr-23to31ft3</v>
      </c>
      <c r="G2188" t="str">
        <f t="shared" si="104"/>
        <v>Scale_Basis_Type</v>
      </c>
      <c r="H2188">
        <f t="shared" si="103"/>
        <v>217</v>
      </c>
      <c r="I2188">
        <f>MATCH(G2188,Technologies!$B$7:$U$7,0)</f>
        <v>13</v>
      </c>
      <c r="J2188">
        <v>119</v>
      </c>
    </row>
    <row r="2189" spans="2:10" x14ac:dyDescent="0.25">
      <c r="B2189">
        <f>INDEX(exante.Technology!$A$5:$A$300,MATCH(E2189,exante.Technology!$C$5:$C$300,0))</f>
        <v>1417</v>
      </c>
      <c r="C2189" s="1">
        <f t="shared" si="102"/>
        <v>10</v>
      </c>
      <c r="D2189" s="30">
        <f>IF(INDEX(Technologies!$B$8:$U$227,H2189,I2189)=0,"",INDEX(Technologies!$B$8:$U$227,H2189,I2189))</f>
        <v>730</v>
      </c>
      <c r="E2189" t="str">
        <f>INDEX(Technologies!$B$8:$B$227,H2189)</f>
        <v>RefrigFrz-730kWhyr-23to31ft3</v>
      </c>
      <c r="G2189" t="str">
        <f t="shared" si="104"/>
        <v>Scale_Basis_Value</v>
      </c>
      <c r="H2189">
        <f t="shared" si="103"/>
        <v>217</v>
      </c>
      <c r="I2189">
        <f>MATCH(G2189,Technologies!$B$7:$U$7,0)</f>
        <v>14</v>
      </c>
      <c r="J2189">
        <v>119</v>
      </c>
    </row>
    <row r="2190" spans="2:10" x14ac:dyDescent="0.25">
      <c r="B2190">
        <f>INDEX(exante.Technology!$A$5:$A$300,MATCH(E2190,exante.Technology!$C$5:$C$300,0))</f>
        <v>1418</v>
      </c>
      <c r="C2190" s="1">
        <f t="shared" si="102"/>
        <v>83</v>
      </c>
      <c r="D2190" s="30" t="str">
        <f>IF(INDEX(Technologies!$B$8:$U$227,H2190,I2190)=0,"",INDEX(Technologies!$B$8:$U$227,H2190,I2190))</f>
        <v>Side</v>
      </c>
      <c r="E2190" t="str">
        <f>INDEX(Technologies!$B$8:$B$227,H2190)</f>
        <v>RefrigFrz-821kWhyr-23to31ft3</v>
      </c>
      <c r="G2190" t="str">
        <f t="shared" si="104"/>
        <v>Freezer_Location</v>
      </c>
      <c r="H2190">
        <f t="shared" si="103"/>
        <v>218</v>
      </c>
      <c r="I2190">
        <f>MATCH(G2190,Technologies!$B$7:$U$7,0)</f>
        <v>4</v>
      </c>
      <c r="J2190">
        <v>119</v>
      </c>
    </row>
    <row r="2191" spans="2:10" x14ac:dyDescent="0.25">
      <c r="B2191">
        <f>INDEX(exante.Technology!$A$5:$A$300,MATCH(E2191,exante.Technology!$C$5:$C$300,0))</f>
        <v>1418</v>
      </c>
      <c r="C2191" s="1">
        <f t="shared" si="102"/>
        <v>95</v>
      </c>
      <c r="D2191" s="30" t="str">
        <f>IF(INDEX(Technologies!$B$8:$U$227,H2191,I2191)=0,"",INDEX(Technologies!$B$8:$U$227,H2191,I2191))</f>
        <v/>
      </c>
      <c r="E2191" t="str">
        <f>INDEX(Technologies!$B$8:$B$227,H2191)</f>
        <v>RefrigFrz-821kWhyr-23to31ft3</v>
      </c>
      <c r="G2191" t="str">
        <f t="shared" si="104"/>
        <v>IceMaker</v>
      </c>
      <c r="H2191">
        <f t="shared" si="103"/>
        <v>218</v>
      </c>
      <c r="I2191">
        <f>MATCH(G2191,Technologies!$B$7:$U$7,0)</f>
        <v>5</v>
      </c>
      <c r="J2191">
        <v>119</v>
      </c>
    </row>
    <row r="2192" spans="2:10" x14ac:dyDescent="0.25">
      <c r="B2192">
        <f>INDEX(exante.Technology!$A$5:$A$300,MATCH(E2192,exante.Technology!$C$5:$C$300,0))</f>
        <v>1418</v>
      </c>
      <c r="C2192" s="1">
        <f t="shared" si="102"/>
        <v>1083</v>
      </c>
      <c r="D2192" s="30" t="b">
        <f>IF(INDEX(Technologies!$B$8:$U$227,H2192,I2192)=0,"",INDEX(Technologies!$B$8:$U$227,H2192,I2192))</f>
        <v>1</v>
      </c>
      <c r="E2192" t="str">
        <f>INDEX(Technologies!$B$8:$B$227,H2192)</f>
        <v>RefrigFrz-821kWhyr-23to31ft3</v>
      </c>
      <c r="G2192" t="str">
        <f t="shared" si="104"/>
        <v>ThruDoorIce</v>
      </c>
      <c r="H2192">
        <f t="shared" si="103"/>
        <v>218</v>
      </c>
      <c r="I2192">
        <f>MATCH(G2192,Technologies!$B$7:$U$7,0)</f>
        <v>6</v>
      </c>
      <c r="J2192">
        <v>119</v>
      </c>
    </row>
    <row r="2193" spans="2:10" x14ac:dyDescent="0.25">
      <c r="B2193">
        <f>INDEX(exante.Technology!$A$5:$A$300,MATCH(E2193,exante.Technology!$C$5:$C$300,0))</f>
        <v>1418</v>
      </c>
      <c r="C2193" s="1">
        <f t="shared" si="102"/>
        <v>38</v>
      </c>
      <c r="D2193" s="30" t="str">
        <f>IF(INDEX(Technologies!$B$8:$U$227,H2193,I2193)=0,"",INDEX(Technologies!$B$8:$U$227,H2193,I2193))</f>
        <v/>
      </c>
      <c r="E2193" t="str">
        <f>INDEX(Technologies!$B$8:$B$227,H2193)</f>
        <v>RefrigFrz-821kWhyr-23to31ft3</v>
      </c>
      <c r="G2193" t="str">
        <f t="shared" si="104"/>
        <v>Defrost</v>
      </c>
      <c r="H2193">
        <f t="shared" si="103"/>
        <v>218</v>
      </c>
      <c r="I2193">
        <f>MATCH(G2193,Technologies!$B$7:$U$7,0)</f>
        <v>7</v>
      </c>
      <c r="J2193">
        <v>119</v>
      </c>
    </row>
    <row r="2194" spans="2:10" x14ac:dyDescent="0.25">
      <c r="B2194">
        <f>INDEX(exante.Technology!$A$5:$A$300,MATCH(E2194,exante.Technology!$C$5:$C$300,0))</f>
        <v>1418</v>
      </c>
      <c r="C2194" s="1">
        <f t="shared" si="102"/>
        <v>205</v>
      </c>
      <c r="D2194" s="30" t="str">
        <f>IF(INDEX(Technologies!$B$8:$U$227,H2194,I2194)=0,"",INDEX(Technologies!$B$8:$U$227,H2194,I2194))</f>
        <v/>
      </c>
      <c r="E2194" t="str">
        <f>INDEX(Technologies!$B$8:$B$227,H2194)</f>
        <v>RefrigFrz-821kWhyr-23to31ft3</v>
      </c>
      <c r="G2194" t="str">
        <f t="shared" si="104"/>
        <v>TotVolume</v>
      </c>
      <c r="H2194">
        <f t="shared" si="103"/>
        <v>218</v>
      </c>
      <c r="I2194">
        <f>MATCH(G2194,Technologies!$B$7:$U$7,0)</f>
        <v>8</v>
      </c>
      <c r="J2194">
        <v>119</v>
      </c>
    </row>
    <row r="2195" spans="2:10" x14ac:dyDescent="0.25">
      <c r="B2195">
        <f>INDEX(exante.Technology!$A$5:$A$300,MATCH(E2195,exante.Technology!$C$5:$C$300,0))</f>
        <v>1418</v>
      </c>
      <c r="C2195" s="1">
        <f t="shared" si="102"/>
        <v>1084</v>
      </c>
      <c r="D2195" s="30" t="str">
        <f>IF(INDEX(Technologies!$B$8:$U$227,H2195,I2195)=0,"",INDEX(Technologies!$B$8:$U$227,H2195,I2195))</f>
        <v>23to31ft3</v>
      </c>
      <c r="E2195" t="str">
        <f>INDEX(Technologies!$B$8:$B$227,H2195)</f>
        <v>RefrigFrz-821kWhyr-23to31ft3</v>
      </c>
      <c r="G2195" t="str">
        <f t="shared" si="104"/>
        <v>SizeRange</v>
      </c>
      <c r="H2195">
        <f t="shared" si="103"/>
        <v>218</v>
      </c>
      <c r="I2195">
        <f>MATCH(G2195,Technologies!$B$7:$U$7,0)</f>
        <v>10</v>
      </c>
      <c r="J2195">
        <v>119</v>
      </c>
    </row>
    <row r="2196" spans="2:10" x14ac:dyDescent="0.25">
      <c r="B2196">
        <f>INDEX(exante.Technology!$A$5:$A$300,MATCH(E2196,exante.Technology!$C$5:$C$300,0))</f>
        <v>1418</v>
      </c>
      <c r="C2196" s="1">
        <f t="shared" si="102"/>
        <v>1085</v>
      </c>
      <c r="D2196" s="30" t="str">
        <f>IF(INDEX(Technologies!$B$8:$U$227,H2196,I2196)=0,"",INDEX(Technologies!$B$8:$U$227,H2196,I2196))</f>
        <v/>
      </c>
      <c r="E2196" t="str">
        <f>INDEX(Technologies!$B$8:$B$227,H2196)</f>
        <v>RefrigFrz-821kWhyr-23to31ft3</v>
      </c>
      <c r="G2196" t="str">
        <f t="shared" si="104"/>
        <v>EffLevel</v>
      </c>
      <c r="H2196">
        <f t="shared" si="103"/>
        <v>218</v>
      </c>
      <c r="I2196">
        <f>MATCH(G2196,Technologies!$B$7:$U$7,0)</f>
        <v>11</v>
      </c>
      <c r="J2196">
        <v>119</v>
      </c>
    </row>
    <row r="2197" spans="2:10" x14ac:dyDescent="0.25">
      <c r="B2197">
        <f>INDEX(exante.Technology!$A$5:$A$300,MATCH(E2197,exante.Technology!$C$5:$C$300,0))</f>
        <v>1418</v>
      </c>
      <c r="C2197" s="1">
        <f t="shared" si="102"/>
        <v>167</v>
      </c>
      <c r="D2197" s="30">
        <f>IF(INDEX(Technologies!$B$8:$U$227,H2197,I2197)=0,"",INDEX(Technologies!$B$8:$U$227,H2197,I2197))</f>
        <v>821</v>
      </c>
      <c r="E2197" t="str">
        <f>INDEX(Technologies!$B$8:$B$227,H2197)</f>
        <v>RefrigFrz-821kWhyr-23to31ft3</v>
      </c>
      <c r="G2197" t="str">
        <f t="shared" si="104"/>
        <v>Rated_kWhyr</v>
      </c>
      <c r="H2197">
        <f t="shared" si="103"/>
        <v>218</v>
      </c>
      <c r="I2197">
        <f>MATCH(G2197,Technologies!$B$7:$U$7,0)</f>
        <v>12</v>
      </c>
      <c r="J2197">
        <v>119</v>
      </c>
    </row>
    <row r="2198" spans="2:10" x14ac:dyDescent="0.25">
      <c r="B2198">
        <f>INDEX(exante.Technology!$A$5:$A$300,MATCH(E2198,exante.Technology!$C$5:$C$300,0))</f>
        <v>1418</v>
      </c>
      <c r="C2198" s="1">
        <f t="shared" si="102"/>
        <v>9</v>
      </c>
      <c r="D2198" s="30" t="str">
        <f>IF(INDEX(Technologies!$B$8:$U$227,H2198,I2198)=0,"",INDEX(Technologies!$B$8:$U$227,H2198,I2198))</f>
        <v>RatedkWh</v>
      </c>
      <c r="E2198" t="str">
        <f>INDEX(Technologies!$B$8:$B$227,H2198)</f>
        <v>RefrigFrz-821kWhyr-23to31ft3</v>
      </c>
      <c r="G2198" t="str">
        <f t="shared" si="104"/>
        <v>Scale_Basis_Type</v>
      </c>
      <c r="H2198">
        <f t="shared" si="103"/>
        <v>218</v>
      </c>
      <c r="I2198">
        <f>MATCH(G2198,Technologies!$B$7:$U$7,0)</f>
        <v>13</v>
      </c>
      <c r="J2198">
        <v>119</v>
      </c>
    </row>
    <row r="2199" spans="2:10" x14ac:dyDescent="0.25">
      <c r="B2199">
        <f>INDEX(exante.Technology!$A$5:$A$300,MATCH(E2199,exante.Technology!$C$5:$C$300,0))</f>
        <v>1418</v>
      </c>
      <c r="C2199" s="1">
        <f t="shared" si="102"/>
        <v>10</v>
      </c>
      <c r="D2199" s="30">
        <f>IF(INDEX(Technologies!$B$8:$U$227,H2199,I2199)=0,"",INDEX(Technologies!$B$8:$U$227,H2199,I2199))</f>
        <v>821</v>
      </c>
      <c r="E2199" t="str">
        <f>INDEX(Technologies!$B$8:$B$227,H2199)</f>
        <v>RefrigFrz-821kWhyr-23to31ft3</v>
      </c>
      <c r="G2199" t="str">
        <f t="shared" si="104"/>
        <v>Scale_Basis_Value</v>
      </c>
      <c r="H2199">
        <f t="shared" si="103"/>
        <v>218</v>
      </c>
      <c r="I2199">
        <f>MATCH(G2199,Technologies!$B$7:$U$7,0)</f>
        <v>14</v>
      </c>
      <c r="J2199">
        <v>119</v>
      </c>
    </row>
    <row r="2200" spans="2:10" x14ac:dyDescent="0.25">
      <c r="B2200">
        <f>INDEX(exante.Technology!$A$5:$A$300,MATCH(E2200,exante.Technology!$C$5:$C$300,0))</f>
        <v>1419</v>
      </c>
      <c r="C2200" s="1">
        <f t="shared" si="102"/>
        <v>83</v>
      </c>
      <c r="D2200" s="30" t="str">
        <f>IF(INDEX(Technologies!$B$8:$U$227,H2200,I2200)=0,"",INDEX(Technologies!$B$8:$U$227,H2200,I2200))</f>
        <v>Side</v>
      </c>
      <c r="E2200" t="str">
        <f>INDEX(Technologies!$B$8:$B$227,H2200)</f>
        <v>RefrigFrz-835kWhyr-15to23ft3</v>
      </c>
      <c r="G2200" t="str">
        <f t="shared" si="104"/>
        <v>Freezer_Location</v>
      </c>
      <c r="H2200">
        <f t="shared" si="103"/>
        <v>219</v>
      </c>
      <c r="I2200">
        <f>MATCH(G2200,Technologies!$B$7:$U$7,0)</f>
        <v>4</v>
      </c>
      <c r="J2200">
        <v>119</v>
      </c>
    </row>
    <row r="2201" spans="2:10" x14ac:dyDescent="0.25">
      <c r="B2201">
        <f>INDEX(exante.Technology!$A$5:$A$300,MATCH(E2201,exante.Technology!$C$5:$C$300,0))</f>
        <v>1419</v>
      </c>
      <c r="C2201" s="1">
        <f t="shared" si="102"/>
        <v>95</v>
      </c>
      <c r="D2201" s="30" t="str">
        <f>IF(INDEX(Technologies!$B$8:$U$227,H2201,I2201)=0,"",INDEX(Technologies!$B$8:$U$227,H2201,I2201))</f>
        <v/>
      </c>
      <c r="E2201" t="str">
        <f>INDEX(Technologies!$B$8:$B$227,H2201)</f>
        <v>RefrigFrz-835kWhyr-15to23ft3</v>
      </c>
      <c r="G2201" t="str">
        <f t="shared" si="104"/>
        <v>IceMaker</v>
      </c>
      <c r="H2201">
        <f t="shared" si="103"/>
        <v>219</v>
      </c>
      <c r="I2201">
        <f>MATCH(G2201,Technologies!$B$7:$U$7,0)</f>
        <v>5</v>
      </c>
      <c r="J2201">
        <v>119</v>
      </c>
    </row>
    <row r="2202" spans="2:10" x14ac:dyDescent="0.25">
      <c r="B2202">
        <f>INDEX(exante.Technology!$A$5:$A$300,MATCH(E2202,exante.Technology!$C$5:$C$300,0))</f>
        <v>1419</v>
      </c>
      <c r="C2202" s="1">
        <f t="shared" si="102"/>
        <v>1083</v>
      </c>
      <c r="D2202" s="30" t="str">
        <f>IF(INDEX(Technologies!$B$8:$U$227,H2202,I2202)=0,"",INDEX(Technologies!$B$8:$U$227,H2202,I2202))</f>
        <v/>
      </c>
      <c r="E2202" t="str">
        <f>INDEX(Technologies!$B$8:$B$227,H2202)</f>
        <v>RefrigFrz-835kWhyr-15to23ft3</v>
      </c>
      <c r="G2202" t="str">
        <f t="shared" si="104"/>
        <v>ThruDoorIce</v>
      </c>
      <c r="H2202">
        <f t="shared" si="103"/>
        <v>219</v>
      </c>
      <c r="I2202">
        <f>MATCH(G2202,Technologies!$B$7:$U$7,0)</f>
        <v>6</v>
      </c>
      <c r="J2202">
        <v>119</v>
      </c>
    </row>
    <row r="2203" spans="2:10" x14ac:dyDescent="0.25">
      <c r="B2203">
        <f>INDEX(exante.Technology!$A$5:$A$300,MATCH(E2203,exante.Technology!$C$5:$C$300,0))</f>
        <v>1419</v>
      </c>
      <c r="C2203" s="1">
        <f t="shared" si="102"/>
        <v>38</v>
      </c>
      <c r="D2203" s="30" t="str">
        <f>IF(INDEX(Technologies!$B$8:$U$227,H2203,I2203)=0,"",INDEX(Technologies!$B$8:$U$227,H2203,I2203))</f>
        <v/>
      </c>
      <c r="E2203" t="str">
        <f>INDEX(Technologies!$B$8:$B$227,H2203)</f>
        <v>RefrigFrz-835kWhyr-15to23ft3</v>
      </c>
      <c r="G2203" t="str">
        <f t="shared" si="104"/>
        <v>Defrost</v>
      </c>
      <c r="H2203">
        <f t="shared" si="103"/>
        <v>219</v>
      </c>
      <c r="I2203">
        <f>MATCH(G2203,Technologies!$B$7:$U$7,0)</f>
        <v>7</v>
      </c>
      <c r="J2203">
        <v>119</v>
      </c>
    </row>
    <row r="2204" spans="2:10" x14ac:dyDescent="0.25">
      <c r="B2204">
        <f>INDEX(exante.Technology!$A$5:$A$300,MATCH(E2204,exante.Technology!$C$5:$C$300,0))</f>
        <v>1419</v>
      </c>
      <c r="C2204" s="1">
        <f t="shared" si="102"/>
        <v>205</v>
      </c>
      <c r="D2204" s="30" t="str">
        <f>IF(INDEX(Technologies!$B$8:$U$227,H2204,I2204)=0,"",INDEX(Technologies!$B$8:$U$227,H2204,I2204))</f>
        <v/>
      </c>
      <c r="E2204" t="str">
        <f>INDEX(Technologies!$B$8:$B$227,H2204)</f>
        <v>RefrigFrz-835kWhyr-15to23ft3</v>
      </c>
      <c r="G2204" t="str">
        <f t="shared" si="104"/>
        <v>TotVolume</v>
      </c>
      <c r="H2204">
        <f t="shared" si="103"/>
        <v>219</v>
      </c>
      <c r="I2204">
        <f>MATCH(G2204,Technologies!$B$7:$U$7,0)</f>
        <v>8</v>
      </c>
      <c r="J2204">
        <v>119</v>
      </c>
    </row>
    <row r="2205" spans="2:10" x14ac:dyDescent="0.25">
      <c r="B2205">
        <f>INDEX(exante.Technology!$A$5:$A$300,MATCH(E2205,exante.Technology!$C$5:$C$300,0))</f>
        <v>1419</v>
      </c>
      <c r="C2205" s="1">
        <f t="shared" si="102"/>
        <v>1084</v>
      </c>
      <c r="D2205" s="30" t="str">
        <f>IF(INDEX(Technologies!$B$8:$U$227,H2205,I2205)=0,"",INDEX(Technologies!$B$8:$U$227,H2205,I2205))</f>
        <v>15to23ft3</v>
      </c>
      <c r="E2205" t="str">
        <f>INDEX(Technologies!$B$8:$B$227,H2205)</f>
        <v>RefrigFrz-835kWhyr-15to23ft3</v>
      </c>
      <c r="G2205" t="str">
        <f t="shared" si="104"/>
        <v>SizeRange</v>
      </c>
      <c r="H2205">
        <f t="shared" si="103"/>
        <v>219</v>
      </c>
      <c r="I2205">
        <f>MATCH(G2205,Technologies!$B$7:$U$7,0)</f>
        <v>10</v>
      </c>
      <c r="J2205">
        <v>119</v>
      </c>
    </row>
    <row r="2206" spans="2:10" x14ac:dyDescent="0.25">
      <c r="B2206">
        <f>INDEX(exante.Technology!$A$5:$A$300,MATCH(E2206,exante.Technology!$C$5:$C$300,0))</f>
        <v>1419</v>
      </c>
      <c r="C2206" s="1">
        <f t="shared" si="102"/>
        <v>1085</v>
      </c>
      <c r="D2206" s="30" t="str">
        <f>IF(INDEX(Technologies!$B$8:$U$227,H2206,I2206)=0,"",INDEX(Technologies!$B$8:$U$227,H2206,I2206))</f>
        <v/>
      </c>
      <c r="E2206" t="str">
        <f>INDEX(Technologies!$B$8:$B$227,H2206)</f>
        <v>RefrigFrz-835kWhyr-15to23ft3</v>
      </c>
      <c r="G2206" t="str">
        <f t="shared" si="104"/>
        <v>EffLevel</v>
      </c>
      <c r="H2206">
        <f t="shared" si="103"/>
        <v>219</v>
      </c>
      <c r="I2206">
        <f>MATCH(G2206,Technologies!$B$7:$U$7,0)</f>
        <v>11</v>
      </c>
      <c r="J2206">
        <v>119</v>
      </c>
    </row>
    <row r="2207" spans="2:10" x14ac:dyDescent="0.25">
      <c r="B2207">
        <f>INDEX(exante.Technology!$A$5:$A$300,MATCH(E2207,exante.Technology!$C$5:$C$300,0))</f>
        <v>1419</v>
      </c>
      <c r="C2207" s="1">
        <f t="shared" ref="C2207:C2271" si="105">+C2197</f>
        <v>167</v>
      </c>
      <c r="D2207" s="30">
        <f>IF(INDEX(Technologies!$B$8:$U$227,H2207,I2207)=0,"",INDEX(Technologies!$B$8:$U$227,H2207,I2207))</f>
        <v>835</v>
      </c>
      <c r="E2207" t="str">
        <f>INDEX(Technologies!$B$8:$B$227,H2207)</f>
        <v>RefrigFrz-835kWhyr-15to23ft3</v>
      </c>
      <c r="G2207" t="str">
        <f t="shared" si="104"/>
        <v>Rated_kWhyr</v>
      </c>
      <c r="H2207">
        <f t="shared" ref="H2207:H2271" si="106">+H2197+1</f>
        <v>219</v>
      </c>
      <c r="I2207">
        <f>MATCH(G2207,Technologies!$B$7:$U$7,0)</f>
        <v>12</v>
      </c>
      <c r="J2207">
        <v>119</v>
      </c>
    </row>
    <row r="2208" spans="2:10" x14ac:dyDescent="0.25">
      <c r="B2208">
        <f>INDEX(exante.Technology!$A$5:$A$300,MATCH(E2208,exante.Technology!$C$5:$C$300,0))</f>
        <v>1419</v>
      </c>
      <c r="C2208" s="1">
        <f t="shared" si="105"/>
        <v>9</v>
      </c>
      <c r="D2208" s="30" t="str">
        <f>IF(INDEX(Technologies!$B$8:$U$227,H2208,I2208)=0,"",INDEX(Technologies!$B$8:$U$227,H2208,I2208))</f>
        <v>RatedkWh</v>
      </c>
      <c r="E2208" t="str">
        <f>INDEX(Technologies!$B$8:$B$227,H2208)</f>
        <v>RefrigFrz-835kWhyr-15to23ft3</v>
      </c>
      <c r="G2208" t="str">
        <f t="shared" si="104"/>
        <v>Scale_Basis_Type</v>
      </c>
      <c r="H2208">
        <f t="shared" si="106"/>
        <v>219</v>
      </c>
      <c r="I2208">
        <f>MATCH(G2208,Technologies!$B$7:$U$7,0)</f>
        <v>13</v>
      </c>
      <c r="J2208">
        <v>119</v>
      </c>
    </row>
    <row r="2209" spans="1:10" x14ac:dyDescent="0.25">
      <c r="B2209">
        <f>INDEX(exante.Technology!$A$5:$A$300,MATCH(E2209,exante.Technology!$C$5:$C$300,0))</f>
        <v>1419</v>
      </c>
      <c r="C2209" s="1">
        <f t="shared" si="105"/>
        <v>10</v>
      </c>
      <c r="D2209" s="30">
        <f>IF(INDEX(Technologies!$B$8:$U$227,H2209,I2209)=0,"",INDEX(Technologies!$B$8:$U$227,H2209,I2209))</f>
        <v>835</v>
      </c>
      <c r="E2209" t="str">
        <f>INDEX(Technologies!$B$8:$B$227,H2209)</f>
        <v>RefrigFrz-835kWhyr-15to23ft3</v>
      </c>
      <c r="G2209" t="str">
        <f t="shared" si="104"/>
        <v>Scale_Basis_Value</v>
      </c>
      <c r="H2209">
        <f t="shared" si="106"/>
        <v>219</v>
      </c>
      <c r="I2209">
        <f>MATCH(G2209,Technologies!$B$7:$U$7,0)</f>
        <v>14</v>
      </c>
      <c r="J2209">
        <v>119</v>
      </c>
    </row>
    <row r="2210" spans="1:10" x14ac:dyDescent="0.25">
      <c r="B2210">
        <f>INDEX(exante.Technology!$A$5:$A$300,MATCH(E2210,exante.Technology!$C$5:$C$300,0))</f>
        <v>1420</v>
      </c>
      <c r="C2210" s="1">
        <f t="shared" si="105"/>
        <v>83</v>
      </c>
      <c r="D2210" s="30" t="str">
        <f>IF(INDEX(Technologies!$B$8:$U$227,H2210,I2210)=0,"",INDEX(Technologies!$B$8:$U$227,H2210,I2210))</f>
        <v>Side</v>
      </c>
      <c r="E2210" t="str">
        <f>INDEX(Technologies!$B$8:$B$227,H2210)</f>
        <v>RefrigFrz-921kWhyr-23to31ft3</v>
      </c>
      <c r="G2210" t="str">
        <f t="shared" si="104"/>
        <v>Freezer_Location</v>
      </c>
      <c r="H2210">
        <f t="shared" si="106"/>
        <v>220</v>
      </c>
      <c r="I2210">
        <f>MATCH(G2210,Technologies!$B$7:$U$7,0)</f>
        <v>4</v>
      </c>
      <c r="J2210">
        <v>119</v>
      </c>
    </row>
    <row r="2211" spans="1:10" x14ac:dyDescent="0.25">
      <c r="B2211">
        <f>INDEX(exante.Technology!$A$5:$A$300,MATCH(E2211,exante.Technology!$C$5:$C$300,0))</f>
        <v>1420</v>
      </c>
      <c r="C2211" s="1">
        <f t="shared" si="105"/>
        <v>95</v>
      </c>
      <c r="D2211" s="30" t="str">
        <f>IF(INDEX(Technologies!$B$8:$U$227,H2211,I2211)=0,"",INDEX(Technologies!$B$8:$U$227,H2211,I2211))</f>
        <v/>
      </c>
      <c r="E2211" t="str">
        <f>INDEX(Technologies!$B$8:$B$227,H2211)</f>
        <v>RefrigFrz-921kWhyr-23to31ft3</v>
      </c>
      <c r="G2211" t="str">
        <f t="shared" si="104"/>
        <v>IceMaker</v>
      </c>
      <c r="H2211">
        <f t="shared" si="106"/>
        <v>220</v>
      </c>
      <c r="I2211">
        <f>MATCH(G2211,Technologies!$B$7:$U$7,0)</f>
        <v>5</v>
      </c>
      <c r="J2211">
        <v>119</v>
      </c>
    </row>
    <row r="2212" spans="1:10" x14ac:dyDescent="0.25">
      <c r="B2212">
        <f>INDEX(exante.Technology!$A$5:$A$300,MATCH(E2212,exante.Technology!$C$5:$C$300,0))</f>
        <v>1420</v>
      </c>
      <c r="C2212" s="1">
        <f t="shared" si="105"/>
        <v>1083</v>
      </c>
      <c r="D2212" s="30" t="str">
        <f>IF(INDEX(Technologies!$B$8:$U$227,H2212,I2212)=0,"",INDEX(Technologies!$B$8:$U$227,H2212,I2212))</f>
        <v/>
      </c>
      <c r="E2212" t="str">
        <f>INDEX(Technologies!$B$8:$B$227,H2212)</f>
        <v>RefrigFrz-921kWhyr-23to31ft3</v>
      </c>
      <c r="G2212" t="str">
        <f t="shared" si="104"/>
        <v>ThruDoorIce</v>
      </c>
      <c r="H2212">
        <f t="shared" si="106"/>
        <v>220</v>
      </c>
      <c r="I2212">
        <f>MATCH(G2212,Technologies!$B$7:$U$7,0)</f>
        <v>6</v>
      </c>
      <c r="J2212">
        <v>119</v>
      </c>
    </row>
    <row r="2213" spans="1:10" x14ac:dyDescent="0.25">
      <c r="B2213">
        <f>INDEX(exante.Technology!$A$5:$A$300,MATCH(E2213,exante.Technology!$C$5:$C$300,0))</f>
        <v>1420</v>
      </c>
      <c r="C2213" s="1">
        <f t="shared" si="105"/>
        <v>38</v>
      </c>
      <c r="D2213" s="30" t="str">
        <f>IF(INDEX(Technologies!$B$8:$U$227,H2213,I2213)=0,"",INDEX(Technologies!$B$8:$U$227,H2213,I2213))</f>
        <v/>
      </c>
      <c r="E2213" t="str">
        <f>INDEX(Technologies!$B$8:$B$227,H2213)</f>
        <v>RefrigFrz-921kWhyr-23to31ft3</v>
      </c>
      <c r="G2213" t="str">
        <f t="shared" si="104"/>
        <v>Defrost</v>
      </c>
      <c r="H2213">
        <f t="shared" si="106"/>
        <v>220</v>
      </c>
      <c r="I2213">
        <f>MATCH(G2213,Technologies!$B$7:$U$7,0)</f>
        <v>7</v>
      </c>
      <c r="J2213">
        <v>119</v>
      </c>
    </row>
    <row r="2214" spans="1:10" x14ac:dyDescent="0.25">
      <c r="B2214">
        <f>INDEX(exante.Technology!$A$5:$A$300,MATCH(E2214,exante.Technology!$C$5:$C$300,0))</f>
        <v>1420</v>
      </c>
      <c r="C2214" s="1">
        <f t="shared" si="105"/>
        <v>205</v>
      </c>
      <c r="D2214" s="30" t="str">
        <f>IF(INDEX(Technologies!$B$8:$U$227,H2214,I2214)=0,"",INDEX(Technologies!$B$8:$U$227,H2214,I2214))</f>
        <v/>
      </c>
      <c r="E2214" t="str">
        <f>INDEX(Technologies!$B$8:$B$227,H2214)</f>
        <v>RefrigFrz-921kWhyr-23to31ft3</v>
      </c>
      <c r="G2214" t="str">
        <f t="shared" si="104"/>
        <v>TotVolume</v>
      </c>
      <c r="H2214">
        <f t="shared" si="106"/>
        <v>220</v>
      </c>
      <c r="I2214">
        <f>MATCH(G2214,Technologies!$B$7:$U$7,0)</f>
        <v>8</v>
      </c>
      <c r="J2214">
        <v>119</v>
      </c>
    </row>
    <row r="2215" spans="1:10" x14ac:dyDescent="0.25">
      <c r="B2215">
        <f>INDEX(exante.Technology!$A$5:$A$300,MATCH(E2215,exante.Technology!$C$5:$C$300,0))</f>
        <v>1420</v>
      </c>
      <c r="C2215" s="1">
        <f t="shared" si="105"/>
        <v>1084</v>
      </c>
      <c r="D2215" s="30" t="str">
        <f>IF(INDEX(Technologies!$B$8:$U$227,H2215,I2215)=0,"",INDEX(Technologies!$B$8:$U$227,H2215,I2215))</f>
        <v>23to31ft3</v>
      </c>
      <c r="E2215" t="str">
        <f>INDEX(Technologies!$B$8:$B$227,H2215)</f>
        <v>RefrigFrz-921kWhyr-23to31ft3</v>
      </c>
      <c r="G2215" t="str">
        <f t="shared" si="104"/>
        <v>SizeRange</v>
      </c>
      <c r="H2215">
        <f t="shared" si="106"/>
        <v>220</v>
      </c>
      <c r="I2215">
        <f>MATCH(G2215,Technologies!$B$7:$U$7,0)</f>
        <v>10</v>
      </c>
      <c r="J2215">
        <v>119</v>
      </c>
    </row>
    <row r="2216" spans="1:10" x14ac:dyDescent="0.25">
      <c r="B2216">
        <f>INDEX(exante.Technology!$A$5:$A$300,MATCH(E2216,exante.Technology!$C$5:$C$300,0))</f>
        <v>1420</v>
      </c>
      <c r="C2216" s="1">
        <f t="shared" si="105"/>
        <v>1085</v>
      </c>
      <c r="D2216" s="30" t="str">
        <f>IF(INDEX(Technologies!$B$8:$U$227,H2216,I2216)=0,"",INDEX(Technologies!$B$8:$U$227,H2216,I2216))</f>
        <v/>
      </c>
      <c r="E2216" t="str">
        <f>INDEX(Technologies!$B$8:$B$227,H2216)</f>
        <v>RefrigFrz-921kWhyr-23to31ft3</v>
      </c>
      <c r="G2216" t="str">
        <f t="shared" si="104"/>
        <v>EffLevel</v>
      </c>
      <c r="H2216">
        <f t="shared" si="106"/>
        <v>220</v>
      </c>
      <c r="I2216">
        <f>MATCH(G2216,Technologies!$B$7:$U$7,0)</f>
        <v>11</v>
      </c>
      <c r="J2216">
        <v>119</v>
      </c>
    </row>
    <row r="2217" spans="1:10" x14ac:dyDescent="0.25">
      <c r="B2217">
        <f>INDEX(exante.Technology!$A$5:$A$300,MATCH(E2217,exante.Technology!$C$5:$C$300,0))</f>
        <v>1420</v>
      </c>
      <c r="C2217" s="1">
        <f t="shared" si="105"/>
        <v>167</v>
      </c>
      <c r="D2217" s="30">
        <f>IF(INDEX(Technologies!$B$8:$U$227,H2217,I2217)=0,"",INDEX(Technologies!$B$8:$U$227,H2217,I2217))</f>
        <v>921</v>
      </c>
      <c r="E2217" t="str">
        <f>INDEX(Technologies!$B$8:$B$227,H2217)</f>
        <v>RefrigFrz-921kWhyr-23to31ft3</v>
      </c>
      <c r="G2217" t="str">
        <f t="shared" si="104"/>
        <v>Rated_kWhyr</v>
      </c>
      <c r="H2217">
        <f t="shared" si="106"/>
        <v>220</v>
      </c>
      <c r="I2217">
        <f>MATCH(G2217,Technologies!$B$7:$U$7,0)</f>
        <v>12</v>
      </c>
      <c r="J2217">
        <v>119</v>
      </c>
    </row>
    <row r="2218" spans="1:10" x14ac:dyDescent="0.25">
      <c r="B2218">
        <f>INDEX(exante.Technology!$A$5:$A$300,MATCH(E2218,exante.Technology!$C$5:$C$300,0))</f>
        <v>1420</v>
      </c>
      <c r="C2218" s="1">
        <f t="shared" si="105"/>
        <v>9</v>
      </c>
      <c r="D2218" s="30" t="str">
        <f>IF(INDEX(Technologies!$B$8:$U$227,H2218,I2218)=0,"",INDEX(Technologies!$B$8:$U$227,H2218,I2218))</f>
        <v>RatedkWh</v>
      </c>
      <c r="E2218" t="str">
        <f>INDEX(Technologies!$B$8:$B$227,H2218)</f>
        <v>RefrigFrz-921kWhyr-23to31ft3</v>
      </c>
      <c r="G2218" t="str">
        <f t="shared" si="104"/>
        <v>Scale_Basis_Type</v>
      </c>
      <c r="H2218">
        <f t="shared" si="106"/>
        <v>220</v>
      </c>
      <c r="I2218">
        <f>MATCH(G2218,Technologies!$B$7:$U$7,0)</f>
        <v>13</v>
      </c>
      <c r="J2218">
        <v>119</v>
      </c>
    </row>
    <row r="2219" spans="1:10" x14ac:dyDescent="0.25">
      <c r="B2219">
        <f>INDEX(exante.Technology!$A$5:$A$300,MATCH(E2219,exante.Technology!$C$5:$C$300,0))</f>
        <v>1420</v>
      </c>
      <c r="C2219" s="1">
        <f t="shared" si="105"/>
        <v>10</v>
      </c>
      <c r="D2219" s="30">
        <f>IF(INDEX(Technologies!$B$8:$U$227,H2219,I2219)=0,"",INDEX(Technologies!$B$8:$U$227,H2219,I2219))</f>
        <v>921</v>
      </c>
      <c r="E2219" t="str">
        <f>INDEX(Technologies!$B$8:$B$227,H2219)</f>
        <v>RefrigFrz-921kWhyr-23to31ft3</v>
      </c>
      <c r="G2219" t="str">
        <f t="shared" si="104"/>
        <v>Scale_Basis_Value</v>
      </c>
      <c r="H2219">
        <f t="shared" si="106"/>
        <v>220</v>
      </c>
      <c r="I2219">
        <f>MATCH(G2219,Technologies!$B$7:$U$7,0)</f>
        <v>14</v>
      </c>
      <c r="J2219">
        <v>119</v>
      </c>
    </row>
    <row r="2220" spans="1:10" x14ac:dyDescent="0.25">
      <c r="C2220" s="1"/>
      <c r="D2220" s="30"/>
    </row>
    <row r="2221" spans="1:10" x14ac:dyDescent="0.25">
      <c r="A2221" t="s">
        <v>695</v>
      </c>
      <c r="B2221">
        <f>INDEX(exante.Technology!$A$5:$A$300,MATCH(E2221,exante.Technology!$C$5:$C$300,0))</f>
        <v>1421</v>
      </c>
      <c r="C2221" s="1">
        <v>1086</v>
      </c>
      <c r="D2221" s="30" t="str">
        <f>IF(INDEX(Technologies!$B$230:$U$500,H2221,I2221)=0,"",INDEX(Technologies!$B$230:$U$500,H2221,I2221))</f>
        <v>Upright</v>
      </c>
      <c r="E2221" t="str">
        <f>INDEX(Technologies!$B$230:$B$499,H2221)</f>
        <v>Frzr-Up-ManDef_Small-Code</v>
      </c>
      <c r="G2221" t="str">
        <f t="shared" si="104"/>
        <v>FreezerType</v>
      </c>
      <c r="H2221">
        <v>1</v>
      </c>
      <c r="I2221">
        <f>MATCH(G2221,Technologies!$B$229:$U$229,0)</f>
        <v>4</v>
      </c>
      <c r="J2221">
        <v>121</v>
      </c>
    </row>
    <row r="2222" spans="1:10" x14ac:dyDescent="0.25">
      <c r="B2222">
        <f>INDEX(exante.Technology!$A$5:$A$300,MATCH(E2222,exante.Technology!$C$5:$C$300,0))</f>
        <v>1421</v>
      </c>
      <c r="C2222" s="1">
        <v>95</v>
      </c>
      <c r="D2222" s="30" t="b">
        <f>IF(INDEX(Technologies!$B$230:$U$500,H2222,I2222)=0,"",INDEX(Technologies!$B$230:$U$500,H2222,I2222))</f>
        <v>0</v>
      </c>
      <c r="E2222" t="str">
        <f>INDEX(Technologies!$B$230:$B$499,H2222)</f>
        <v>Frzr-Up-ManDef_Small-Code</v>
      </c>
      <c r="G2222" t="str">
        <f t="shared" si="104"/>
        <v>IceMaker</v>
      </c>
      <c r="H2222">
        <v>1</v>
      </c>
      <c r="I2222">
        <f>MATCH(G2222,Technologies!$B$229:$U$229,0)</f>
        <v>5</v>
      </c>
      <c r="J2222">
        <v>121</v>
      </c>
    </row>
    <row r="2223" spans="1:10" x14ac:dyDescent="0.25">
      <c r="B2223">
        <f>INDEX(exante.Technology!$A$5:$A$300,MATCH(E2223,exante.Technology!$C$5:$C$300,0))</f>
        <v>1421</v>
      </c>
      <c r="C2223" s="1">
        <v>1083</v>
      </c>
      <c r="D2223" s="30" t="b">
        <f>IF(INDEX(Technologies!$B$230:$U$500,H2223,I2223)=0,"",INDEX(Technologies!$B$230:$U$500,H2223,I2223))</f>
        <v>0</v>
      </c>
      <c r="E2223" t="str">
        <f>INDEX(Technologies!$B$230:$B$499,H2223)</f>
        <v>Frzr-Up-ManDef_Small-Code</v>
      </c>
      <c r="G2223" t="str">
        <f t="shared" si="104"/>
        <v>ThruDoorIce</v>
      </c>
      <c r="H2223">
        <v>1</v>
      </c>
      <c r="I2223">
        <f>MATCH(G2223,Technologies!$B$229:$U$229,0)</f>
        <v>6</v>
      </c>
      <c r="J2223">
        <v>121</v>
      </c>
    </row>
    <row r="2224" spans="1:10" x14ac:dyDescent="0.25">
      <c r="B2224">
        <f>INDEX(exante.Technology!$A$5:$A$300,MATCH(E2224,exante.Technology!$C$5:$C$300,0))</f>
        <v>1421</v>
      </c>
      <c r="C2224" s="1">
        <v>38</v>
      </c>
      <c r="D2224" s="30" t="str">
        <f>IF(INDEX(Technologies!$B$230:$U$500,H2224,I2224)=0,"",INDEX(Technologies!$B$230:$U$500,H2224,I2224))</f>
        <v>Manual</v>
      </c>
      <c r="E2224" t="str">
        <f>INDEX(Technologies!$B$230:$B$499,H2224)</f>
        <v>Frzr-Up-ManDef_Small-Code</v>
      </c>
      <c r="G2224" t="str">
        <f t="shared" si="104"/>
        <v>Defrost</v>
      </c>
      <c r="H2224">
        <v>1</v>
      </c>
      <c r="I2224">
        <f>MATCH(G2224,Technologies!$B$229:$U$229,0)</f>
        <v>7</v>
      </c>
      <c r="J2224">
        <v>121</v>
      </c>
    </row>
    <row r="2225" spans="2:10" x14ac:dyDescent="0.25">
      <c r="B2225">
        <f>INDEX(exante.Technology!$A$5:$A$300,MATCH(E2225,exante.Technology!$C$5:$C$300,0))</f>
        <v>1421</v>
      </c>
      <c r="C2225" s="1">
        <v>205</v>
      </c>
      <c r="D2225" s="30">
        <f>IF(INDEX(Technologies!$B$230:$U$500,H2225,I2225)=0,"",INDEX(Technologies!$B$230:$U$500,H2225,I2225))</f>
        <v>11</v>
      </c>
      <c r="E2225" t="str">
        <f>INDEX(Technologies!$B$230:$B$499,H2225)</f>
        <v>Frzr-Up-ManDef_Small-Code</v>
      </c>
      <c r="G2225" t="str">
        <f t="shared" si="104"/>
        <v>TotVolume</v>
      </c>
      <c r="H2225">
        <v>1</v>
      </c>
      <c r="I2225">
        <f>MATCH(G2225,Technologies!$B$229:$U$229,0)</f>
        <v>8</v>
      </c>
      <c r="J2225">
        <v>121</v>
      </c>
    </row>
    <row r="2226" spans="2:10" x14ac:dyDescent="0.25">
      <c r="B2226">
        <f>INDEX(exante.Technology!$A$5:$A$300,MATCH(E2226,exante.Technology!$C$5:$C$300,0))</f>
        <v>1421</v>
      </c>
      <c r="C2226" s="1">
        <v>1084</v>
      </c>
      <c r="D2226" s="30" t="str">
        <f>IF(INDEX(Technologies!$B$230:$U$500,H2226,I2226)=0,"",INDEX(Technologies!$B$230:$U$500,H2226,I2226))</f>
        <v>Small (&lt;13 cu ft.)</v>
      </c>
      <c r="E2226" t="str">
        <f>INDEX(Technologies!$B$230:$B$499,H2226)</f>
        <v>Frzr-Up-ManDef_Small-Code</v>
      </c>
      <c r="G2226" t="str">
        <f t="shared" si="104"/>
        <v>SizeRange</v>
      </c>
      <c r="H2226">
        <v>1</v>
      </c>
      <c r="I2226">
        <f>MATCH(G2226,Technologies!$B$229:$U$229,0)</f>
        <v>10</v>
      </c>
      <c r="J2226">
        <v>121</v>
      </c>
    </row>
    <row r="2227" spans="2:10" x14ac:dyDescent="0.25">
      <c r="B2227">
        <f>INDEX(exante.Technology!$A$5:$A$300,MATCH(E2227,exante.Technology!$C$5:$C$300,0))</f>
        <v>1421</v>
      </c>
      <c r="C2227" s="1">
        <v>1085</v>
      </c>
      <c r="D2227" s="30" t="str">
        <f>IF(INDEX(Technologies!$B$230:$U$500,H2227,I2227)=0,"",INDEX(Technologies!$B$230:$U$500,H2227,I2227))</f>
        <v>Code</v>
      </c>
      <c r="E2227" t="str">
        <f>INDEX(Technologies!$B$230:$B$499,H2227)</f>
        <v>Frzr-Up-ManDef_Small-Code</v>
      </c>
      <c r="G2227" t="str">
        <f t="shared" si="104"/>
        <v>EffLevel</v>
      </c>
      <c r="H2227">
        <v>1</v>
      </c>
      <c r="I2227">
        <f>MATCH(G2227,Technologies!$B$229:$U$229,0)</f>
        <v>11</v>
      </c>
      <c r="J2227">
        <v>121</v>
      </c>
    </row>
    <row r="2228" spans="2:10" x14ac:dyDescent="0.25">
      <c r="B2228">
        <f>INDEX(exante.Technology!$A$5:$A$300,MATCH(E2228,exante.Technology!$C$5:$C$300,0))</f>
        <v>1421</v>
      </c>
      <c r="C2228" s="1">
        <v>167</v>
      </c>
      <c r="D2228" s="30">
        <f>IF(INDEX(Technologies!$B$230:$U$500,H2228,I2228)=0,"",INDEX(Technologies!$B$230:$U$500,H2228,I2228))</f>
        <v>255</v>
      </c>
      <c r="E2228" t="str">
        <f>INDEX(Technologies!$B$230:$B$499,H2228)</f>
        <v>Frzr-Up-ManDef_Small-Code</v>
      </c>
      <c r="G2228" t="str">
        <f t="shared" si="104"/>
        <v>Rated_kWhyr</v>
      </c>
      <c r="H2228">
        <v>1</v>
      </c>
      <c r="I2228">
        <f>MATCH(G2228,Technologies!$B$229:$U$229,0)</f>
        <v>12</v>
      </c>
      <c r="J2228">
        <v>121</v>
      </c>
    </row>
    <row r="2229" spans="2:10" x14ac:dyDescent="0.25">
      <c r="B2229">
        <f>INDEX(exante.Technology!$A$5:$A$300,MATCH(E2229,exante.Technology!$C$5:$C$300,0))</f>
        <v>1421</v>
      </c>
      <c r="C2229" s="1">
        <v>9</v>
      </c>
      <c r="D2229" s="30" t="str">
        <f>IF(INDEX(Technologies!$B$230:$U$500,H2229,I2229)=0,"",INDEX(Technologies!$B$230:$U$500,H2229,I2229))</f>
        <v>RatedkWh</v>
      </c>
      <c r="E2229" t="str">
        <f>INDEX(Technologies!$B$230:$B$499,H2229)</f>
        <v>Frzr-Up-ManDef_Small-Code</v>
      </c>
      <c r="G2229" t="str">
        <f t="shared" si="104"/>
        <v>Scale_Basis_Type</v>
      </c>
      <c r="H2229">
        <v>1</v>
      </c>
      <c r="I2229">
        <f>MATCH(G2229,Technologies!$B$229:$U$229,0)</f>
        <v>13</v>
      </c>
      <c r="J2229">
        <v>121</v>
      </c>
    </row>
    <row r="2230" spans="2:10" x14ac:dyDescent="0.25">
      <c r="B2230">
        <f>INDEX(exante.Technology!$A$5:$A$300,MATCH(E2230,exante.Technology!$C$5:$C$300,0))</f>
        <v>1421</v>
      </c>
      <c r="C2230" s="1">
        <v>10</v>
      </c>
      <c r="D2230" s="30">
        <f>IF(INDEX(Technologies!$B$230:$U$500,H2230,I2230)=0,"",INDEX(Technologies!$B$230:$U$500,H2230,I2230))</f>
        <v>255</v>
      </c>
      <c r="E2230" t="str">
        <f>INDEX(Technologies!$B$230:$B$499,H2230)</f>
        <v>Frzr-Up-ManDef_Small-Code</v>
      </c>
      <c r="G2230" t="str">
        <f t="shared" ref="G2230:G2293" si="107">VLOOKUP(C2230,$B$6:$C$17,2,FALSE)</f>
        <v>Scale_Basis_Value</v>
      </c>
      <c r="H2230">
        <v>1</v>
      </c>
      <c r="I2230">
        <f>MATCH(G2230,Technologies!$B$229:$U$229,0)</f>
        <v>14</v>
      </c>
      <c r="J2230">
        <v>121</v>
      </c>
    </row>
    <row r="2231" spans="2:10" x14ac:dyDescent="0.25">
      <c r="B2231">
        <f>INDEX(exante.Technology!$A$5:$A$300,MATCH(E2231,exante.Technology!$C$5:$C$300,0))</f>
        <v>1422</v>
      </c>
      <c r="C2231" s="1">
        <f t="shared" si="105"/>
        <v>1086</v>
      </c>
      <c r="D2231" s="30" t="str">
        <f>IF(INDEX(Technologies!$B$230:$U$500,H2231,I2231)=0,"",INDEX(Technologies!$B$230:$U$500,H2231,I2231))</f>
        <v>Upright</v>
      </c>
      <c r="E2231" t="str">
        <f>INDEX(Technologies!$B$230:$B$499,H2231)</f>
        <v>Frzr-Up-ManDef_Med-Code</v>
      </c>
      <c r="G2231" t="str">
        <f t="shared" si="107"/>
        <v>FreezerType</v>
      </c>
      <c r="H2231">
        <f t="shared" si="106"/>
        <v>2</v>
      </c>
      <c r="I2231">
        <f>MATCH(G2231,Technologies!$B$229:$U$229,0)</f>
        <v>4</v>
      </c>
      <c r="J2231">
        <v>121</v>
      </c>
    </row>
    <row r="2232" spans="2:10" x14ac:dyDescent="0.25">
      <c r="B2232">
        <f>INDEX(exante.Technology!$A$5:$A$300,MATCH(E2232,exante.Technology!$C$5:$C$300,0))</f>
        <v>1422</v>
      </c>
      <c r="C2232" s="1">
        <f t="shared" si="105"/>
        <v>95</v>
      </c>
      <c r="D2232" s="30" t="b">
        <f>IF(INDEX(Technologies!$B$230:$U$500,H2232,I2232)=0,"",INDEX(Technologies!$B$230:$U$500,H2232,I2232))</f>
        <v>0</v>
      </c>
      <c r="E2232" t="str">
        <f>INDEX(Technologies!$B$230:$B$499,H2232)</f>
        <v>Frzr-Up-ManDef_Med-Code</v>
      </c>
      <c r="G2232" t="str">
        <f t="shared" si="107"/>
        <v>IceMaker</v>
      </c>
      <c r="H2232">
        <f t="shared" si="106"/>
        <v>2</v>
      </c>
      <c r="I2232">
        <f>MATCH(G2232,Technologies!$B$229:$U$229,0)</f>
        <v>5</v>
      </c>
      <c r="J2232">
        <v>121</v>
      </c>
    </row>
    <row r="2233" spans="2:10" x14ac:dyDescent="0.25">
      <c r="B2233">
        <f>INDEX(exante.Technology!$A$5:$A$300,MATCH(E2233,exante.Technology!$C$5:$C$300,0))</f>
        <v>1422</v>
      </c>
      <c r="C2233" s="1">
        <f t="shared" si="105"/>
        <v>1083</v>
      </c>
      <c r="D2233" s="30" t="b">
        <f>IF(INDEX(Technologies!$B$230:$U$500,H2233,I2233)=0,"",INDEX(Technologies!$B$230:$U$500,H2233,I2233))</f>
        <v>0</v>
      </c>
      <c r="E2233" t="str">
        <f>INDEX(Technologies!$B$230:$B$499,H2233)</f>
        <v>Frzr-Up-ManDef_Med-Code</v>
      </c>
      <c r="G2233" t="str">
        <f t="shared" si="107"/>
        <v>ThruDoorIce</v>
      </c>
      <c r="H2233">
        <f t="shared" si="106"/>
        <v>2</v>
      </c>
      <c r="I2233">
        <f>MATCH(G2233,Technologies!$B$229:$U$229,0)</f>
        <v>6</v>
      </c>
      <c r="J2233">
        <v>121</v>
      </c>
    </row>
    <row r="2234" spans="2:10" x14ac:dyDescent="0.25">
      <c r="B2234">
        <f>INDEX(exante.Technology!$A$5:$A$300,MATCH(E2234,exante.Technology!$C$5:$C$300,0))</f>
        <v>1422</v>
      </c>
      <c r="C2234" s="1">
        <f t="shared" si="105"/>
        <v>38</v>
      </c>
      <c r="D2234" s="30" t="str">
        <f>IF(INDEX(Technologies!$B$230:$U$500,H2234,I2234)=0,"",INDEX(Technologies!$B$230:$U$500,H2234,I2234))</f>
        <v>Manual</v>
      </c>
      <c r="E2234" t="str">
        <f>INDEX(Technologies!$B$230:$B$499,H2234)</f>
        <v>Frzr-Up-ManDef_Med-Code</v>
      </c>
      <c r="G2234" t="str">
        <f t="shared" si="107"/>
        <v>Defrost</v>
      </c>
      <c r="H2234">
        <f t="shared" si="106"/>
        <v>2</v>
      </c>
      <c r="I2234">
        <f>MATCH(G2234,Technologies!$B$229:$U$229,0)</f>
        <v>7</v>
      </c>
      <c r="J2234">
        <v>121</v>
      </c>
    </row>
    <row r="2235" spans="2:10" x14ac:dyDescent="0.25">
      <c r="B2235">
        <f>INDEX(exante.Technology!$A$5:$A$300,MATCH(E2235,exante.Technology!$C$5:$C$300,0))</f>
        <v>1422</v>
      </c>
      <c r="C2235" s="1">
        <f t="shared" si="105"/>
        <v>205</v>
      </c>
      <c r="D2235" s="30">
        <f>IF(INDEX(Technologies!$B$230:$U$500,H2235,I2235)=0,"",INDEX(Technologies!$B$230:$U$500,H2235,I2235))</f>
        <v>14.5</v>
      </c>
      <c r="E2235" t="str">
        <f>INDEX(Technologies!$B$230:$B$499,H2235)</f>
        <v>Frzr-Up-ManDef_Med-Code</v>
      </c>
      <c r="G2235" t="str">
        <f t="shared" si="107"/>
        <v>TotVolume</v>
      </c>
      <c r="H2235">
        <f t="shared" si="106"/>
        <v>2</v>
      </c>
      <c r="I2235">
        <f>MATCH(G2235,Technologies!$B$229:$U$229,0)</f>
        <v>8</v>
      </c>
      <c r="J2235">
        <v>121</v>
      </c>
    </row>
    <row r="2236" spans="2:10" x14ac:dyDescent="0.25">
      <c r="B2236">
        <f>INDEX(exante.Technology!$A$5:$A$300,MATCH(E2236,exante.Technology!$C$5:$C$300,0))</f>
        <v>1422</v>
      </c>
      <c r="C2236" s="1">
        <f t="shared" si="105"/>
        <v>1084</v>
      </c>
      <c r="D2236" s="30" t="str">
        <f>IF(INDEX(Technologies!$B$230:$U$500,H2236,I2236)=0,"",INDEX(Technologies!$B$230:$U$500,H2236,I2236))</f>
        <v>Medium (13-16 cu ft)</v>
      </c>
      <c r="E2236" t="str">
        <f>INDEX(Technologies!$B$230:$B$499,H2236)</f>
        <v>Frzr-Up-ManDef_Med-Code</v>
      </c>
      <c r="G2236" t="str">
        <f t="shared" si="107"/>
        <v>SizeRange</v>
      </c>
      <c r="H2236">
        <f t="shared" si="106"/>
        <v>2</v>
      </c>
      <c r="I2236">
        <f>MATCH(G2236,Technologies!$B$229:$U$229,0)</f>
        <v>10</v>
      </c>
      <c r="J2236">
        <v>121</v>
      </c>
    </row>
    <row r="2237" spans="2:10" x14ac:dyDescent="0.25">
      <c r="B2237">
        <f>INDEX(exante.Technology!$A$5:$A$300,MATCH(E2237,exante.Technology!$C$5:$C$300,0))</f>
        <v>1422</v>
      </c>
      <c r="C2237" s="1">
        <f t="shared" si="105"/>
        <v>1085</v>
      </c>
      <c r="D2237" s="30" t="str">
        <f>IF(INDEX(Technologies!$B$230:$U$500,H2237,I2237)=0,"",INDEX(Technologies!$B$230:$U$500,H2237,I2237))</f>
        <v>Code</v>
      </c>
      <c r="E2237" t="str">
        <f>INDEX(Technologies!$B$230:$B$499,H2237)</f>
        <v>Frzr-Up-ManDef_Med-Code</v>
      </c>
      <c r="G2237" t="str">
        <f t="shared" si="107"/>
        <v>EffLevel</v>
      </c>
      <c r="H2237">
        <f t="shared" si="106"/>
        <v>2</v>
      </c>
      <c r="I2237">
        <f>MATCH(G2237,Technologies!$B$229:$U$229,0)</f>
        <v>11</v>
      </c>
      <c r="J2237">
        <v>121</v>
      </c>
    </row>
    <row r="2238" spans="2:10" x14ac:dyDescent="0.25">
      <c r="B2238">
        <f>INDEX(exante.Technology!$A$5:$A$300,MATCH(E2238,exante.Technology!$C$5:$C$300,0))</f>
        <v>1422</v>
      </c>
      <c r="C2238" s="1">
        <f t="shared" si="105"/>
        <v>167</v>
      </c>
      <c r="D2238" s="30">
        <f>IF(INDEX(Technologies!$B$230:$U$500,H2238,I2238)=0,"",INDEX(Technologies!$B$230:$U$500,H2238,I2238))</f>
        <v>274</v>
      </c>
      <c r="E2238" t="str">
        <f>INDEX(Technologies!$B$230:$B$499,H2238)</f>
        <v>Frzr-Up-ManDef_Med-Code</v>
      </c>
      <c r="G2238" t="str">
        <f t="shared" si="107"/>
        <v>Rated_kWhyr</v>
      </c>
      <c r="H2238">
        <f t="shared" si="106"/>
        <v>2</v>
      </c>
      <c r="I2238">
        <f>MATCH(G2238,Technologies!$B$229:$U$229,0)</f>
        <v>12</v>
      </c>
      <c r="J2238">
        <v>121</v>
      </c>
    </row>
    <row r="2239" spans="2:10" x14ac:dyDescent="0.25">
      <c r="B2239">
        <f>INDEX(exante.Technology!$A$5:$A$300,MATCH(E2239,exante.Technology!$C$5:$C$300,0))</f>
        <v>1422</v>
      </c>
      <c r="C2239" s="1">
        <f t="shared" si="105"/>
        <v>9</v>
      </c>
      <c r="D2239" s="30" t="str">
        <f>IF(INDEX(Technologies!$B$230:$U$500,H2239,I2239)=0,"",INDEX(Technologies!$B$230:$U$500,H2239,I2239))</f>
        <v>RatedkWh</v>
      </c>
      <c r="E2239" t="str">
        <f>INDEX(Technologies!$B$230:$B$499,H2239)</f>
        <v>Frzr-Up-ManDef_Med-Code</v>
      </c>
      <c r="G2239" t="str">
        <f t="shared" si="107"/>
        <v>Scale_Basis_Type</v>
      </c>
      <c r="H2239">
        <f t="shared" si="106"/>
        <v>2</v>
      </c>
      <c r="I2239">
        <f>MATCH(G2239,Technologies!$B$229:$U$229,0)</f>
        <v>13</v>
      </c>
      <c r="J2239">
        <v>121</v>
      </c>
    </row>
    <row r="2240" spans="2:10" x14ac:dyDescent="0.25">
      <c r="B2240">
        <f>INDEX(exante.Technology!$A$5:$A$300,MATCH(E2240,exante.Technology!$C$5:$C$300,0))</f>
        <v>1422</v>
      </c>
      <c r="C2240" s="1">
        <f t="shared" si="105"/>
        <v>10</v>
      </c>
      <c r="D2240" s="30">
        <f>IF(INDEX(Technologies!$B$230:$U$500,H2240,I2240)=0,"",INDEX(Technologies!$B$230:$U$500,H2240,I2240))</f>
        <v>274</v>
      </c>
      <c r="E2240" t="str">
        <f>INDEX(Technologies!$B$230:$B$499,H2240)</f>
        <v>Frzr-Up-ManDef_Med-Code</v>
      </c>
      <c r="G2240" t="str">
        <f t="shared" si="107"/>
        <v>Scale_Basis_Value</v>
      </c>
      <c r="H2240">
        <f t="shared" si="106"/>
        <v>2</v>
      </c>
      <c r="I2240">
        <f>MATCH(G2240,Technologies!$B$229:$U$229,0)</f>
        <v>14</v>
      </c>
      <c r="J2240">
        <v>121</v>
      </c>
    </row>
    <row r="2241" spans="2:10" x14ac:dyDescent="0.25">
      <c r="B2241">
        <f>INDEX(exante.Technology!$A$5:$A$300,MATCH(E2241,exante.Technology!$C$5:$C$300,0))</f>
        <v>1423</v>
      </c>
      <c r="C2241" s="1">
        <f t="shared" si="105"/>
        <v>1086</v>
      </c>
      <c r="D2241" s="30" t="str">
        <f>IF(INDEX(Technologies!$B$230:$U$500,H2241,I2241)=0,"",INDEX(Technologies!$B$230:$U$500,H2241,I2241))</f>
        <v>Upright</v>
      </c>
      <c r="E2241" t="str">
        <f>INDEX(Technologies!$B$230:$B$499,H2241)</f>
        <v>Frzr-Up-ManDef_Large-Code</v>
      </c>
      <c r="G2241" t="str">
        <f t="shared" si="107"/>
        <v>FreezerType</v>
      </c>
      <c r="H2241">
        <f t="shared" si="106"/>
        <v>3</v>
      </c>
      <c r="I2241">
        <f>MATCH(G2241,Technologies!$B$229:$U$229,0)</f>
        <v>4</v>
      </c>
      <c r="J2241">
        <v>121</v>
      </c>
    </row>
    <row r="2242" spans="2:10" x14ac:dyDescent="0.25">
      <c r="B2242">
        <f>INDEX(exante.Technology!$A$5:$A$300,MATCH(E2242,exante.Technology!$C$5:$C$300,0))</f>
        <v>1423</v>
      </c>
      <c r="C2242" s="1">
        <f t="shared" si="105"/>
        <v>95</v>
      </c>
      <c r="D2242" s="30" t="b">
        <f>IF(INDEX(Technologies!$B$230:$U$500,H2242,I2242)=0,"",INDEX(Technologies!$B$230:$U$500,H2242,I2242))</f>
        <v>0</v>
      </c>
      <c r="E2242" t="str">
        <f>INDEX(Technologies!$B$230:$B$499,H2242)</f>
        <v>Frzr-Up-ManDef_Large-Code</v>
      </c>
      <c r="G2242" t="str">
        <f t="shared" si="107"/>
        <v>IceMaker</v>
      </c>
      <c r="H2242">
        <f t="shared" si="106"/>
        <v>3</v>
      </c>
      <c r="I2242">
        <f>MATCH(G2242,Technologies!$B$229:$U$229,0)</f>
        <v>5</v>
      </c>
      <c r="J2242">
        <v>121</v>
      </c>
    </row>
    <row r="2243" spans="2:10" x14ac:dyDescent="0.25">
      <c r="B2243">
        <f>INDEX(exante.Technology!$A$5:$A$300,MATCH(E2243,exante.Technology!$C$5:$C$300,0))</f>
        <v>1423</v>
      </c>
      <c r="C2243" s="1">
        <f t="shared" si="105"/>
        <v>1083</v>
      </c>
      <c r="D2243" s="30" t="b">
        <f>IF(INDEX(Technologies!$B$230:$U$500,H2243,I2243)=0,"",INDEX(Technologies!$B$230:$U$500,H2243,I2243))</f>
        <v>0</v>
      </c>
      <c r="E2243" t="str">
        <f>INDEX(Technologies!$B$230:$B$499,H2243)</f>
        <v>Frzr-Up-ManDef_Large-Code</v>
      </c>
      <c r="G2243" t="str">
        <f t="shared" si="107"/>
        <v>ThruDoorIce</v>
      </c>
      <c r="H2243">
        <f t="shared" si="106"/>
        <v>3</v>
      </c>
      <c r="I2243">
        <f>MATCH(G2243,Technologies!$B$229:$U$229,0)</f>
        <v>6</v>
      </c>
      <c r="J2243">
        <v>121</v>
      </c>
    </row>
    <row r="2244" spans="2:10" x14ac:dyDescent="0.25">
      <c r="B2244">
        <f>INDEX(exante.Technology!$A$5:$A$300,MATCH(E2244,exante.Technology!$C$5:$C$300,0))</f>
        <v>1423</v>
      </c>
      <c r="C2244" s="1">
        <f t="shared" si="105"/>
        <v>38</v>
      </c>
      <c r="D2244" s="30" t="str">
        <f>IF(INDEX(Technologies!$B$230:$U$500,H2244,I2244)=0,"",INDEX(Technologies!$B$230:$U$500,H2244,I2244))</f>
        <v>Manual</v>
      </c>
      <c r="E2244" t="str">
        <f>INDEX(Technologies!$B$230:$B$499,H2244)</f>
        <v>Frzr-Up-ManDef_Large-Code</v>
      </c>
      <c r="G2244" t="str">
        <f t="shared" si="107"/>
        <v>Defrost</v>
      </c>
      <c r="H2244">
        <f t="shared" si="106"/>
        <v>3</v>
      </c>
      <c r="I2244">
        <f>MATCH(G2244,Technologies!$B$229:$U$229,0)</f>
        <v>7</v>
      </c>
      <c r="J2244">
        <v>121</v>
      </c>
    </row>
    <row r="2245" spans="2:10" x14ac:dyDescent="0.25">
      <c r="B2245">
        <f>INDEX(exante.Technology!$A$5:$A$300,MATCH(E2245,exante.Technology!$C$5:$C$300,0))</f>
        <v>1423</v>
      </c>
      <c r="C2245" s="1">
        <f t="shared" si="105"/>
        <v>205</v>
      </c>
      <c r="D2245" s="30">
        <f>IF(INDEX(Technologies!$B$230:$U$500,H2245,I2245)=0,"",INDEX(Technologies!$B$230:$U$500,H2245,I2245))</f>
        <v>18</v>
      </c>
      <c r="E2245" t="str">
        <f>INDEX(Technologies!$B$230:$B$499,H2245)</f>
        <v>Frzr-Up-ManDef_Large-Code</v>
      </c>
      <c r="G2245" t="str">
        <f t="shared" si="107"/>
        <v>TotVolume</v>
      </c>
      <c r="H2245">
        <f t="shared" si="106"/>
        <v>3</v>
      </c>
      <c r="I2245">
        <f>MATCH(G2245,Technologies!$B$229:$U$229,0)</f>
        <v>8</v>
      </c>
      <c r="J2245">
        <v>121</v>
      </c>
    </row>
    <row r="2246" spans="2:10" x14ac:dyDescent="0.25">
      <c r="B2246">
        <f>INDEX(exante.Technology!$A$5:$A$300,MATCH(E2246,exante.Technology!$C$5:$C$300,0))</f>
        <v>1423</v>
      </c>
      <c r="C2246" s="1">
        <f t="shared" si="105"/>
        <v>1084</v>
      </c>
      <c r="D2246" s="30" t="str">
        <f>IF(INDEX(Technologies!$B$230:$U$500,H2246,I2246)=0,"",INDEX(Technologies!$B$230:$U$500,H2246,I2246))</f>
        <v>Large (&gt;16 cu ft)</v>
      </c>
      <c r="E2246" t="str">
        <f>INDEX(Technologies!$B$230:$B$499,H2246)</f>
        <v>Frzr-Up-ManDef_Large-Code</v>
      </c>
      <c r="G2246" t="str">
        <f t="shared" si="107"/>
        <v>SizeRange</v>
      </c>
      <c r="H2246">
        <f t="shared" si="106"/>
        <v>3</v>
      </c>
      <c r="I2246">
        <f>MATCH(G2246,Technologies!$B$229:$U$229,0)</f>
        <v>10</v>
      </c>
      <c r="J2246">
        <v>121</v>
      </c>
    </row>
    <row r="2247" spans="2:10" x14ac:dyDescent="0.25">
      <c r="B2247">
        <f>INDEX(exante.Technology!$A$5:$A$300,MATCH(E2247,exante.Technology!$C$5:$C$300,0))</f>
        <v>1423</v>
      </c>
      <c r="C2247" s="1">
        <f t="shared" si="105"/>
        <v>1085</v>
      </c>
      <c r="D2247" s="30" t="str">
        <f>IF(INDEX(Technologies!$B$230:$U$500,H2247,I2247)=0,"",INDEX(Technologies!$B$230:$U$500,H2247,I2247))</f>
        <v>Code</v>
      </c>
      <c r="E2247" t="str">
        <f>INDEX(Technologies!$B$230:$B$499,H2247)</f>
        <v>Frzr-Up-ManDef_Large-Code</v>
      </c>
      <c r="G2247" t="str">
        <f t="shared" si="107"/>
        <v>EffLevel</v>
      </c>
      <c r="H2247">
        <f t="shared" si="106"/>
        <v>3</v>
      </c>
      <c r="I2247">
        <f>MATCH(G2247,Technologies!$B$229:$U$229,0)</f>
        <v>11</v>
      </c>
      <c r="J2247">
        <v>121</v>
      </c>
    </row>
    <row r="2248" spans="2:10" x14ac:dyDescent="0.25">
      <c r="B2248">
        <f>INDEX(exante.Technology!$A$5:$A$300,MATCH(E2248,exante.Technology!$C$5:$C$300,0))</f>
        <v>1423</v>
      </c>
      <c r="C2248" s="1">
        <f t="shared" si="105"/>
        <v>167</v>
      </c>
      <c r="D2248" s="30">
        <f>IF(INDEX(Technologies!$B$230:$U$500,H2248,I2248)=0,"",INDEX(Technologies!$B$230:$U$500,H2248,I2248))</f>
        <v>294</v>
      </c>
      <c r="E2248" t="str">
        <f>INDEX(Technologies!$B$230:$B$499,H2248)</f>
        <v>Frzr-Up-ManDef_Large-Code</v>
      </c>
      <c r="G2248" t="str">
        <f t="shared" si="107"/>
        <v>Rated_kWhyr</v>
      </c>
      <c r="H2248">
        <f t="shared" si="106"/>
        <v>3</v>
      </c>
      <c r="I2248">
        <f>MATCH(G2248,Technologies!$B$229:$U$229,0)</f>
        <v>12</v>
      </c>
      <c r="J2248">
        <v>121</v>
      </c>
    </row>
    <row r="2249" spans="2:10" x14ac:dyDescent="0.25">
      <c r="B2249">
        <f>INDEX(exante.Technology!$A$5:$A$300,MATCH(E2249,exante.Technology!$C$5:$C$300,0))</f>
        <v>1423</v>
      </c>
      <c r="C2249" s="1">
        <f t="shared" si="105"/>
        <v>9</v>
      </c>
      <c r="D2249" s="30" t="str">
        <f>IF(INDEX(Technologies!$B$230:$U$500,H2249,I2249)=0,"",INDEX(Technologies!$B$230:$U$500,H2249,I2249))</f>
        <v>RatedkWh</v>
      </c>
      <c r="E2249" t="str">
        <f>INDEX(Technologies!$B$230:$B$499,H2249)</f>
        <v>Frzr-Up-ManDef_Large-Code</v>
      </c>
      <c r="G2249" t="str">
        <f t="shared" si="107"/>
        <v>Scale_Basis_Type</v>
      </c>
      <c r="H2249">
        <f t="shared" si="106"/>
        <v>3</v>
      </c>
      <c r="I2249">
        <f>MATCH(G2249,Technologies!$B$229:$U$229,0)</f>
        <v>13</v>
      </c>
      <c r="J2249">
        <v>121</v>
      </c>
    </row>
    <row r="2250" spans="2:10" x14ac:dyDescent="0.25">
      <c r="B2250">
        <f>INDEX(exante.Technology!$A$5:$A$300,MATCH(E2250,exante.Technology!$C$5:$C$300,0))</f>
        <v>1423</v>
      </c>
      <c r="C2250" s="1">
        <f t="shared" si="105"/>
        <v>10</v>
      </c>
      <c r="D2250" s="30">
        <f>IF(INDEX(Technologies!$B$230:$U$500,H2250,I2250)=0,"",INDEX(Technologies!$B$230:$U$500,H2250,I2250))</f>
        <v>294</v>
      </c>
      <c r="E2250" t="str">
        <f>INDEX(Technologies!$B$230:$B$499,H2250)</f>
        <v>Frzr-Up-ManDef_Large-Code</v>
      </c>
      <c r="G2250" t="str">
        <f t="shared" si="107"/>
        <v>Scale_Basis_Value</v>
      </c>
      <c r="H2250">
        <f t="shared" si="106"/>
        <v>3</v>
      </c>
      <c r="I2250">
        <f>MATCH(G2250,Technologies!$B$229:$U$229,0)</f>
        <v>14</v>
      </c>
      <c r="J2250">
        <v>121</v>
      </c>
    </row>
    <row r="2251" spans="2:10" x14ac:dyDescent="0.25">
      <c r="B2251">
        <f>INDEX(exante.Technology!$A$5:$A$300,MATCH(E2251,exante.Technology!$C$5:$C$300,0))</f>
        <v>1424</v>
      </c>
      <c r="C2251" s="1">
        <f t="shared" si="105"/>
        <v>1086</v>
      </c>
      <c r="D2251" s="30" t="str">
        <f>IF(INDEX(Technologies!$B$230:$U$500,H2251,I2251)=0,"",INDEX(Technologies!$B$230:$U$500,H2251,I2251))</f>
        <v>Upright</v>
      </c>
      <c r="E2251" t="str">
        <f>INDEX(Technologies!$B$230:$B$499,H2251)</f>
        <v>Frzr-Up-ManDef_WtdSize-Code</v>
      </c>
      <c r="G2251" t="str">
        <f t="shared" si="107"/>
        <v>FreezerType</v>
      </c>
      <c r="H2251">
        <f t="shared" si="106"/>
        <v>4</v>
      </c>
      <c r="I2251">
        <f>MATCH(G2251,Technologies!$B$229:$U$229,0)</f>
        <v>4</v>
      </c>
      <c r="J2251">
        <v>121</v>
      </c>
    </row>
    <row r="2252" spans="2:10" x14ac:dyDescent="0.25">
      <c r="B2252">
        <f>INDEX(exante.Technology!$A$5:$A$300,MATCH(E2252,exante.Technology!$C$5:$C$300,0))</f>
        <v>1424</v>
      </c>
      <c r="C2252" s="1">
        <f t="shared" si="105"/>
        <v>95</v>
      </c>
      <c r="D2252" s="30" t="b">
        <f>IF(INDEX(Technologies!$B$230:$U$500,H2252,I2252)=0,"",INDEX(Technologies!$B$230:$U$500,H2252,I2252))</f>
        <v>0</v>
      </c>
      <c r="E2252" t="str">
        <f>INDEX(Technologies!$B$230:$B$499,H2252)</f>
        <v>Frzr-Up-ManDef_WtdSize-Code</v>
      </c>
      <c r="G2252" t="str">
        <f t="shared" si="107"/>
        <v>IceMaker</v>
      </c>
      <c r="H2252">
        <f t="shared" si="106"/>
        <v>4</v>
      </c>
      <c r="I2252">
        <f>MATCH(G2252,Technologies!$B$229:$U$229,0)</f>
        <v>5</v>
      </c>
      <c r="J2252">
        <v>121</v>
      </c>
    </row>
    <row r="2253" spans="2:10" x14ac:dyDescent="0.25">
      <c r="B2253">
        <f>INDEX(exante.Technology!$A$5:$A$300,MATCH(E2253,exante.Technology!$C$5:$C$300,0))</f>
        <v>1424</v>
      </c>
      <c r="C2253" s="1">
        <f t="shared" si="105"/>
        <v>1083</v>
      </c>
      <c r="D2253" s="30" t="b">
        <f>IF(INDEX(Technologies!$B$230:$U$500,H2253,I2253)=0,"",INDEX(Technologies!$B$230:$U$500,H2253,I2253))</f>
        <v>0</v>
      </c>
      <c r="E2253" t="str">
        <f>INDEX(Technologies!$B$230:$B$499,H2253)</f>
        <v>Frzr-Up-ManDef_WtdSize-Code</v>
      </c>
      <c r="G2253" t="str">
        <f t="shared" si="107"/>
        <v>ThruDoorIce</v>
      </c>
      <c r="H2253">
        <f t="shared" si="106"/>
        <v>4</v>
      </c>
      <c r="I2253">
        <f>MATCH(G2253,Technologies!$B$229:$U$229,0)</f>
        <v>6</v>
      </c>
      <c r="J2253">
        <v>121</v>
      </c>
    </row>
    <row r="2254" spans="2:10" x14ac:dyDescent="0.25">
      <c r="B2254">
        <f>INDEX(exante.Technology!$A$5:$A$300,MATCH(E2254,exante.Technology!$C$5:$C$300,0))</f>
        <v>1424</v>
      </c>
      <c r="C2254" s="1">
        <f t="shared" si="105"/>
        <v>38</v>
      </c>
      <c r="D2254" s="30" t="str">
        <f>IF(INDEX(Technologies!$B$230:$U$500,H2254,I2254)=0,"",INDEX(Technologies!$B$230:$U$500,H2254,I2254))</f>
        <v>Manual</v>
      </c>
      <c r="E2254" t="str">
        <f>INDEX(Technologies!$B$230:$B$499,H2254)</f>
        <v>Frzr-Up-ManDef_WtdSize-Code</v>
      </c>
      <c r="G2254" t="str">
        <f t="shared" si="107"/>
        <v>Defrost</v>
      </c>
      <c r="H2254">
        <f t="shared" si="106"/>
        <v>4</v>
      </c>
      <c r="I2254">
        <f>MATCH(G2254,Technologies!$B$229:$U$229,0)</f>
        <v>7</v>
      </c>
      <c r="J2254">
        <v>121</v>
      </c>
    </row>
    <row r="2255" spans="2:10" x14ac:dyDescent="0.25">
      <c r="B2255">
        <f>INDEX(exante.Technology!$A$5:$A$300,MATCH(E2255,exante.Technology!$C$5:$C$300,0))</f>
        <v>1424</v>
      </c>
      <c r="C2255" s="1">
        <f t="shared" si="105"/>
        <v>205</v>
      </c>
      <c r="D2255" s="30">
        <f>IF(INDEX(Technologies!$B$230:$U$500,H2255,I2255)=0,"",INDEX(Technologies!$B$230:$U$500,H2255,I2255))</f>
        <v>15</v>
      </c>
      <c r="E2255" t="str">
        <f>INDEX(Technologies!$B$230:$B$499,H2255)</f>
        <v>Frzr-Up-ManDef_WtdSize-Code</v>
      </c>
      <c r="G2255" t="str">
        <f t="shared" si="107"/>
        <v>TotVolume</v>
      </c>
      <c r="H2255">
        <f t="shared" si="106"/>
        <v>4</v>
      </c>
      <c r="I2255">
        <f>MATCH(G2255,Technologies!$B$229:$U$229,0)</f>
        <v>8</v>
      </c>
      <c r="J2255">
        <v>121</v>
      </c>
    </row>
    <row r="2256" spans="2:10" x14ac:dyDescent="0.25">
      <c r="B2256">
        <f>INDEX(exante.Technology!$A$5:$A$300,MATCH(E2256,exante.Technology!$C$5:$C$300,0))</f>
        <v>1424</v>
      </c>
      <c r="C2256" s="1">
        <f t="shared" si="105"/>
        <v>1084</v>
      </c>
      <c r="D2256" s="30" t="str">
        <f>IF(INDEX(Technologies!$B$230:$U$500,H2256,I2256)=0,"",INDEX(Technologies!$B$230:$U$500,H2256,I2256))</f>
        <v>Weighted Size</v>
      </c>
      <c r="E2256" t="str">
        <f>INDEX(Technologies!$B$230:$B$499,H2256)</f>
        <v>Frzr-Up-ManDef_WtdSize-Code</v>
      </c>
      <c r="G2256" t="str">
        <f t="shared" si="107"/>
        <v>SizeRange</v>
      </c>
      <c r="H2256">
        <f t="shared" si="106"/>
        <v>4</v>
      </c>
      <c r="I2256">
        <f>MATCH(G2256,Technologies!$B$229:$U$229,0)</f>
        <v>10</v>
      </c>
      <c r="J2256">
        <v>121</v>
      </c>
    </row>
    <row r="2257" spans="2:10" x14ac:dyDescent="0.25">
      <c r="B2257">
        <f>INDEX(exante.Technology!$A$5:$A$300,MATCH(E2257,exante.Technology!$C$5:$C$300,0))</f>
        <v>1424</v>
      </c>
      <c r="C2257" s="1">
        <f t="shared" si="105"/>
        <v>1085</v>
      </c>
      <c r="D2257" s="30" t="str">
        <f>IF(INDEX(Technologies!$B$230:$U$500,H2257,I2257)=0,"",INDEX(Technologies!$B$230:$U$500,H2257,I2257))</f>
        <v>Code</v>
      </c>
      <c r="E2257" t="str">
        <f>INDEX(Technologies!$B$230:$B$499,H2257)</f>
        <v>Frzr-Up-ManDef_WtdSize-Code</v>
      </c>
      <c r="G2257" t="str">
        <f t="shared" si="107"/>
        <v>EffLevel</v>
      </c>
      <c r="H2257">
        <f t="shared" si="106"/>
        <v>4</v>
      </c>
      <c r="I2257">
        <f>MATCH(G2257,Technologies!$B$229:$U$229,0)</f>
        <v>11</v>
      </c>
      <c r="J2257">
        <v>121</v>
      </c>
    </row>
    <row r="2258" spans="2:10" x14ac:dyDescent="0.25">
      <c r="B2258">
        <f>INDEX(exante.Technology!$A$5:$A$300,MATCH(E2258,exante.Technology!$C$5:$C$300,0))</f>
        <v>1424</v>
      </c>
      <c r="C2258" s="1">
        <f t="shared" si="105"/>
        <v>167</v>
      </c>
      <c r="D2258" s="30">
        <f>IF(INDEX(Technologies!$B$230:$U$500,H2258,I2258)=0,"",INDEX(Technologies!$B$230:$U$500,H2258,I2258))</f>
        <v>277</v>
      </c>
      <c r="E2258" t="str">
        <f>INDEX(Technologies!$B$230:$B$499,H2258)</f>
        <v>Frzr-Up-ManDef_WtdSize-Code</v>
      </c>
      <c r="G2258" t="str">
        <f t="shared" si="107"/>
        <v>Rated_kWhyr</v>
      </c>
      <c r="H2258">
        <f t="shared" si="106"/>
        <v>4</v>
      </c>
      <c r="I2258">
        <f>MATCH(G2258,Technologies!$B$229:$U$229,0)</f>
        <v>12</v>
      </c>
      <c r="J2258">
        <v>121</v>
      </c>
    </row>
    <row r="2259" spans="2:10" x14ac:dyDescent="0.25">
      <c r="B2259">
        <f>INDEX(exante.Technology!$A$5:$A$300,MATCH(E2259,exante.Technology!$C$5:$C$300,0))</f>
        <v>1424</v>
      </c>
      <c r="C2259" s="1">
        <f t="shared" si="105"/>
        <v>9</v>
      </c>
      <c r="D2259" s="30" t="str">
        <f>IF(INDEX(Technologies!$B$230:$U$500,H2259,I2259)=0,"",INDEX(Technologies!$B$230:$U$500,H2259,I2259))</f>
        <v>RatedkWh</v>
      </c>
      <c r="E2259" t="str">
        <f>INDEX(Technologies!$B$230:$B$499,H2259)</f>
        <v>Frzr-Up-ManDef_WtdSize-Code</v>
      </c>
      <c r="G2259" t="str">
        <f t="shared" si="107"/>
        <v>Scale_Basis_Type</v>
      </c>
      <c r="H2259">
        <f t="shared" si="106"/>
        <v>4</v>
      </c>
      <c r="I2259">
        <f>MATCH(G2259,Technologies!$B$229:$U$229,0)</f>
        <v>13</v>
      </c>
      <c r="J2259">
        <v>121</v>
      </c>
    </row>
    <row r="2260" spans="2:10" x14ac:dyDescent="0.25">
      <c r="B2260">
        <f>INDEX(exante.Technology!$A$5:$A$300,MATCH(E2260,exante.Technology!$C$5:$C$300,0))</f>
        <v>1424</v>
      </c>
      <c r="C2260" s="1">
        <f t="shared" si="105"/>
        <v>10</v>
      </c>
      <c r="D2260" s="30">
        <f>IF(INDEX(Technologies!$B$230:$U$500,H2260,I2260)=0,"",INDEX(Technologies!$B$230:$U$500,H2260,I2260))</f>
        <v>277</v>
      </c>
      <c r="E2260" t="str">
        <f>INDEX(Technologies!$B$230:$B$499,H2260)</f>
        <v>Frzr-Up-ManDef_WtdSize-Code</v>
      </c>
      <c r="G2260" t="str">
        <f t="shared" si="107"/>
        <v>Scale_Basis_Value</v>
      </c>
      <c r="H2260">
        <f t="shared" si="106"/>
        <v>4</v>
      </c>
      <c r="I2260">
        <f>MATCH(G2260,Technologies!$B$229:$U$229,0)</f>
        <v>14</v>
      </c>
      <c r="J2260">
        <v>121</v>
      </c>
    </row>
    <row r="2261" spans="2:10" x14ac:dyDescent="0.25">
      <c r="B2261">
        <f>INDEX(exante.Technology!$A$5:$A$300,MATCH(E2261,exante.Technology!$C$5:$C$300,0))</f>
        <v>1425</v>
      </c>
      <c r="C2261" s="1">
        <f t="shared" si="105"/>
        <v>1086</v>
      </c>
      <c r="D2261" s="30" t="str">
        <f>IF(INDEX(Technologies!$B$230:$U$500,H2261,I2261)=0,"",INDEX(Technologies!$B$230:$U$500,H2261,I2261))</f>
        <v>Upright</v>
      </c>
      <c r="E2261" t="str">
        <f>INDEX(Technologies!$B$230:$B$499,H2261)</f>
        <v>Frzr-Up-AutoDef_Small-Code</v>
      </c>
      <c r="G2261" t="str">
        <f t="shared" si="107"/>
        <v>FreezerType</v>
      </c>
      <c r="H2261">
        <f t="shared" si="106"/>
        <v>5</v>
      </c>
      <c r="I2261">
        <f>MATCH(G2261,Technologies!$B$229:$U$229,0)</f>
        <v>4</v>
      </c>
      <c r="J2261">
        <v>121</v>
      </c>
    </row>
    <row r="2262" spans="2:10" x14ac:dyDescent="0.25">
      <c r="B2262">
        <f>INDEX(exante.Technology!$A$5:$A$300,MATCH(E2262,exante.Technology!$C$5:$C$300,0))</f>
        <v>1425</v>
      </c>
      <c r="C2262" s="1">
        <f t="shared" si="105"/>
        <v>95</v>
      </c>
      <c r="D2262" s="30" t="b">
        <f>IF(INDEX(Technologies!$B$230:$U$500,H2262,I2262)=0,"",INDEX(Technologies!$B$230:$U$500,H2262,I2262))</f>
        <v>1</v>
      </c>
      <c r="E2262" t="str">
        <f>INDEX(Technologies!$B$230:$B$499,H2262)</f>
        <v>Frzr-Up-AutoDef_Small-Code</v>
      </c>
      <c r="G2262" t="str">
        <f t="shared" si="107"/>
        <v>IceMaker</v>
      </c>
      <c r="H2262">
        <f t="shared" si="106"/>
        <v>5</v>
      </c>
      <c r="I2262">
        <f>MATCH(G2262,Technologies!$B$229:$U$229,0)</f>
        <v>5</v>
      </c>
      <c r="J2262">
        <v>121</v>
      </c>
    </row>
    <row r="2263" spans="2:10" x14ac:dyDescent="0.25">
      <c r="B2263">
        <f>INDEX(exante.Technology!$A$5:$A$300,MATCH(E2263,exante.Technology!$C$5:$C$300,0))</f>
        <v>1425</v>
      </c>
      <c r="C2263" s="1">
        <f t="shared" si="105"/>
        <v>1083</v>
      </c>
      <c r="D2263" s="30" t="b">
        <f>IF(INDEX(Technologies!$B$230:$U$500,H2263,I2263)=0,"",INDEX(Technologies!$B$230:$U$500,H2263,I2263))</f>
        <v>0</v>
      </c>
      <c r="E2263" t="str">
        <f>INDEX(Technologies!$B$230:$B$499,H2263)</f>
        <v>Frzr-Up-AutoDef_Small-Code</v>
      </c>
      <c r="G2263" t="str">
        <f t="shared" si="107"/>
        <v>ThruDoorIce</v>
      </c>
      <c r="H2263">
        <f t="shared" si="106"/>
        <v>5</v>
      </c>
      <c r="I2263">
        <f>MATCH(G2263,Technologies!$B$229:$U$229,0)</f>
        <v>6</v>
      </c>
      <c r="J2263">
        <v>121</v>
      </c>
    </row>
    <row r="2264" spans="2:10" x14ac:dyDescent="0.25">
      <c r="B2264">
        <f>INDEX(exante.Technology!$A$5:$A$300,MATCH(E2264,exante.Technology!$C$5:$C$300,0))</f>
        <v>1425</v>
      </c>
      <c r="C2264" s="1">
        <f t="shared" si="105"/>
        <v>38</v>
      </c>
      <c r="D2264" s="30" t="str">
        <f>IF(INDEX(Technologies!$B$230:$U$500,H2264,I2264)=0,"",INDEX(Technologies!$B$230:$U$500,H2264,I2264))</f>
        <v>Automatic</v>
      </c>
      <c r="E2264" t="str">
        <f>INDEX(Technologies!$B$230:$B$499,H2264)</f>
        <v>Frzr-Up-AutoDef_Small-Code</v>
      </c>
      <c r="G2264" t="str">
        <f t="shared" si="107"/>
        <v>Defrost</v>
      </c>
      <c r="H2264">
        <f t="shared" si="106"/>
        <v>5</v>
      </c>
      <c r="I2264">
        <f>MATCH(G2264,Technologies!$B$229:$U$229,0)</f>
        <v>7</v>
      </c>
      <c r="J2264">
        <v>121</v>
      </c>
    </row>
    <row r="2265" spans="2:10" x14ac:dyDescent="0.25">
      <c r="B2265">
        <f>INDEX(exante.Technology!$A$5:$A$300,MATCH(E2265,exante.Technology!$C$5:$C$300,0))</f>
        <v>1425</v>
      </c>
      <c r="C2265" s="1">
        <f t="shared" si="105"/>
        <v>205</v>
      </c>
      <c r="D2265" s="30">
        <f>IF(INDEX(Technologies!$B$230:$U$500,H2265,I2265)=0,"",INDEX(Technologies!$B$230:$U$500,H2265,I2265))</f>
        <v>11</v>
      </c>
      <c r="E2265" t="str">
        <f>INDEX(Technologies!$B$230:$B$499,H2265)</f>
        <v>Frzr-Up-AutoDef_Small-Code</v>
      </c>
      <c r="G2265" t="str">
        <f t="shared" si="107"/>
        <v>TotVolume</v>
      </c>
      <c r="H2265">
        <f t="shared" si="106"/>
        <v>5</v>
      </c>
      <c r="I2265">
        <f>MATCH(G2265,Technologies!$B$229:$U$229,0)</f>
        <v>8</v>
      </c>
      <c r="J2265">
        <v>121</v>
      </c>
    </row>
    <row r="2266" spans="2:10" x14ac:dyDescent="0.25">
      <c r="B2266">
        <f>INDEX(exante.Technology!$A$5:$A$300,MATCH(E2266,exante.Technology!$C$5:$C$300,0))</f>
        <v>1425</v>
      </c>
      <c r="C2266" s="1">
        <f t="shared" si="105"/>
        <v>1084</v>
      </c>
      <c r="D2266" s="30" t="str">
        <f>IF(INDEX(Technologies!$B$230:$U$500,H2266,I2266)=0,"",INDEX(Technologies!$B$230:$U$500,H2266,I2266))</f>
        <v>Small (&lt;13 cu ft.)</v>
      </c>
      <c r="E2266" t="str">
        <f>INDEX(Technologies!$B$230:$B$499,H2266)</f>
        <v>Frzr-Up-AutoDef_Small-Code</v>
      </c>
      <c r="G2266" t="str">
        <f t="shared" si="107"/>
        <v>SizeRange</v>
      </c>
      <c r="H2266">
        <f t="shared" si="106"/>
        <v>5</v>
      </c>
      <c r="I2266">
        <f>MATCH(G2266,Technologies!$B$229:$U$229,0)</f>
        <v>10</v>
      </c>
      <c r="J2266">
        <v>121</v>
      </c>
    </row>
    <row r="2267" spans="2:10" x14ac:dyDescent="0.25">
      <c r="B2267">
        <f>INDEX(exante.Technology!$A$5:$A$300,MATCH(E2267,exante.Technology!$C$5:$C$300,0))</f>
        <v>1425</v>
      </c>
      <c r="C2267" s="1">
        <f t="shared" si="105"/>
        <v>1085</v>
      </c>
      <c r="D2267" s="30" t="str">
        <f>IF(INDEX(Technologies!$B$230:$U$500,H2267,I2267)=0,"",INDEX(Technologies!$B$230:$U$500,H2267,I2267))</f>
        <v>Code</v>
      </c>
      <c r="E2267" t="str">
        <f>INDEX(Technologies!$B$230:$B$499,H2267)</f>
        <v>Frzr-Up-AutoDef_Small-Code</v>
      </c>
      <c r="G2267" t="str">
        <f t="shared" si="107"/>
        <v>EffLevel</v>
      </c>
      <c r="H2267">
        <f t="shared" si="106"/>
        <v>5</v>
      </c>
      <c r="I2267">
        <f>MATCH(G2267,Technologies!$B$229:$U$229,0)</f>
        <v>11</v>
      </c>
      <c r="J2267">
        <v>121</v>
      </c>
    </row>
    <row r="2268" spans="2:10" x14ac:dyDescent="0.25">
      <c r="B2268">
        <f>INDEX(exante.Technology!$A$5:$A$300,MATCH(E2268,exante.Technology!$C$5:$C$300,0))</f>
        <v>1425</v>
      </c>
      <c r="C2268" s="1">
        <f t="shared" si="105"/>
        <v>167</v>
      </c>
      <c r="D2268" s="30">
        <f>IF(INDEX(Technologies!$B$230:$U$500,H2268,I2268)=0,"",INDEX(Technologies!$B$230:$U$500,H2268,I2268))</f>
        <v>323</v>
      </c>
      <c r="E2268" t="str">
        <f>INDEX(Technologies!$B$230:$B$499,H2268)</f>
        <v>Frzr-Up-AutoDef_Small-Code</v>
      </c>
      <c r="G2268" t="str">
        <f t="shared" si="107"/>
        <v>Rated_kWhyr</v>
      </c>
      <c r="H2268">
        <f t="shared" si="106"/>
        <v>5</v>
      </c>
      <c r="I2268">
        <f>MATCH(G2268,Technologies!$B$229:$U$229,0)</f>
        <v>12</v>
      </c>
      <c r="J2268">
        <v>121</v>
      </c>
    </row>
    <row r="2269" spans="2:10" x14ac:dyDescent="0.25">
      <c r="B2269">
        <f>INDEX(exante.Technology!$A$5:$A$300,MATCH(E2269,exante.Technology!$C$5:$C$300,0))</f>
        <v>1425</v>
      </c>
      <c r="C2269" s="1">
        <f t="shared" si="105"/>
        <v>9</v>
      </c>
      <c r="D2269" s="30" t="str">
        <f>IF(INDEX(Technologies!$B$230:$U$500,H2269,I2269)=0,"",INDEX(Technologies!$B$230:$U$500,H2269,I2269))</f>
        <v>RatedkWh</v>
      </c>
      <c r="E2269" t="str">
        <f>INDEX(Technologies!$B$230:$B$499,H2269)</f>
        <v>Frzr-Up-AutoDef_Small-Code</v>
      </c>
      <c r="G2269" t="str">
        <f t="shared" si="107"/>
        <v>Scale_Basis_Type</v>
      </c>
      <c r="H2269">
        <f t="shared" si="106"/>
        <v>5</v>
      </c>
      <c r="I2269">
        <f>MATCH(G2269,Technologies!$B$229:$U$229,0)</f>
        <v>13</v>
      </c>
      <c r="J2269">
        <v>121</v>
      </c>
    </row>
    <row r="2270" spans="2:10" x14ac:dyDescent="0.25">
      <c r="B2270">
        <f>INDEX(exante.Technology!$A$5:$A$300,MATCH(E2270,exante.Technology!$C$5:$C$300,0))</f>
        <v>1425</v>
      </c>
      <c r="C2270" s="1">
        <f t="shared" si="105"/>
        <v>10</v>
      </c>
      <c r="D2270" s="30">
        <f>IF(INDEX(Technologies!$B$230:$U$500,H2270,I2270)=0,"",INDEX(Technologies!$B$230:$U$500,H2270,I2270))</f>
        <v>323</v>
      </c>
      <c r="E2270" t="str">
        <f>INDEX(Technologies!$B$230:$B$499,H2270)</f>
        <v>Frzr-Up-AutoDef_Small-Code</v>
      </c>
      <c r="G2270" t="str">
        <f t="shared" si="107"/>
        <v>Scale_Basis_Value</v>
      </c>
      <c r="H2270">
        <f t="shared" si="106"/>
        <v>5</v>
      </c>
      <c r="I2270">
        <f>MATCH(G2270,Technologies!$B$229:$U$229,0)</f>
        <v>14</v>
      </c>
      <c r="J2270">
        <v>121</v>
      </c>
    </row>
    <row r="2271" spans="2:10" x14ac:dyDescent="0.25">
      <c r="B2271">
        <f>INDEX(exante.Technology!$A$5:$A$300,MATCH(E2271,exante.Technology!$C$5:$C$300,0))</f>
        <v>1426</v>
      </c>
      <c r="C2271" s="1">
        <f t="shared" si="105"/>
        <v>1086</v>
      </c>
      <c r="D2271" s="30" t="str">
        <f>IF(INDEX(Technologies!$B$230:$U$500,H2271,I2271)=0,"",INDEX(Technologies!$B$230:$U$500,H2271,I2271))</f>
        <v>Upright</v>
      </c>
      <c r="E2271" t="str">
        <f>INDEX(Technologies!$B$230:$B$499,H2271)</f>
        <v>Frzr-Up-AutoDef_Med-Code</v>
      </c>
      <c r="G2271" t="str">
        <f t="shared" si="107"/>
        <v>FreezerType</v>
      </c>
      <c r="H2271">
        <f t="shared" si="106"/>
        <v>6</v>
      </c>
      <c r="I2271">
        <f>MATCH(G2271,Technologies!$B$229:$U$229,0)</f>
        <v>4</v>
      </c>
      <c r="J2271">
        <v>121</v>
      </c>
    </row>
    <row r="2272" spans="2:10" x14ac:dyDescent="0.25">
      <c r="B2272">
        <f>INDEX(exante.Technology!$A$5:$A$300,MATCH(E2272,exante.Technology!$C$5:$C$300,0))</f>
        <v>1426</v>
      </c>
      <c r="C2272" s="1">
        <f t="shared" ref="C2272:C2335" si="108">+C2262</f>
        <v>95</v>
      </c>
      <c r="D2272" s="30" t="b">
        <f>IF(INDEX(Technologies!$B$230:$U$500,H2272,I2272)=0,"",INDEX(Technologies!$B$230:$U$500,H2272,I2272))</f>
        <v>1</v>
      </c>
      <c r="E2272" t="str">
        <f>INDEX(Technologies!$B$230:$B$499,H2272)</f>
        <v>Frzr-Up-AutoDef_Med-Code</v>
      </c>
      <c r="G2272" t="str">
        <f t="shared" si="107"/>
        <v>IceMaker</v>
      </c>
      <c r="H2272">
        <f t="shared" ref="H2272:H2335" si="109">+H2262+1</f>
        <v>6</v>
      </c>
      <c r="I2272">
        <f>MATCH(G2272,Technologies!$B$229:$U$229,0)</f>
        <v>5</v>
      </c>
      <c r="J2272">
        <v>121</v>
      </c>
    </row>
    <row r="2273" spans="2:10" x14ac:dyDescent="0.25">
      <c r="B2273">
        <f>INDEX(exante.Technology!$A$5:$A$300,MATCH(E2273,exante.Technology!$C$5:$C$300,0))</f>
        <v>1426</v>
      </c>
      <c r="C2273" s="1">
        <f t="shared" si="108"/>
        <v>1083</v>
      </c>
      <c r="D2273" s="30" t="b">
        <f>IF(INDEX(Technologies!$B$230:$U$500,H2273,I2273)=0,"",INDEX(Technologies!$B$230:$U$500,H2273,I2273))</f>
        <v>0</v>
      </c>
      <c r="E2273" t="str">
        <f>INDEX(Technologies!$B$230:$B$499,H2273)</f>
        <v>Frzr-Up-AutoDef_Med-Code</v>
      </c>
      <c r="G2273" t="str">
        <f t="shared" si="107"/>
        <v>ThruDoorIce</v>
      </c>
      <c r="H2273">
        <f t="shared" si="109"/>
        <v>6</v>
      </c>
      <c r="I2273">
        <f>MATCH(G2273,Technologies!$B$229:$U$229,0)</f>
        <v>6</v>
      </c>
      <c r="J2273">
        <v>121</v>
      </c>
    </row>
    <row r="2274" spans="2:10" x14ac:dyDescent="0.25">
      <c r="B2274">
        <f>INDEX(exante.Technology!$A$5:$A$300,MATCH(E2274,exante.Technology!$C$5:$C$300,0))</f>
        <v>1426</v>
      </c>
      <c r="C2274" s="1">
        <f t="shared" si="108"/>
        <v>38</v>
      </c>
      <c r="D2274" s="30" t="str">
        <f>IF(INDEX(Technologies!$B$230:$U$500,H2274,I2274)=0,"",INDEX(Technologies!$B$230:$U$500,H2274,I2274))</f>
        <v>Automatic</v>
      </c>
      <c r="E2274" t="str">
        <f>INDEX(Technologies!$B$230:$B$499,H2274)</f>
        <v>Frzr-Up-AutoDef_Med-Code</v>
      </c>
      <c r="G2274" t="str">
        <f t="shared" si="107"/>
        <v>Defrost</v>
      </c>
      <c r="H2274">
        <f t="shared" si="109"/>
        <v>6</v>
      </c>
      <c r="I2274">
        <f>MATCH(G2274,Technologies!$B$229:$U$229,0)</f>
        <v>7</v>
      </c>
      <c r="J2274">
        <v>121</v>
      </c>
    </row>
    <row r="2275" spans="2:10" x14ac:dyDescent="0.25">
      <c r="B2275">
        <f>INDEX(exante.Technology!$A$5:$A$300,MATCH(E2275,exante.Technology!$C$5:$C$300,0))</f>
        <v>1426</v>
      </c>
      <c r="C2275" s="1">
        <f t="shared" si="108"/>
        <v>205</v>
      </c>
      <c r="D2275" s="30">
        <f>IF(INDEX(Technologies!$B$230:$U$500,H2275,I2275)=0,"",INDEX(Technologies!$B$230:$U$500,H2275,I2275))</f>
        <v>14.5</v>
      </c>
      <c r="E2275" t="str">
        <f>INDEX(Technologies!$B$230:$B$499,H2275)</f>
        <v>Frzr-Up-AutoDef_Med-Code</v>
      </c>
      <c r="G2275" t="str">
        <f t="shared" si="107"/>
        <v>TotVolume</v>
      </c>
      <c r="H2275">
        <f t="shared" si="109"/>
        <v>6</v>
      </c>
      <c r="I2275">
        <f>MATCH(G2275,Technologies!$B$229:$U$229,0)</f>
        <v>8</v>
      </c>
      <c r="J2275">
        <v>121</v>
      </c>
    </row>
    <row r="2276" spans="2:10" x14ac:dyDescent="0.25">
      <c r="B2276">
        <f>INDEX(exante.Technology!$A$5:$A$300,MATCH(E2276,exante.Technology!$C$5:$C$300,0))</f>
        <v>1426</v>
      </c>
      <c r="C2276" s="1">
        <f t="shared" si="108"/>
        <v>1084</v>
      </c>
      <c r="D2276" s="30" t="str">
        <f>IF(INDEX(Technologies!$B$230:$U$500,H2276,I2276)=0,"",INDEX(Technologies!$B$230:$U$500,H2276,I2276))</f>
        <v>Medium (13-16 cu ft)</v>
      </c>
      <c r="E2276" t="str">
        <f>INDEX(Technologies!$B$230:$B$499,H2276)</f>
        <v>Frzr-Up-AutoDef_Med-Code</v>
      </c>
      <c r="G2276" t="str">
        <f t="shared" si="107"/>
        <v>SizeRange</v>
      </c>
      <c r="H2276">
        <f t="shared" si="109"/>
        <v>6</v>
      </c>
      <c r="I2276">
        <f>MATCH(G2276,Technologies!$B$229:$U$229,0)</f>
        <v>10</v>
      </c>
      <c r="J2276">
        <v>121</v>
      </c>
    </row>
    <row r="2277" spans="2:10" x14ac:dyDescent="0.25">
      <c r="B2277">
        <f>INDEX(exante.Technology!$A$5:$A$300,MATCH(E2277,exante.Technology!$C$5:$C$300,0))</f>
        <v>1426</v>
      </c>
      <c r="C2277" s="1">
        <f t="shared" si="108"/>
        <v>1085</v>
      </c>
      <c r="D2277" s="30" t="str">
        <f>IF(INDEX(Technologies!$B$230:$U$500,H2277,I2277)=0,"",INDEX(Technologies!$B$230:$U$500,H2277,I2277))</f>
        <v>Code</v>
      </c>
      <c r="E2277" t="str">
        <f>INDEX(Technologies!$B$230:$B$499,H2277)</f>
        <v>Frzr-Up-AutoDef_Med-Code</v>
      </c>
      <c r="G2277" t="str">
        <f t="shared" si="107"/>
        <v>EffLevel</v>
      </c>
      <c r="H2277">
        <f t="shared" si="109"/>
        <v>6</v>
      </c>
      <c r="I2277">
        <f>MATCH(G2277,Technologies!$B$229:$U$229,0)</f>
        <v>11</v>
      </c>
      <c r="J2277">
        <v>121</v>
      </c>
    </row>
    <row r="2278" spans="2:10" x14ac:dyDescent="0.25">
      <c r="B2278">
        <f>INDEX(exante.Technology!$A$5:$A$300,MATCH(E2278,exante.Technology!$C$5:$C$300,0))</f>
        <v>1426</v>
      </c>
      <c r="C2278" s="1">
        <f t="shared" si="108"/>
        <v>167</v>
      </c>
      <c r="D2278" s="30">
        <f>IF(INDEX(Technologies!$B$230:$U$500,H2278,I2278)=0,"",INDEX(Technologies!$B$230:$U$500,H2278,I2278))</f>
        <v>353</v>
      </c>
      <c r="E2278" t="str">
        <f>INDEX(Technologies!$B$230:$B$499,H2278)</f>
        <v>Frzr-Up-AutoDef_Med-Code</v>
      </c>
      <c r="G2278" t="str">
        <f t="shared" si="107"/>
        <v>Rated_kWhyr</v>
      </c>
      <c r="H2278">
        <f t="shared" si="109"/>
        <v>6</v>
      </c>
      <c r="I2278">
        <f>MATCH(G2278,Technologies!$B$229:$U$229,0)</f>
        <v>12</v>
      </c>
      <c r="J2278">
        <v>121</v>
      </c>
    </row>
    <row r="2279" spans="2:10" x14ac:dyDescent="0.25">
      <c r="B2279">
        <f>INDEX(exante.Technology!$A$5:$A$300,MATCH(E2279,exante.Technology!$C$5:$C$300,0))</f>
        <v>1426</v>
      </c>
      <c r="C2279" s="1">
        <f t="shared" si="108"/>
        <v>9</v>
      </c>
      <c r="D2279" s="30" t="str">
        <f>IF(INDEX(Technologies!$B$230:$U$500,H2279,I2279)=0,"",INDEX(Technologies!$B$230:$U$500,H2279,I2279))</f>
        <v>RatedkWh</v>
      </c>
      <c r="E2279" t="str">
        <f>INDEX(Technologies!$B$230:$B$499,H2279)</f>
        <v>Frzr-Up-AutoDef_Med-Code</v>
      </c>
      <c r="G2279" t="str">
        <f t="shared" si="107"/>
        <v>Scale_Basis_Type</v>
      </c>
      <c r="H2279">
        <f t="shared" si="109"/>
        <v>6</v>
      </c>
      <c r="I2279">
        <f>MATCH(G2279,Technologies!$B$229:$U$229,0)</f>
        <v>13</v>
      </c>
      <c r="J2279">
        <v>121</v>
      </c>
    </row>
    <row r="2280" spans="2:10" x14ac:dyDescent="0.25">
      <c r="B2280">
        <f>INDEX(exante.Technology!$A$5:$A$300,MATCH(E2280,exante.Technology!$C$5:$C$300,0))</f>
        <v>1426</v>
      </c>
      <c r="C2280" s="1">
        <f t="shared" si="108"/>
        <v>10</v>
      </c>
      <c r="D2280" s="30">
        <f>IF(INDEX(Technologies!$B$230:$U$500,H2280,I2280)=0,"",INDEX(Technologies!$B$230:$U$500,H2280,I2280))</f>
        <v>353</v>
      </c>
      <c r="E2280" t="str">
        <f>INDEX(Technologies!$B$230:$B$499,H2280)</f>
        <v>Frzr-Up-AutoDef_Med-Code</v>
      </c>
      <c r="G2280" t="str">
        <f t="shared" si="107"/>
        <v>Scale_Basis_Value</v>
      </c>
      <c r="H2280">
        <f t="shared" si="109"/>
        <v>6</v>
      </c>
      <c r="I2280">
        <f>MATCH(G2280,Technologies!$B$229:$U$229,0)</f>
        <v>14</v>
      </c>
      <c r="J2280">
        <v>121</v>
      </c>
    </row>
    <row r="2281" spans="2:10" x14ac:dyDescent="0.25">
      <c r="B2281">
        <f>INDEX(exante.Technology!$A$5:$A$300,MATCH(E2281,exante.Technology!$C$5:$C$300,0))</f>
        <v>1427</v>
      </c>
      <c r="C2281" s="1">
        <f t="shared" si="108"/>
        <v>1086</v>
      </c>
      <c r="D2281" s="30" t="str">
        <f>IF(INDEX(Technologies!$B$230:$U$500,H2281,I2281)=0,"",INDEX(Technologies!$B$230:$U$500,H2281,I2281))</f>
        <v>Upright</v>
      </c>
      <c r="E2281" t="str">
        <f>INDEX(Technologies!$B$230:$B$499,H2281)</f>
        <v>Frzr-Up-AutoDef_Large-Code</v>
      </c>
      <c r="G2281" t="str">
        <f t="shared" si="107"/>
        <v>FreezerType</v>
      </c>
      <c r="H2281">
        <f t="shared" si="109"/>
        <v>7</v>
      </c>
      <c r="I2281">
        <f>MATCH(G2281,Technologies!$B$229:$U$229,0)</f>
        <v>4</v>
      </c>
      <c r="J2281">
        <v>121</v>
      </c>
    </row>
    <row r="2282" spans="2:10" x14ac:dyDescent="0.25">
      <c r="B2282">
        <f>INDEX(exante.Technology!$A$5:$A$300,MATCH(E2282,exante.Technology!$C$5:$C$300,0))</f>
        <v>1427</v>
      </c>
      <c r="C2282" s="1">
        <f t="shared" si="108"/>
        <v>95</v>
      </c>
      <c r="D2282" s="30" t="b">
        <f>IF(INDEX(Technologies!$B$230:$U$500,H2282,I2282)=0,"",INDEX(Technologies!$B$230:$U$500,H2282,I2282))</f>
        <v>1</v>
      </c>
      <c r="E2282" t="str">
        <f>INDEX(Technologies!$B$230:$B$499,H2282)</f>
        <v>Frzr-Up-AutoDef_Large-Code</v>
      </c>
      <c r="G2282" t="str">
        <f t="shared" si="107"/>
        <v>IceMaker</v>
      </c>
      <c r="H2282">
        <f t="shared" si="109"/>
        <v>7</v>
      </c>
      <c r="I2282">
        <f>MATCH(G2282,Technologies!$B$229:$U$229,0)</f>
        <v>5</v>
      </c>
      <c r="J2282">
        <v>121</v>
      </c>
    </row>
    <row r="2283" spans="2:10" x14ac:dyDescent="0.25">
      <c r="B2283">
        <f>INDEX(exante.Technology!$A$5:$A$300,MATCH(E2283,exante.Technology!$C$5:$C$300,0))</f>
        <v>1427</v>
      </c>
      <c r="C2283" s="1">
        <f t="shared" si="108"/>
        <v>1083</v>
      </c>
      <c r="D2283" s="30" t="b">
        <f>IF(INDEX(Technologies!$B$230:$U$500,H2283,I2283)=0,"",INDEX(Technologies!$B$230:$U$500,H2283,I2283))</f>
        <v>0</v>
      </c>
      <c r="E2283" t="str">
        <f>INDEX(Technologies!$B$230:$B$499,H2283)</f>
        <v>Frzr-Up-AutoDef_Large-Code</v>
      </c>
      <c r="G2283" t="str">
        <f t="shared" si="107"/>
        <v>ThruDoorIce</v>
      </c>
      <c r="H2283">
        <f t="shared" si="109"/>
        <v>7</v>
      </c>
      <c r="I2283">
        <f>MATCH(G2283,Technologies!$B$229:$U$229,0)</f>
        <v>6</v>
      </c>
      <c r="J2283">
        <v>121</v>
      </c>
    </row>
    <row r="2284" spans="2:10" x14ac:dyDescent="0.25">
      <c r="B2284">
        <f>INDEX(exante.Technology!$A$5:$A$300,MATCH(E2284,exante.Technology!$C$5:$C$300,0))</f>
        <v>1427</v>
      </c>
      <c r="C2284" s="1">
        <f t="shared" si="108"/>
        <v>38</v>
      </c>
      <c r="D2284" s="30" t="str">
        <f>IF(INDEX(Technologies!$B$230:$U$500,H2284,I2284)=0,"",INDEX(Technologies!$B$230:$U$500,H2284,I2284))</f>
        <v>Automatic</v>
      </c>
      <c r="E2284" t="str">
        <f>INDEX(Technologies!$B$230:$B$499,H2284)</f>
        <v>Frzr-Up-AutoDef_Large-Code</v>
      </c>
      <c r="G2284" t="str">
        <f t="shared" si="107"/>
        <v>Defrost</v>
      </c>
      <c r="H2284">
        <f t="shared" si="109"/>
        <v>7</v>
      </c>
      <c r="I2284">
        <f>MATCH(G2284,Technologies!$B$229:$U$229,0)</f>
        <v>7</v>
      </c>
      <c r="J2284">
        <v>121</v>
      </c>
    </row>
    <row r="2285" spans="2:10" x14ac:dyDescent="0.25">
      <c r="B2285">
        <f>INDEX(exante.Technology!$A$5:$A$300,MATCH(E2285,exante.Technology!$C$5:$C$300,0))</f>
        <v>1427</v>
      </c>
      <c r="C2285" s="1">
        <f t="shared" si="108"/>
        <v>205</v>
      </c>
      <c r="D2285" s="30">
        <f>IF(INDEX(Technologies!$B$230:$U$500,H2285,I2285)=0,"",INDEX(Technologies!$B$230:$U$500,H2285,I2285))</f>
        <v>18</v>
      </c>
      <c r="E2285" t="str">
        <f>INDEX(Technologies!$B$230:$B$499,H2285)</f>
        <v>Frzr-Up-AutoDef_Large-Code</v>
      </c>
      <c r="G2285" t="str">
        <f t="shared" si="107"/>
        <v>TotVolume</v>
      </c>
      <c r="H2285">
        <f t="shared" si="109"/>
        <v>7</v>
      </c>
      <c r="I2285">
        <f>MATCH(G2285,Technologies!$B$229:$U$229,0)</f>
        <v>8</v>
      </c>
      <c r="J2285">
        <v>121</v>
      </c>
    </row>
    <row r="2286" spans="2:10" x14ac:dyDescent="0.25">
      <c r="B2286">
        <f>INDEX(exante.Technology!$A$5:$A$300,MATCH(E2286,exante.Technology!$C$5:$C$300,0))</f>
        <v>1427</v>
      </c>
      <c r="C2286" s="1">
        <f t="shared" si="108"/>
        <v>1084</v>
      </c>
      <c r="D2286" s="30" t="str">
        <f>IF(INDEX(Technologies!$B$230:$U$500,H2286,I2286)=0,"",INDEX(Technologies!$B$230:$U$500,H2286,I2286))</f>
        <v>Large (&gt;16 cu ft)</v>
      </c>
      <c r="E2286" t="str">
        <f>INDEX(Technologies!$B$230:$B$499,H2286)</f>
        <v>Frzr-Up-AutoDef_Large-Code</v>
      </c>
      <c r="G2286" t="str">
        <f t="shared" si="107"/>
        <v>SizeRange</v>
      </c>
      <c r="H2286">
        <f t="shared" si="109"/>
        <v>7</v>
      </c>
      <c r="I2286">
        <f>MATCH(G2286,Technologies!$B$229:$U$229,0)</f>
        <v>10</v>
      </c>
      <c r="J2286">
        <v>121</v>
      </c>
    </row>
    <row r="2287" spans="2:10" x14ac:dyDescent="0.25">
      <c r="B2287">
        <f>INDEX(exante.Technology!$A$5:$A$300,MATCH(E2287,exante.Technology!$C$5:$C$300,0))</f>
        <v>1427</v>
      </c>
      <c r="C2287" s="1">
        <f t="shared" si="108"/>
        <v>1085</v>
      </c>
      <c r="D2287" s="30" t="str">
        <f>IF(INDEX(Technologies!$B$230:$U$500,H2287,I2287)=0,"",INDEX(Technologies!$B$230:$U$500,H2287,I2287))</f>
        <v>Code</v>
      </c>
      <c r="E2287" t="str">
        <f>INDEX(Technologies!$B$230:$B$499,H2287)</f>
        <v>Frzr-Up-AutoDef_Large-Code</v>
      </c>
      <c r="G2287" t="str">
        <f t="shared" si="107"/>
        <v>EffLevel</v>
      </c>
      <c r="H2287">
        <f t="shared" si="109"/>
        <v>7</v>
      </c>
      <c r="I2287">
        <f>MATCH(G2287,Technologies!$B$229:$U$229,0)</f>
        <v>11</v>
      </c>
      <c r="J2287">
        <v>121</v>
      </c>
    </row>
    <row r="2288" spans="2:10" x14ac:dyDescent="0.25">
      <c r="B2288">
        <f>INDEX(exante.Technology!$A$5:$A$300,MATCH(E2288,exante.Technology!$C$5:$C$300,0))</f>
        <v>1427</v>
      </c>
      <c r="C2288" s="1">
        <f t="shared" si="108"/>
        <v>167</v>
      </c>
      <c r="D2288" s="30">
        <f>IF(INDEX(Technologies!$B$230:$U$500,H2288,I2288)=0,"",INDEX(Technologies!$B$230:$U$500,H2288,I2288))</f>
        <v>383</v>
      </c>
      <c r="E2288" t="str">
        <f>INDEX(Technologies!$B$230:$B$499,H2288)</f>
        <v>Frzr-Up-AutoDef_Large-Code</v>
      </c>
      <c r="G2288" t="str">
        <f t="shared" si="107"/>
        <v>Rated_kWhyr</v>
      </c>
      <c r="H2288">
        <f t="shared" si="109"/>
        <v>7</v>
      </c>
      <c r="I2288">
        <f>MATCH(G2288,Technologies!$B$229:$U$229,0)</f>
        <v>12</v>
      </c>
      <c r="J2288">
        <v>121</v>
      </c>
    </row>
    <row r="2289" spans="2:10" x14ac:dyDescent="0.25">
      <c r="B2289">
        <f>INDEX(exante.Technology!$A$5:$A$300,MATCH(E2289,exante.Technology!$C$5:$C$300,0))</f>
        <v>1427</v>
      </c>
      <c r="C2289" s="1">
        <f t="shared" si="108"/>
        <v>9</v>
      </c>
      <c r="D2289" s="30" t="str">
        <f>IF(INDEX(Technologies!$B$230:$U$500,H2289,I2289)=0,"",INDEX(Technologies!$B$230:$U$500,H2289,I2289))</f>
        <v>RatedkWh</v>
      </c>
      <c r="E2289" t="str">
        <f>INDEX(Technologies!$B$230:$B$499,H2289)</f>
        <v>Frzr-Up-AutoDef_Large-Code</v>
      </c>
      <c r="G2289" t="str">
        <f t="shared" si="107"/>
        <v>Scale_Basis_Type</v>
      </c>
      <c r="H2289">
        <f t="shared" si="109"/>
        <v>7</v>
      </c>
      <c r="I2289">
        <f>MATCH(G2289,Technologies!$B$229:$U$229,0)</f>
        <v>13</v>
      </c>
      <c r="J2289">
        <v>121</v>
      </c>
    </row>
    <row r="2290" spans="2:10" x14ac:dyDescent="0.25">
      <c r="B2290">
        <f>INDEX(exante.Technology!$A$5:$A$300,MATCH(E2290,exante.Technology!$C$5:$C$300,0))</f>
        <v>1427</v>
      </c>
      <c r="C2290" s="1">
        <f t="shared" si="108"/>
        <v>10</v>
      </c>
      <c r="D2290" s="30">
        <f>IF(INDEX(Technologies!$B$230:$U$500,H2290,I2290)=0,"",INDEX(Technologies!$B$230:$U$500,H2290,I2290))</f>
        <v>383</v>
      </c>
      <c r="E2290" t="str">
        <f>INDEX(Technologies!$B$230:$B$499,H2290)</f>
        <v>Frzr-Up-AutoDef_Large-Code</v>
      </c>
      <c r="G2290" t="str">
        <f t="shared" si="107"/>
        <v>Scale_Basis_Value</v>
      </c>
      <c r="H2290">
        <f t="shared" si="109"/>
        <v>7</v>
      </c>
      <c r="I2290">
        <f>MATCH(G2290,Technologies!$B$229:$U$229,0)</f>
        <v>14</v>
      </c>
      <c r="J2290">
        <v>121</v>
      </c>
    </row>
    <row r="2291" spans="2:10" x14ac:dyDescent="0.25">
      <c r="B2291">
        <f>INDEX(exante.Technology!$A$5:$A$300,MATCH(E2291,exante.Technology!$C$5:$C$300,0))</f>
        <v>1428</v>
      </c>
      <c r="C2291" s="1">
        <f t="shared" si="108"/>
        <v>1086</v>
      </c>
      <c r="D2291" s="30" t="str">
        <f>IF(INDEX(Technologies!$B$230:$U$500,H2291,I2291)=0,"",INDEX(Technologies!$B$230:$U$500,H2291,I2291))</f>
        <v>Upright</v>
      </c>
      <c r="E2291" t="str">
        <f>INDEX(Technologies!$B$230:$B$499,H2291)</f>
        <v>Frzr-Up-AutoDef_WtdSize-Code</v>
      </c>
      <c r="G2291" t="str">
        <f t="shared" si="107"/>
        <v>FreezerType</v>
      </c>
      <c r="H2291">
        <f t="shared" si="109"/>
        <v>8</v>
      </c>
      <c r="I2291">
        <f>MATCH(G2291,Technologies!$B$229:$U$229,0)</f>
        <v>4</v>
      </c>
      <c r="J2291">
        <v>121</v>
      </c>
    </row>
    <row r="2292" spans="2:10" x14ac:dyDescent="0.25">
      <c r="B2292">
        <f>INDEX(exante.Technology!$A$5:$A$300,MATCH(E2292,exante.Technology!$C$5:$C$300,0))</f>
        <v>1428</v>
      </c>
      <c r="C2292" s="1">
        <f t="shared" si="108"/>
        <v>95</v>
      </c>
      <c r="D2292" s="30" t="b">
        <f>IF(INDEX(Technologies!$B$230:$U$500,H2292,I2292)=0,"",INDEX(Technologies!$B$230:$U$500,H2292,I2292))</f>
        <v>1</v>
      </c>
      <c r="E2292" t="str">
        <f>INDEX(Technologies!$B$230:$B$499,H2292)</f>
        <v>Frzr-Up-AutoDef_WtdSize-Code</v>
      </c>
      <c r="G2292" t="str">
        <f t="shared" si="107"/>
        <v>IceMaker</v>
      </c>
      <c r="H2292">
        <f t="shared" si="109"/>
        <v>8</v>
      </c>
      <c r="I2292">
        <f>MATCH(G2292,Technologies!$B$229:$U$229,0)</f>
        <v>5</v>
      </c>
      <c r="J2292">
        <v>121</v>
      </c>
    </row>
    <row r="2293" spans="2:10" x14ac:dyDescent="0.25">
      <c r="B2293">
        <f>INDEX(exante.Technology!$A$5:$A$300,MATCH(E2293,exante.Technology!$C$5:$C$300,0))</f>
        <v>1428</v>
      </c>
      <c r="C2293" s="1">
        <f t="shared" si="108"/>
        <v>1083</v>
      </c>
      <c r="D2293" s="30" t="b">
        <f>IF(INDEX(Technologies!$B$230:$U$500,H2293,I2293)=0,"",INDEX(Technologies!$B$230:$U$500,H2293,I2293))</f>
        <v>0</v>
      </c>
      <c r="E2293" t="str">
        <f>INDEX(Technologies!$B$230:$B$499,H2293)</f>
        <v>Frzr-Up-AutoDef_WtdSize-Code</v>
      </c>
      <c r="G2293" t="str">
        <f t="shared" si="107"/>
        <v>ThruDoorIce</v>
      </c>
      <c r="H2293">
        <f t="shared" si="109"/>
        <v>8</v>
      </c>
      <c r="I2293">
        <f>MATCH(G2293,Technologies!$B$229:$U$229,0)</f>
        <v>6</v>
      </c>
      <c r="J2293">
        <v>121</v>
      </c>
    </row>
    <row r="2294" spans="2:10" x14ac:dyDescent="0.25">
      <c r="B2294">
        <f>INDEX(exante.Technology!$A$5:$A$300,MATCH(E2294,exante.Technology!$C$5:$C$300,0))</f>
        <v>1428</v>
      </c>
      <c r="C2294" s="1">
        <f t="shared" si="108"/>
        <v>38</v>
      </c>
      <c r="D2294" s="30" t="str">
        <f>IF(INDEX(Technologies!$B$230:$U$500,H2294,I2294)=0,"",INDEX(Technologies!$B$230:$U$500,H2294,I2294))</f>
        <v>Automatic</v>
      </c>
      <c r="E2294" t="str">
        <f>INDEX(Technologies!$B$230:$B$499,H2294)</f>
        <v>Frzr-Up-AutoDef_WtdSize-Code</v>
      </c>
      <c r="G2294" t="str">
        <f t="shared" ref="G2294:G2357" si="110">VLOOKUP(C2294,$B$6:$C$17,2,FALSE)</f>
        <v>Defrost</v>
      </c>
      <c r="H2294">
        <f t="shared" si="109"/>
        <v>8</v>
      </c>
      <c r="I2294">
        <f>MATCH(G2294,Technologies!$B$229:$U$229,0)</f>
        <v>7</v>
      </c>
      <c r="J2294">
        <v>121</v>
      </c>
    </row>
    <row r="2295" spans="2:10" x14ac:dyDescent="0.25">
      <c r="B2295">
        <f>INDEX(exante.Technology!$A$5:$A$300,MATCH(E2295,exante.Technology!$C$5:$C$300,0))</f>
        <v>1428</v>
      </c>
      <c r="C2295" s="1">
        <f t="shared" si="108"/>
        <v>205</v>
      </c>
      <c r="D2295" s="30">
        <f>IF(INDEX(Technologies!$B$230:$U$500,H2295,I2295)=0,"",INDEX(Technologies!$B$230:$U$500,H2295,I2295))</f>
        <v>16.100000000000001</v>
      </c>
      <c r="E2295" t="str">
        <f>INDEX(Technologies!$B$230:$B$499,H2295)</f>
        <v>Frzr-Up-AutoDef_WtdSize-Code</v>
      </c>
      <c r="G2295" t="str">
        <f t="shared" si="110"/>
        <v>TotVolume</v>
      </c>
      <c r="H2295">
        <f t="shared" si="109"/>
        <v>8</v>
      </c>
      <c r="I2295">
        <f>MATCH(G2295,Technologies!$B$229:$U$229,0)</f>
        <v>8</v>
      </c>
      <c r="J2295">
        <v>121</v>
      </c>
    </row>
    <row r="2296" spans="2:10" x14ac:dyDescent="0.25">
      <c r="B2296">
        <f>INDEX(exante.Technology!$A$5:$A$300,MATCH(E2296,exante.Technology!$C$5:$C$300,0))</f>
        <v>1428</v>
      </c>
      <c r="C2296" s="1">
        <f t="shared" si="108"/>
        <v>1084</v>
      </c>
      <c r="D2296" s="30" t="str">
        <f>IF(INDEX(Technologies!$B$230:$U$500,H2296,I2296)=0,"",INDEX(Technologies!$B$230:$U$500,H2296,I2296))</f>
        <v>Weighted Size</v>
      </c>
      <c r="E2296" t="str">
        <f>INDEX(Technologies!$B$230:$B$499,H2296)</f>
        <v>Frzr-Up-AutoDef_WtdSize-Code</v>
      </c>
      <c r="G2296" t="str">
        <f t="shared" si="110"/>
        <v>SizeRange</v>
      </c>
      <c r="H2296">
        <f t="shared" si="109"/>
        <v>8</v>
      </c>
      <c r="I2296">
        <f>MATCH(G2296,Technologies!$B$229:$U$229,0)</f>
        <v>10</v>
      </c>
      <c r="J2296">
        <v>121</v>
      </c>
    </row>
    <row r="2297" spans="2:10" x14ac:dyDescent="0.25">
      <c r="B2297">
        <f>INDEX(exante.Technology!$A$5:$A$300,MATCH(E2297,exante.Technology!$C$5:$C$300,0))</f>
        <v>1428</v>
      </c>
      <c r="C2297" s="1">
        <f t="shared" si="108"/>
        <v>1085</v>
      </c>
      <c r="D2297" s="30" t="str">
        <f>IF(INDEX(Technologies!$B$230:$U$500,H2297,I2297)=0,"",INDEX(Technologies!$B$230:$U$500,H2297,I2297))</f>
        <v>Code</v>
      </c>
      <c r="E2297" t="str">
        <f>INDEX(Technologies!$B$230:$B$499,H2297)</f>
        <v>Frzr-Up-AutoDef_WtdSize-Code</v>
      </c>
      <c r="G2297" t="str">
        <f t="shared" si="110"/>
        <v>EffLevel</v>
      </c>
      <c r="H2297">
        <f t="shared" si="109"/>
        <v>8</v>
      </c>
      <c r="I2297">
        <f>MATCH(G2297,Technologies!$B$229:$U$229,0)</f>
        <v>11</v>
      </c>
      <c r="J2297">
        <v>121</v>
      </c>
    </row>
    <row r="2298" spans="2:10" x14ac:dyDescent="0.25">
      <c r="B2298">
        <f>INDEX(exante.Technology!$A$5:$A$300,MATCH(E2298,exante.Technology!$C$5:$C$300,0))</f>
        <v>1428</v>
      </c>
      <c r="C2298" s="1">
        <f t="shared" si="108"/>
        <v>167</v>
      </c>
      <c r="D2298" s="30">
        <f>IF(INDEX(Technologies!$B$230:$U$500,H2298,I2298)=0,"",INDEX(Technologies!$B$230:$U$500,H2298,I2298))</f>
        <v>367</v>
      </c>
      <c r="E2298" t="str">
        <f>INDEX(Technologies!$B$230:$B$499,H2298)</f>
        <v>Frzr-Up-AutoDef_WtdSize-Code</v>
      </c>
      <c r="G2298" t="str">
        <f t="shared" si="110"/>
        <v>Rated_kWhyr</v>
      </c>
      <c r="H2298">
        <f t="shared" si="109"/>
        <v>8</v>
      </c>
      <c r="I2298">
        <f>MATCH(G2298,Technologies!$B$229:$U$229,0)</f>
        <v>12</v>
      </c>
      <c r="J2298">
        <v>121</v>
      </c>
    </row>
    <row r="2299" spans="2:10" x14ac:dyDescent="0.25">
      <c r="B2299">
        <f>INDEX(exante.Technology!$A$5:$A$300,MATCH(E2299,exante.Technology!$C$5:$C$300,0))</f>
        <v>1428</v>
      </c>
      <c r="C2299" s="1">
        <f t="shared" si="108"/>
        <v>9</v>
      </c>
      <c r="D2299" s="30" t="str">
        <f>IF(INDEX(Technologies!$B$230:$U$500,H2299,I2299)=0,"",INDEX(Technologies!$B$230:$U$500,H2299,I2299))</f>
        <v>RatedkWh</v>
      </c>
      <c r="E2299" t="str">
        <f>INDEX(Technologies!$B$230:$B$499,H2299)</f>
        <v>Frzr-Up-AutoDef_WtdSize-Code</v>
      </c>
      <c r="G2299" t="str">
        <f t="shared" si="110"/>
        <v>Scale_Basis_Type</v>
      </c>
      <c r="H2299">
        <f t="shared" si="109"/>
        <v>8</v>
      </c>
      <c r="I2299">
        <f>MATCH(G2299,Technologies!$B$229:$U$229,0)</f>
        <v>13</v>
      </c>
      <c r="J2299">
        <v>121</v>
      </c>
    </row>
    <row r="2300" spans="2:10" x14ac:dyDescent="0.25">
      <c r="B2300">
        <f>INDEX(exante.Technology!$A$5:$A$300,MATCH(E2300,exante.Technology!$C$5:$C$300,0))</f>
        <v>1428</v>
      </c>
      <c r="C2300" s="1">
        <f t="shared" si="108"/>
        <v>10</v>
      </c>
      <c r="D2300" s="30">
        <f>IF(INDEX(Technologies!$B$230:$U$500,H2300,I2300)=0,"",INDEX(Technologies!$B$230:$U$500,H2300,I2300))</f>
        <v>367</v>
      </c>
      <c r="E2300" t="str">
        <f>INDEX(Technologies!$B$230:$B$499,H2300)</f>
        <v>Frzr-Up-AutoDef_WtdSize-Code</v>
      </c>
      <c r="G2300" t="str">
        <f t="shared" si="110"/>
        <v>Scale_Basis_Value</v>
      </c>
      <c r="H2300">
        <f t="shared" si="109"/>
        <v>8</v>
      </c>
      <c r="I2300">
        <f>MATCH(G2300,Technologies!$B$229:$U$229,0)</f>
        <v>14</v>
      </c>
      <c r="J2300">
        <v>121</v>
      </c>
    </row>
    <row r="2301" spans="2:10" x14ac:dyDescent="0.25">
      <c r="B2301">
        <f>INDEX(exante.Technology!$A$5:$A$300,MATCH(E2301,exante.Technology!$C$5:$C$300,0))</f>
        <v>1429</v>
      </c>
      <c r="C2301" s="1">
        <f t="shared" si="108"/>
        <v>1086</v>
      </c>
      <c r="D2301" s="30" t="str">
        <f>IF(INDEX(Technologies!$B$230:$U$500,H2301,I2301)=0,"",INDEX(Technologies!$B$230:$U$500,H2301,I2301))</f>
        <v>Chest</v>
      </c>
      <c r="E2301" t="str">
        <f>INDEX(Technologies!$B$230:$B$499,H2301)</f>
        <v>Frzr-Chest-ManDef_Small-Code</v>
      </c>
      <c r="G2301" t="str">
        <f t="shared" si="110"/>
        <v>FreezerType</v>
      </c>
      <c r="H2301">
        <f t="shared" si="109"/>
        <v>9</v>
      </c>
      <c r="I2301">
        <f>MATCH(G2301,Technologies!$B$229:$U$229,0)</f>
        <v>4</v>
      </c>
      <c r="J2301">
        <v>121</v>
      </c>
    </row>
    <row r="2302" spans="2:10" x14ac:dyDescent="0.25">
      <c r="B2302">
        <f>INDEX(exante.Technology!$A$5:$A$300,MATCH(E2302,exante.Technology!$C$5:$C$300,0))</f>
        <v>1429</v>
      </c>
      <c r="C2302" s="1">
        <f t="shared" si="108"/>
        <v>95</v>
      </c>
      <c r="D2302" s="30" t="b">
        <f>IF(INDEX(Technologies!$B$230:$U$500,H2302,I2302)=0,"",INDEX(Technologies!$B$230:$U$500,H2302,I2302))</f>
        <v>0</v>
      </c>
      <c r="E2302" t="str">
        <f>INDEX(Technologies!$B$230:$B$499,H2302)</f>
        <v>Frzr-Chest-ManDef_Small-Code</v>
      </c>
      <c r="G2302" t="str">
        <f t="shared" si="110"/>
        <v>IceMaker</v>
      </c>
      <c r="H2302">
        <f t="shared" si="109"/>
        <v>9</v>
      </c>
      <c r="I2302">
        <f>MATCH(G2302,Technologies!$B$229:$U$229,0)</f>
        <v>5</v>
      </c>
      <c r="J2302">
        <v>121</v>
      </c>
    </row>
    <row r="2303" spans="2:10" x14ac:dyDescent="0.25">
      <c r="B2303">
        <f>INDEX(exante.Technology!$A$5:$A$300,MATCH(E2303,exante.Technology!$C$5:$C$300,0))</f>
        <v>1429</v>
      </c>
      <c r="C2303" s="1">
        <f t="shared" si="108"/>
        <v>1083</v>
      </c>
      <c r="D2303" s="30" t="b">
        <f>IF(INDEX(Technologies!$B$230:$U$500,H2303,I2303)=0,"",INDEX(Technologies!$B$230:$U$500,H2303,I2303))</f>
        <v>0</v>
      </c>
      <c r="E2303" t="str">
        <f>INDEX(Technologies!$B$230:$B$499,H2303)</f>
        <v>Frzr-Chest-ManDef_Small-Code</v>
      </c>
      <c r="G2303" t="str">
        <f t="shared" si="110"/>
        <v>ThruDoorIce</v>
      </c>
      <c r="H2303">
        <f t="shared" si="109"/>
        <v>9</v>
      </c>
      <c r="I2303">
        <f>MATCH(G2303,Technologies!$B$229:$U$229,0)</f>
        <v>6</v>
      </c>
      <c r="J2303">
        <v>121</v>
      </c>
    </row>
    <row r="2304" spans="2:10" x14ac:dyDescent="0.25">
      <c r="B2304">
        <f>INDEX(exante.Technology!$A$5:$A$300,MATCH(E2304,exante.Technology!$C$5:$C$300,0))</f>
        <v>1429</v>
      </c>
      <c r="C2304" s="1">
        <f t="shared" si="108"/>
        <v>38</v>
      </c>
      <c r="D2304" s="30" t="str">
        <f>IF(INDEX(Technologies!$B$230:$U$500,H2304,I2304)=0,"",INDEX(Technologies!$B$230:$U$500,H2304,I2304))</f>
        <v>Manual</v>
      </c>
      <c r="E2304" t="str">
        <f>INDEX(Technologies!$B$230:$B$499,H2304)</f>
        <v>Frzr-Chest-ManDef_Small-Code</v>
      </c>
      <c r="G2304" t="str">
        <f t="shared" si="110"/>
        <v>Defrost</v>
      </c>
      <c r="H2304">
        <f t="shared" si="109"/>
        <v>9</v>
      </c>
      <c r="I2304">
        <f>MATCH(G2304,Technologies!$B$229:$U$229,0)</f>
        <v>7</v>
      </c>
      <c r="J2304">
        <v>121</v>
      </c>
    </row>
    <row r="2305" spans="2:10" x14ac:dyDescent="0.25">
      <c r="B2305">
        <f>INDEX(exante.Technology!$A$5:$A$300,MATCH(E2305,exante.Technology!$C$5:$C$300,0))</f>
        <v>1429</v>
      </c>
      <c r="C2305" s="1">
        <f t="shared" si="108"/>
        <v>205</v>
      </c>
      <c r="D2305" s="30">
        <f>IF(INDEX(Technologies!$B$230:$U$500,H2305,I2305)=0,"",INDEX(Technologies!$B$230:$U$500,H2305,I2305))</f>
        <v>11</v>
      </c>
      <c r="E2305" t="str">
        <f>INDEX(Technologies!$B$230:$B$499,H2305)</f>
        <v>Frzr-Chest-ManDef_Small-Code</v>
      </c>
      <c r="G2305" t="str">
        <f t="shared" si="110"/>
        <v>TotVolume</v>
      </c>
      <c r="H2305">
        <f t="shared" si="109"/>
        <v>9</v>
      </c>
      <c r="I2305">
        <f>MATCH(G2305,Technologies!$B$229:$U$229,0)</f>
        <v>8</v>
      </c>
      <c r="J2305">
        <v>121</v>
      </c>
    </row>
    <row r="2306" spans="2:10" x14ac:dyDescent="0.25">
      <c r="B2306">
        <f>INDEX(exante.Technology!$A$5:$A$300,MATCH(E2306,exante.Technology!$C$5:$C$300,0))</f>
        <v>1429</v>
      </c>
      <c r="C2306" s="1">
        <f t="shared" si="108"/>
        <v>1084</v>
      </c>
      <c r="D2306" s="30" t="str">
        <f>IF(INDEX(Technologies!$B$230:$U$500,H2306,I2306)=0,"",INDEX(Technologies!$B$230:$U$500,H2306,I2306))</f>
        <v>Small (&lt;13 cu ft.)</v>
      </c>
      <c r="E2306" t="str">
        <f>INDEX(Technologies!$B$230:$B$499,H2306)</f>
        <v>Frzr-Chest-ManDef_Small-Code</v>
      </c>
      <c r="G2306" t="str">
        <f t="shared" si="110"/>
        <v>SizeRange</v>
      </c>
      <c r="H2306">
        <f t="shared" si="109"/>
        <v>9</v>
      </c>
      <c r="I2306">
        <f>MATCH(G2306,Technologies!$B$229:$U$229,0)</f>
        <v>10</v>
      </c>
      <c r="J2306">
        <v>121</v>
      </c>
    </row>
    <row r="2307" spans="2:10" x14ac:dyDescent="0.25">
      <c r="B2307">
        <f>INDEX(exante.Technology!$A$5:$A$300,MATCH(E2307,exante.Technology!$C$5:$C$300,0))</f>
        <v>1429</v>
      </c>
      <c r="C2307" s="1">
        <f t="shared" si="108"/>
        <v>1085</v>
      </c>
      <c r="D2307" s="30" t="str">
        <f>IF(INDEX(Technologies!$B$230:$U$500,H2307,I2307)=0,"",INDEX(Technologies!$B$230:$U$500,H2307,I2307))</f>
        <v>Code</v>
      </c>
      <c r="E2307" t="str">
        <f>INDEX(Technologies!$B$230:$B$499,H2307)</f>
        <v>Frzr-Chest-ManDef_Small-Code</v>
      </c>
      <c r="G2307" t="str">
        <f t="shared" si="110"/>
        <v>EffLevel</v>
      </c>
      <c r="H2307">
        <f t="shared" si="109"/>
        <v>9</v>
      </c>
      <c r="I2307">
        <f>MATCH(G2307,Technologies!$B$229:$U$229,0)</f>
        <v>11</v>
      </c>
      <c r="J2307">
        <v>121</v>
      </c>
    </row>
    <row r="2308" spans="2:10" x14ac:dyDescent="0.25">
      <c r="B2308">
        <f>INDEX(exante.Technology!$A$5:$A$300,MATCH(E2308,exante.Technology!$C$5:$C$300,0))</f>
        <v>1429</v>
      </c>
      <c r="C2308" s="1">
        <f t="shared" si="108"/>
        <v>167</v>
      </c>
      <c r="D2308" s="30">
        <f>IF(INDEX(Technologies!$B$230:$U$500,H2308,I2308)=0,"",INDEX(Technologies!$B$230:$U$500,H2308,I2308))</f>
        <v>188</v>
      </c>
      <c r="E2308" t="str">
        <f>INDEX(Technologies!$B$230:$B$499,H2308)</f>
        <v>Frzr-Chest-ManDef_Small-Code</v>
      </c>
      <c r="G2308" t="str">
        <f t="shared" si="110"/>
        <v>Rated_kWhyr</v>
      </c>
      <c r="H2308">
        <f t="shared" si="109"/>
        <v>9</v>
      </c>
      <c r="I2308">
        <f>MATCH(G2308,Technologies!$B$229:$U$229,0)</f>
        <v>12</v>
      </c>
      <c r="J2308">
        <v>121</v>
      </c>
    </row>
    <row r="2309" spans="2:10" x14ac:dyDescent="0.25">
      <c r="B2309">
        <f>INDEX(exante.Technology!$A$5:$A$300,MATCH(E2309,exante.Technology!$C$5:$C$300,0))</f>
        <v>1429</v>
      </c>
      <c r="C2309" s="1">
        <f t="shared" si="108"/>
        <v>9</v>
      </c>
      <c r="D2309" s="30" t="str">
        <f>IF(INDEX(Technologies!$B$230:$U$500,H2309,I2309)=0,"",INDEX(Technologies!$B$230:$U$500,H2309,I2309))</f>
        <v>RatedkWh</v>
      </c>
      <c r="E2309" t="str">
        <f>INDEX(Technologies!$B$230:$B$499,H2309)</f>
        <v>Frzr-Chest-ManDef_Small-Code</v>
      </c>
      <c r="G2309" t="str">
        <f t="shared" si="110"/>
        <v>Scale_Basis_Type</v>
      </c>
      <c r="H2309">
        <f t="shared" si="109"/>
        <v>9</v>
      </c>
      <c r="I2309">
        <f>MATCH(G2309,Technologies!$B$229:$U$229,0)</f>
        <v>13</v>
      </c>
      <c r="J2309">
        <v>121</v>
      </c>
    </row>
    <row r="2310" spans="2:10" x14ac:dyDescent="0.25">
      <c r="B2310">
        <f>INDEX(exante.Technology!$A$5:$A$300,MATCH(E2310,exante.Technology!$C$5:$C$300,0))</f>
        <v>1429</v>
      </c>
      <c r="C2310" s="1">
        <f t="shared" si="108"/>
        <v>10</v>
      </c>
      <c r="D2310" s="30">
        <f>IF(INDEX(Technologies!$B$230:$U$500,H2310,I2310)=0,"",INDEX(Technologies!$B$230:$U$500,H2310,I2310))</f>
        <v>188</v>
      </c>
      <c r="E2310" t="str">
        <f>INDEX(Technologies!$B$230:$B$499,H2310)</f>
        <v>Frzr-Chest-ManDef_Small-Code</v>
      </c>
      <c r="G2310" t="str">
        <f t="shared" si="110"/>
        <v>Scale_Basis_Value</v>
      </c>
      <c r="H2310">
        <f t="shared" si="109"/>
        <v>9</v>
      </c>
      <c r="I2310">
        <f>MATCH(G2310,Technologies!$B$229:$U$229,0)</f>
        <v>14</v>
      </c>
      <c r="J2310">
        <v>121</v>
      </c>
    </row>
    <row r="2311" spans="2:10" x14ac:dyDescent="0.25">
      <c r="B2311">
        <f>INDEX(exante.Technology!$A$5:$A$300,MATCH(E2311,exante.Technology!$C$5:$C$300,0))</f>
        <v>1430</v>
      </c>
      <c r="C2311" s="1">
        <f t="shared" si="108"/>
        <v>1086</v>
      </c>
      <c r="D2311" s="30" t="str">
        <f>IF(INDEX(Technologies!$B$230:$U$500,H2311,I2311)=0,"",INDEX(Technologies!$B$230:$U$500,H2311,I2311))</f>
        <v>Chest</v>
      </c>
      <c r="E2311" t="str">
        <f>INDEX(Technologies!$B$230:$B$499,H2311)</f>
        <v>Frzr-Chest-ManDef_Med-Code</v>
      </c>
      <c r="G2311" t="str">
        <f t="shared" si="110"/>
        <v>FreezerType</v>
      </c>
      <c r="H2311">
        <f t="shared" si="109"/>
        <v>10</v>
      </c>
      <c r="I2311">
        <f>MATCH(G2311,Technologies!$B$229:$U$229,0)</f>
        <v>4</v>
      </c>
      <c r="J2311">
        <v>121</v>
      </c>
    </row>
    <row r="2312" spans="2:10" x14ac:dyDescent="0.25">
      <c r="B2312">
        <f>INDEX(exante.Technology!$A$5:$A$300,MATCH(E2312,exante.Technology!$C$5:$C$300,0))</f>
        <v>1430</v>
      </c>
      <c r="C2312" s="1">
        <f t="shared" si="108"/>
        <v>95</v>
      </c>
      <c r="D2312" s="30" t="b">
        <f>IF(INDEX(Technologies!$B$230:$U$500,H2312,I2312)=0,"",INDEX(Technologies!$B$230:$U$500,H2312,I2312))</f>
        <v>0</v>
      </c>
      <c r="E2312" t="str">
        <f>INDEX(Technologies!$B$230:$B$499,H2312)</f>
        <v>Frzr-Chest-ManDef_Med-Code</v>
      </c>
      <c r="G2312" t="str">
        <f t="shared" si="110"/>
        <v>IceMaker</v>
      </c>
      <c r="H2312">
        <f t="shared" si="109"/>
        <v>10</v>
      </c>
      <c r="I2312">
        <f>MATCH(G2312,Technologies!$B$229:$U$229,0)</f>
        <v>5</v>
      </c>
      <c r="J2312">
        <v>121</v>
      </c>
    </row>
    <row r="2313" spans="2:10" x14ac:dyDescent="0.25">
      <c r="B2313">
        <f>INDEX(exante.Technology!$A$5:$A$300,MATCH(E2313,exante.Technology!$C$5:$C$300,0))</f>
        <v>1430</v>
      </c>
      <c r="C2313" s="1">
        <f t="shared" si="108"/>
        <v>1083</v>
      </c>
      <c r="D2313" s="30" t="b">
        <f>IF(INDEX(Technologies!$B$230:$U$500,H2313,I2313)=0,"",INDEX(Technologies!$B$230:$U$500,H2313,I2313))</f>
        <v>0</v>
      </c>
      <c r="E2313" t="str">
        <f>INDEX(Technologies!$B$230:$B$499,H2313)</f>
        <v>Frzr-Chest-ManDef_Med-Code</v>
      </c>
      <c r="G2313" t="str">
        <f t="shared" si="110"/>
        <v>ThruDoorIce</v>
      </c>
      <c r="H2313">
        <f t="shared" si="109"/>
        <v>10</v>
      </c>
      <c r="I2313">
        <f>MATCH(G2313,Technologies!$B$229:$U$229,0)</f>
        <v>6</v>
      </c>
      <c r="J2313">
        <v>121</v>
      </c>
    </row>
    <row r="2314" spans="2:10" x14ac:dyDescent="0.25">
      <c r="B2314">
        <f>INDEX(exante.Technology!$A$5:$A$300,MATCH(E2314,exante.Technology!$C$5:$C$300,0))</f>
        <v>1430</v>
      </c>
      <c r="C2314" s="1">
        <f t="shared" si="108"/>
        <v>38</v>
      </c>
      <c r="D2314" s="30" t="str">
        <f>IF(INDEX(Technologies!$B$230:$U$500,H2314,I2314)=0,"",INDEX(Technologies!$B$230:$U$500,H2314,I2314))</f>
        <v>Manual</v>
      </c>
      <c r="E2314" t="str">
        <f>INDEX(Technologies!$B$230:$B$499,H2314)</f>
        <v>Frzr-Chest-ManDef_Med-Code</v>
      </c>
      <c r="G2314" t="str">
        <f t="shared" si="110"/>
        <v>Defrost</v>
      </c>
      <c r="H2314">
        <f t="shared" si="109"/>
        <v>10</v>
      </c>
      <c r="I2314">
        <f>MATCH(G2314,Technologies!$B$229:$U$229,0)</f>
        <v>7</v>
      </c>
      <c r="J2314">
        <v>121</v>
      </c>
    </row>
    <row r="2315" spans="2:10" x14ac:dyDescent="0.25">
      <c r="B2315">
        <f>INDEX(exante.Technology!$A$5:$A$300,MATCH(E2315,exante.Technology!$C$5:$C$300,0))</f>
        <v>1430</v>
      </c>
      <c r="C2315" s="1">
        <f t="shared" si="108"/>
        <v>205</v>
      </c>
      <c r="D2315" s="30">
        <f>IF(INDEX(Technologies!$B$230:$U$500,H2315,I2315)=0,"",INDEX(Technologies!$B$230:$U$500,H2315,I2315))</f>
        <v>14.5</v>
      </c>
      <c r="E2315" t="str">
        <f>INDEX(Technologies!$B$230:$B$499,H2315)</f>
        <v>Frzr-Chest-ManDef_Med-Code</v>
      </c>
      <c r="G2315" t="str">
        <f t="shared" si="110"/>
        <v>TotVolume</v>
      </c>
      <c r="H2315">
        <f t="shared" si="109"/>
        <v>10</v>
      </c>
      <c r="I2315">
        <f>MATCH(G2315,Technologies!$B$229:$U$229,0)</f>
        <v>8</v>
      </c>
      <c r="J2315">
        <v>121</v>
      </c>
    </row>
    <row r="2316" spans="2:10" x14ac:dyDescent="0.25">
      <c r="B2316">
        <f>INDEX(exante.Technology!$A$5:$A$300,MATCH(E2316,exante.Technology!$C$5:$C$300,0))</f>
        <v>1430</v>
      </c>
      <c r="C2316" s="1">
        <f t="shared" si="108"/>
        <v>1084</v>
      </c>
      <c r="D2316" s="30" t="str">
        <f>IF(INDEX(Technologies!$B$230:$U$500,H2316,I2316)=0,"",INDEX(Technologies!$B$230:$U$500,H2316,I2316))</f>
        <v>Medium (13-16 cu ft)</v>
      </c>
      <c r="E2316" t="str">
        <f>INDEX(Technologies!$B$230:$B$499,H2316)</f>
        <v>Frzr-Chest-ManDef_Med-Code</v>
      </c>
      <c r="G2316" t="str">
        <f t="shared" si="110"/>
        <v>SizeRange</v>
      </c>
      <c r="H2316">
        <f t="shared" si="109"/>
        <v>10</v>
      </c>
      <c r="I2316">
        <f>MATCH(G2316,Technologies!$B$229:$U$229,0)</f>
        <v>10</v>
      </c>
      <c r="J2316">
        <v>121</v>
      </c>
    </row>
    <row r="2317" spans="2:10" x14ac:dyDescent="0.25">
      <c r="B2317">
        <f>INDEX(exante.Technology!$A$5:$A$300,MATCH(E2317,exante.Technology!$C$5:$C$300,0))</f>
        <v>1430</v>
      </c>
      <c r="C2317" s="1">
        <f t="shared" si="108"/>
        <v>1085</v>
      </c>
      <c r="D2317" s="30" t="str">
        <f>IF(INDEX(Technologies!$B$230:$U$500,H2317,I2317)=0,"",INDEX(Technologies!$B$230:$U$500,H2317,I2317))</f>
        <v>Code</v>
      </c>
      <c r="E2317" t="str">
        <f>INDEX(Technologies!$B$230:$B$499,H2317)</f>
        <v>Frzr-Chest-ManDef_Med-Code</v>
      </c>
      <c r="G2317" t="str">
        <f t="shared" si="110"/>
        <v>EffLevel</v>
      </c>
      <c r="H2317">
        <f t="shared" si="109"/>
        <v>10</v>
      </c>
      <c r="I2317">
        <f>MATCH(G2317,Technologies!$B$229:$U$229,0)</f>
        <v>11</v>
      </c>
      <c r="J2317">
        <v>121</v>
      </c>
    </row>
    <row r="2318" spans="2:10" x14ac:dyDescent="0.25">
      <c r="B2318">
        <f>INDEX(exante.Technology!$A$5:$A$300,MATCH(E2318,exante.Technology!$C$5:$C$300,0))</f>
        <v>1430</v>
      </c>
      <c r="C2318" s="1">
        <f t="shared" si="108"/>
        <v>167</v>
      </c>
      <c r="D2318" s="30">
        <f>IF(INDEX(Technologies!$B$230:$U$500,H2318,I2318)=0,"",INDEX(Technologies!$B$230:$U$500,H2318,I2318))</f>
        <v>214</v>
      </c>
      <c r="E2318" t="str">
        <f>INDEX(Technologies!$B$230:$B$499,H2318)</f>
        <v>Frzr-Chest-ManDef_Med-Code</v>
      </c>
      <c r="G2318" t="str">
        <f t="shared" si="110"/>
        <v>Rated_kWhyr</v>
      </c>
      <c r="H2318">
        <f t="shared" si="109"/>
        <v>10</v>
      </c>
      <c r="I2318">
        <f>MATCH(G2318,Technologies!$B$229:$U$229,0)</f>
        <v>12</v>
      </c>
      <c r="J2318">
        <v>121</v>
      </c>
    </row>
    <row r="2319" spans="2:10" x14ac:dyDescent="0.25">
      <c r="B2319">
        <f>INDEX(exante.Technology!$A$5:$A$300,MATCH(E2319,exante.Technology!$C$5:$C$300,0))</f>
        <v>1430</v>
      </c>
      <c r="C2319" s="1">
        <f t="shared" si="108"/>
        <v>9</v>
      </c>
      <c r="D2319" s="30" t="str">
        <f>IF(INDEX(Technologies!$B$230:$U$500,H2319,I2319)=0,"",INDEX(Technologies!$B$230:$U$500,H2319,I2319))</f>
        <v>RatedkWh</v>
      </c>
      <c r="E2319" t="str">
        <f>INDEX(Technologies!$B$230:$B$499,H2319)</f>
        <v>Frzr-Chest-ManDef_Med-Code</v>
      </c>
      <c r="G2319" t="str">
        <f t="shared" si="110"/>
        <v>Scale_Basis_Type</v>
      </c>
      <c r="H2319">
        <f t="shared" si="109"/>
        <v>10</v>
      </c>
      <c r="I2319">
        <f>MATCH(G2319,Technologies!$B$229:$U$229,0)</f>
        <v>13</v>
      </c>
      <c r="J2319">
        <v>121</v>
      </c>
    </row>
    <row r="2320" spans="2:10" x14ac:dyDescent="0.25">
      <c r="B2320">
        <f>INDEX(exante.Technology!$A$5:$A$300,MATCH(E2320,exante.Technology!$C$5:$C$300,0))</f>
        <v>1430</v>
      </c>
      <c r="C2320" s="1">
        <f t="shared" si="108"/>
        <v>10</v>
      </c>
      <c r="D2320" s="30">
        <f>IF(INDEX(Technologies!$B$230:$U$500,H2320,I2320)=0,"",INDEX(Technologies!$B$230:$U$500,H2320,I2320))</f>
        <v>214</v>
      </c>
      <c r="E2320" t="str">
        <f>INDEX(Technologies!$B$230:$B$499,H2320)</f>
        <v>Frzr-Chest-ManDef_Med-Code</v>
      </c>
      <c r="G2320" t="str">
        <f t="shared" si="110"/>
        <v>Scale_Basis_Value</v>
      </c>
      <c r="H2320">
        <f t="shared" si="109"/>
        <v>10</v>
      </c>
      <c r="I2320">
        <f>MATCH(G2320,Technologies!$B$229:$U$229,0)</f>
        <v>14</v>
      </c>
      <c r="J2320">
        <v>121</v>
      </c>
    </row>
    <row r="2321" spans="2:10" x14ac:dyDescent="0.25">
      <c r="B2321">
        <f>INDEX(exante.Technology!$A$5:$A$300,MATCH(E2321,exante.Technology!$C$5:$C$300,0))</f>
        <v>1431</v>
      </c>
      <c r="C2321" s="1">
        <f t="shared" si="108"/>
        <v>1086</v>
      </c>
      <c r="D2321" s="30" t="str">
        <f>IF(INDEX(Technologies!$B$230:$U$500,H2321,I2321)=0,"",INDEX(Technologies!$B$230:$U$500,H2321,I2321))</f>
        <v>Chest</v>
      </c>
      <c r="E2321" t="str">
        <f>INDEX(Technologies!$B$230:$B$499,H2321)</f>
        <v>Frzr-Chest-ManDef_Large-Code</v>
      </c>
      <c r="G2321" t="str">
        <f t="shared" si="110"/>
        <v>FreezerType</v>
      </c>
      <c r="H2321">
        <f t="shared" si="109"/>
        <v>11</v>
      </c>
      <c r="I2321">
        <f>MATCH(G2321,Technologies!$B$229:$U$229,0)</f>
        <v>4</v>
      </c>
      <c r="J2321">
        <v>121</v>
      </c>
    </row>
    <row r="2322" spans="2:10" x14ac:dyDescent="0.25">
      <c r="B2322">
        <f>INDEX(exante.Technology!$A$5:$A$300,MATCH(E2322,exante.Technology!$C$5:$C$300,0))</f>
        <v>1431</v>
      </c>
      <c r="C2322" s="1">
        <f t="shared" si="108"/>
        <v>95</v>
      </c>
      <c r="D2322" s="30" t="b">
        <f>IF(INDEX(Technologies!$B$230:$U$500,H2322,I2322)=0,"",INDEX(Technologies!$B$230:$U$500,H2322,I2322))</f>
        <v>0</v>
      </c>
      <c r="E2322" t="str">
        <f>INDEX(Technologies!$B$230:$B$499,H2322)</f>
        <v>Frzr-Chest-ManDef_Large-Code</v>
      </c>
      <c r="G2322" t="str">
        <f t="shared" si="110"/>
        <v>IceMaker</v>
      </c>
      <c r="H2322">
        <f t="shared" si="109"/>
        <v>11</v>
      </c>
      <c r="I2322">
        <f>MATCH(G2322,Technologies!$B$229:$U$229,0)</f>
        <v>5</v>
      </c>
      <c r="J2322">
        <v>121</v>
      </c>
    </row>
    <row r="2323" spans="2:10" x14ac:dyDescent="0.25">
      <c r="B2323">
        <f>INDEX(exante.Technology!$A$5:$A$300,MATCH(E2323,exante.Technology!$C$5:$C$300,0))</f>
        <v>1431</v>
      </c>
      <c r="C2323" s="1">
        <f t="shared" si="108"/>
        <v>1083</v>
      </c>
      <c r="D2323" s="30" t="b">
        <f>IF(INDEX(Technologies!$B$230:$U$500,H2323,I2323)=0,"",INDEX(Technologies!$B$230:$U$500,H2323,I2323))</f>
        <v>0</v>
      </c>
      <c r="E2323" t="str">
        <f>INDEX(Technologies!$B$230:$B$499,H2323)</f>
        <v>Frzr-Chest-ManDef_Large-Code</v>
      </c>
      <c r="G2323" t="str">
        <f t="shared" si="110"/>
        <v>ThruDoorIce</v>
      </c>
      <c r="H2323">
        <f t="shared" si="109"/>
        <v>11</v>
      </c>
      <c r="I2323">
        <f>MATCH(G2323,Technologies!$B$229:$U$229,0)</f>
        <v>6</v>
      </c>
      <c r="J2323">
        <v>121</v>
      </c>
    </row>
    <row r="2324" spans="2:10" x14ac:dyDescent="0.25">
      <c r="B2324">
        <f>INDEX(exante.Technology!$A$5:$A$300,MATCH(E2324,exante.Technology!$C$5:$C$300,0))</f>
        <v>1431</v>
      </c>
      <c r="C2324" s="1">
        <f t="shared" si="108"/>
        <v>38</v>
      </c>
      <c r="D2324" s="30" t="str">
        <f>IF(INDEX(Technologies!$B$230:$U$500,H2324,I2324)=0,"",INDEX(Technologies!$B$230:$U$500,H2324,I2324))</f>
        <v>Manual</v>
      </c>
      <c r="E2324" t="str">
        <f>INDEX(Technologies!$B$230:$B$499,H2324)</f>
        <v>Frzr-Chest-ManDef_Large-Code</v>
      </c>
      <c r="G2324" t="str">
        <f t="shared" si="110"/>
        <v>Defrost</v>
      </c>
      <c r="H2324">
        <f t="shared" si="109"/>
        <v>11</v>
      </c>
      <c r="I2324">
        <f>MATCH(G2324,Technologies!$B$229:$U$229,0)</f>
        <v>7</v>
      </c>
      <c r="J2324">
        <v>121</v>
      </c>
    </row>
    <row r="2325" spans="2:10" x14ac:dyDescent="0.25">
      <c r="B2325">
        <f>INDEX(exante.Technology!$A$5:$A$300,MATCH(E2325,exante.Technology!$C$5:$C$300,0))</f>
        <v>1431</v>
      </c>
      <c r="C2325" s="1">
        <f t="shared" si="108"/>
        <v>205</v>
      </c>
      <c r="D2325" s="30">
        <f>IF(INDEX(Technologies!$B$230:$U$500,H2325,I2325)=0,"",INDEX(Technologies!$B$230:$U$500,H2325,I2325))</f>
        <v>18</v>
      </c>
      <c r="E2325" t="str">
        <f>INDEX(Technologies!$B$230:$B$499,H2325)</f>
        <v>Frzr-Chest-ManDef_Large-Code</v>
      </c>
      <c r="G2325" t="str">
        <f t="shared" si="110"/>
        <v>TotVolume</v>
      </c>
      <c r="H2325">
        <f t="shared" si="109"/>
        <v>11</v>
      </c>
      <c r="I2325">
        <f>MATCH(G2325,Technologies!$B$229:$U$229,0)</f>
        <v>8</v>
      </c>
      <c r="J2325">
        <v>121</v>
      </c>
    </row>
    <row r="2326" spans="2:10" x14ac:dyDescent="0.25">
      <c r="B2326">
        <f>INDEX(exante.Technology!$A$5:$A$300,MATCH(E2326,exante.Technology!$C$5:$C$300,0))</f>
        <v>1431</v>
      </c>
      <c r="C2326" s="1">
        <f t="shared" si="108"/>
        <v>1084</v>
      </c>
      <c r="D2326" s="30" t="str">
        <f>IF(INDEX(Technologies!$B$230:$U$500,H2326,I2326)=0,"",INDEX(Technologies!$B$230:$U$500,H2326,I2326))</f>
        <v>Large (&gt;16 cu ft)</v>
      </c>
      <c r="E2326" t="str">
        <f>INDEX(Technologies!$B$230:$B$499,H2326)</f>
        <v>Frzr-Chest-ManDef_Large-Code</v>
      </c>
      <c r="G2326" t="str">
        <f t="shared" si="110"/>
        <v>SizeRange</v>
      </c>
      <c r="H2326">
        <f t="shared" si="109"/>
        <v>11</v>
      </c>
      <c r="I2326">
        <f>MATCH(G2326,Technologies!$B$229:$U$229,0)</f>
        <v>10</v>
      </c>
      <c r="J2326">
        <v>121</v>
      </c>
    </row>
    <row r="2327" spans="2:10" x14ac:dyDescent="0.25">
      <c r="B2327">
        <f>INDEX(exante.Technology!$A$5:$A$300,MATCH(E2327,exante.Technology!$C$5:$C$300,0))</f>
        <v>1431</v>
      </c>
      <c r="C2327" s="1">
        <f t="shared" si="108"/>
        <v>1085</v>
      </c>
      <c r="D2327" s="30" t="str">
        <f>IF(INDEX(Technologies!$B$230:$U$500,H2327,I2327)=0,"",INDEX(Technologies!$B$230:$U$500,H2327,I2327))</f>
        <v>Code</v>
      </c>
      <c r="E2327" t="str">
        <f>INDEX(Technologies!$B$230:$B$499,H2327)</f>
        <v>Frzr-Chest-ManDef_Large-Code</v>
      </c>
      <c r="G2327" t="str">
        <f t="shared" si="110"/>
        <v>EffLevel</v>
      </c>
      <c r="H2327">
        <f t="shared" si="109"/>
        <v>11</v>
      </c>
      <c r="I2327">
        <f>MATCH(G2327,Technologies!$B$229:$U$229,0)</f>
        <v>11</v>
      </c>
      <c r="J2327">
        <v>121</v>
      </c>
    </row>
    <row r="2328" spans="2:10" x14ac:dyDescent="0.25">
      <c r="B2328">
        <f>INDEX(exante.Technology!$A$5:$A$300,MATCH(E2328,exante.Technology!$C$5:$C$300,0))</f>
        <v>1431</v>
      </c>
      <c r="C2328" s="1">
        <f t="shared" si="108"/>
        <v>167</v>
      </c>
      <c r="D2328" s="30">
        <f>IF(INDEX(Technologies!$B$230:$U$500,H2328,I2328)=0,"",INDEX(Technologies!$B$230:$U$500,H2328,I2328))</f>
        <v>239</v>
      </c>
      <c r="E2328" t="str">
        <f>INDEX(Technologies!$B$230:$B$499,H2328)</f>
        <v>Frzr-Chest-ManDef_Large-Code</v>
      </c>
      <c r="G2328" t="str">
        <f t="shared" si="110"/>
        <v>Rated_kWhyr</v>
      </c>
      <c r="H2328">
        <f t="shared" si="109"/>
        <v>11</v>
      </c>
      <c r="I2328">
        <f>MATCH(G2328,Technologies!$B$229:$U$229,0)</f>
        <v>12</v>
      </c>
      <c r="J2328">
        <v>121</v>
      </c>
    </row>
    <row r="2329" spans="2:10" x14ac:dyDescent="0.25">
      <c r="B2329">
        <f>INDEX(exante.Technology!$A$5:$A$300,MATCH(E2329,exante.Technology!$C$5:$C$300,0))</f>
        <v>1431</v>
      </c>
      <c r="C2329" s="1">
        <f t="shared" si="108"/>
        <v>9</v>
      </c>
      <c r="D2329" s="30" t="str">
        <f>IF(INDEX(Technologies!$B$230:$U$500,H2329,I2329)=0,"",INDEX(Technologies!$B$230:$U$500,H2329,I2329))</f>
        <v>RatedkWh</v>
      </c>
      <c r="E2329" t="str">
        <f>INDEX(Technologies!$B$230:$B$499,H2329)</f>
        <v>Frzr-Chest-ManDef_Large-Code</v>
      </c>
      <c r="G2329" t="str">
        <f t="shared" si="110"/>
        <v>Scale_Basis_Type</v>
      </c>
      <c r="H2329">
        <f t="shared" si="109"/>
        <v>11</v>
      </c>
      <c r="I2329">
        <f>MATCH(G2329,Technologies!$B$229:$U$229,0)</f>
        <v>13</v>
      </c>
      <c r="J2329">
        <v>121</v>
      </c>
    </row>
    <row r="2330" spans="2:10" x14ac:dyDescent="0.25">
      <c r="B2330">
        <f>INDEX(exante.Technology!$A$5:$A$300,MATCH(E2330,exante.Technology!$C$5:$C$300,0))</f>
        <v>1431</v>
      </c>
      <c r="C2330" s="1">
        <f t="shared" si="108"/>
        <v>10</v>
      </c>
      <c r="D2330" s="30">
        <f>IF(INDEX(Technologies!$B$230:$U$500,H2330,I2330)=0,"",INDEX(Technologies!$B$230:$U$500,H2330,I2330))</f>
        <v>239</v>
      </c>
      <c r="E2330" t="str">
        <f>INDEX(Technologies!$B$230:$B$499,H2330)</f>
        <v>Frzr-Chest-ManDef_Large-Code</v>
      </c>
      <c r="G2330" t="str">
        <f t="shared" si="110"/>
        <v>Scale_Basis_Value</v>
      </c>
      <c r="H2330">
        <f t="shared" si="109"/>
        <v>11</v>
      </c>
      <c r="I2330">
        <f>MATCH(G2330,Technologies!$B$229:$U$229,0)</f>
        <v>14</v>
      </c>
      <c r="J2330">
        <v>121</v>
      </c>
    </row>
    <row r="2331" spans="2:10" x14ac:dyDescent="0.25">
      <c r="B2331">
        <f>INDEX(exante.Technology!$A$5:$A$300,MATCH(E2331,exante.Technology!$C$5:$C$300,0))</f>
        <v>1432</v>
      </c>
      <c r="C2331" s="1">
        <f t="shared" si="108"/>
        <v>1086</v>
      </c>
      <c r="D2331" s="30" t="str">
        <f>IF(INDEX(Technologies!$B$230:$U$500,H2331,I2331)=0,"",INDEX(Technologies!$B$230:$U$500,H2331,I2331))</f>
        <v>Chest</v>
      </c>
      <c r="E2331" t="str">
        <f>INDEX(Technologies!$B$230:$B$499,H2331)</f>
        <v>Frzr-Chest-ManDef_WtdSize-Code</v>
      </c>
      <c r="G2331" t="str">
        <f t="shared" si="110"/>
        <v>FreezerType</v>
      </c>
      <c r="H2331">
        <f t="shared" si="109"/>
        <v>12</v>
      </c>
      <c r="I2331">
        <f>MATCH(G2331,Technologies!$B$229:$U$229,0)</f>
        <v>4</v>
      </c>
      <c r="J2331">
        <v>121</v>
      </c>
    </row>
    <row r="2332" spans="2:10" x14ac:dyDescent="0.25">
      <c r="B2332">
        <f>INDEX(exante.Technology!$A$5:$A$300,MATCH(E2332,exante.Technology!$C$5:$C$300,0))</f>
        <v>1432</v>
      </c>
      <c r="C2332" s="1">
        <f t="shared" si="108"/>
        <v>95</v>
      </c>
      <c r="D2332" s="30" t="b">
        <f>IF(INDEX(Technologies!$B$230:$U$500,H2332,I2332)=0,"",INDEX(Technologies!$B$230:$U$500,H2332,I2332))</f>
        <v>0</v>
      </c>
      <c r="E2332" t="str">
        <f>INDEX(Technologies!$B$230:$B$499,H2332)</f>
        <v>Frzr-Chest-ManDef_WtdSize-Code</v>
      </c>
      <c r="G2332" t="str">
        <f t="shared" si="110"/>
        <v>IceMaker</v>
      </c>
      <c r="H2332">
        <f t="shared" si="109"/>
        <v>12</v>
      </c>
      <c r="I2332">
        <f>MATCH(G2332,Technologies!$B$229:$U$229,0)</f>
        <v>5</v>
      </c>
      <c r="J2332">
        <v>121</v>
      </c>
    </row>
    <row r="2333" spans="2:10" x14ac:dyDescent="0.25">
      <c r="B2333">
        <f>INDEX(exante.Technology!$A$5:$A$300,MATCH(E2333,exante.Technology!$C$5:$C$300,0))</f>
        <v>1432</v>
      </c>
      <c r="C2333" s="1">
        <f t="shared" si="108"/>
        <v>1083</v>
      </c>
      <c r="D2333" s="30" t="b">
        <f>IF(INDEX(Technologies!$B$230:$U$500,H2333,I2333)=0,"",INDEX(Technologies!$B$230:$U$500,H2333,I2333))</f>
        <v>0</v>
      </c>
      <c r="E2333" t="str">
        <f>INDEX(Technologies!$B$230:$B$499,H2333)</f>
        <v>Frzr-Chest-ManDef_WtdSize-Code</v>
      </c>
      <c r="G2333" t="str">
        <f t="shared" si="110"/>
        <v>ThruDoorIce</v>
      </c>
      <c r="H2333">
        <f t="shared" si="109"/>
        <v>12</v>
      </c>
      <c r="I2333">
        <f>MATCH(G2333,Technologies!$B$229:$U$229,0)</f>
        <v>6</v>
      </c>
      <c r="J2333">
        <v>121</v>
      </c>
    </row>
    <row r="2334" spans="2:10" x14ac:dyDescent="0.25">
      <c r="B2334">
        <f>INDEX(exante.Technology!$A$5:$A$300,MATCH(E2334,exante.Technology!$C$5:$C$300,0))</f>
        <v>1432</v>
      </c>
      <c r="C2334" s="1">
        <f t="shared" si="108"/>
        <v>38</v>
      </c>
      <c r="D2334" s="30" t="str">
        <f>IF(INDEX(Technologies!$B$230:$U$500,H2334,I2334)=0,"",INDEX(Technologies!$B$230:$U$500,H2334,I2334))</f>
        <v>Manual</v>
      </c>
      <c r="E2334" t="str">
        <f>INDEX(Technologies!$B$230:$B$499,H2334)</f>
        <v>Frzr-Chest-ManDef_WtdSize-Code</v>
      </c>
      <c r="G2334" t="str">
        <f t="shared" si="110"/>
        <v>Defrost</v>
      </c>
      <c r="H2334">
        <f t="shared" si="109"/>
        <v>12</v>
      </c>
      <c r="I2334">
        <f>MATCH(G2334,Technologies!$B$229:$U$229,0)</f>
        <v>7</v>
      </c>
      <c r="J2334">
        <v>121</v>
      </c>
    </row>
    <row r="2335" spans="2:10" x14ac:dyDescent="0.25">
      <c r="B2335">
        <f>INDEX(exante.Technology!$A$5:$A$300,MATCH(E2335,exante.Technology!$C$5:$C$300,0))</f>
        <v>1432</v>
      </c>
      <c r="C2335" s="1">
        <f t="shared" si="108"/>
        <v>205</v>
      </c>
      <c r="D2335" s="30">
        <f>IF(INDEX(Technologies!$B$230:$U$500,H2335,I2335)=0,"",INDEX(Technologies!$B$230:$U$500,H2335,I2335))</f>
        <v>12.4</v>
      </c>
      <c r="E2335" t="str">
        <f>INDEX(Technologies!$B$230:$B$499,H2335)</f>
        <v>Frzr-Chest-ManDef_WtdSize-Code</v>
      </c>
      <c r="G2335" t="str">
        <f t="shared" si="110"/>
        <v>TotVolume</v>
      </c>
      <c r="H2335">
        <f t="shared" si="109"/>
        <v>12</v>
      </c>
      <c r="I2335">
        <f>MATCH(G2335,Technologies!$B$229:$U$229,0)</f>
        <v>8</v>
      </c>
      <c r="J2335">
        <v>121</v>
      </c>
    </row>
    <row r="2336" spans="2:10" x14ac:dyDescent="0.25">
      <c r="B2336">
        <f>INDEX(exante.Technology!$A$5:$A$300,MATCH(E2336,exante.Technology!$C$5:$C$300,0))</f>
        <v>1432</v>
      </c>
      <c r="C2336" s="1">
        <f t="shared" ref="C2336:C2399" si="111">+C2326</f>
        <v>1084</v>
      </c>
      <c r="D2336" s="30" t="str">
        <f>IF(INDEX(Technologies!$B$230:$U$500,H2336,I2336)=0,"",INDEX(Technologies!$B$230:$U$500,H2336,I2336))</f>
        <v>Weighted Size</v>
      </c>
      <c r="E2336" t="str">
        <f>INDEX(Technologies!$B$230:$B$499,H2336)</f>
        <v>Frzr-Chest-ManDef_WtdSize-Code</v>
      </c>
      <c r="G2336" t="str">
        <f t="shared" si="110"/>
        <v>SizeRange</v>
      </c>
      <c r="H2336">
        <f t="shared" ref="H2336:H2399" si="112">+H2326+1</f>
        <v>12</v>
      </c>
      <c r="I2336">
        <f>MATCH(G2336,Technologies!$B$229:$U$229,0)</f>
        <v>10</v>
      </c>
      <c r="J2336">
        <v>121</v>
      </c>
    </row>
    <row r="2337" spans="2:10" x14ac:dyDescent="0.25">
      <c r="B2337">
        <f>INDEX(exante.Technology!$A$5:$A$300,MATCH(E2337,exante.Technology!$C$5:$C$300,0))</f>
        <v>1432</v>
      </c>
      <c r="C2337" s="1">
        <f t="shared" si="111"/>
        <v>1085</v>
      </c>
      <c r="D2337" s="30" t="str">
        <f>IF(INDEX(Technologies!$B$230:$U$500,H2337,I2337)=0,"",INDEX(Technologies!$B$230:$U$500,H2337,I2337))</f>
        <v>Code</v>
      </c>
      <c r="E2337" t="str">
        <f>INDEX(Technologies!$B$230:$B$499,H2337)</f>
        <v>Frzr-Chest-ManDef_WtdSize-Code</v>
      </c>
      <c r="G2337" t="str">
        <f t="shared" si="110"/>
        <v>EffLevel</v>
      </c>
      <c r="H2337">
        <f t="shared" si="112"/>
        <v>12</v>
      </c>
      <c r="I2337">
        <f>MATCH(G2337,Technologies!$B$229:$U$229,0)</f>
        <v>11</v>
      </c>
      <c r="J2337">
        <v>121</v>
      </c>
    </row>
    <row r="2338" spans="2:10" x14ac:dyDescent="0.25">
      <c r="B2338">
        <f>INDEX(exante.Technology!$A$5:$A$300,MATCH(E2338,exante.Technology!$C$5:$C$300,0))</f>
        <v>1432</v>
      </c>
      <c r="C2338" s="1">
        <f t="shared" si="111"/>
        <v>167</v>
      </c>
      <c r="D2338" s="30">
        <f>IF(INDEX(Technologies!$B$230:$U$500,H2338,I2338)=0,"",INDEX(Technologies!$B$230:$U$500,H2338,I2338))</f>
        <v>199</v>
      </c>
      <c r="E2338" t="str">
        <f>INDEX(Technologies!$B$230:$B$499,H2338)</f>
        <v>Frzr-Chest-ManDef_WtdSize-Code</v>
      </c>
      <c r="G2338" t="str">
        <f t="shared" si="110"/>
        <v>Rated_kWhyr</v>
      </c>
      <c r="H2338">
        <f t="shared" si="112"/>
        <v>12</v>
      </c>
      <c r="I2338">
        <f>MATCH(G2338,Technologies!$B$229:$U$229,0)</f>
        <v>12</v>
      </c>
      <c r="J2338">
        <v>121</v>
      </c>
    </row>
    <row r="2339" spans="2:10" x14ac:dyDescent="0.25">
      <c r="B2339">
        <f>INDEX(exante.Technology!$A$5:$A$300,MATCH(E2339,exante.Technology!$C$5:$C$300,0))</f>
        <v>1432</v>
      </c>
      <c r="C2339" s="1">
        <f t="shared" si="111"/>
        <v>9</v>
      </c>
      <c r="D2339" s="30" t="str">
        <f>IF(INDEX(Technologies!$B$230:$U$500,H2339,I2339)=0,"",INDEX(Technologies!$B$230:$U$500,H2339,I2339))</f>
        <v>RatedkWh</v>
      </c>
      <c r="E2339" t="str">
        <f>INDEX(Technologies!$B$230:$B$499,H2339)</f>
        <v>Frzr-Chest-ManDef_WtdSize-Code</v>
      </c>
      <c r="G2339" t="str">
        <f t="shared" si="110"/>
        <v>Scale_Basis_Type</v>
      </c>
      <c r="H2339">
        <f t="shared" si="112"/>
        <v>12</v>
      </c>
      <c r="I2339">
        <f>MATCH(G2339,Technologies!$B$229:$U$229,0)</f>
        <v>13</v>
      </c>
      <c r="J2339">
        <v>121</v>
      </c>
    </row>
    <row r="2340" spans="2:10" x14ac:dyDescent="0.25">
      <c r="B2340">
        <f>INDEX(exante.Technology!$A$5:$A$300,MATCH(E2340,exante.Technology!$C$5:$C$300,0))</f>
        <v>1432</v>
      </c>
      <c r="C2340" s="1">
        <f t="shared" si="111"/>
        <v>10</v>
      </c>
      <c r="D2340" s="30">
        <f>IF(INDEX(Technologies!$B$230:$U$500,H2340,I2340)=0,"",INDEX(Technologies!$B$230:$U$500,H2340,I2340))</f>
        <v>199</v>
      </c>
      <c r="E2340" t="str">
        <f>INDEX(Technologies!$B$230:$B$499,H2340)</f>
        <v>Frzr-Chest-ManDef_WtdSize-Code</v>
      </c>
      <c r="G2340" t="str">
        <f t="shared" si="110"/>
        <v>Scale_Basis_Value</v>
      </c>
      <c r="H2340">
        <f t="shared" si="112"/>
        <v>12</v>
      </c>
      <c r="I2340">
        <f>MATCH(G2340,Technologies!$B$229:$U$229,0)</f>
        <v>14</v>
      </c>
      <c r="J2340">
        <v>121</v>
      </c>
    </row>
    <row r="2341" spans="2:10" x14ac:dyDescent="0.25">
      <c r="B2341">
        <f>INDEX(exante.Technology!$A$5:$A$300,MATCH(E2341,exante.Technology!$C$5:$C$300,0))</f>
        <v>1433</v>
      </c>
      <c r="C2341" s="1">
        <f t="shared" si="111"/>
        <v>1086</v>
      </c>
      <c r="D2341" s="30" t="str">
        <f>IF(INDEX(Technologies!$B$230:$U$500,H2341,I2341)=0,"",INDEX(Technologies!$B$230:$U$500,H2341,I2341))</f>
        <v>Chest</v>
      </c>
      <c r="E2341" t="str">
        <f>INDEX(Technologies!$B$230:$B$499,H2341)</f>
        <v>Frzr-Chest-AutoDef_Small-Code</v>
      </c>
      <c r="G2341" t="str">
        <f t="shared" si="110"/>
        <v>FreezerType</v>
      </c>
      <c r="H2341">
        <f t="shared" si="112"/>
        <v>13</v>
      </c>
      <c r="I2341">
        <f>MATCH(G2341,Technologies!$B$229:$U$229,0)</f>
        <v>4</v>
      </c>
      <c r="J2341">
        <v>121</v>
      </c>
    </row>
    <row r="2342" spans="2:10" x14ac:dyDescent="0.25">
      <c r="B2342">
        <f>INDEX(exante.Technology!$A$5:$A$300,MATCH(E2342,exante.Technology!$C$5:$C$300,0))</f>
        <v>1433</v>
      </c>
      <c r="C2342" s="1">
        <f t="shared" si="111"/>
        <v>95</v>
      </c>
      <c r="D2342" s="30" t="b">
        <f>IF(INDEX(Technologies!$B$230:$U$500,H2342,I2342)=0,"",INDEX(Technologies!$B$230:$U$500,H2342,I2342))</f>
        <v>0</v>
      </c>
      <c r="E2342" t="str">
        <f>INDEX(Technologies!$B$230:$B$499,H2342)</f>
        <v>Frzr-Chest-AutoDef_Small-Code</v>
      </c>
      <c r="G2342" t="str">
        <f t="shared" si="110"/>
        <v>IceMaker</v>
      </c>
      <c r="H2342">
        <f t="shared" si="112"/>
        <v>13</v>
      </c>
      <c r="I2342">
        <f>MATCH(G2342,Technologies!$B$229:$U$229,0)</f>
        <v>5</v>
      </c>
      <c r="J2342">
        <v>121</v>
      </c>
    </row>
    <row r="2343" spans="2:10" x14ac:dyDescent="0.25">
      <c r="B2343">
        <f>INDEX(exante.Technology!$A$5:$A$300,MATCH(E2343,exante.Technology!$C$5:$C$300,0))</f>
        <v>1433</v>
      </c>
      <c r="C2343" s="1">
        <f t="shared" si="111"/>
        <v>1083</v>
      </c>
      <c r="D2343" s="30" t="b">
        <f>IF(INDEX(Technologies!$B$230:$U$500,H2343,I2343)=0,"",INDEX(Technologies!$B$230:$U$500,H2343,I2343))</f>
        <v>0</v>
      </c>
      <c r="E2343" t="str">
        <f>INDEX(Technologies!$B$230:$B$499,H2343)</f>
        <v>Frzr-Chest-AutoDef_Small-Code</v>
      </c>
      <c r="G2343" t="str">
        <f t="shared" si="110"/>
        <v>ThruDoorIce</v>
      </c>
      <c r="H2343">
        <f t="shared" si="112"/>
        <v>13</v>
      </c>
      <c r="I2343">
        <f>MATCH(G2343,Technologies!$B$229:$U$229,0)</f>
        <v>6</v>
      </c>
      <c r="J2343">
        <v>121</v>
      </c>
    </row>
    <row r="2344" spans="2:10" x14ac:dyDescent="0.25">
      <c r="B2344">
        <f>INDEX(exante.Technology!$A$5:$A$300,MATCH(E2344,exante.Technology!$C$5:$C$300,0))</f>
        <v>1433</v>
      </c>
      <c r="C2344" s="1">
        <f t="shared" si="111"/>
        <v>38</v>
      </c>
      <c r="D2344" s="30" t="str">
        <f>IF(INDEX(Technologies!$B$230:$U$500,H2344,I2344)=0,"",INDEX(Technologies!$B$230:$U$500,H2344,I2344))</f>
        <v>Automatic</v>
      </c>
      <c r="E2344" t="str">
        <f>INDEX(Technologies!$B$230:$B$499,H2344)</f>
        <v>Frzr-Chest-AutoDef_Small-Code</v>
      </c>
      <c r="G2344" t="str">
        <f t="shared" si="110"/>
        <v>Defrost</v>
      </c>
      <c r="H2344">
        <f t="shared" si="112"/>
        <v>13</v>
      </c>
      <c r="I2344">
        <f>MATCH(G2344,Technologies!$B$229:$U$229,0)</f>
        <v>7</v>
      </c>
      <c r="J2344">
        <v>121</v>
      </c>
    </row>
    <row r="2345" spans="2:10" x14ac:dyDescent="0.25">
      <c r="B2345">
        <f>INDEX(exante.Technology!$A$5:$A$300,MATCH(E2345,exante.Technology!$C$5:$C$300,0))</f>
        <v>1433</v>
      </c>
      <c r="C2345" s="1">
        <f t="shared" si="111"/>
        <v>205</v>
      </c>
      <c r="D2345" s="30">
        <f>IF(INDEX(Technologies!$B$230:$U$500,H2345,I2345)=0,"",INDEX(Technologies!$B$230:$U$500,H2345,I2345))</f>
        <v>11</v>
      </c>
      <c r="E2345" t="str">
        <f>INDEX(Technologies!$B$230:$B$499,H2345)</f>
        <v>Frzr-Chest-AutoDef_Small-Code</v>
      </c>
      <c r="G2345" t="str">
        <f t="shared" si="110"/>
        <v>TotVolume</v>
      </c>
      <c r="H2345">
        <f t="shared" si="112"/>
        <v>13</v>
      </c>
      <c r="I2345">
        <f>MATCH(G2345,Technologies!$B$229:$U$229,0)</f>
        <v>8</v>
      </c>
      <c r="J2345">
        <v>121</v>
      </c>
    </row>
    <row r="2346" spans="2:10" x14ac:dyDescent="0.25">
      <c r="B2346">
        <f>INDEX(exante.Technology!$A$5:$A$300,MATCH(E2346,exante.Technology!$C$5:$C$300,0))</f>
        <v>1433</v>
      </c>
      <c r="C2346" s="1">
        <f t="shared" si="111"/>
        <v>1084</v>
      </c>
      <c r="D2346" s="30" t="str">
        <f>IF(INDEX(Technologies!$B$230:$U$500,H2346,I2346)=0,"",INDEX(Technologies!$B$230:$U$500,H2346,I2346))</f>
        <v>Small (&lt;13 cu ft.)</v>
      </c>
      <c r="E2346" t="str">
        <f>INDEX(Technologies!$B$230:$B$499,H2346)</f>
        <v>Frzr-Chest-AutoDef_Small-Code</v>
      </c>
      <c r="G2346" t="str">
        <f t="shared" si="110"/>
        <v>SizeRange</v>
      </c>
      <c r="H2346">
        <f t="shared" si="112"/>
        <v>13</v>
      </c>
      <c r="I2346">
        <f>MATCH(G2346,Technologies!$B$229:$U$229,0)</f>
        <v>10</v>
      </c>
      <c r="J2346">
        <v>121</v>
      </c>
    </row>
    <row r="2347" spans="2:10" x14ac:dyDescent="0.25">
      <c r="B2347">
        <f>INDEX(exante.Technology!$A$5:$A$300,MATCH(E2347,exante.Technology!$C$5:$C$300,0))</f>
        <v>1433</v>
      </c>
      <c r="C2347" s="1">
        <f t="shared" si="111"/>
        <v>1085</v>
      </c>
      <c r="D2347" s="30" t="str">
        <f>IF(INDEX(Technologies!$B$230:$U$500,H2347,I2347)=0,"",INDEX(Technologies!$B$230:$U$500,H2347,I2347))</f>
        <v>Code</v>
      </c>
      <c r="E2347" t="str">
        <f>INDEX(Technologies!$B$230:$B$499,H2347)</f>
        <v>Frzr-Chest-AutoDef_Small-Code</v>
      </c>
      <c r="G2347" t="str">
        <f t="shared" si="110"/>
        <v>EffLevel</v>
      </c>
      <c r="H2347">
        <f t="shared" si="112"/>
        <v>13</v>
      </c>
      <c r="I2347">
        <f>MATCH(G2347,Technologies!$B$229:$U$229,0)</f>
        <v>11</v>
      </c>
      <c r="J2347">
        <v>121</v>
      </c>
    </row>
    <row r="2348" spans="2:10" x14ac:dyDescent="0.25">
      <c r="B2348">
        <f>INDEX(exante.Technology!$A$5:$A$300,MATCH(E2348,exante.Technology!$C$5:$C$300,0))</f>
        <v>1433</v>
      </c>
      <c r="C2348" s="1">
        <f t="shared" si="111"/>
        <v>167</v>
      </c>
      <c r="D2348" s="30">
        <f>IF(INDEX(Technologies!$B$230:$U$500,H2348,I2348)=0,"",INDEX(Technologies!$B$230:$U$500,H2348,I2348))</f>
        <v>261</v>
      </c>
      <c r="E2348" t="str">
        <f>INDEX(Technologies!$B$230:$B$499,H2348)</f>
        <v>Frzr-Chest-AutoDef_Small-Code</v>
      </c>
      <c r="G2348" t="str">
        <f t="shared" si="110"/>
        <v>Rated_kWhyr</v>
      </c>
      <c r="H2348">
        <f t="shared" si="112"/>
        <v>13</v>
      </c>
      <c r="I2348">
        <f>MATCH(G2348,Technologies!$B$229:$U$229,0)</f>
        <v>12</v>
      </c>
      <c r="J2348">
        <v>121</v>
      </c>
    </row>
    <row r="2349" spans="2:10" x14ac:dyDescent="0.25">
      <c r="B2349">
        <f>INDEX(exante.Technology!$A$5:$A$300,MATCH(E2349,exante.Technology!$C$5:$C$300,0))</f>
        <v>1433</v>
      </c>
      <c r="C2349" s="1">
        <f t="shared" si="111"/>
        <v>9</v>
      </c>
      <c r="D2349" s="30" t="str">
        <f>IF(INDEX(Technologies!$B$230:$U$500,H2349,I2349)=0,"",INDEX(Technologies!$B$230:$U$500,H2349,I2349))</f>
        <v>RatedkWh</v>
      </c>
      <c r="E2349" t="str">
        <f>INDEX(Technologies!$B$230:$B$499,H2349)</f>
        <v>Frzr-Chest-AutoDef_Small-Code</v>
      </c>
      <c r="G2349" t="str">
        <f t="shared" si="110"/>
        <v>Scale_Basis_Type</v>
      </c>
      <c r="H2349">
        <f t="shared" si="112"/>
        <v>13</v>
      </c>
      <c r="I2349">
        <f>MATCH(G2349,Technologies!$B$229:$U$229,0)</f>
        <v>13</v>
      </c>
      <c r="J2349">
        <v>121</v>
      </c>
    </row>
    <row r="2350" spans="2:10" x14ac:dyDescent="0.25">
      <c r="B2350">
        <f>INDEX(exante.Technology!$A$5:$A$300,MATCH(E2350,exante.Technology!$C$5:$C$300,0))</f>
        <v>1433</v>
      </c>
      <c r="C2350" s="1">
        <f t="shared" si="111"/>
        <v>10</v>
      </c>
      <c r="D2350" s="30">
        <f>IF(INDEX(Technologies!$B$230:$U$500,H2350,I2350)=0,"",INDEX(Technologies!$B$230:$U$500,H2350,I2350))</f>
        <v>261</v>
      </c>
      <c r="E2350" t="str">
        <f>INDEX(Technologies!$B$230:$B$499,H2350)</f>
        <v>Frzr-Chest-AutoDef_Small-Code</v>
      </c>
      <c r="G2350" t="str">
        <f t="shared" si="110"/>
        <v>Scale_Basis_Value</v>
      </c>
      <c r="H2350">
        <f t="shared" si="112"/>
        <v>13</v>
      </c>
      <c r="I2350">
        <f>MATCH(G2350,Technologies!$B$229:$U$229,0)</f>
        <v>14</v>
      </c>
      <c r="J2350">
        <v>121</v>
      </c>
    </row>
    <row r="2351" spans="2:10" x14ac:dyDescent="0.25">
      <c r="B2351">
        <f>INDEX(exante.Technology!$A$5:$A$300,MATCH(E2351,exante.Technology!$C$5:$C$300,0))</f>
        <v>1434</v>
      </c>
      <c r="C2351" s="1">
        <f t="shared" si="111"/>
        <v>1086</v>
      </c>
      <c r="D2351" s="30" t="str">
        <f>IF(INDEX(Technologies!$B$230:$U$500,H2351,I2351)=0,"",INDEX(Technologies!$B$230:$U$500,H2351,I2351))</f>
        <v>Chest</v>
      </c>
      <c r="E2351" t="str">
        <f>INDEX(Technologies!$B$230:$B$499,H2351)</f>
        <v>Frzr-Chest-AutoDef_Med-Code</v>
      </c>
      <c r="G2351" t="str">
        <f t="shared" si="110"/>
        <v>FreezerType</v>
      </c>
      <c r="H2351">
        <f t="shared" si="112"/>
        <v>14</v>
      </c>
      <c r="I2351">
        <f>MATCH(G2351,Technologies!$B$229:$U$229,0)</f>
        <v>4</v>
      </c>
      <c r="J2351">
        <v>121</v>
      </c>
    </row>
    <row r="2352" spans="2:10" x14ac:dyDescent="0.25">
      <c r="B2352">
        <f>INDEX(exante.Technology!$A$5:$A$300,MATCH(E2352,exante.Technology!$C$5:$C$300,0))</f>
        <v>1434</v>
      </c>
      <c r="C2352" s="1">
        <f t="shared" si="111"/>
        <v>95</v>
      </c>
      <c r="D2352" s="30" t="b">
        <f>IF(INDEX(Technologies!$B$230:$U$500,H2352,I2352)=0,"",INDEX(Technologies!$B$230:$U$500,H2352,I2352))</f>
        <v>0</v>
      </c>
      <c r="E2352" t="str">
        <f>INDEX(Technologies!$B$230:$B$499,H2352)</f>
        <v>Frzr-Chest-AutoDef_Med-Code</v>
      </c>
      <c r="G2352" t="str">
        <f t="shared" si="110"/>
        <v>IceMaker</v>
      </c>
      <c r="H2352">
        <f t="shared" si="112"/>
        <v>14</v>
      </c>
      <c r="I2352">
        <f>MATCH(G2352,Technologies!$B$229:$U$229,0)</f>
        <v>5</v>
      </c>
      <c r="J2352">
        <v>121</v>
      </c>
    </row>
    <row r="2353" spans="2:10" x14ac:dyDescent="0.25">
      <c r="B2353">
        <f>INDEX(exante.Technology!$A$5:$A$300,MATCH(E2353,exante.Technology!$C$5:$C$300,0))</f>
        <v>1434</v>
      </c>
      <c r="C2353" s="1">
        <f t="shared" si="111"/>
        <v>1083</v>
      </c>
      <c r="D2353" s="30" t="b">
        <f>IF(INDEX(Technologies!$B$230:$U$500,H2353,I2353)=0,"",INDEX(Technologies!$B$230:$U$500,H2353,I2353))</f>
        <v>0</v>
      </c>
      <c r="E2353" t="str">
        <f>INDEX(Technologies!$B$230:$B$499,H2353)</f>
        <v>Frzr-Chest-AutoDef_Med-Code</v>
      </c>
      <c r="G2353" t="str">
        <f t="shared" si="110"/>
        <v>ThruDoorIce</v>
      </c>
      <c r="H2353">
        <f t="shared" si="112"/>
        <v>14</v>
      </c>
      <c r="I2353">
        <f>MATCH(G2353,Technologies!$B$229:$U$229,0)</f>
        <v>6</v>
      </c>
      <c r="J2353">
        <v>121</v>
      </c>
    </row>
    <row r="2354" spans="2:10" x14ac:dyDescent="0.25">
      <c r="B2354">
        <f>INDEX(exante.Technology!$A$5:$A$300,MATCH(E2354,exante.Technology!$C$5:$C$300,0))</f>
        <v>1434</v>
      </c>
      <c r="C2354" s="1">
        <f t="shared" si="111"/>
        <v>38</v>
      </c>
      <c r="D2354" s="30" t="str">
        <f>IF(INDEX(Technologies!$B$230:$U$500,H2354,I2354)=0,"",INDEX(Technologies!$B$230:$U$500,H2354,I2354))</f>
        <v>Automatic</v>
      </c>
      <c r="E2354" t="str">
        <f>INDEX(Technologies!$B$230:$B$499,H2354)</f>
        <v>Frzr-Chest-AutoDef_Med-Code</v>
      </c>
      <c r="G2354" t="str">
        <f t="shared" si="110"/>
        <v>Defrost</v>
      </c>
      <c r="H2354">
        <f t="shared" si="112"/>
        <v>14</v>
      </c>
      <c r="I2354">
        <f>MATCH(G2354,Technologies!$B$229:$U$229,0)</f>
        <v>7</v>
      </c>
      <c r="J2354">
        <v>121</v>
      </c>
    </row>
    <row r="2355" spans="2:10" x14ac:dyDescent="0.25">
      <c r="B2355">
        <f>INDEX(exante.Technology!$A$5:$A$300,MATCH(E2355,exante.Technology!$C$5:$C$300,0))</f>
        <v>1434</v>
      </c>
      <c r="C2355" s="1">
        <f t="shared" si="111"/>
        <v>205</v>
      </c>
      <c r="D2355" s="30">
        <f>IF(INDEX(Technologies!$B$230:$U$500,H2355,I2355)=0,"",INDEX(Technologies!$B$230:$U$500,H2355,I2355))</f>
        <v>14.5</v>
      </c>
      <c r="E2355" t="str">
        <f>INDEX(Technologies!$B$230:$B$499,H2355)</f>
        <v>Frzr-Chest-AutoDef_Med-Code</v>
      </c>
      <c r="G2355" t="str">
        <f t="shared" si="110"/>
        <v>TotVolume</v>
      </c>
      <c r="H2355">
        <f t="shared" si="112"/>
        <v>14</v>
      </c>
      <c r="I2355">
        <f>MATCH(G2355,Technologies!$B$229:$U$229,0)</f>
        <v>8</v>
      </c>
      <c r="J2355">
        <v>121</v>
      </c>
    </row>
    <row r="2356" spans="2:10" x14ac:dyDescent="0.25">
      <c r="B2356">
        <f>INDEX(exante.Technology!$A$5:$A$300,MATCH(E2356,exante.Technology!$C$5:$C$300,0))</f>
        <v>1434</v>
      </c>
      <c r="C2356" s="1">
        <f t="shared" si="111"/>
        <v>1084</v>
      </c>
      <c r="D2356" s="30" t="str">
        <f>IF(INDEX(Technologies!$B$230:$U$500,H2356,I2356)=0,"",INDEX(Technologies!$B$230:$U$500,H2356,I2356))</f>
        <v>Medium (13-16 cu ft)</v>
      </c>
      <c r="E2356" t="str">
        <f>INDEX(Technologies!$B$230:$B$499,H2356)</f>
        <v>Frzr-Chest-AutoDef_Med-Code</v>
      </c>
      <c r="G2356" t="str">
        <f t="shared" si="110"/>
        <v>SizeRange</v>
      </c>
      <c r="H2356">
        <f t="shared" si="112"/>
        <v>14</v>
      </c>
      <c r="I2356">
        <f>MATCH(G2356,Technologies!$B$229:$U$229,0)</f>
        <v>10</v>
      </c>
      <c r="J2356">
        <v>121</v>
      </c>
    </row>
    <row r="2357" spans="2:10" x14ac:dyDescent="0.25">
      <c r="B2357">
        <f>INDEX(exante.Technology!$A$5:$A$300,MATCH(E2357,exante.Technology!$C$5:$C$300,0))</f>
        <v>1434</v>
      </c>
      <c r="C2357" s="1">
        <f t="shared" si="111"/>
        <v>1085</v>
      </c>
      <c r="D2357" s="30" t="str">
        <f>IF(INDEX(Technologies!$B$230:$U$500,H2357,I2357)=0,"",INDEX(Technologies!$B$230:$U$500,H2357,I2357))</f>
        <v>Code</v>
      </c>
      <c r="E2357" t="str">
        <f>INDEX(Technologies!$B$230:$B$499,H2357)</f>
        <v>Frzr-Chest-AutoDef_Med-Code</v>
      </c>
      <c r="G2357" t="str">
        <f t="shared" si="110"/>
        <v>EffLevel</v>
      </c>
      <c r="H2357">
        <f t="shared" si="112"/>
        <v>14</v>
      </c>
      <c r="I2357">
        <f>MATCH(G2357,Technologies!$B$229:$U$229,0)</f>
        <v>11</v>
      </c>
      <c r="J2357">
        <v>121</v>
      </c>
    </row>
    <row r="2358" spans="2:10" x14ac:dyDescent="0.25">
      <c r="B2358">
        <f>INDEX(exante.Technology!$A$5:$A$300,MATCH(E2358,exante.Technology!$C$5:$C$300,0))</f>
        <v>1434</v>
      </c>
      <c r="C2358" s="1">
        <f t="shared" si="111"/>
        <v>167</v>
      </c>
      <c r="D2358" s="30">
        <f>IF(INDEX(Technologies!$B$230:$U$500,H2358,I2358)=0,"",INDEX(Technologies!$B$230:$U$500,H2358,I2358))</f>
        <v>297</v>
      </c>
      <c r="E2358" t="str">
        <f>INDEX(Technologies!$B$230:$B$499,H2358)</f>
        <v>Frzr-Chest-AutoDef_Med-Code</v>
      </c>
      <c r="G2358" t="str">
        <f t="shared" ref="G2358:G2421" si="113">VLOOKUP(C2358,$B$6:$C$17,2,FALSE)</f>
        <v>Rated_kWhyr</v>
      </c>
      <c r="H2358">
        <f t="shared" si="112"/>
        <v>14</v>
      </c>
      <c r="I2358">
        <f>MATCH(G2358,Technologies!$B$229:$U$229,0)</f>
        <v>12</v>
      </c>
      <c r="J2358">
        <v>121</v>
      </c>
    </row>
    <row r="2359" spans="2:10" x14ac:dyDescent="0.25">
      <c r="B2359">
        <f>INDEX(exante.Technology!$A$5:$A$300,MATCH(E2359,exante.Technology!$C$5:$C$300,0))</f>
        <v>1434</v>
      </c>
      <c r="C2359" s="1">
        <f t="shared" si="111"/>
        <v>9</v>
      </c>
      <c r="D2359" s="30" t="str">
        <f>IF(INDEX(Technologies!$B$230:$U$500,H2359,I2359)=0,"",INDEX(Technologies!$B$230:$U$500,H2359,I2359))</f>
        <v>RatedkWh</v>
      </c>
      <c r="E2359" t="str">
        <f>INDEX(Technologies!$B$230:$B$499,H2359)</f>
        <v>Frzr-Chest-AutoDef_Med-Code</v>
      </c>
      <c r="G2359" t="str">
        <f t="shared" si="113"/>
        <v>Scale_Basis_Type</v>
      </c>
      <c r="H2359">
        <f t="shared" si="112"/>
        <v>14</v>
      </c>
      <c r="I2359">
        <f>MATCH(G2359,Technologies!$B$229:$U$229,0)</f>
        <v>13</v>
      </c>
      <c r="J2359">
        <v>121</v>
      </c>
    </row>
    <row r="2360" spans="2:10" x14ac:dyDescent="0.25">
      <c r="B2360">
        <f>INDEX(exante.Technology!$A$5:$A$300,MATCH(E2360,exante.Technology!$C$5:$C$300,0))</f>
        <v>1434</v>
      </c>
      <c r="C2360" s="1">
        <f t="shared" si="111"/>
        <v>10</v>
      </c>
      <c r="D2360" s="30">
        <f>IF(INDEX(Technologies!$B$230:$U$500,H2360,I2360)=0,"",INDEX(Technologies!$B$230:$U$500,H2360,I2360))</f>
        <v>297</v>
      </c>
      <c r="E2360" t="str">
        <f>INDEX(Technologies!$B$230:$B$499,H2360)</f>
        <v>Frzr-Chest-AutoDef_Med-Code</v>
      </c>
      <c r="G2360" t="str">
        <f t="shared" si="113"/>
        <v>Scale_Basis_Value</v>
      </c>
      <c r="H2360">
        <f t="shared" si="112"/>
        <v>14</v>
      </c>
      <c r="I2360">
        <f>MATCH(G2360,Technologies!$B$229:$U$229,0)</f>
        <v>14</v>
      </c>
      <c r="J2360">
        <v>121</v>
      </c>
    </row>
    <row r="2361" spans="2:10" x14ac:dyDescent="0.25">
      <c r="B2361">
        <f>INDEX(exante.Technology!$A$5:$A$300,MATCH(E2361,exante.Technology!$C$5:$C$300,0))</f>
        <v>1435</v>
      </c>
      <c r="C2361" s="1">
        <f t="shared" si="111"/>
        <v>1086</v>
      </c>
      <c r="D2361" s="30" t="str">
        <f>IF(INDEX(Technologies!$B$230:$U$500,H2361,I2361)=0,"",INDEX(Technologies!$B$230:$U$500,H2361,I2361))</f>
        <v>Chest</v>
      </c>
      <c r="E2361" t="str">
        <f>INDEX(Technologies!$B$230:$B$499,H2361)</f>
        <v>Frzr-Chest-AutoDef_Large-Code</v>
      </c>
      <c r="G2361" t="str">
        <f t="shared" si="113"/>
        <v>FreezerType</v>
      </c>
      <c r="H2361">
        <f t="shared" si="112"/>
        <v>15</v>
      </c>
      <c r="I2361">
        <f>MATCH(G2361,Technologies!$B$229:$U$229,0)</f>
        <v>4</v>
      </c>
      <c r="J2361">
        <v>121</v>
      </c>
    </row>
    <row r="2362" spans="2:10" x14ac:dyDescent="0.25">
      <c r="B2362">
        <f>INDEX(exante.Technology!$A$5:$A$300,MATCH(E2362,exante.Technology!$C$5:$C$300,0))</f>
        <v>1435</v>
      </c>
      <c r="C2362" s="1">
        <f t="shared" si="111"/>
        <v>95</v>
      </c>
      <c r="D2362" s="30" t="b">
        <f>IF(INDEX(Technologies!$B$230:$U$500,H2362,I2362)=0,"",INDEX(Technologies!$B$230:$U$500,H2362,I2362))</f>
        <v>0</v>
      </c>
      <c r="E2362" t="str">
        <f>INDEX(Technologies!$B$230:$B$499,H2362)</f>
        <v>Frzr-Chest-AutoDef_Large-Code</v>
      </c>
      <c r="G2362" t="str">
        <f t="shared" si="113"/>
        <v>IceMaker</v>
      </c>
      <c r="H2362">
        <f t="shared" si="112"/>
        <v>15</v>
      </c>
      <c r="I2362">
        <f>MATCH(G2362,Technologies!$B$229:$U$229,0)</f>
        <v>5</v>
      </c>
      <c r="J2362">
        <v>121</v>
      </c>
    </row>
    <row r="2363" spans="2:10" x14ac:dyDescent="0.25">
      <c r="B2363">
        <f>INDEX(exante.Technology!$A$5:$A$300,MATCH(E2363,exante.Technology!$C$5:$C$300,0))</f>
        <v>1435</v>
      </c>
      <c r="C2363" s="1">
        <f t="shared" si="111"/>
        <v>1083</v>
      </c>
      <c r="D2363" s="30" t="b">
        <f>IF(INDEX(Technologies!$B$230:$U$500,H2363,I2363)=0,"",INDEX(Technologies!$B$230:$U$500,H2363,I2363))</f>
        <v>0</v>
      </c>
      <c r="E2363" t="str">
        <f>INDEX(Technologies!$B$230:$B$499,H2363)</f>
        <v>Frzr-Chest-AutoDef_Large-Code</v>
      </c>
      <c r="G2363" t="str">
        <f t="shared" si="113"/>
        <v>ThruDoorIce</v>
      </c>
      <c r="H2363">
        <f t="shared" si="112"/>
        <v>15</v>
      </c>
      <c r="I2363">
        <f>MATCH(G2363,Technologies!$B$229:$U$229,0)</f>
        <v>6</v>
      </c>
      <c r="J2363">
        <v>121</v>
      </c>
    </row>
    <row r="2364" spans="2:10" x14ac:dyDescent="0.25">
      <c r="B2364">
        <f>INDEX(exante.Technology!$A$5:$A$300,MATCH(E2364,exante.Technology!$C$5:$C$300,0))</f>
        <v>1435</v>
      </c>
      <c r="C2364" s="1">
        <f t="shared" si="111"/>
        <v>38</v>
      </c>
      <c r="D2364" s="30" t="str">
        <f>IF(INDEX(Technologies!$B$230:$U$500,H2364,I2364)=0,"",INDEX(Technologies!$B$230:$U$500,H2364,I2364))</f>
        <v>Automatic</v>
      </c>
      <c r="E2364" t="str">
        <f>INDEX(Technologies!$B$230:$B$499,H2364)</f>
        <v>Frzr-Chest-AutoDef_Large-Code</v>
      </c>
      <c r="G2364" t="str">
        <f t="shared" si="113"/>
        <v>Defrost</v>
      </c>
      <c r="H2364">
        <f t="shared" si="112"/>
        <v>15</v>
      </c>
      <c r="I2364">
        <f>MATCH(G2364,Technologies!$B$229:$U$229,0)</f>
        <v>7</v>
      </c>
      <c r="J2364">
        <v>121</v>
      </c>
    </row>
    <row r="2365" spans="2:10" x14ac:dyDescent="0.25">
      <c r="B2365">
        <f>INDEX(exante.Technology!$A$5:$A$300,MATCH(E2365,exante.Technology!$C$5:$C$300,0))</f>
        <v>1435</v>
      </c>
      <c r="C2365" s="1">
        <f t="shared" si="111"/>
        <v>205</v>
      </c>
      <c r="D2365" s="30">
        <f>IF(INDEX(Technologies!$B$230:$U$500,H2365,I2365)=0,"",INDEX(Technologies!$B$230:$U$500,H2365,I2365))</f>
        <v>18</v>
      </c>
      <c r="E2365" t="str">
        <f>INDEX(Technologies!$B$230:$B$499,H2365)</f>
        <v>Frzr-Chest-AutoDef_Large-Code</v>
      </c>
      <c r="G2365" t="str">
        <f t="shared" si="113"/>
        <v>TotVolume</v>
      </c>
      <c r="H2365">
        <f t="shared" si="112"/>
        <v>15</v>
      </c>
      <c r="I2365">
        <f>MATCH(G2365,Technologies!$B$229:$U$229,0)</f>
        <v>8</v>
      </c>
      <c r="J2365">
        <v>121</v>
      </c>
    </row>
    <row r="2366" spans="2:10" x14ac:dyDescent="0.25">
      <c r="B2366">
        <f>INDEX(exante.Technology!$A$5:$A$300,MATCH(E2366,exante.Technology!$C$5:$C$300,0))</f>
        <v>1435</v>
      </c>
      <c r="C2366" s="1">
        <f t="shared" si="111"/>
        <v>1084</v>
      </c>
      <c r="D2366" s="30" t="str">
        <f>IF(INDEX(Technologies!$B$230:$U$500,H2366,I2366)=0,"",INDEX(Technologies!$B$230:$U$500,H2366,I2366))</f>
        <v>Large (&gt;16 cu ft)</v>
      </c>
      <c r="E2366" t="str">
        <f>INDEX(Technologies!$B$230:$B$499,H2366)</f>
        <v>Frzr-Chest-AutoDef_Large-Code</v>
      </c>
      <c r="G2366" t="str">
        <f t="shared" si="113"/>
        <v>SizeRange</v>
      </c>
      <c r="H2366">
        <f t="shared" si="112"/>
        <v>15</v>
      </c>
      <c r="I2366">
        <f>MATCH(G2366,Technologies!$B$229:$U$229,0)</f>
        <v>10</v>
      </c>
      <c r="J2366">
        <v>121</v>
      </c>
    </row>
    <row r="2367" spans="2:10" x14ac:dyDescent="0.25">
      <c r="B2367">
        <f>INDEX(exante.Technology!$A$5:$A$300,MATCH(E2367,exante.Technology!$C$5:$C$300,0))</f>
        <v>1435</v>
      </c>
      <c r="C2367" s="1">
        <f t="shared" si="111"/>
        <v>1085</v>
      </c>
      <c r="D2367" s="30" t="str">
        <f>IF(INDEX(Technologies!$B$230:$U$500,H2367,I2367)=0,"",INDEX(Technologies!$B$230:$U$500,H2367,I2367))</f>
        <v>Code</v>
      </c>
      <c r="E2367" t="str">
        <f>INDEX(Technologies!$B$230:$B$499,H2367)</f>
        <v>Frzr-Chest-AutoDef_Large-Code</v>
      </c>
      <c r="G2367" t="str">
        <f t="shared" si="113"/>
        <v>EffLevel</v>
      </c>
      <c r="H2367">
        <f t="shared" si="112"/>
        <v>15</v>
      </c>
      <c r="I2367">
        <f>MATCH(G2367,Technologies!$B$229:$U$229,0)</f>
        <v>11</v>
      </c>
      <c r="J2367">
        <v>121</v>
      </c>
    </row>
    <row r="2368" spans="2:10" x14ac:dyDescent="0.25">
      <c r="B2368">
        <f>INDEX(exante.Technology!$A$5:$A$300,MATCH(E2368,exante.Technology!$C$5:$C$300,0))</f>
        <v>1435</v>
      </c>
      <c r="C2368" s="1">
        <f t="shared" si="111"/>
        <v>167</v>
      </c>
      <c r="D2368" s="30">
        <f>IF(INDEX(Technologies!$B$230:$U$500,H2368,I2368)=0,"",INDEX(Technologies!$B$230:$U$500,H2368,I2368))</f>
        <v>332</v>
      </c>
      <c r="E2368" t="str">
        <f>INDEX(Technologies!$B$230:$B$499,H2368)</f>
        <v>Frzr-Chest-AutoDef_Large-Code</v>
      </c>
      <c r="G2368" t="str">
        <f t="shared" si="113"/>
        <v>Rated_kWhyr</v>
      </c>
      <c r="H2368">
        <f t="shared" si="112"/>
        <v>15</v>
      </c>
      <c r="I2368">
        <f>MATCH(G2368,Technologies!$B$229:$U$229,0)</f>
        <v>12</v>
      </c>
      <c r="J2368">
        <v>121</v>
      </c>
    </row>
    <row r="2369" spans="2:10" x14ac:dyDescent="0.25">
      <c r="B2369">
        <f>INDEX(exante.Technology!$A$5:$A$300,MATCH(E2369,exante.Technology!$C$5:$C$300,0))</f>
        <v>1435</v>
      </c>
      <c r="C2369" s="1">
        <f t="shared" si="111"/>
        <v>9</v>
      </c>
      <c r="D2369" s="30" t="str">
        <f>IF(INDEX(Technologies!$B$230:$U$500,H2369,I2369)=0,"",INDEX(Technologies!$B$230:$U$500,H2369,I2369))</f>
        <v>RatedkWh</v>
      </c>
      <c r="E2369" t="str">
        <f>INDEX(Technologies!$B$230:$B$499,H2369)</f>
        <v>Frzr-Chest-AutoDef_Large-Code</v>
      </c>
      <c r="G2369" t="str">
        <f t="shared" si="113"/>
        <v>Scale_Basis_Type</v>
      </c>
      <c r="H2369">
        <f t="shared" si="112"/>
        <v>15</v>
      </c>
      <c r="I2369">
        <f>MATCH(G2369,Technologies!$B$229:$U$229,0)</f>
        <v>13</v>
      </c>
      <c r="J2369">
        <v>121</v>
      </c>
    </row>
    <row r="2370" spans="2:10" x14ac:dyDescent="0.25">
      <c r="B2370">
        <f>INDEX(exante.Technology!$A$5:$A$300,MATCH(E2370,exante.Technology!$C$5:$C$300,0))</f>
        <v>1435</v>
      </c>
      <c r="C2370" s="1">
        <f t="shared" si="111"/>
        <v>10</v>
      </c>
      <c r="D2370" s="30">
        <f>IF(INDEX(Technologies!$B$230:$U$500,H2370,I2370)=0,"",INDEX(Technologies!$B$230:$U$500,H2370,I2370))</f>
        <v>332</v>
      </c>
      <c r="E2370" t="str">
        <f>INDEX(Technologies!$B$230:$B$499,H2370)</f>
        <v>Frzr-Chest-AutoDef_Large-Code</v>
      </c>
      <c r="G2370" t="str">
        <f t="shared" si="113"/>
        <v>Scale_Basis_Value</v>
      </c>
      <c r="H2370">
        <f t="shared" si="112"/>
        <v>15</v>
      </c>
      <c r="I2370">
        <f>MATCH(G2370,Technologies!$B$229:$U$229,0)</f>
        <v>14</v>
      </c>
      <c r="J2370">
        <v>121</v>
      </c>
    </row>
    <row r="2371" spans="2:10" x14ac:dyDescent="0.25">
      <c r="B2371">
        <f>INDEX(exante.Technology!$A$5:$A$300,MATCH(E2371,exante.Technology!$C$5:$C$300,0))</f>
        <v>1436</v>
      </c>
      <c r="C2371" s="1">
        <f t="shared" si="111"/>
        <v>1086</v>
      </c>
      <c r="D2371" s="30" t="str">
        <f>IF(INDEX(Technologies!$B$230:$U$500,H2371,I2371)=0,"",INDEX(Technologies!$B$230:$U$500,H2371,I2371))</f>
        <v>Chest</v>
      </c>
      <c r="E2371" t="str">
        <f>INDEX(Technologies!$B$230:$B$499,H2371)</f>
        <v>Frzr-Chest-AutoDef_WtdSize-Code</v>
      </c>
      <c r="G2371" t="str">
        <f t="shared" si="113"/>
        <v>FreezerType</v>
      </c>
      <c r="H2371">
        <f t="shared" si="112"/>
        <v>16</v>
      </c>
      <c r="I2371">
        <f>MATCH(G2371,Technologies!$B$229:$U$229,0)</f>
        <v>4</v>
      </c>
      <c r="J2371">
        <v>121</v>
      </c>
    </row>
    <row r="2372" spans="2:10" x14ac:dyDescent="0.25">
      <c r="B2372">
        <f>INDEX(exante.Technology!$A$5:$A$300,MATCH(E2372,exante.Technology!$C$5:$C$300,0))</f>
        <v>1436</v>
      </c>
      <c r="C2372" s="1">
        <f t="shared" si="111"/>
        <v>95</v>
      </c>
      <c r="D2372" s="30" t="b">
        <f>IF(INDEX(Technologies!$B$230:$U$500,H2372,I2372)=0,"",INDEX(Technologies!$B$230:$U$500,H2372,I2372))</f>
        <v>0</v>
      </c>
      <c r="E2372" t="str">
        <f>INDEX(Technologies!$B$230:$B$499,H2372)</f>
        <v>Frzr-Chest-AutoDef_WtdSize-Code</v>
      </c>
      <c r="G2372" t="str">
        <f t="shared" si="113"/>
        <v>IceMaker</v>
      </c>
      <c r="H2372">
        <f t="shared" si="112"/>
        <v>16</v>
      </c>
      <c r="I2372">
        <f>MATCH(G2372,Technologies!$B$229:$U$229,0)</f>
        <v>5</v>
      </c>
      <c r="J2372">
        <v>121</v>
      </c>
    </row>
    <row r="2373" spans="2:10" x14ac:dyDescent="0.25">
      <c r="B2373">
        <f>INDEX(exante.Technology!$A$5:$A$300,MATCH(E2373,exante.Technology!$C$5:$C$300,0))</f>
        <v>1436</v>
      </c>
      <c r="C2373" s="1">
        <f t="shared" si="111"/>
        <v>1083</v>
      </c>
      <c r="D2373" s="30" t="b">
        <f>IF(INDEX(Technologies!$B$230:$U$500,H2373,I2373)=0,"",INDEX(Technologies!$B$230:$U$500,H2373,I2373))</f>
        <v>0</v>
      </c>
      <c r="E2373" t="str">
        <f>INDEX(Technologies!$B$230:$B$499,H2373)</f>
        <v>Frzr-Chest-AutoDef_WtdSize-Code</v>
      </c>
      <c r="G2373" t="str">
        <f t="shared" si="113"/>
        <v>ThruDoorIce</v>
      </c>
      <c r="H2373">
        <f t="shared" si="112"/>
        <v>16</v>
      </c>
      <c r="I2373">
        <f>MATCH(G2373,Technologies!$B$229:$U$229,0)</f>
        <v>6</v>
      </c>
      <c r="J2373">
        <v>121</v>
      </c>
    </row>
    <row r="2374" spans="2:10" x14ac:dyDescent="0.25">
      <c r="B2374">
        <f>INDEX(exante.Technology!$A$5:$A$300,MATCH(E2374,exante.Technology!$C$5:$C$300,0))</f>
        <v>1436</v>
      </c>
      <c r="C2374" s="1">
        <f t="shared" si="111"/>
        <v>38</v>
      </c>
      <c r="D2374" s="30" t="str">
        <f>IF(INDEX(Technologies!$B$230:$U$500,H2374,I2374)=0,"",INDEX(Technologies!$B$230:$U$500,H2374,I2374))</f>
        <v>Automatic</v>
      </c>
      <c r="E2374" t="str">
        <f>INDEX(Technologies!$B$230:$B$499,H2374)</f>
        <v>Frzr-Chest-AutoDef_WtdSize-Code</v>
      </c>
      <c r="G2374" t="str">
        <f t="shared" si="113"/>
        <v>Defrost</v>
      </c>
      <c r="H2374">
        <f t="shared" si="112"/>
        <v>16</v>
      </c>
      <c r="I2374">
        <f>MATCH(G2374,Technologies!$B$229:$U$229,0)</f>
        <v>7</v>
      </c>
      <c r="J2374">
        <v>121</v>
      </c>
    </row>
    <row r="2375" spans="2:10" x14ac:dyDescent="0.25">
      <c r="B2375">
        <f>INDEX(exante.Technology!$A$5:$A$300,MATCH(E2375,exante.Technology!$C$5:$C$300,0))</f>
        <v>1436</v>
      </c>
      <c r="C2375" s="1">
        <f t="shared" si="111"/>
        <v>205</v>
      </c>
      <c r="D2375" s="30">
        <f>IF(INDEX(Technologies!$B$230:$U$500,H2375,I2375)=0,"",INDEX(Technologies!$B$230:$U$500,H2375,I2375))</f>
        <v>13</v>
      </c>
      <c r="E2375" t="str">
        <f>INDEX(Technologies!$B$230:$B$499,H2375)</f>
        <v>Frzr-Chest-AutoDef_WtdSize-Code</v>
      </c>
      <c r="G2375" t="str">
        <f t="shared" si="113"/>
        <v>TotVolume</v>
      </c>
      <c r="H2375">
        <f t="shared" si="112"/>
        <v>16</v>
      </c>
      <c r="I2375">
        <f>MATCH(G2375,Technologies!$B$229:$U$229,0)</f>
        <v>8</v>
      </c>
      <c r="J2375">
        <v>121</v>
      </c>
    </row>
    <row r="2376" spans="2:10" x14ac:dyDescent="0.25">
      <c r="B2376">
        <f>INDEX(exante.Technology!$A$5:$A$300,MATCH(E2376,exante.Technology!$C$5:$C$300,0))</f>
        <v>1436</v>
      </c>
      <c r="C2376" s="1">
        <f t="shared" si="111"/>
        <v>1084</v>
      </c>
      <c r="D2376" s="30" t="str">
        <f>IF(INDEX(Technologies!$B$230:$U$500,H2376,I2376)=0,"",INDEX(Technologies!$B$230:$U$500,H2376,I2376))</f>
        <v>Weighted</v>
      </c>
      <c r="E2376" t="str">
        <f>INDEX(Technologies!$B$230:$B$499,H2376)</f>
        <v>Frzr-Chest-AutoDef_WtdSize-Code</v>
      </c>
      <c r="G2376" t="str">
        <f t="shared" si="113"/>
        <v>SizeRange</v>
      </c>
      <c r="H2376">
        <f t="shared" si="112"/>
        <v>16</v>
      </c>
      <c r="I2376">
        <f>MATCH(G2376,Technologies!$B$229:$U$229,0)</f>
        <v>10</v>
      </c>
      <c r="J2376">
        <v>121</v>
      </c>
    </row>
    <row r="2377" spans="2:10" x14ac:dyDescent="0.25">
      <c r="B2377">
        <f>INDEX(exante.Technology!$A$5:$A$300,MATCH(E2377,exante.Technology!$C$5:$C$300,0))</f>
        <v>1436</v>
      </c>
      <c r="C2377" s="1">
        <f t="shared" si="111"/>
        <v>1085</v>
      </c>
      <c r="D2377" s="30" t="str">
        <f>IF(INDEX(Technologies!$B$230:$U$500,H2377,I2377)=0,"",INDEX(Technologies!$B$230:$U$500,H2377,I2377))</f>
        <v>Code</v>
      </c>
      <c r="E2377" t="str">
        <f>INDEX(Technologies!$B$230:$B$499,H2377)</f>
        <v>Frzr-Chest-AutoDef_WtdSize-Code</v>
      </c>
      <c r="G2377" t="str">
        <f t="shared" si="113"/>
        <v>EffLevel</v>
      </c>
      <c r="H2377">
        <f t="shared" si="112"/>
        <v>16</v>
      </c>
      <c r="I2377">
        <f>MATCH(G2377,Technologies!$B$229:$U$229,0)</f>
        <v>11</v>
      </c>
      <c r="J2377">
        <v>121</v>
      </c>
    </row>
    <row r="2378" spans="2:10" x14ac:dyDescent="0.25">
      <c r="B2378">
        <f>INDEX(exante.Technology!$A$5:$A$300,MATCH(E2378,exante.Technology!$C$5:$C$300,0))</f>
        <v>1436</v>
      </c>
      <c r="C2378" s="1">
        <f t="shared" si="111"/>
        <v>167</v>
      </c>
      <c r="D2378" s="30">
        <f>IF(INDEX(Technologies!$B$230:$U$500,H2378,I2378)=0,"",INDEX(Technologies!$B$230:$U$500,H2378,I2378))</f>
        <v>282</v>
      </c>
      <c r="E2378" t="str">
        <f>INDEX(Technologies!$B$230:$B$499,H2378)</f>
        <v>Frzr-Chest-AutoDef_WtdSize-Code</v>
      </c>
      <c r="G2378" t="str">
        <f t="shared" si="113"/>
        <v>Rated_kWhyr</v>
      </c>
      <c r="H2378">
        <f t="shared" si="112"/>
        <v>16</v>
      </c>
      <c r="I2378">
        <f>MATCH(G2378,Technologies!$B$229:$U$229,0)</f>
        <v>12</v>
      </c>
      <c r="J2378">
        <v>121</v>
      </c>
    </row>
    <row r="2379" spans="2:10" x14ac:dyDescent="0.25">
      <c r="B2379">
        <f>INDEX(exante.Technology!$A$5:$A$300,MATCH(E2379,exante.Technology!$C$5:$C$300,0))</f>
        <v>1436</v>
      </c>
      <c r="C2379" s="1">
        <f t="shared" si="111"/>
        <v>9</v>
      </c>
      <c r="D2379" s="30" t="str">
        <f>IF(INDEX(Technologies!$B$230:$U$500,H2379,I2379)=0,"",INDEX(Technologies!$B$230:$U$500,H2379,I2379))</f>
        <v>RatedkWh</v>
      </c>
      <c r="E2379" t="str">
        <f>INDEX(Technologies!$B$230:$B$499,H2379)</f>
        <v>Frzr-Chest-AutoDef_WtdSize-Code</v>
      </c>
      <c r="G2379" t="str">
        <f t="shared" si="113"/>
        <v>Scale_Basis_Type</v>
      </c>
      <c r="H2379">
        <f t="shared" si="112"/>
        <v>16</v>
      </c>
      <c r="I2379">
        <f>MATCH(G2379,Technologies!$B$229:$U$229,0)</f>
        <v>13</v>
      </c>
      <c r="J2379">
        <v>121</v>
      </c>
    </row>
    <row r="2380" spans="2:10" x14ac:dyDescent="0.25">
      <c r="B2380">
        <f>INDEX(exante.Technology!$A$5:$A$300,MATCH(E2380,exante.Technology!$C$5:$C$300,0))</f>
        <v>1436</v>
      </c>
      <c r="C2380" s="1">
        <f t="shared" si="111"/>
        <v>10</v>
      </c>
      <c r="D2380" s="30">
        <f>IF(INDEX(Technologies!$B$230:$U$500,H2380,I2380)=0,"",INDEX(Technologies!$B$230:$U$500,H2380,I2380))</f>
        <v>282</v>
      </c>
      <c r="E2380" t="str">
        <f>INDEX(Technologies!$B$230:$B$499,H2380)</f>
        <v>Frzr-Chest-AutoDef_WtdSize-Code</v>
      </c>
      <c r="G2380" t="str">
        <f t="shared" si="113"/>
        <v>Scale_Basis_Value</v>
      </c>
      <c r="H2380">
        <f t="shared" si="112"/>
        <v>16</v>
      </c>
      <c r="I2380">
        <f>MATCH(G2380,Technologies!$B$229:$U$229,0)</f>
        <v>14</v>
      </c>
      <c r="J2380">
        <v>121</v>
      </c>
    </row>
    <row r="2381" spans="2:10" x14ac:dyDescent="0.25">
      <c r="B2381">
        <f>INDEX(exante.Technology!$A$5:$A$300,MATCH(E2381,exante.Technology!$C$5:$C$300,0))</f>
        <v>1437</v>
      </c>
      <c r="C2381" s="1">
        <f t="shared" si="111"/>
        <v>1086</v>
      </c>
      <c r="D2381" s="30" t="str">
        <f>IF(INDEX(Technologies!$B$230:$U$500,H2381,I2381)=0,"",INDEX(Technologies!$B$230:$U$500,H2381,I2381))</f>
        <v>Weighted</v>
      </c>
      <c r="E2381" t="str">
        <f>INDEX(Technologies!$B$230:$B$499,H2381)</f>
        <v>Frzr-Wtd-Code</v>
      </c>
      <c r="G2381" t="str">
        <f t="shared" si="113"/>
        <v>FreezerType</v>
      </c>
      <c r="H2381">
        <f t="shared" si="112"/>
        <v>17</v>
      </c>
      <c r="I2381">
        <f>MATCH(G2381,Technologies!$B$229:$U$229,0)</f>
        <v>4</v>
      </c>
      <c r="J2381">
        <v>121</v>
      </c>
    </row>
    <row r="2382" spans="2:10" x14ac:dyDescent="0.25">
      <c r="B2382">
        <f>INDEX(exante.Technology!$A$5:$A$300,MATCH(E2382,exante.Technology!$C$5:$C$300,0))</f>
        <v>1437</v>
      </c>
      <c r="C2382" s="1">
        <f t="shared" si="111"/>
        <v>95</v>
      </c>
      <c r="D2382" s="30" t="str">
        <f>IF(INDEX(Technologies!$B$230:$U$500,H2382,I2382)=0,"",INDEX(Technologies!$B$230:$U$500,H2382,I2382))</f>
        <v/>
      </c>
      <c r="E2382" t="str">
        <f>INDEX(Technologies!$B$230:$B$499,H2382)</f>
        <v>Frzr-Wtd-Code</v>
      </c>
      <c r="G2382" t="str">
        <f t="shared" si="113"/>
        <v>IceMaker</v>
      </c>
      <c r="H2382">
        <f t="shared" si="112"/>
        <v>17</v>
      </c>
      <c r="I2382">
        <f>MATCH(G2382,Technologies!$B$229:$U$229,0)</f>
        <v>5</v>
      </c>
      <c r="J2382">
        <v>121</v>
      </c>
    </row>
    <row r="2383" spans="2:10" x14ac:dyDescent="0.25">
      <c r="B2383">
        <f>INDEX(exante.Technology!$A$5:$A$300,MATCH(E2383,exante.Technology!$C$5:$C$300,0))</f>
        <v>1437</v>
      </c>
      <c r="C2383" s="1">
        <f t="shared" si="111"/>
        <v>1083</v>
      </c>
      <c r="D2383" s="30" t="str">
        <f>IF(INDEX(Technologies!$B$230:$U$500,H2383,I2383)=0,"",INDEX(Technologies!$B$230:$U$500,H2383,I2383))</f>
        <v/>
      </c>
      <c r="E2383" t="str">
        <f>INDEX(Technologies!$B$230:$B$499,H2383)</f>
        <v>Frzr-Wtd-Code</v>
      </c>
      <c r="G2383" t="str">
        <f t="shared" si="113"/>
        <v>ThruDoorIce</v>
      </c>
      <c r="H2383">
        <f t="shared" si="112"/>
        <v>17</v>
      </c>
      <c r="I2383">
        <f>MATCH(G2383,Technologies!$B$229:$U$229,0)</f>
        <v>6</v>
      </c>
      <c r="J2383">
        <v>121</v>
      </c>
    </row>
    <row r="2384" spans="2:10" x14ac:dyDescent="0.25">
      <c r="B2384">
        <f>INDEX(exante.Technology!$A$5:$A$300,MATCH(E2384,exante.Technology!$C$5:$C$300,0))</f>
        <v>1437</v>
      </c>
      <c r="C2384" s="1">
        <f t="shared" si="111"/>
        <v>38</v>
      </c>
      <c r="D2384" s="30" t="str">
        <f>IF(INDEX(Technologies!$B$230:$U$500,H2384,I2384)=0,"",INDEX(Technologies!$B$230:$U$500,H2384,I2384))</f>
        <v/>
      </c>
      <c r="E2384" t="str">
        <f>INDEX(Technologies!$B$230:$B$499,H2384)</f>
        <v>Frzr-Wtd-Code</v>
      </c>
      <c r="G2384" t="str">
        <f t="shared" si="113"/>
        <v>Defrost</v>
      </c>
      <c r="H2384">
        <f t="shared" si="112"/>
        <v>17</v>
      </c>
      <c r="I2384">
        <f>MATCH(G2384,Technologies!$B$229:$U$229,0)</f>
        <v>7</v>
      </c>
      <c r="J2384">
        <v>121</v>
      </c>
    </row>
    <row r="2385" spans="2:10" x14ac:dyDescent="0.25">
      <c r="B2385">
        <f>INDEX(exante.Technology!$A$5:$A$300,MATCH(E2385,exante.Technology!$C$5:$C$300,0))</f>
        <v>1437</v>
      </c>
      <c r="C2385" s="1">
        <f t="shared" si="111"/>
        <v>205</v>
      </c>
      <c r="D2385" s="30">
        <f>IF(INDEX(Technologies!$B$230:$U$500,H2385,I2385)=0,"",INDEX(Technologies!$B$230:$U$500,H2385,I2385))</f>
        <v>14</v>
      </c>
      <c r="E2385" t="str">
        <f>INDEX(Technologies!$B$230:$B$499,H2385)</f>
        <v>Frzr-Wtd-Code</v>
      </c>
      <c r="G2385" t="str">
        <f t="shared" si="113"/>
        <v>TotVolume</v>
      </c>
      <c r="H2385">
        <f t="shared" si="112"/>
        <v>17</v>
      </c>
      <c r="I2385">
        <f>MATCH(G2385,Technologies!$B$229:$U$229,0)</f>
        <v>8</v>
      </c>
      <c r="J2385">
        <v>121</v>
      </c>
    </row>
    <row r="2386" spans="2:10" x14ac:dyDescent="0.25">
      <c r="B2386">
        <f>INDEX(exante.Technology!$A$5:$A$300,MATCH(E2386,exante.Technology!$C$5:$C$300,0))</f>
        <v>1437</v>
      </c>
      <c r="C2386" s="1">
        <f t="shared" si="111"/>
        <v>1084</v>
      </c>
      <c r="D2386" s="30" t="str">
        <f>IF(INDEX(Technologies!$B$230:$U$500,H2386,I2386)=0,"",INDEX(Technologies!$B$230:$U$500,H2386,I2386))</f>
        <v>Weighted</v>
      </c>
      <c r="E2386" t="str">
        <f>INDEX(Technologies!$B$230:$B$499,H2386)</f>
        <v>Frzr-Wtd-Code</v>
      </c>
      <c r="G2386" t="str">
        <f t="shared" si="113"/>
        <v>SizeRange</v>
      </c>
      <c r="H2386">
        <f t="shared" si="112"/>
        <v>17</v>
      </c>
      <c r="I2386">
        <f>MATCH(G2386,Technologies!$B$229:$U$229,0)</f>
        <v>10</v>
      </c>
      <c r="J2386">
        <v>121</v>
      </c>
    </row>
    <row r="2387" spans="2:10" x14ac:dyDescent="0.25">
      <c r="B2387">
        <f>INDEX(exante.Technology!$A$5:$A$300,MATCH(E2387,exante.Technology!$C$5:$C$300,0))</f>
        <v>1437</v>
      </c>
      <c r="C2387" s="1">
        <f t="shared" si="111"/>
        <v>1085</v>
      </c>
      <c r="D2387" s="30" t="str">
        <f>IF(INDEX(Technologies!$B$230:$U$500,H2387,I2387)=0,"",INDEX(Technologies!$B$230:$U$500,H2387,I2387))</f>
        <v>Code</v>
      </c>
      <c r="E2387" t="str">
        <f>INDEX(Technologies!$B$230:$B$499,H2387)</f>
        <v>Frzr-Wtd-Code</v>
      </c>
      <c r="G2387" t="str">
        <f t="shared" si="113"/>
        <v>EffLevel</v>
      </c>
      <c r="H2387">
        <f t="shared" si="112"/>
        <v>17</v>
      </c>
      <c r="I2387">
        <f>MATCH(G2387,Technologies!$B$229:$U$229,0)</f>
        <v>11</v>
      </c>
      <c r="J2387">
        <v>121</v>
      </c>
    </row>
    <row r="2388" spans="2:10" x14ac:dyDescent="0.25">
      <c r="B2388">
        <f>INDEX(exante.Technology!$A$5:$A$300,MATCH(E2388,exante.Technology!$C$5:$C$300,0))</f>
        <v>1437</v>
      </c>
      <c r="C2388" s="1">
        <f t="shared" si="111"/>
        <v>167</v>
      </c>
      <c r="D2388" s="30">
        <f>IF(INDEX(Technologies!$B$230:$U$500,H2388,I2388)=0,"",INDEX(Technologies!$B$230:$U$500,H2388,I2388))</f>
        <v>282</v>
      </c>
      <c r="E2388" t="str">
        <f>INDEX(Technologies!$B$230:$B$499,H2388)</f>
        <v>Frzr-Wtd-Code</v>
      </c>
      <c r="G2388" t="str">
        <f t="shared" si="113"/>
        <v>Rated_kWhyr</v>
      </c>
      <c r="H2388">
        <f t="shared" si="112"/>
        <v>17</v>
      </c>
      <c r="I2388">
        <f>MATCH(G2388,Technologies!$B$229:$U$229,0)</f>
        <v>12</v>
      </c>
      <c r="J2388">
        <v>121</v>
      </c>
    </row>
    <row r="2389" spans="2:10" x14ac:dyDescent="0.25">
      <c r="B2389">
        <f>INDEX(exante.Technology!$A$5:$A$300,MATCH(E2389,exante.Technology!$C$5:$C$300,0))</f>
        <v>1437</v>
      </c>
      <c r="C2389" s="1">
        <f t="shared" si="111"/>
        <v>9</v>
      </c>
      <c r="D2389" s="30" t="str">
        <f>IF(INDEX(Technologies!$B$230:$U$500,H2389,I2389)=0,"",INDEX(Technologies!$B$230:$U$500,H2389,I2389))</f>
        <v>RatedkWh</v>
      </c>
      <c r="E2389" t="str">
        <f>INDEX(Technologies!$B$230:$B$499,H2389)</f>
        <v>Frzr-Wtd-Code</v>
      </c>
      <c r="G2389" t="str">
        <f t="shared" si="113"/>
        <v>Scale_Basis_Type</v>
      </c>
      <c r="H2389">
        <f t="shared" si="112"/>
        <v>17</v>
      </c>
      <c r="I2389">
        <f>MATCH(G2389,Technologies!$B$229:$U$229,0)</f>
        <v>13</v>
      </c>
      <c r="J2389">
        <v>121</v>
      </c>
    </row>
    <row r="2390" spans="2:10" x14ac:dyDescent="0.25">
      <c r="B2390">
        <f>INDEX(exante.Technology!$A$5:$A$300,MATCH(E2390,exante.Technology!$C$5:$C$300,0))</f>
        <v>1437</v>
      </c>
      <c r="C2390" s="1">
        <f t="shared" si="111"/>
        <v>10</v>
      </c>
      <c r="D2390" s="30">
        <f>IF(INDEX(Technologies!$B$230:$U$500,H2390,I2390)=0,"",INDEX(Technologies!$B$230:$U$500,H2390,I2390))</f>
        <v>282</v>
      </c>
      <c r="E2390" t="str">
        <f>INDEX(Technologies!$B$230:$B$499,H2390)</f>
        <v>Frzr-Wtd-Code</v>
      </c>
      <c r="G2390" t="str">
        <f t="shared" si="113"/>
        <v>Scale_Basis_Value</v>
      </c>
      <c r="H2390">
        <f t="shared" si="112"/>
        <v>17</v>
      </c>
      <c r="I2390">
        <f>MATCH(G2390,Technologies!$B$229:$U$229,0)</f>
        <v>14</v>
      </c>
      <c r="J2390">
        <v>121</v>
      </c>
    </row>
    <row r="2391" spans="2:10" x14ac:dyDescent="0.25">
      <c r="B2391">
        <f>INDEX(exante.Technology!$A$5:$A$300,MATCH(E2391,exante.Technology!$C$5:$C$300,0))</f>
        <v>1438</v>
      </c>
      <c r="C2391" s="1">
        <f t="shared" si="111"/>
        <v>1086</v>
      </c>
      <c r="D2391" s="30" t="str">
        <f>IF(INDEX(Technologies!$B$230:$U$500,H2391,I2391)=0,"",INDEX(Technologies!$B$230:$U$500,H2391,I2391))</f>
        <v>Upright</v>
      </c>
      <c r="E2391" t="str">
        <f>INDEX(Technologies!$B$230:$B$499,H2391)</f>
        <v>Frzr-Up-ManDef_Small-Tier1</v>
      </c>
      <c r="G2391" t="str">
        <f t="shared" si="113"/>
        <v>FreezerType</v>
      </c>
      <c r="H2391">
        <f t="shared" si="112"/>
        <v>18</v>
      </c>
      <c r="I2391">
        <f>MATCH(G2391,Technologies!$B$229:$U$229,0)</f>
        <v>4</v>
      </c>
      <c r="J2391">
        <v>121</v>
      </c>
    </row>
    <row r="2392" spans="2:10" x14ac:dyDescent="0.25">
      <c r="B2392">
        <f>INDEX(exante.Technology!$A$5:$A$300,MATCH(E2392,exante.Technology!$C$5:$C$300,0))</f>
        <v>1438</v>
      </c>
      <c r="C2392" s="1">
        <f t="shared" si="111"/>
        <v>95</v>
      </c>
      <c r="D2392" s="30" t="b">
        <f>IF(INDEX(Technologies!$B$230:$U$500,H2392,I2392)=0,"",INDEX(Technologies!$B$230:$U$500,H2392,I2392))</f>
        <v>0</v>
      </c>
      <c r="E2392" t="str">
        <f>INDEX(Technologies!$B$230:$B$499,H2392)</f>
        <v>Frzr-Up-ManDef_Small-Tier1</v>
      </c>
      <c r="G2392" t="str">
        <f t="shared" si="113"/>
        <v>IceMaker</v>
      </c>
      <c r="H2392">
        <f t="shared" si="112"/>
        <v>18</v>
      </c>
      <c r="I2392">
        <f>MATCH(G2392,Technologies!$B$229:$U$229,0)</f>
        <v>5</v>
      </c>
      <c r="J2392">
        <v>121</v>
      </c>
    </row>
    <row r="2393" spans="2:10" x14ac:dyDescent="0.25">
      <c r="B2393">
        <f>INDEX(exante.Technology!$A$5:$A$300,MATCH(E2393,exante.Technology!$C$5:$C$300,0))</f>
        <v>1438</v>
      </c>
      <c r="C2393" s="1">
        <f t="shared" si="111"/>
        <v>1083</v>
      </c>
      <c r="D2393" s="30" t="b">
        <f>IF(INDEX(Technologies!$B$230:$U$500,H2393,I2393)=0,"",INDEX(Technologies!$B$230:$U$500,H2393,I2393))</f>
        <v>0</v>
      </c>
      <c r="E2393" t="str">
        <f>INDEX(Technologies!$B$230:$B$499,H2393)</f>
        <v>Frzr-Up-ManDef_Small-Tier1</v>
      </c>
      <c r="G2393" t="str">
        <f t="shared" si="113"/>
        <v>ThruDoorIce</v>
      </c>
      <c r="H2393">
        <f t="shared" si="112"/>
        <v>18</v>
      </c>
      <c r="I2393">
        <f>MATCH(G2393,Technologies!$B$229:$U$229,0)</f>
        <v>6</v>
      </c>
      <c r="J2393">
        <v>121</v>
      </c>
    </row>
    <row r="2394" spans="2:10" x14ac:dyDescent="0.25">
      <c r="B2394">
        <f>INDEX(exante.Technology!$A$5:$A$300,MATCH(E2394,exante.Technology!$C$5:$C$300,0))</f>
        <v>1438</v>
      </c>
      <c r="C2394" s="1">
        <f t="shared" si="111"/>
        <v>38</v>
      </c>
      <c r="D2394" s="30" t="str">
        <f>IF(INDEX(Technologies!$B$230:$U$500,H2394,I2394)=0,"",INDEX(Technologies!$B$230:$U$500,H2394,I2394))</f>
        <v>Manual</v>
      </c>
      <c r="E2394" t="str">
        <f>INDEX(Technologies!$B$230:$B$499,H2394)</f>
        <v>Frzr-Up-ManDef_Small-Tier1</v>
      </c>
      <c r="G2394" t="str">
        <f t="shared" si="113"/>
        <v>Defrost</v>
      </c>
      <c r="H2394">
        <f t="shared" si="112"/>
        <v>18</v>
      </c>
      <c r="I2394">
        <f>MATCH(G2394,Technologies!$B$229:$U$229,0)</f>
        <v>7</v>
      </c>
      <c r="J2394">
        <v>121</v>
      </c>
    </row>
    <row r="2395" spans="2:10" x14ac:dyDescent="0.25">
      <c r="B2395">
        <f>INDEX(exante.Technology!$A$5:$A$300,MATCH(E2395,exante.Technology!$C$5:$C$300,0))</f>
        <v>1438</v>
      </c>
      <c r="C2395" s="1">
        <f t="shared" si="111"/>
        <v>205</v>
      </c>
      <c r="D2395" s="30">
        <f>IF(INDEX(Technologies!$B$230:$U$500,H2395,I2395)=0,"",INDEX(Technologies!$B$230:$U$500,H2395,I2395))</f>
        <v>11</v>
      </c>
      <c r="E2395" t="str">
        <f>INDEX(Technologies!$B$230:$B$499,H2395)</f>
        <v>Frzr-Up-ManDef_Small-Tier1</v>
      </c>
      <c r="G2395" t="str">
        <f t="shared" si="113"/>
        <v>TotVolume</v>
      </c>
      <c r="H2395">
        <f t="shared" si="112"/>
        <v>18</v>
      </c>
      <c r="I2395">
        <f>MATCH(G2395,Technologies!$B$229:$U$229,0)</f>
        <v>8</v>
      </c>
      <c r="J2395">
        <v>121</v>
      </c>
    </row>
    <row r="2396" spans="2:10" x14ac:dyDescent="0.25">
      <c r="B2396">
        <f>INDEX(exante.Technology!$A$5:$A$300,MATCH(E2396,exante.Technology!$C$5:$C$300,0))</f>
        <v>1438</v>
      </c>
      <c r="C2396" s="1">
        <f t="shared" si="111"/>
        <v>1084</v>
      </c>
      <c r="D2396" s="30" t="str">
        <f>IF(INDEX(Technologies!$B$230:$U$500,H2396,I2396)=0,"",INDEX(Technologies!$B$230:$U$500,H2396,I2396))</f>
        <v>Small (&lt;13 cu ft.)</v>
      </c>
      <c r="E2396" t="str">
        <f>INDEX(Technologies!$B$230:$B$499,H2396)</f>
        <v>Frzr-Up-ManDef_Small-Tier1</v>
      </c>
      <c r="G2396" t="str">
        <f t="shared" si="113"/>
        <v>SizeRange</v>
      </c>
      <c r="H2396">
        <f t="shared" si="112"/>
        <v>18</v>
      </c>
      <c r="I2396">
        <f>MATCH(G2396,Technologies!$B$229:$U$229,0)</f>
        <v>10</v>
      </c>
      <c r="J2396">
        <v>121</v>
      </c>
    </row>
    <row r="2397" spans="2:10" x14ac:dyDescent="0.25">
      <c r="B2397">
        <f>INDEX(exante.Technology!$A$5:$A$300,MATCH(E2397,exante.Technology!$C$5:$C$300,0))</f>
        <v>1438</v>
      </c>
      <c r="C2397" s="1">
        <f t="shared" si="111"/>
        <v>1085</v>
      </c>
      <c r="D2397" s="30" t="str">
        <f>IF(INDEX(Technologies!$B$230:$U$500,H2397,I2397)=0,"",INDEX(Technologies!$B$230:$U$500,H2397,I2397))</f>
        <v>Tier1</v>
      </c>
      <c r="E2397" t="str">
        <f>INDEX(Technologies!$B$230:$B$499,H2397)</f>
        <v>Frzr-Up-ManDef_Small-Tier1</v>
      </c>
      <c r="G2397" t="str">
        <f t="shared" si="113"/>
        <v>EffLevel</v>
      </c>
      <c r="H2397">
        <f t="shared" si="112"/>
        <v>18</v>
      </c>
      <c r="I2397">
        <f>MATCH(G2397,Technologies!$B$229:$U$229,0)</f>
        <v>11</v>
      </c>
      <c r="J2397">
        <v>121</v>
      </c>
    </row>
    <row r="2398" spans="2:10" x14ac:dyDescent="0.25">
      <c r="B2398">
        <f>INDEX(exante.Technology!$A$5:$A$300,MATCH(E2398,exante.Technology!$C$5:$C$300,0))</f>
        <v>1438</v>
      </c>
      <c r="C2398" s="1">
        <f t="shared" si="111"/>
        <v>167</v>
      </c>
      <c r="D2398" s="30">
        <f>IF(INDEX(Technologies!$B$230:$U$500,H2398,I2398)=0,"",INDEX(Technologies!$B$230:$U$500,H2398,I2398))</f>
        <v>229.5</v>
      </c>
      <c r="E2398" t="str">
        <f>INDEX(Technologies!$B$230:$B$499,H2398)</f>
        <v>Frzr-Up-ManDef_Small-Tier1</v>
      </c>
      <c r="G2398" t="str">
        <f t="shared" si="113"/>
        <v>Rated_kWhyr</v>
      </c>
      <c r="H2398">
        <f t="shared" si="112"/>
        <v>18</v>
      </c>
      <c r="I2398">
        <f>MATCH(G2398,Technologies!$B$229:$U$229,0)</f>
        <v>12</v>
      </c>
      <c r="J2398">
        <v>121</v>
      </c>
    </row>
    <row r="2399" spans="2:10" x14ac:dyDescent="0.25">
      <c r="B2399">
        <f>INDEX(exante.Technology!$A$5:$A$300,MATCH(E2399,exante.Technology!$C$5:$C$300,0))</f>
        <v>1438</v>
      </c>
      <c r="C2399" s="1">
        <f t="shared" si="111"/>
        <v>9</v>
      </c>
      <c r="D2399" s="30" t="str">
        <f>IF(INDEX(Technologies!$B$230:$U$500,H2399,I2399)=0,"",INDEX(Technologies!$B$230:$U$500,H2399,I2399))</f>
        <v>RatedkWh</v>
      </c>
      <c r="E2399" t="str">
        <f>INDEX(Technologies!$B$230:$B$499,H2399)</f>
        <v>Frzr-Up-ManDef_Small-Tier1</v>
      </c>
      <c r="G2399" t="str">
        <f t="shared" si="113"/>
        <v>Scale_Basis_Type</v>
      </c>
      <c r="H2399">
        <f t="shared" si="112"/>
        <v>18</v>
      </c>
      <c r="I2399">
        <f>MATCH(G2399,Technologies!$B$229:$U$229,0)</f>
        <v>13</v>
      </c>
      <c r="J2399">
        <v>121</v>
      </c>
    </row>
    <row r="2400" spans="2:10" x14ac:dyDescent="0.25">
      <c r="B2400">
        <f>INDEX(exante.Technology!$A$5:$A$300,MATCH(E2400,exante.Technology!$C$5:$C$300,0))</f>
        <v>1438</v>
      </c>
      <c r="C2400" s="1">
        <f t="shared" ref="C2400:C2463" si="114">+C2390</f>
        <v>10</v>
      </c>
      <c r="D2400" s="30">
        <f>IF(INDEX(Technologies!$B$230:$U$500,H2400,I2400)=0,"",INDEX(Technologies!$B$230:$U$500,H2400,I2400))</f>
        <v>229.5</v>
      </c>
      <c r="E2400" t="str">
        <f>INDEX(Technologies!$B$230:$B$499,H2400)</f>
        <v>Frzr-Up-ManDef_Small-Tier1</v>
      </c>
      <c r="G2400" t="str">
        <f t="shared" si="113"/>
        <v>Scale_Basis_Value</v>
      </c>
      <c r="H2400">
        <f t="shared" ref="H2400:H2463" si="115">+H2390+1</f>
        <v>18</v>
      </c>
      <c r="I2400">
        <f>MATCH(G2400,Technologies!$B$229:$U$229,0)</f>
        <v>14</v>
      </c>
      <c r="J2400">
        <v>121</v>
      </c>
    </row>
    <row r="2401" spans="2:10" x14ac:dyDescent="0.25">
      <c r="B2401">
        <f>INDEX(exante.Technology!$A$5:$A$300,MATCH(E2401,exante.Technology!$C$5:$C$300,0))</f>
        <v>1439</v>
      </c>
      <c r="C2401" s="1">
        <f t="shared" si="114"/>
        <v>1086</v>
      </c>
      <c r="D2401" s="30" t="str">
        <f>IF(INDEX(Technologies!$B$230:$U$500,H2401,I2401)=0,"",INDEX(Technologies!$B$230:$U$500,H2401,I2401))</f>
        <v>Upright</v>
      </c>
      <c r="E2401" t="str">
        <f>INDEX(Technologies!$B$230:$B$499,H2401)</f>
        <v>Frzr-Up-ManDef_Med-Tier1</v>
      </c>
      <c r="G2401" t="str">
        <f t="shared" si="113"/>
        <v>FreezerType</v>
      </c>
      <c r="H2401">
        <f t="shared" si="115"/>
        <v>19</v>
      </c>
      <c r="I2401">
        <f>MATCH(G2401,Technologies!$B$229:$U$229,0)</f>
        <v>4</v>
      </c>
      <c r="J2401">
        <v>121</v>
      </c>
    </row>
    <row r="2402" spans="2:10" x14ac:dyDescent="0.25">
      <c r="B2402">
        <f>INDEX(exante.Technology!$A$5:$A$300,MATCH(E2402,exante.Technology!$C$5:$C$300,0))</f>
        <v>1439</v>
      </c>
      <c r="C2402" s="1">
        <f t="shared" si="114"/>
        <v>95</v>
      </c>
      <c r="D2402" s="30" t="b">
        <f>IF(INDEX(Technologies!$B$230:$U$500,H2402,I2402)=0,"",INDEX(Technologies!$B$230:$U$500,H2402,I2402))</f>
        <v>0</v>
      </c>
      <c r="E2402" t="str">
        <f>INDEX(Technologies!$B$230:$B$499,H2402)</f>
        <v>Frzr-Up-ManDef_Med-Tier1</v>
      </c>
      <c r="G2402" t="str">
        <f t="shared" si="113"/>
        <v>IceMaker</v>
      </c>
      <c r="H2402">
        <f t="shared" si="115"/>
        <v>19</v>
      </c>
      <c r="I2402">
        <f>MATCH(G2402,Technologies!$B$229:$U$229,0)</f>
        <v>5</v>
      </c>
      <c r="J2402">
        <v>121</v>
      </c>
    </row>
    <row r="2403" spans="2:10" x14ac:dyDescent="0.25">
      <c r="B2403">
        <f>INDEX(exante.Technology!$A$5:$A$300,MATCH(E2403,exante.Technology!$C$5:$C$300,0))</f>
        <v>1439</v>
      </c>
      <c r="C2403" s="1">
        <f t="shared" si="114"/>
        <v>1083</v>
      </c>
      <c r="D2403" s="30" t="b">
        <f>IF(INDEX(Technologies!$B$230:$U$500,H2403,I2403)=0,"",INDEX(Technologies!$B$230:$U$500,H2403,I2403))</f>
        <v>0</v>
      </c>
      <c r="E2403" t="str">
        <f>INDEX(Technologies!$B$230:$B$499,H2403)</f>
        <v>Frzr-Up-ManDef_Med-Tier1</v>
      </c>
      <c r="G2403" t="str">
        <f t="shared" si="113"/>
        <v>ThruDoorIce</v>
      </c>
      <c r="H2403">
        <f t="shared" si="115"/>
        <v>19</v>
      </c>
      <c r="I2403">
        <f>MATCH(G2403,Technologies!$B$229:$U$229,0)</f>
        <v>6</v>
      </c>
      <c r="J2403">
        <v>121</v>
      </c>
    </row>
    <row r="2404" spans="2:10" x14ac:dyDescent="0.25">
      <c r="B2404">
        <f>INDEX(exante.Technology!$A$5:$A$300,MATCH(E2404,exante.Technology!$C$5:$C$300,0))</f>
        <v>1439</v>
      </c>
      <c r="C2404" s="1">
        <f t="shared" si="114"/>
        <v>38</v>
      </c>
      <c r="D2404" s="30" t="str">
        <f>IF(INDEX(Technologies!$B$230:$U$500,H2404,I2404)=0,"",INDEX(Technologies!$B$230:$U$500,H2404,I2404))</f>
        <v>Manual</v>
      </c>
      <c r="E2404" t="str">
        <f>INDEX(Technologies!$B$230:$B$499,H2404)</f>
        <v>Frzr-Up-ManDef_Med-Tier1</v>
      </c>
      <c r="G2404" t="str">
        <f t="shared" si="113"/>
        <v>Defrost</v>
      </c>
      <c r="H2404">
        <f t="shared" si="115"/>
        <v>19</v>
      </c>
      <c r="I2404">
        <f>MATCH(G2404,Technologies!$B$229:$U$229,0)</f>
        <v>7</v>
      </c>
      <c r="J2404">
        <v>121</v>
      </c>
    </row>
    <row r="2405" spans="2:10" x14ac:dyDescent="0.25">
      <c r="B2405">
        <f>INDEX(exante.Technology!$A$5:$A$300,MATCH(E2405,exante.Technology!$C$5:$C$300,0))</f>
        <v>1439</v>
      </c>
      <c r="C2405" s="1">
        <f t="shared" si="114"/>
        <v>205</v>
      </c>
      <c r="D2405" s="30">
        <f>IF(INDEX(Technologies!$B$230:$U$500,H2405,I2405)=0,"",INDEX(Technologies!$B$230:$U$500,H2405,I2405))</f>
        <v>14.5</v>
      </c>
      <c r="E2405" t="str">
        <f>INDEX(Technologies!$B$230:$B$499,H2405)</f>
        <v>Frzr-Up-ManDef_Med-Tier1</v>
      </c>
      <c r="G2405" t="str">
        <f t="shared" si="113"/>
        <v>TotVolume</v>
      </c>
      <c r="H2405">
        <f t="shared" si="115"/>
        <v>19</v>
      </c>
      <c r="I2405">
        <f>MATCH(G2405,Technologies!$B$229:$U$229,0)</f>
        <v>8</v>
      </c>
      <c r="J2405">
        <v>121</v>
      </c>
    </row>
    <row r="2406" spans="2:10" x14ac:dyDescent="0.25">
      <c r="B2406">
        <f>INDEX(exante.Technology!$A$5:$A$300,MATCH(E2406,exante.Technology!$C$5:$C$300,0))</f>
        <v>1439</v>
      </c>
      <c r="C2406" s="1">
        <f t="shared" si="114"/>
        <v>1084</v>
      </c>
      <c r="D2406" s="30" t="str">
        <f>IF(INDEX(Technologies!$B$230:$U$500,H2406,I2406)=0,"",INDEX(Technologies!$B$230:$U$500,H2406,I2406))</f>
        <v>Medium (13-16 cu ft)</v>
      </c>
      <c r="E2406" t="str">
        <f>INDEX(Technologies!$B$230:$B$499,H2406)</f>
        <v>Frzr-Up-ManDef_Med-Tier1</v>
      </c>
      <c r="G2406" t="str">
        <f t="shared" si="113"/>
        <v>SizeRange</v>
      </c>
      <c r="H2406">
        <f t="shared" si="115"/>
        <v>19</v>
      </c>
      <c r="I2406">
        <f>MATCH(G2406,Technologies!$B$229:$U$229,0)</f>
        <v>10</v>
      </c>
      <c r="J2406">
        <v>121</v>
      </c>
    </row>
    <row r="2407" spans="2:10" x14ac:dyDescent="0.25">
      <c r="B2407">
        <f>INDEX(exante.Technology!$A$5:$A$300,MATCH(E2407,exante.Technology!$C$5:$C$300,0))</f>
        <v>1439</v>
      </c>
      <c r="C2407" s="1">
        <f t="shared" si="114"/>
        <v>1085</v>
      </c>
      <c r="D2407" s="30" t="str">
        <f>IF(INDEX(Technologies!$B$230:$U$500,H2407,I2407)=0,"",INDEX(Technologies!$B$230:$U$500,H2407,I2407))</f>
        <v>Tier1</v>
      </c>
      <c r="E2407" t="str">
        <f>INDEX(Technologies!$B$230:$B$499,H2407)</f>
        <v>Frzr-Up-ManDef_Med-Tier1</v>
      </c>
      <c r="G2407" t="str">
        <f t="shared" si="113"/>
        <v>EffLevel</v>
      </c>
      <c r="H2407">
        <f t="shared" si="115"/>
        <v>19</v>
      </c>
      <c r="I2407">
        <f>MATCH(G2407,Technologies!$B$229:$U$229,0)</f>
        <v>11</v>
      </c>
      <c r="J2407">
        <v>121</v>
      </c>
    </row>
    <row r="2408" spans="2:10" x14ac:dyDescent="0.25">
      <c r="B2408">
        <f>INDEX(exante.Technology!$A$5:$A$300,MATCH(E2408,exante.Technology!$C$5:$C$300,0))</f>
        <v>1439</v>
      </c>
      <c r="C2408" s="1">
        <f t="shared" si="114"/>
        <v>167</v>
      </c>
      <c r="D2408" s="30">
        <f>IF(INDEX(Technologies!$B$230:$U$500,H2408,I2408)=0,"",INDEX(Technologies!$B$230:$U$500,H2408,I2408))</f>
        <v>246.6</v>
      </c>
      <c r="E2408" t="str">
        <f>INDEX(Technologies!$B$230:$B$499,H2408)</f>
        <v>Frzr-Up-ManDef_Med-Tier1</v>
      </c>
      <c r="G2408" t="str">
        <f t="shared" si="113"/>
        <v>Rated_kWhyr</v>
      </c>
      <c r="H2408">
        <f t="shared" si="115"/>
        <v>19</v>
      </c>
      <c r="I2408">
        <f>MATCH(G2408,Technologies!$B$229:$U$229,0)</f>
        <v>12</v>
      </c>
      <c r="J2408">
        <v>121</v>
      </c>
    </row>
    <row r="2409" spans="2:10" x14ac:dyDescent="0.25">
      <c r="B2409">
        <f>INDEX(exante.Technology!$A$5:$A$300,MATCH(E2409,exante.Technology!$C$5:$C$300,0))</f>
        <v>1439</v>
      </c>
      <c r="C2409" s="1">
        <f t="shared" si="114"/>
        <v>9</v>
      </c>
      <c r="D2409" s="30" t="str">
        <f>IF(INDEX(Technologies!$B$230:$U$500,H2409,I2409)=0,"",INDEX(Technologies!$B$230:$U$500,H2409,I2409))</f>
        <v>RatedkWh</v>
      </c>
      <c r="E2409" t="str">
        <f>INDEX(Technologies!$B$230:$B$499,H2409)</f>
        <v>Frzr-Up-ManDef_Med-Tier1</v>
      </c>
      <c r="G2409" t="str">
        <f t="shared" si="113"/>
        <v>Scale_Basis_Type</v>
      </c>
      <c r="H2409">
        <f t="shared" si="115"/>
        <v>19</v>
      </c>
      <c r="I2409">
        <f>MATCH(G2409,Technologies!$B$229:$U$229,0)</f>
        <v>13</v>
      </c>
      <c r="J2409">
        <v>121</v>
      </c>
    </row>
    <row r="2410" spans="2:10" x14ac:dyDescent="0.25">
      <c r="B2410">
        <f>INDEX(exante.Technology!$A$5:$A$300,MATCH(E2410,exante.Technology!$C$5:$C$300,0))</f>
        <v>1439</v>
      </c>
      <c r="C2410" s="1">
        <f t="shared" si="114"/>
        <v>10</v>
      </c>
      <c r="D2410" s="30">
        <f>IF(INDEX(Technologies!$B$230:$U$500,H2410,I2410)=0,"",INDEX(Technologies!$B$230:$U$500,H2410,I2410))</f>
        <v>246.6</v>
      </c>
      <c r="E2410" t="str">
        <f>INDEX(Technologies!$B$230:$B$499,H2410)</f>
        <v>Frzr-Up-ManDef_Med-Tier1</v>
      </c>
      <c r="G2410" t="str">
        <f t="shared" si="113"/>
        <v>Scale_Basis_Value</v>
      </c>
      <c r="H2410">
        <f t="shared" si="115"/>
        <v>19</v>
      </c>
      <c r="I2410">
        <f>MATCH(G2410,Technologies!$B$229:$U$229,0)</f>
        <v>14</v>
      </c>
      <c r="J2410">
        <v>121</v>
      </c>
    </row>
    <row r="2411" spans="2:10" x14ac:dyDescent="0.25">
      <c r="B2411">
        <f>INDEX(exante.Technology!$A$5:$A$300,MATCH(E2411,exante.Technology!$C$5:$C$300,0))</f>
        <v>1440</v>
      </c>
      <c r="C2411" s="1">
        <f t="shared" si="114"/>
        <v>1086</v>
      </c>
      <c r="D2411" s="30" t="str">
        <f>IF(INDEX(Technologies!$B$230:$U$500,H2411,I2411)=0,"",INDEX(Technologies!$B$230:$U$500,H2411,I2411))</f>
        <v>Upright</v>
      </c>
      <c r="E2411" t="str">
        <f>INDEX(Technologies!$B$230:$B$499,H2411)</f>
        <v>Frzr-Up-ManDef_Large-Tier1</v>
      </c>
      <c r="G2411" t="str">
        <f t="shared" si="113"/>
        <v>FreezerType</v>
      </c>
      <c r="H2411">
        <f t="shared" si="115"/>
        <v>20</v>
      </c>
      <c r="I2411">
        <f>MATCH(G2411,Technologies!$B$229:$U$229,0)</f>
        <v>4</v>
      </c>
      <c r="J2411">
        <v>121</v>
      </c>
    </row>
    <row r="2412" spans="2:10" x14ac:dyDescent="0.25">
      <c r="B2412">
        <f>INDEX(exante.Technology!$A$5:$A$300,MATCH(E2412,exante.Technology!$C$5:$C$300,0))</f>
        <v>1440</v>
      </c>
      <c r="C2412" s="1">
        <f t="shared" si="114"/>
        <v>95</v>
      </c>
      <c r="D2412" s="30" t="b">
        <f>IF(INDEX(Technologies!$B$230:$U$500,H2412,I2412)=0,"",INDEX(Technologies!$B$230:$U$500,H2412,I2412))</f>
        <v>0</v>
      </c>
      <c r="E2412" t="str">
        <f>INDEX(Technologies!$B$230:$B$499,H2412)</f>
        <v>Frzr-Up-ManDef_Large-Tier1</v>
      </c>
      <c r="G2412" t="str">
        <f t="shared" si="113"/>
        <v>IceMaker</v>
      </c>
      <c r="H2412">
        <f t="shared" si="115"/>
        <v>20</v>
      </c>
      <c r="I2412">
        <f>MATCH(G2412,Technologies!$B$229:$U$229,0)</f>
        <v>5</v>
      </c>
      <c r="J2412">
        <v>121</v>
      </c>
    </row>
    <row r="2413" spans="2:10" x14ac:dyDescent="0.25">
      <c r="B2413">
        <f>INDEX(exante.Technology!$A$5:$A$300,MATCH(E2413,exante.Technology!$C$5:$C$300,0))</f>
        <v>1440</v>
      </c>
      <c r="C2413" s="1">
        <f t="shared" si="114"/>
        <v>1083</v>
      </c>
      <c r="D2413" s="30" t="b">
        <f>IF(INDEX(Technologies!$B$230:$U$500,H2413,I2413)=0,"",INDEX(Technologies!$B$230:$U$500,H2413,I2413))</f>
        <v>0</v>
      </c>
      <c r="E2413" t="str">
        <f>INDEX(Technologies!$B$230:$B$499,H2413)</f>
        <v>Frzr-Up-ManDef_Large-Tier1</v>
      </c>
      <c r="G2413" t="str">
        <f t="shared" si="113"/>
        <v>ThruDoorIce</v>
      </c>
      <c r="H2413">
        <f t="shared" si="115"/>
        <v>20</v>
      </c>
      <c r="I2413">
        <f>MATCH(G2413,Technologies!$B$229:$U$229,0)</f>
        <v>6</v>
      </c>
      <c r="J2413">
        <v>121</v>
      </c>
    </row>
    <row r="2414" spans="2:10" x14ac:dyDescent="0.25">
      <c r="B2414">
        <f>INDEX(exante.Technology!$A$5:$A$300,MATCH(E2414,exante.Technology!$C$5:$C$300,0))</f>
        <v>1440</v>
      </c>
      <c r="C2414" s="1">
        <f t="shared" si="114"/>
        <v>38</v>
      </c>
      <c r="D2414" s="30" t="str">
        <f>IF(INDEX(Technologies!$B$230:$U$500,H2414,I2414)=0,"",INDEX(Technologies!$B$230:$U$500,H2414,I2414))</f>
        <v>Manual</v>
      </c>
      <c r="E2414" t="str">
        <f>INDEX(Technologies!$B$230:$B$499,H2414)</f>
        <v>Frzr-Up-ManDef_Large-Tier1</v>
      </c>
      <c r="G2414" t="str">
        <f t="shared" si="113"/>
        <v>Defrost</v>
      </c>
      <c r="H2414">
        <f t="shared" si="115"/>
        <v>20</v>
      </c>
      <c r="I2414">
        <f>MATCH(G2414,Technologies!$B$229:$U$229,0)</f>
        <v>7</v>
      </c>
      <c r="J2414">
        <v>121</v>
      </c>
    </row>
    <row r="2415" spans="2:10" x14ac:dyDescent="0.25">
      <c r="B2415">
        <f>INDEX(exante.Technology!$A$5:$A$300,MATCH(E2415,exante.Technology!$C$5:$C$300,0))</f>
        <v>1440</v>
      </c>
      <c r="C2415" s="1">
        <f t="shared" si="114"/>
        <v>205</v>
      </c>
      <c r="D2415" s="30">
        <f>IF(INDEX(Technologies!$B$230:$U$500,H2415,I2415)=0,"",INDEX(Technologies!$B$230:$U$500,H2415,I2415))</f>
        <v>18</v>
      </c>
      <c r="E2415" t="str">
        <f>INDEX(Technologies!$B$230:$B$499,H2415)</f>
        <v>Frzr-Up-ManDef_Large-Tier1</v>
      </c>
      <c r="G2415" t="str">
        <f t="shared" si="113"/>
        <v>TotVolume</v>
      </c>
      <c r="H2415">
        <f t="shared" si="115"/>
        <v>20</v>
      </c>
      <c r="I2415">
        <f>MATCH(G2415,Technologies!$B$229:$U$229,0)</f>
        <v>8</v>
      </c>
      <c r="J2415">
        <v>121</v>
      </c>
    </row>
    <row r="2416" spans="2:10" x14ac:dyDescent="0.25">
      <c r="B2416">
        <f>INDEX(exante.Technology!$A$5:$A$300,MATCH(E2416,exante.Technology!$C$5:$C$300,0))</f>
        <v>1440</v>
      </c>
      <c r="C2416" s="1">
        <f t="shared" si="114"/>
        <v>1084</v>
      </c>
      <c r="D2416" s="30" t="str">
        <f>IF(INDEX(Technologies!$B$230:$U$500,H2416,I2416)=0,"",INDEX(Technologies!$B$230:$U$500,H2416,I2416))</f>
        <v>Large (&gt;16 cu ft)</v>
      </c>
      <c r="E2416" t="str">
        <f>INDEX(Technologies!$B$230:$B$499,H2416)</f>
        <v>Frzr-Up-ManDef_Large-Tier1</v>
      </c>
      <c r="G2416" t="str">
        <f t="shared" si="113"/>
        <v>SizeRange</v>
      </c>
      <c r="H2416">
        <f t="shared" si="115"/>
        <v>20</v>
      </c>
      <c r="I2416">
        <f>MATCH(G2416,Technologies!$B$229:$U$229,0)</f>
        <v>10</v>
      </c>
      <c r="J2416">
        <v>121</v>
      </c>
    </row>
    <row r="2417" spans="2:10" x14ac:dyDescent="0.25">
      <c r="B2417">
        <f>INDEX(exante.Technology!$A$5:$A$300,MATCH(E2417,exante.Technology!$C$5:$C$300,0))</f>
        <v>1440</v>
      </c>
      <c r="C2417" s="1">
        <f t="shared" si="114"/>
        <v>1085</v>
      </c>
      <c r="D2417" s="30" t="str">
        <f>IF(INDEX(Technologies!$B$230:$U$500,H2417,I2417)=0,"",INDEX(Technologies!$B$230:$U$500,H2417,I2417))</f>
        <v>Tier1</v>
      </c>
      <c r="E2417" t="str">
        <f>INDEX(Technologies!$B$230:$B$499,H2417)</f>
        <v>Frzr-Up-ManDef_Large-Tier1</v>
      </c>
      <c r="G2417" t="str">
        <f t="shared" si="113"/>
        <v>EffLevel</v>
      </c>
      <c r="H2417">
        <f t="shared" si="115"/>
        <v>20</v>
      </c>
      <c r="I2417">
        <f>MATCH(G2417,Technologies!$B$229:$U$229,0)</f>
        <v>11</v>
      </c>
      <c r="J2417">
        <v>121</v>
      </c>
    </row>
    <row r="2418" spans="2:10" x14ac:dyDescent="0.25">
      <c r="B2418">
        <f>INDEX(exante.Technology!$A$5:$A$300,MATCH(E2418,exante.Technology!$C$5:$C$300,0))</f>
        <v>1440</v>
      </c>
      <c r="C2418" s="1">
        <f t="shared" si="114"/>
        <v>167</v>
      </c>
      <c r="D2418" s="30">
        <f>IF(INDEX(Technologies!$B$230:$U$500,H2418,I2418)=0,"",INDEX(Technologies!$B$230:$U$500,H2418,I2418))</f>
        <v>264.60000000000002</v>
      </c>
      <c r="E2418" t="str">
        <f>INDEX(Technologies!$B$230:$B$499,H2418)</f>
        <v>Frzr-Up-ManDef_Large-Tier1</v>
      </c>
      <c r="G2418" t="str">
        <f t="shared" si="113"/>
        <v>Rated_kWhyr</v>
      </c>
      <c r="H2418">
        <f t="shared" si="115"/>
        <v>20</v>
      </c>
      <c r="I2418">
        <f>MATCH(G2418,Technologies!$B$229:$U$229,0)</f>
        <v>12</v>
      </c>
      <c r="J2418">
        <v>121</v>
      </c>
    </row>
    <row r="2419" spans="2:10" x14ac:dyDescent="0.25">
      <c r="B2419">
        <f>INDEX(exante.Technology!$A$5:$A$300,MATCH(E2419,exante.Technology!$C$5:$C$300,0))</f>
        <v>1440</v>
      </c>
      <c r="C2419" s="1">
        <f t="shared" si="114"/>
        <v>9</v>
      </c>
      <c r="D2419" s="30" t="str">
        <f>IF(INDEX(Technologies!$B$230:$U$500,H2419,I2419)=0,"",INDEX(Technologies!$B$230:$U$500,H2419,I2419))</f>
        <v>RatedkWh</v>
      </c>
      <c r="E2419" t="str">
        <f>INDEX(Technologies!$B$230:$B$499,H2419)</f>
        <v>Frzr-Up-ManDef_Large-Tier1</v>
      </c>
      <c r="G2419" t="str">
        <f t="shared" si="113"/>
        <v>Scale_Basis_Type</v>
      </c>
      <c r="H2419">
        <f t="shared" si="115"/>
        <v>20</v>
      </c>
      <c r="I2419">
        <f>MATCH(G2419,Technologies!$B$229:$U$229,0)</f>
        <v>13</v>
      </c>
      <c r="J2419">
        <v>121</v>
      </c>
    </row>
    <row r="2420" spans="2:10" x14ac:dyDescent="0.25">
      <c r="B2420">
        <f>INDEX(exante.Technology!$A$5:$A$300,MATCH(E2420,exante.Technology!$C$5:$C$300,0))</f>
        <v>1440</v>
      </c>
      <c r="C2420" s="1">
        <f t="shared" si="114"/>
        <v>10</v>
      </c>
      <c r="D2420" s="30">
        <f>IF(INDEX(Technologies!$B$230:$U$500,H2420,I2420)=0,"",INDEX(Technologies!$B$230:$U$500,H2420,I2420))</f>
        <v>264.60000000000002</v>
      </c>
      <c r="E2420" t="str">
        <f>INDEX(Technologies!$B$230:$B$499,H2420)</f>
        <v>Frzr-Up-ManDef_Large-Tier1</v>
      </c>
      <c r="G2420" t="str">
        <f t="shared" si="113"/>
        <v>Scale_Basis_Value</v>
      </c>
      <c r="H2420">
        <f t="shared" si="115"/>
        <v>20</v>
      </c>
      <c r="I2420">
        <f>MATCH(G2420,Technologies!$B$229:$U$229,0)</f>
        <v>14</v>
      </c>
      <c r="J2420">
        <v>121</v>
      </c>
    </row>
    <row r="2421" spans="2:10" x14ac:dyDescent="0.25">
      <c r="B2421">
        <f>INDEX(exante.Technology!$A$5:$A$300,MATCH(E2421,exante.Technology!$C$5:$C$300,0))</f>
        <v>1441</v>
      </c>
      <c r="C2421" s="1">
        <f t="shared" si="114"/>
        <v>1086</v>
      </c>
      <c r="D2421" s="30" t="str">
        <f>IF(INDEX(Technologies!$B$230:$U$500,H2421,I2421)=0,"",INDEX(Technologies!$B$230:$U$500,H2421,I2421))</f>
        <v>Upright</v>
      </c>
      <c r="E2421" t="str">
        <f>INDEX(Technologies!$B$230:$B$499,H2421)</f>
        <v>Frzr-Up-ManDef_WtdSize-Tier1</v>
      </c>
      <c r="G2421" t="str">
        <f t="shared" si="113"/>
        <v>FreezerType</v>
      </c>
      <c r="H2421">
        <f t="shared" si="115"/>
        <v>21</v>
      </c>
      <c r="I2421">
        <f>MATCH(G2421,Technologies!$B$229:$U$229,0)</f>
        <v>4</v>
      </c>
      <c r="J2421">
        <v>121</v>
      </c>
    </row>
    <row r="2422" spans="2:10" x14ac:dyDescent="0.25">
      <c r="B2422">
        <f>INDEX(exante.Technology!$A$5:$A$300,MATCH(E2422,exante.Technology!$C$5:$C$300,0))</f>
        <v>1441</v>
      </c>
      <c r="C2422" s="1">
        <f t="shared" si="114"/>
        <v>95</v>
      </c>
      <c r="D2422" s="30" t="b">
        <f>IF(INDEX(Technologies!$B$230:$U$500,H2422,I2422)=0,"",INDEX(Technologies!$B$230:$U$500,H2422,I2422))</f>
        <v>0</v>
      </c>
      <c r="E2422" t="str">
        <f>INDEX(Technologies!$B$230:$B$499,H2422)</f>
        <v>Frzr-Up-ManDef_WtdSize-Tier1</v>
      </c>
      <c r="G2422" t="str">
        <f t="shared" ref="G2422:G2462" si="116">VLOOKUP(C2422,$B$6:$C$17,2,FALSE)</f>
        <v>IceMaker</v>
      </c>
      <c r="H2422">
        <f t="shared" si="115"/>
        <v>21</v>
      </c>
      <c r="I2422">
        <f>MATCH(G2422,Technologies!$B$229:$U$229,0)</f>
        <v>5</v>
      </c>
      <c r="J2422">
        <v>121</v>
      </c>
    </row>
    <row r="2423" spans="2:10" x14ac:dyDescent="0.25">
      <c r="B2423">
        <f>INDEX(exante.Technology!$A$5:$A$300,MATCH(E2423,exante.Technology!$C$5:$C$300,0))</f>
        <v>1441</v>
      </c>
      <c r="C2423" s="1">
        <f t="shared" si="114"/>
        <v>1083</v>
      </c>
      <c r="D2423" s="30" t="b">
        <f>IF(INDEX(Technologies!$B$230:$U$500,H2423,I2423)=0,"",INDEX(Technologies!$B$230:$U$500,H2423,I2423))</f>
        <v>0</v>
      </c>
      <c r="E2423" t="str">
        <f>INDEX(Technologies!$B$230:$B$499,H2423)</f>
        <v>Frzr-Up-ManDef_WtdSize-Tier1</v>
      </c>
      <c r="G2423" t="str">
        <f t="shared" si="116"/>
        <v>ThruDoorIce</v>
      </c>
      <c r="H2423">
        <f t="shared" si="115"/>
        <v>21</v>
      </c>
      <c r="I2423">
        <f>MATCH(G2423,Technologies!$B$229:$U$229,0)</f>
        <v>6</v>
      </c>
      <c r="J2423">
        <v>121</v>
      </c>
    </row>
    <row r="2424" spans="2:10" x14ac:dyDescent="0.25">
      <c r="B2424">
        <f>INDEX(exante.Technology!$A$5:$A$300,MATCH(E2424,exante.Technology!$C$5:$C$300,0))</f>
        <v>1441</v>
      </c>
      <c r="C2424" s="1">
        <f t="shared" si="114"/>
        <v>38</v>
      </c>
      <c r="D2424" s="30" t="str">
        <f>IF(INDEX(Technologies!$B$230:$U$500,H2424,I2424)=0,"",INDEX(Technologies!$B$230:$U$500,H2424,I2424))</f>
        <v>Manual</v>
      </c>
      <c r="E2424" t="str">
        <f>INDEX(Technologies!$B$230:$B$499,H2424)</f>
        <v>Frzr-Up-ManDef_WtdSize-Tier1</v>
      </c>
      <c r="G2424" t="str">
        <f t="shared" si="116"/>
        <v>Defrost</v>
      </c>
      <c r="H2424">
        <f t="shared" si="115"/>
        <v>21</v>
      </c>
      <c r="I2424">
        <f>MATCH(G2424,Technologies!$B$229:$U$229,0)</f>
        <v>7</v>
      </c>
      <c r="J2424">
        <v>121</v>
      </c>
    </row>
    <row r="2425" spans="2:10" x14ac:dyDescent="0.25">
      <c r="B2425">
        <f>INDEX(exante.Technology!$A$5:$A$300,MATCH(E2425,exante.Technology!$C$5:$C$300,0))</f>
        <v>1441</v>
      </c>
      <c r="C2425" s="1">
        <f t="shared" si="114"/>
        <v>205</v>
      </c>
      <c r="D2425" s="30">
        <f>IF(INDEX(Technologies!$B$230:$U$500,H2425,I2425)=0,"",INDEX(Technologies!$B$230:$U$500,H2425,I2425))</f>
        <v>15</v>
      </c>
      <c r="E2425" t="str">
        <f>INDEX(Technologies!$B$230:$B$499,H2425)</f>
        <v>Frzr-Up-ManDef_WtdSize-Tier1</v>
      </c>
      <c r="G2425" t="str">
        <f t="shared" si="116"/>
        <v>TotVolume</v>
      </c>
      <c r="H2425">
        <f t="shared" si="115"/>
        <v>21</v>
      </c>
      <c r="I2425">
        <f>MATCH(G2425,Technologies!$B$229:$U$229,0)</f>
        <v>8</v>
      </c>
      <c r="J2425">
        <v>121</v>
      </c>
    </row>
    <row r="2426" spans="2:10" x14ac:dyDescent="0.25">
      <c r="B2426">
        <f>INDEX(exante.Technology!$A$5:$A$300,MATCH(E2426,exante.Technology!$C$5:$C$300,0))</f>
        <v>1441</v>
      </c>
      <c r="C2426" s="1">
        <f t="shared" si="114"/>
        <v>1084</v>
      </c>
      <c r="D2426" s="30" t="str">
        <f>IF(INDEX(Technologies!$B$230:$U$500,H2426,I2426)=0,"",INDEX(Technologies!$B$230:$U$500,H2426,I2426))</f>
        <v>Weighted Size</v>
      </c>
      <c r="E2426" t="str">
        <f>INDEX(Technologies!$B$230:$B$499,H2426)</f>
        <v>Frzr-Up-ManDef_WtdSize-Tier1</v>
      </c>
      <c r="G2426" t="str">
        <f t="shared" si="116"/>
        <v>SizeRange</v>
      </c>
      <c r="H2426">
        <f t="shared" si="115"/>
        <v>21</v>
      </c>
      <c r="I2426">
        <f>MATCH(G2426,Technologies!$B$229:$U$229,0)</f>
        <v>10</v>
      </c>
      <c r="J2426">
        <v>121</v>
      </c>
    </row>
    <row r="2427" spans="2:10" x14ac:dyDescent="0.25">
      <c r="B2427">
        <f>INDEX(exante.Technology!$A$5:$A$300,MATCH(E2427,exante.Technology!$C$5:$C$300,0))</f>
        <v>1441</v>
      </c>
      <c r="C2427" s="1">
        <f t="shared" si="114"/>
        <v>1085</v>
      </c>
      <c r="D2427" s="30" t="str">
        <f>IF(INDEX(Technologies!$B$230:$U$500,H2427,I2427)=0,"",INDEX(Technologies!$B$230:$U$500,H2427,I2427))</f>
        <v>Tier1</v>
      </c>
      <c r="E2427" t="str">
        <f>INDEX(Technologies!$B$230:$B$499,H2427)</f>
        <v>Frzr-Up-ManDef_WtdSize-Tier1</v>
      </c>
      <c r="G2427" t="str">
        <f t="shared" si="116"/>
        <v>EffLevel</v>
      </c>
      <c r="H2427">
        <f t="shared" si="115"/>
        <v>21</v>
      </c>
      <c r="I2427">
        <f>MATCH(G2427,Technologies!$B$229:$U$229,0)</f>
        <v>11</v>
      </c>
      <c r="J2427">
        <v>121</v>
      </c>
    </row>
    <row r="2428" spans="2:10" x14ac:dyDescent="0.25">
      <c r="B2428">
        <f>INDEX(exante.Technology!$A$5:$A$300,MATCH(E2428,exante.Technology!$C$5:$C$300,0))</f>
        <v>1441</v>
      </c>
      <c r="C2428" s="1">
        <f t="shared" si="114"/>
        <v>167</v>
      </c>
      <c r="D2428" s="30">
        <f>IF(INDEX(Technologies!$B$230:$U$500,H2428,I2428)=0,"",INDEX(Technologies!$B$230:$U$500,H2428,I2428))</f>
        <v>249.3</v>
      </c>
      <c r="E2428" t="str">
        <f>INDEX(Technologies!$B$230:$B$499,H2428)</f>
        <v>Frzr-Up-ManDef_WtdSize-Tier1</v>
      </c>
      <c r="G2428" t="str">
        <f t="shared" si="116"/>
        <v>Rated_kWhyr</v>
      </c>
      <c r="H2428">
        <f t="shared" si="115"/>
        <v>21</v>
      </c>
      <c r="I2428">
        <f>MATCH(G2428,Technologies!$B$229:$U$229,0)</f>
        <v>12</v>
      </c>
      <c r="J2428">
        <v>121</v>
      </c>
    </row>
    <row r="2429" spans="2:10" x14ac:dyDescent="0.25">
      <c r="B2429">
        <f>INDEX(exante.Technology!$A$5:$A$300,MATCH(E2429,exante.Technology!$C$5:$C$300,0))</f>
        <v>1441</v>
      </c>
      <c r="C2429" s="1">
        <f t="shared" si="114"/>
        <v>9</v>
      </c>
      <c r="D2429" s="30" t="str">
        <f>IF(INDEX(Technologies!$B$230:$U$500,H2429,I2429)=0,"",INDEX(Technologies!$B$230:$U$500,H2429,I2429))</f>
        <v>RatedkWh</v>
      </c>
      <c r="E2429" t="str">
        <f>INDEX(Technologies!$B$230:$B$499,H2429)</f>
        <v>Frzr-Up-ManDef_WtdSize-Tier1</v>
      </c>
      <c r="G2429" t="str">
        <f t="shared" si="116"/>
        <v>Scale_Basis_Type</v>
      </c>
      <c r="H2429">
        <f t="shared" si="115"/>
        <v>21</v>
      </c>
      <c r="I2429">
        <f>MATCH(G2429,Technologies!$B$229:$U$229,0)</f>
        <v>13</v>
      </c>
      <c r="J2429">
        <v>121</v>
      </c>
    </row>
    <row r="2430" spans="2:10" x14ac:dyDescent="0.25">
      <c r="B2430">
        <f>INDEX(exante.Technology!$A$5:$A$300,MATCH(E2430,exante.Technology!$C$5:$C$300,0))</f>
        <v>1441</v>
      </c>
      <c r="C2430" s="1">
        <f t="shared" si="114"/>
        <v>10</v>
      </c>
      <c r="D2430" s="30">
        <f>IF(INDEX(Technologies!$B$230:$U$500,H2430,I2430)=0,"",INDEX(Technologies!$B$230:$U$500,H2430,I2430))</f>
        <v>249.3</v>
      </c>
      <c r="E2430" t="str">
        <f>INDEX(Technologies!$B$230:$B$499,H2430)</f>
        <v>Frzr-Up-ManDef_WtdSize-Tier1</v>
      </c>
      <c r="G2430" t="str">
        <f t="shared" si="116"/>
        <v>Scale_Basis_Value</v>
      </c>
      <c r="H2430">
        <f t="shared" si="115"/>
        <v>21</v>
      </c>
      <c r="I2430">
        <f>MATCH(G2430,Technologies!$B$229:$U$229,0)</f>
        <v>14</v>
      </c>
      <c r="J2430">
        <v>121</v>
      </c>
    </row>
    <row r="2431" spans="2:10" x14ac:dyDescent="0.25">
      <c r="B2431">
        <f>INDEX(exante.Technology!$A$5:$A$300,MATCH(E2431,exante.Technology!$C$5:$C$300,0))</f>
        <v>1442</v>
      </c>
      <c r="C2431" s="1">
        <f t="shared" si="114"/>
        <v>1086</v>
      </c>
      <c r="D2431" s="30" t="str">
        <f>IF(INDEX(Technologies!$B$230:$U$500,H2431,I2431)=0,"",INDEX(Technologies!$B$230:$U$500,H2431,I2431))</f>
        <v>Upright</v>
      </c>
      <c r="E2431" t="str">
        <f>INDEX(Technologies!$B$230:$B$499,H2431)</f>
        <v>Frzr-Up-AutoDef_Small-Tier1</v>
      </c>
      <c r="G2431" t="str">
        <f t="shared" si="116"/>
        <v>FreezerType</v>
      </c>
      <c r="H2431">
        <f t="shared" si="115"/>
        <v>22</v>
      </c>
      <c r="I2431">
        <f>MATCH(G2431,Technologies!$B$229:$U$229,0)</f>
        <v>4</v>
      </c>
      <c r="J2431">
        <v>121</v>
      </c>
    </row>
    <row r="2432" spans="2:10" x14ac:dyDescent="0.25">
      <c r="B2432">
        <f>INDEX(exante.Technology!$A$5:$A$300,MATCH(E2432,exante.Technology!$C$5:$C$300,0))</f>
        <v>1442</v>
      </c>
      <c r="C2432" s="1">
        <f t="shared" si="114"/>
        <v>95</v>
      </c>
      <c r="D2432" s="30" t="b">
        <f>IF(INDEX(Technologies!$B$230:$U$500,H2432,I2432)=0,"",INDEX(Technologies!$B$230:$U$500,H2432,I2432))</f>
        <v>1</v>
      </c>
      <c r="E2432" t="str">
        <f>INDEX(Technologies!$B$230:$B$499,H2432)</f>
        <v>Frzr-Up-AutoDef_Small-Tier1</v>
      </c>
      <c r="G2432" t="str">
        <f t="shared" si="116"/>
        <v>IceMaker</v>
      </c>
      <c r="H2432">
        <f t="shared" si="115"/>
        <v>22</v>
      </c>
      <c r="I2432">
        <f>MATCH(G2432,Technologies!$B$229:$U$229,0)</f>
        <v>5</v>
      </c>
      <c r="J2432">
        <v>121</v>
      </c>
    </row>
    <row r="2433" spans="2:10" x14ac:dyDescent="0.25">
      <c r="B2433">
        <f>INDEX(exante.Technology!$A$5:$A$300,MATCH(E2433,exante.Technology!$C$5:$C$300,0))</f>
        <v>1442</v>
      </c>
      <c r="C2433" s="1">
        <f t="shared" si="114"/>
        <v>1083</v>
      </c>
      <c r="D2433" s="30" t="b">
        <f>IF(INDEX(Technologies!$B$230:$U$500,H2433,I2433)=0,"",INDEX(Technologies!$B$230:$U$500,H2433,I2433))</f>
        <v>0</v>
      </c>
      <c r="E2433" t="str">
        <f>INDEX(Technologies!$B$230:$B$499,H2433)</f>
        <v>Frzr-Up-AutoDef_Small-Tier1</v>
      </c>
      <c r="G2433" t="str">
        <f t="shared" si="116"/>
        <v>ThruDoorIce</v>
      </c>
      <c r="H2433">
        <f t="shared" si="115"/>
        <v>22</v>
      </c>
      <c r="I2433">
        <f>MATCH(G2433,Technologies!$B$229:$U$229,0)</f>
        <v>6</v>
      </c>
      <c r="J2433">
        <v>121</v>
      </c>
    </row>
    <row r="2434" spans="2:10" x14ac:dyDescent="0.25">
      <c r="B2434">
        <f>INDEX(exante.Technology!$A$5:$A$300,MATCH(E2434,exante.Technology!$C$5:$C$300,0))</f>
        <v>1442</v>
      </c>
      <c r="C2434" s="1">
        <f t="shared" si="114"/>
        <v>38</v>
      </c>
      <c r="D2434" s="30" t="str">
        <f>IF(INDEX(Technologies!$B$230:$U$500,H2434,I2434)=0,"",INDEX(Technologies!$B$230:$U$500,H2434,I2434))</f>
        <v>Automatic</v>
      </c>
      <c r="E2434" t="str">
        <f>INDEX(Technologies!$B$230:$B$499,H2434)</f>
        <v>Frzr-Up-AutoDef_Small-Tier1</v>
      </c>
      <c r="G2434" t="str">
        <f t="shared" si="116"/>
        <v>Defrost</v>
      </c>
      <c r="H2434">
        <f t="shared" si="115"/>
        <v>22</v>
      </c>
      <c r="I2434">
        <f>MATCH(G2434,Technologies!$B$229:$U$229,0)</f>
        <v>7</v>
      </c>
      <c r="J2434">
        <v>121</v>
      </c>
    </row>
    <row r="2435" spans="2:10" x14ac:dyDescent="0.25">
      <c r="B2435">
        <f>INDEX(exante.Technology!$A$5:$A$300,MATCH(E2435,exante.Technology!$C$5:$C$300,0))</f>
        <v>1442</v>
      </c>
      <c r="C2435" s="1">
        <f t="shared" si="114"/>
        <v>205</v>
      </c>
      <c r="D2435" s="30">
        <f>IF(INDEX(Technologies!$B$230:$U$500,H2435,I2435)=0,"",INDEX(Technologies!$B$230:$U$500,H2435,I2435))</f>
        <v>11</v>
      </c>
      <c r="E2435" t="str">
        <f>INDEX(Technologies!$B$230:$B$499,H2435)</f>
        <v>Frzr-Up-AutoDef_Small-Tier1</v>
      </c>
      <c r="G2435" t="str">
        <f t="shared" si="116"/>
        <v>TotVolume</v>
      </c>
      <c r="H2435">
        <f t="shared" si="115"/>
        <v>22</v>
      </c>
      <c r="I2435">
        <f>MATCH(G2435,Technologies!$B$229:$U$229,0)</f>
        <v>8</v>
      </c>
      <c r="J2435">
        <v>121</v>
      </c>
    </row>
    <row r="2436" spans="2:10" x14ac:dyDescent="0.25">
      <c r="B2436">
        <f>INDEX(exante.Technology!$A$5:$A$300,MATCH(E2436,exante.Technology!$C$5:$C$300,0))</f>
        <v>1442</v>
      </c>
      <c r="C2436" s="1">
        <f t="shared" si="114"/>
        <v>1084</v>
      </c>
      <c r="D2436" s="30" t="str">
        <f>IF(INDEX(Technologies!$B$230:$U$500,H2436,I2436)=0,"",INDEX(Technologies!$B$230:$U$500,H2436,I2436))</f>
        <v>Small (&lt;13 cu ft.)</v>
      </c>
      <c r="E2436" t="str">
        <f>INDEX(Technologies!$B$230:$B$499,H2436)</f>
        <v>Frzr-Up-AutoDef_Small-Tier1</v>
      </c>
      <c r="G2436" t="str">
        <f t="shared" si="116"/>
        <v>SizeRange</v>
      </c>
      <c r="H2436">
        <f t="shared" si="115"/>
        <v>22</v>
      </c>
      <c r="I2436">
        <f>MATCH(G2436,Technologies!$B$229:$U$229,0)</f>
        <v>10</v>
      </c>
      <c r="J2436">
        <v>121</v>
      </c>
    </row>
    <row r="2437" spans="2:10" x14ac:dyDescent="0.25">
      <c r="B2437">
        <f>INDEX(exante.Technology!$A$5:$A$300,MATCH(E2437,exante.Technology!$C$5:$C$300,0))</f>
        <v>1442</v>
      </c>
      <c r="C2437" s="1">
        <f t="shared" si="114"/>
        <v>1085</v>
      </c>
      <c r="D2437" s="30" t="str">
        <f>IF(INDEX(Technologies!$B$230:$U$500,H2437,I2437)=0,"",INDEX(Technologies!$B$230:$U$500,H2437,I2437))</f>
        <v>Tier1</v>
      </c>
      <c r="E2437" t="str">
        <f>INDEX(Technologies!$B$230:$B$499,H2437)</f>
        <v>Frzr-Up-AutoDef_Small-Tier1</v>
      </c>
      <c r="G2437" t="str">
        <f t="shared" si="116"/>
        <v>EffLevel</v>
      </c>
      <c r="H2437">
        <f t="shared" si="115"/>
        <v>22</v>
      </c>
      <c r="I2437">
        <f>MATCH(G2437,Technologies!$B$229:$U$229,0)</f>
        <v>11</v>
      </c>
      <c r="J2437">
        <v>121</v>
      </c>
    </row>
    <row r="2438" spans="2:10" x14ac:dyDescent="0.25">
      <c r="B2438">
        <f>INDEX(exante.Technology!$A$5:$A$300,MATCH(E2438,exante.Technology!$C$5:$C$300,0))</f>
        <v>1442</v>
      </c>
      <c r="C2438" s="1">
        <f t="shared" si="114"/>
        <v>167</v>
      </c>
      <c r="D2438" s="30">
        <f>IF(INDEX(Technologies!$B$230:$U$500,H2438,I2438)=0,"",INDEX(Technologies!$B$230:$U$500,H2438,I2438))</f>
        <v>290.7</v>
      </c>
      <c r="E2438" t="str">
        <f>INDEX(Technologies!$B$230:$B$499,H2438)</f>
        <v>Frzr-Up-AutoDef_Small-Tier1</v>
      </c>
      <c r="G2438" t="str">
        <f t="shared" si="116"/>
        <v>Rated_kWhyr</v>
      </c>
      <c r="H2438">
        <f t="shared" si="115"/>
        <v>22</v>
      </c>
      <c r="I2438">
        <f>MATCH(G2438,Technologies!$B$229:$U$229,0)</f>
        <v>12</v>
      </c>
      <c r="J2438">
        <v>121</v>
      </c>
    </row>
    <row r="2439" spans="2:10" x14ac:dyDescent="0.25">
      <c r="B2439">
        <f>INDEX(exante.Technology!$A$5:$A$300,MATCH(E2439,exante.Technology!$C$5:$C$300,0))</f>
        <v>1442</v>
      </c>
      <c r="C2439" s="1">
        <f t="shared" si="114"/>
        <v>9</v>
      </c>
      <c r="D2439" s="30" t="str">
        <f>IF(INDEX(Technologies!$B$230:$U$500,H2439,I2439)=0,"",INDEX(Technologies!$B$230:$U$500,H2439,I2439))</f>
        <v>RatedkWh</v>
      </c>
      <c r="E2439" t="str">
        <f>INDEX(Technologies!$B$230:$B$499,H2439)</f>
        <v>Frzr-Up-AutoDef_Small-Tier1</v>
      </c>
      <c r="G2439" t="str">
        <f t="shared" si="116"/>
        <v>Scale_Basis_Type</v>
      </c>
      <c r="H2439">
        <f t="shared" si="115"/>
        <v>22</v>
      </c>
      <c r="I2439">
        <f>MATCH(G2439,Technologies!$B$229:$U$229,0)</f>
        <v>13</v>
      </c>
      <c r="J2439">
        <v>121</v>
      </c>
    </row>
    <row r="2440" spans="2:10" x14ac:dyDescent="0.25">
      <c r="B2440">
        <f>INDEX(exante.Technology!$A$5:$A$300,MATCH(E2440,exante.Technology!$C$5:$C$300,0))</f>
        <v>1442</v>
      </c>
      <c r="C2440" s="1">
        <f t="shared" si="114"/>
        <v>10</v>
      </c>
      <c r="D2440" s="30">
        <f>IF(INDEX(Technologies!$B$230:$U$500,H2440,I2440)=0,"",INDEX(Technologies!$B$230:$U$500,H2440,I2440))</f>
        <v>290.7</v>
      </c>
      <c r="E2440" t="str">
        <f>INDEX(Technologies!$B$230:$B$499,H2440)</f>
        <v>Frzr-Up-AutoDef_Small-Tier1</v>
      </c>
      <c r="G2440" t="str">
        <f t="shared" si="116"/>
        <v>Scale_Basis_Value</v>
      </c>
      <c r="H2440">
        <f t="shared" si="115"/>
        <v>22</v>
      </c>
      <c r="I2440">
        <f>MATCH(G2440,Technologies!$B$229:$U$229,0)</f>
        <v>14</v>
      </c>
      <c r="J2440">
        <v>121</v>
      </c>
    </row>
    <row r="2441" spans="2:10" x14ac:dyDescent="0.25">
      <c r="B2441">
        <f>INDEX(exante.Technology!$A$5:$A$300,MATCH(E2441,exante.Technology!$C$5:$C$300,0))</f>
        <v>1443</v>
      </c>
      <c r="C2441" s="1">
        <f t="shared" si="114"/>
        <v>1086</v>
      </c>
      <c r="D2441" s="30" t="str">
        <f>IF(INDEX(Technologies!$B$230:$U$500,H2441,I2441)=0,"",INDEX(Technologies!$B$230:$U$500,H2441,I2441))</f>
        <v>Upright</v>
      </c>
      <c r="E2441" t="str">
        <f>INDEX(Technologies!$B$230:$B$499,H2441)</f>
        <v>Frzr-Up-AutoDef_Med-Tier1</v>
      </c>
      <c r="G2441" t="str">
        <f t="shared" si="116"/>
        <v>FreezerType</v>
      </c>
      <c r="H2441">
        <f t="shared" si="115"/>
        <v>23</v>
      </c>
      <c r="I2441">
        <f>MATCH(G2441,Technologies!$B$229:$U$229,0)</f>
        <v>4</v>
      </c>
      <c r="J2441">
        <v>121</v>
      </c>
    </row>
    <row r="2442" spans="2:10" x14ac:dyDescent="0.25">
      <c r="B2442">
        <f>INDEX(exante.Technology!$A$5:$A$300,MATCH(E2442,exante.Technology!$C$5:$C$300,0))</f>
        <v>1443</v>
      </c>
      <c r="C2442" s="1">
        <f t="shared" si="114"/>
        <v>95</v>
      </c>
      <c r="D2442" s="30" t="b">
        <f>IF(INDEX(Technologies!$B$230:$U$500,H2442,I2442)=0,"",INDEX(Technologies!$B$230:$U$500,H2442,I2442))</f>
        <v>1</v>
      </c>
      <c r="E2442" t="str">
        <f>INDEX(Technologies!$B$230:$B$499,H2442)</f>
        <v>Frzr-Up-AutoDef_Med-Tier1</v>
      </c>
      <c r="G2442" t="str">
        <f t="shared" si="116"/>
        <v>IceMaker</v>
      </c>
      <c r="H2442">
        <f t="shared" si="115"/>
        <v>23</v>
      </c>
      <c r="I2442">
        <f>MATCH(G2442,Technologies!$B$229:$U$229,0)</f>
        <v>5</v>
      </c>
      <c r="J2442">
        <v>121</v>
      </c>
    </row>
    <row r="2443" spans="2:10" x14ac:dyDescent="0.25">
      <c r="B2443">
        <f>INDEX(exante.Technology!$A$5:$A$300,MATCH(E2443,exante.Technology!$C$5:$C$300,0))</f>
        <v>1443</v>
      </c>
      <c r="C2443" s="1">
        <f t="shared" si="114"/>
        <v>1083</v>
      </c>
      <c r="D2443" s="30" t="b">
        <f>IF(INDEX(Technologies!$B$230:$U$500,H2443,I2443)=0,"",INDEX(Technologies!$B$230:$U$500,H2443,I2443))</f>
        <v>0</v>
      </c>
      <c r="E2443" t="str">
        <f>INDEX(Technologies!$B$230:$B$499,H2443)</f>
        <v>Frzr-Up-AutoDef_Med-Tier1</v>
      </c>
      <c r="G2443" t="str">
        <f t="shared" si="116"/>
        <v>ThruDoorIce</v>
      </c>
      <c r="H2443">
        <f t="shared" si="115"/>
        <v>23</v>
      </c>
      <c r="I2443">
        <f>MATCH(G2443,Technologies!$B$229:$U$229,0)</f>
        <v>6</v>
      </c>
      <c r="J2443">
        <v>121</v>
      </c>
    </row>
    <row r="2444" spans="2:10" x14ac:dyDescent="0.25">
      <c r="B2444">
        <f>INDEX(exante.Technology!$A$5:$A$300,MATCH(E2444,exante.Technology!$C$5:$C$300,0))</f>
        <v>1443</v>
      </c>
      <c r="C2444" s="1">
        <f t="shared" si="114"/>
        <v>38</v>
      </c>
      <c r="D2444" s="30" t="str">
        <f>IF(INDEX(Technologies!$B$230:$U$500,H2444,I2444)=0,"",INDEX(Technologies!$B$230:$U$500,H2444,I2444))</f>
        <v>Automatic</v>
      </c>
      <c r="E2444" t="str">
        <f>INDEX(Technologies!$B$230:$B$499,H2444)</f>
        <v>Frzr-Up-AutoDef_Med-Tier1</v>
      </c>
      <c r="G2444" t="str">
        <f t="shared" si="116"/>
        <v>Defrost</v>
      </c>
      <c r="H2444">
        <f t="shared" si="115"/>
        <v>23</v>
      </c>
      <c r="I2444">
        <f>MATCH(G2444,Technologies!$B$229:$U$229,0)</f>
        <v>7</v>
      </c>
      <c r="J2444">
        <v>121</v>
      </c>
    </row>
    <row r="2445" spans="2:10" x14ac:dyDescent="0.25">
      <c r="B2445">
        <f>INDEX(exante.Technology!$A$5:$A$300,MATCH(E2445,exante.Technology!$C$5:$C$300,0))</f>
        <v>1443</v>
      </c>
      <c r="C2445" s="1">
        <f t="shared" si="114"/>
        <v>205</v>
      </c>
      <c r="D2445" s="30">
        <f>IF(INDEX(Technologies!$B$230:$U$500,H2445,I2445)=0,"",INDEX(Technologies!$B$230:$U$500,H2445,I2445))</f>
        <v>14.5</v>
      </c>
      <c r="E2445" t="str">
        <f>INDEX(Technologies!$B$230:$B$499,H2445)</f>
        <v>Frzr-Up-AutoDef_Med-Tier1</v>
      </c>
      <c r="G2445" t="str">
        <f t="shared" si="116"/>
        <v>TotVolume</v>
      </c>
      <c r="H2445">
        <f t="shared" si="115"/>
        <v>23</v>
      </c>
      <c r="I2445">
        <f>MATCH(G2445,Technologies!$B$229:$U$229,0)</f>
        <v>8</v>
      </c>
      <c r="J2445">
        <v>121</v>
      </c>
    </row>
    <row r="2446" spans="2:10" x14ac:dyDescent="0.25">
      <c r="B2446">
        <f>INDEX(exante.Technology!$A$5:$A$300,MATCH(E2446,exante.Technology!$C$5:$C$300,0))</f>
        <v>1443</v>
      </c>
      <c r="C2446" s="1">
        <f t="shared" si="114"/>
        <v>1084</v>
      </c>
      <c r="D2446" s="30" t="str">
        <f>IF(INDEX(Technologies!$B$230:$U$500,H2446,I2446)=0,"",INDEX(Technologies!$B$230:$U$500,H2446,I2446))</f>
        <v>Medium (13-16 cu ft)</v>
      </c>
      <c r="E2446" t="str">
        <f>INDEX(Technologies!$B$230:$B$499,H2446)</f>
        <v>Frzr-Up-AutoDef_Med-Tier1</v>
      </c>
      <c r="G2446" t="str">
        <f t="shared" si="116"/>
        <v>SizeRange</v>
      </c>
      <c r="H2446">
        <f t="shared" si="115"/>
        <v>23</v>
      </c>
      <c r="I2446">
        <f>MATCH(G2446,Technologies!$B$229:$U$229,0)</f>
        <v>10</v>
      </c>
      <c r="J2446">
        <v>121</v>
      </c>
    </row>
    <row r="2447" spans="2:10" x14ac:dyDescent="0.25">
      <c r="B2447">
        <f>INDEX(exante.Technology!$A$5:$A$300,MATCH(E2447,exante.Technology!$C$5:$C$300,0))</f>
        <v>1443</v>
      </c>
      <c r="C2447" s="1">
        <f t="shared" si="114"/>
        <v>1085</v>
      </c>
      <c r="D2447" s="30" t="str">
        <f>IF(INDEX(Technologies!$B$230:$U$500,H2447,I2447)=0,"",INDEX(Technologies!$B$230:$U$500,H2447,I2447))</f>
        <v>Tier1</v>
      </c>
      <c r="E2447" t="str">
        <f>INDEX(Technologies!$B$230:$B$499,H2447)</f>
        <v>Frzr-Up-AutoDef_Med-Tier1</v>
      </c>
      <c r="G2447" t="str">
        <f t="shared" si="116"/>
        <v>EffLevel</v>
      </c>
      <c r="H2447">
        <f t="shared" si="115"/>
        <v>23</v>
      </c>
      <c r="I2447">
        <f>MATCH(G2447,Technologies!$B$229:$U$229,0)</f>
        <v>11</v>
      </c>
      <c r="J2447">
        <v>121</v>
      </c>
    </row>
    <row r="2448" spans="2:10" x14ac:dyDescent="0.25">
      <c r="B2448">
        <f>INDEX(exante.Technology!$A$5:$A$300,MATCH(E2448,exante.Technology!$C$5:$C$300,0))</f>
        <v>1443</v>
      </c>
      <c r="C2448" s="1">
        <f t="shared" si="114"/>
        <v>167</v>
      </c>
      <c r="D2448" s="30">
        <f>IF(INDEX(Technologies!$B$230:$U$500,H2448,I2448)=0,"",INDEX(Technologies!$B$230:$U$500,H2448,I2448))</f>
        <v>317.7</v>
      </c>
      <c r="E2448" t="str">
        <f>INDEX(Technologies!$B$230:$B$499,H2448)</f>
        <v>Frzr-Up-AutoDef_Med-Tier1</v>
      </c>
      <c r="G2448" t="str">
        <f t="shared" si="116"/>
        <v>Rated_kWhyr</v>
      </c>
      <c r="H2448">
        <f t="shared" si="115"/>
        <v>23</v>
      </c>
      <c r="I2448">
        <f>MATCH(G2448,Technologies!$B$229:$U$229,0)</f>
        <v>12</v>
      </c>
      <c r="J2448">
        <v>121</v>
      </c>
    </row>
    <row r="2449" spans="2:10" x14ac:dyDescent="0.25">
      <c r="B2449">
        <f>INDEX(exante.Technology!$A$5:$A$300,MATCH(E2449,exante.Technology!$C$5:$C$300,0))</f>
        <v>1443</v>
      </c>
      <c r="C2449" s="1">
        <f t="shared" si="114"/>
        <v>9</v>
      </c>
      <c r="D2449" s="30" t="str">
        <f>IF(INDEX(Technologies!$B$230:$U$500,H2449,I2449)=0,"",INDEX(Technologies!$B$230:$U$500,H2449,I2449))</f>
        <v>RatedkWh</v>
      </c>
      <c r="E2449" t="str">
        <f>INDEX(Technologies!$B$230:$B$499,H2449)</f>
        <v>Frzr-Up-AutoDef_Med-Tier1</v>
      </c>
      <c r="G2449" t="str">
        <f t="shared" si="116"/>
        <v>Scale_Basis_Type</v>
      </c>
      <c r="H2449">
        <f t="shared" si="115"/>
        <v>23</v>
      </c>
      <c r="I2449">
        <f>MATCH(G2449,Technologies!$B$229:$U$229,0)</f>
        <v>13</v>
      </c>
      <c r="J2449">
        <v>121</v>
      </c>
    </row>
    <row r="2450" spans="2:10" x14ac:dyDescent="0.25">
      <c r="B2450">
        <f>INDEX(exante.Technology!$A$5:$A$300,MATCH(E2450,exante.Technology!$C$5:$C$300,0))</f>
        <v>1443</v>
      </c>
      <c r="C2450" s="1">
        <f t="shared" si="114"/>
        <v>10</v>
      </c>
      <c r="D2450" s="30">
        <f>IF(INDEX(Technologies!$B$230:$U$500,H2450,I2450)=0,"",INDEX(Technologies!$B$230:$U$500,H2450,I2450))</f>
        <v>317.7</v>
      </c>
      <c r="E2450" t="str">
        <f>INDEX(Technologies!$B$230:$B$499,H2450)</f>
        <v>Frzr-Up-AutoDef_Med-Tier1</v>
      </c>
      <c r="G2450" t="str">
        <f t="shared" si="116"/>
        <v>Scale_Basis_Value</v>
      </c>
      <c r="H2450">
        <f t="shared" si="115"/>
        <v>23</v>
      </c>
      <c r="I2450">
        <f>MATCH(G2450,Technologies!$B$229:$U$229,0)</f>
        <v>14</v>
      </c>
      <c r="J2450">
        <v>121</v>
      </c>
    </row>
    <row r="2451" spans="2:10" x14ac:dyDescent="0.25">
      <c r="B2451">
        <f>INDEX(exante.Technology!$A$5:$A$300,MATCH(E2451,exante.Technology!$C$5:$C$300,0))</f>
        <v>1444</v>
      </c>
      <c r="C2451" s="1">
        <f t="shared" si="114"/>
        <v>1086</v>
      </c>
      <c r="D2451" s="30" t="str">
        <f>IF(INDEX(Technologies!$B$230:$U$500,H2451,I2451)=0,"",INDEX(Technologies!$B$230:$U$500,H2451,I2451))</f>
        <v>Upright</v>
      </c>
      <c r="E2451" t="str">
        <f>INDEX(Technologies!$B$230:$B$499,H2451)</f>
        <v>Frzr-Up-AutoDef_Large-Tier1</v>
      </c>
      <c r="G2451" t="str">
        <f t="shared" si="116"/>
        <v>FreezerType</v>
      </c>
      <c r="H2451">
        <f t="shared" si="115"/>
        <v>24</v>
      </c>
      <c r="I2451">
        <f>MATCH(G2451,Technologies!$B$229:$U$229,0)</f>
        <v>4</v>
      </c>
      <c r="J2451">
        <v>121</v>
      </c>
    </row>
    <row r="2452" spans="2:10" x14ac:dyDescent="0.25">
      <c r="B2452">
        <f>INDEX(exante.Technology!$A$5:$A$300,MATCH(E2452,exante.Technology!$C$5:$C$300,0))</f>
        <v>1444</v>
      </c>
      <c r="C2452" s="1">
        <f t="shared" si="114"/>
        <v>95</v>
      </c>
      <c r="D2452" s="30" t="b">
        <f>IF(INDEX(Technologies!$B$230:$U$500,H2452,I2452)=0,"",INDEX(Technologies!$B$230:$U$500,H2452,I2452))</f>
        <v>1</v>
      </c>
      <c r="E2452" t="str">
        <f>INDEX(Technologies!$B$230:$B$499,H2452)</f>
        <v>Frzr-Up-AutoDef_Large-Tier1</v>
      </c>
      <c r="G2452" t="str">
        <f t="shared" si="116"/>
        <v>IceMaker</v>
      </c>
      <c r="H2452">
        <f t="shared" si="115"/>
        <v>24</v>
      </c>
      <c r="I2452">
        <f>MATCH(G2452,Technologies!$B$229:$U$229,0)</f>
        <v>5</v>
      </c>
      <c r="J2452">
        <v>121</v>
      </c>
    </row>
    <row r="2453" spans="2:10" x14ac:dyDescent="0.25">
      <c r="B2453">
        <f>INDEX(exante.Technology!$A$5:$A$300,MATCH(E2453,exante.Technology!$C$5:$C$300,0))</f>
        <v>1444</v>
      </c>
      <c r="C2453" s="1">
        <f t="shared" si="114"/>
        <v>1083</v>
      </c>
      <c r="D2453" s="30" t="b">
        <f>IF(INDEX(Technologies!$B$230:$U$500,H2453,I2453)=0,"",INDEX(Technologies!$B$230:$U$500,H2453,I2453))</f>
        <v>0</v>
      </c>
      <c r="E2453" t="str">
        <f>INDEX(Technologies!$B$230:$B$499,H2453)</f>
        <v>Frzr-Up-AutoDef_Large-Tier1</v>
      </c>
      <c r="G2453" t="str">
        <f t="shared" si="116"/>
        <v>ThruDoorIce</v>
      </c>
      <c r="H2453">
        <f t="shared" si="115"/>
        <v>24</v>
      </c>
      <c r="I2453">
        <f>MATCH(G2453,Technologies!$B$229:$U$229,0)</f>
        <v>6</v>
      </c>
      <c r="J2453">
        <v>121</v>
      </c>
    </row>
    <row r="2454" spans="2:10" x14ac:dyDescent="0.25">
      <c r="B2454">
        <f>INDEX(exante.Technology!$A$5:$A$300,MATCH(E2454,exante.Technology!$C$5:$C$300,0))</f>
        <v>1444</v>
      </c>
      <c r="C2454" s="1">
        <f t="shared" si="114"/>
        <v>38</v>
      </c>
      <c r="D2454" s="30" t="str">
        <f>IF(INDEX(Technologies!$B$230:$U$500,H2454,I2454)=0,"",INDEX(Technologies!$B$230:$U$500,H2454,I2454))</f>
        <v>Automatic</v>
      </c>
      <c r="E2454" t="str">
        <f>INDEX(Technologies!$B$230:$B$499,H2454)</f>
        <v>Frzr-Up-AutoDef_Large-Tier1</v>
      </c>
      <c r="G2454" t="str">
        <f t="shared" si="116"/>
        <v>Defrost</v>
      </c>
      <c r="H2454">
        <f t="shared" si="115"/>
        <v>24</v>
      </c>
      <c r="I2454">
        <f>MATCH(G2454,Technologies!$B$229:$U$229,0)</f>
        <v>7</v>
      </c>
      <c r="J2454">
        <v>121</v>
      </c>
    </row>
    <row r="2455" spans="2:10" x14ac:dyDescent="0.25">
      <c r="B2455">
        <f>INDEX(exante.Technology!$A$5:$A$300,MATCH(E2455,exante.Technology!$C$5:$C$300,0))</f>
        <v>1444</v>
      </c>
      <c r="C2455" s="1">
        <f t="shared" si="114"/>
        <v>205</v>
      </c>
      <c r="D2455" s="30">
        <f>IF(INDEX(Technologies!$B$230:$U$500,H2455,I2455)=0,"",INDEX(Technologies!$B$230:$U$500,H2455,I2455))</f>
        <v>18</v>
      </c>
      <c r="E2455" t="str">
        <f>INDEX(Technologies!$B$230:$B$499,H2455)</f>
        <v>Frzr-Up-AutoDef_Large-Tier1</v>
      </c>
      <c r="G2455" t="str">
        <f t="shared" si="116"/>
        <v>TotVolume</v>
      </c>
      <c r="H2455">
        <f t="shared" si="115"/>
        <v>24</v>
      </c>
      <c r="I2455">
        <f>MATCH(G2455,Technologies!$B$229:$U$229,0)</f>
        <v>8</v>
      </c>
      <c r="J2455">
        <v>121</v>
      </c>
    </row>
    <row r="2456" spans="2:10" x14ac:dyDescent="0.25">
      <c r="B2456">
        <f>INDEX(exante.Technology!$A$5:$A$300,MATCH(E2456,exante.Technology!$C$5:$C$300,0))</f>
        <v>1444</v>
      </c>
      <c r="C2456" s="1">
        <f t="shared" si="114"/>
        <v>1084</v>
      </c>
      <c r="D2456" s="30" t="str">
        <f>IF(INDEX(Technologies!$B$230:$U$500,H2456,I2456)=0,"",INDEX(Technologies!$B$230:$U$500,H2456,I2456))</f>
        <v>Large (&gt;16 cu ft)</v>
      </c>
      <c r="E2456" t="str">
        <f>INDEX(Technologies!$B$230:$B$499,H2456)</f>
        <v>Frzr-Up-AutoDef_Large-Tier1</v>
      </c>
      <c r="G2456" t="str">
        <f t="shared" si="116"/>
        <v>SizeRange</v>
      </c>
      <c r="H2456">
        <f t="shared" si="115"/>
        <v>24</v>
      </c>
      <c r="I2456">
        <f>MATCH(G2456,Technologies!$B$229:$U$229,0)</f>
        <v>10</v>
      </c>
      <c r="J2456">
        <v>121</v>
      </c>
    </row>
    <row r="2457" spans="2:10" x14ac:dyDescent="0.25">
      <c r="B2457">
        <f>INDEX(exante.Technology!$A$5:$A$300,MATCH(E2457,exante.Technology!$C$5:$C$300,0))</f>
        <v>1444</v>
      </c>
      <c r="C2457" s="1">
        <f t="shared" si="114"/>
        <v>1085</v>
      </c>
      <c r="D2457" s="30" t="str">
        <f>IF(INDEX(Technologies!$B$230:$U$500,H2457,I2457)=0,"",INDEX(Technologies!$B$230:$U$500,H2457,I2457))</f>
        <v>Tier1</v>
      </c>
      <c r="E2457" t="str">
        <f>INDEX(Technologies!$B$230:$B$499,H2457)</f>
        <v>Frzr-Up-AutoDef_Large-Tier1</v>
      </c>
      <c r="G2457" t="str">
        <f t="shared" si="116"/>
        <v>EffLevel</v>
      </c>
      <c r="H2457">
        <f t="shared" si="115"/>
        <v>24</v>
      </c>
      <c r="I2457">
        <f>MATCH(G2457,Technologies!$B$229:$U$229,0)</f>
        <v>11</v>
      </c>
      <c r="J2457">
        <v>121</v>
      </c>
    </row>
    <row r="2458" spans="2:10" x14ac:dyDescent="0.25">
      <c r="B2458">
        <f>INDEX(exante.Technology!$A$5:$A$300,MATCH(E2458,exante.Technology!$C$5:$C$300,0))</f>
        <v>1444</v>
      </c>
      <c r="C2458" s="1">
        <f t="shared" si="114"/>
        <v>167</v>
      </c>
      <c r="D2458" s="30">
        <f>IF(INDEX(Technologies!$B$230:$U$500,H2458,I2458)=0,"",INDEX(Technologies!$B$230:$U$500,H2458,I2458))</f>
        <v>344.7</v>
      </c>
      <c r="E2458" t="str">
        <f>INDEX(Technologies!$B$230:$B$499,H2458)</f>
        <v>Frzr-Up-AutoDef_Large-Tier1</v>
      </c>
      <c r="G2458" t="str">
        <f t="shared" si="116"/>
        <v>Rated_kWhyr</v>
      </c>
      <c r="H2458">
        <f t="shared" si="115"/>
        <v>24</v>
      </c>
      <c r="I2458">
        <f>MATCH(G2458,Technologies!$B$229:$U$229,0)</f>
        <v>12</v>
      </c>
      <c r="J2458">
        <v>121</v>
      </c>
    </row>
    <row r="2459" spans="2:10" x14ac:dyDescent="0.25">
      <c r="B2459">
        <f>INDEX(exante.Technology!$A$5:$A$300,MATCH(E2459,exante.Technology!$C$5:$C$300,0))</f>
        <v>1444</v>
      </c>
      <c r="C2459" s="1">
        <f t="shared" si="114"/>
        <v>9</v>
      </c>
      <c r="D2459" s="30" t="str">
        <f>IF(INDEX(Technologies!$B$230:$U$500,H2459,I2459)=0,"",INDEX(Technologies!$B$230:$U$500,H2459,I2459))</f>
        <v>RatedkWh</v>
      </c>
      <c r="E2459" t="str">
        <f>INDEX(Technologies!$B$230:$B$499,H2459)</f>
        <v>Frzr-Up-AutoDef_Large-Tier1</v>
      </c>
      <c r="G2459" t="str">
        <f t="shared" si="116"/>
        <v>Scale_Basis_Type</v>
      </c>
      <c r="H2459">
        <f t="shared" si="115"/>
        <v>24</v>
      </c>
      <c r="I2459">
        <f>MATCH(G2459,Technologies!$B$229:$U$229,0)</f>
        <v>13</v>
      </c>
      <c r="J2459">
        <v>121</v>
      </c>
    </row>
    <row r="2460" spans="2:10" x14ac:dyDescent="0.25">
      <c r="B2460">
        <f>INDEX(exante.Technology!$A$5:$A$300,MATCH(E2460,exante.Technology!$C$5:$C$300,0))</f>
        <v>1444</v>
      </c>
      <c r="C2460" s="1">
        <f t="shared" si="114"/>
        <v>10</v>
      </c>
      <c r="D2460" s="30">
        <f>IF(INDEX(Technologies!$B$230:$U$500,H2460,I2460)=0,"",INDEX(Technologies!$B$230:$U$500,H2460,I2460))</f>
        <v>344.7</v>
      </c>
      <c r="E2460" t="str">
        <f>INDEX(Technologies!$B$230:$B$499,H2460)</f>
        <v>Frzr-Up-AutoDef_Large-Tier1</v>
      </c>
      <c r="G2460" t="str">
        <f t="shared" si="116"/>
        <v>Scale_Basis_Value</v>
      </c>
      <c r="H2460">
        <f t="shared" si="115"/>
        <v>24</v>
      </c>
      <c r="I2460">
        <f>MATCH(G2460,Technologies!$B$229:$U$229,0)</f>
        <v>14</v>
      </c>
      <c r="J2460">
        <v>121</v>
      </c>
    </row>
    <row r="2461" spans="2:10" x14ac:dyDescent="0.25">
      <c r="B2461">
        <f>INDEX(exante.Technology!$A$5:$A$300,MATCH(E2461,exante.Technology!$C$5:$C$300,0))</f>
        <v>1445</v>
      </c>
      <c r="C2461" s="1">
        <f t="shared" si="114"/>
        <v>1086</v>
      </c>
      <c r="D2461" s="30" t="str">
        <f>IF(INDEX(Technologies!$B$230:$U$500,H2461,I2461)=0,"",INDEX(Technologies!$B$230:$U$500,H2461,I2461))</f>
        <v>Upright</v>
      </c>
      <c r="E2461" t="str">
        <f>INDEX(Technologies!$B$230:$B$499,H2461)</f>
        <v>Frzr-Up-AutoDef_WtdSize-Tier1</v>
      </c>
      <c r="G2461" t="str">
        <f t="shared" si="116"/>
        <v>FreezerType</v>
      </c>
      <c r="H2461">
        <f t="shared" si="115"/>
        <v>25</v>
      </c>
      <c r="I2461">
        <f>MATCH(G2461,Technologies!$B$229:$U$229,0)</f>
        <v>4</v>
      </c>
      <c r="J2461">
        <v>121</v>
      </c>
    </row>
    <row r="2462" spans="2:10" x14ac:dyDescent="0.25">
      <c r="B2462">
        <f>INDEX(exante.Technology!$A$5:$A$300,MATCH(E2462,exante.Technology!$C$5:$C$300,0))</f>
        <v>1445</v>
      </c>
      <c r="C2462" s="1">
        <f t="shared" si="114"/>
        <v>95</v>
      </c>
      <c r="D2462" s="30" t="b">
        <f>IF(INDEX(Technologies!$B$230:$U$500,H2462,I2462)=0,"",INDEX(Technologies!$B$230:$U$500,H2462,I2462))</f>
        <v>1</v>
      </c>
      <c r="E2462" t="str">
        <f>INDEX(Technologies!$B$230:$B$499,H2462)</f>
        <v>Frzr-Up-AutoDef_WtdSize-Tier1</v>
      </c>
      <c r="G2462" t="str">
        <f t="shared" si="116"/>
        <v>IceMaker</v>
      </c>
      <c r="H2462">
        <f t="shared" si="115"/>
        <v>25</v>
      </c>
      <c r="I2462">
        <f>MATCH(G2462,Technologies!$B$229:$U$229,0)</f>
        <v>5</v>
      </c>
      <c r="J2462">
        <v>121</v>
      </c>
    </row>
    <row r="2463" spans="2:10" x14ac:dyDescent="0.25">
      <c r="B2463">
        <f>INDEX(exante.Technology!$A$5:$A$300,MATCH(E2463,exante.Technology!$C$5:$C$300,0))</f>
        <v>1445</v>
      </c>
      <c r="C2463" s="1">
        <f t="shared" si="114"/>
        <v>1083</v>
      </c>
      <c r="D2463" s="30" t="b">
        <f>IF(INDEX(Technologies!$B$230:$U$500,H2463,I2463)=0,"",INDEX(Technologies!$B$230:$U$500,H2463,I2463))</f>
        <v>0</v>
      </c>
      <c r="E2463" t="str">
        <f>INDEX(Technologies!$B$230:$B$499,H2463)</f>
        <v>Frzr-Up-AutoDef_WtdSize-Tier1</v>
      </c>
      <c r="G2463" t="str">
        <f t="shared" ref="G2463:G2526" si="117">VLOOKUP(C2463,$B$6:$C$17,2,FALSE)</f>
        <v>ThruDoorIce</v>
      </c>
      <c r="H2463">
        <f t="shared" si="115"/>
        <v>25</v>
      </c>
      <c r="I2463">
        <f>MATCH(G2463,Technologies!$B$229:$U$229,0)</f>
        <v>6</v>
      </c>
      <c r="J2463">
        <v>121</v>
      </c>
    </row>
    <row r="2464" spans="2:10" x14ac:dyDescent="0.25">
      <c r="B2464">
        <f>INDEX(exante.Technology!$A$5:$A$300,MATCH(E2464,exante.Technology!$C$5:$C$300,0))</f>
        <v>1445</v>
      </c>
      <c r="C2464" s="1">
        <f t="shared" ref="C2464:C2527" si="118">+C2454</f>
        <v>38</v>
      </c>
      <c r="D2464" s="30" t="str">
        <f>IF(INDEX(Technologies!$B$230:$U$500,H2464,I2464)=0,"",INDEX(Technologies!$B$230:$U$500,H2464,I2464))</f>
        <v>Automatic</v>
      </c>
      <c r="E2464" t="str">
        <f>INDEX(Technologies!$B$230:$B$499,H2464)</f>
        <v>Frzr-Up-AutoDef_WtdSize-Tier1</v>
      </c>
      <c r="G2464" t="str">
        <f t="shared" si="117"/>
        <v>Defrost</v>
      </c>
      <c r="H2464">
        <f t="shared" ref="H2464:H2527" si="119">+H2454+1</f>
        <v>25</v>
      </c>
      <c r="I2464">
        <f>MATCH(G2464,Technologies!$B$229:$U$229,0)</f>
        <v>7</v>
      </c>
      <c r="J2464">
        <v>121</v>
      </c>
    </row>
    <row r="2465" spans="2:10" x14ac:dyDescent="0.25">
      <c r="B2465">
        <f>INDEX(exante.Technology!$A$5:$A$300,MATCH(E2465,exante.Technology!$C$5:$C$300,0))</f>
        <v>1445</v>
      </c>
      <c r="C2465" s="1">
        <f t="shared" si="118"/>
        <v>205</v>
      </c>
      <c r="D2465" s="30">
        <f>IF(INDEX(Technologies!$B$230:$U$500,H2465,I2465)=0,"",INDEX(Technologies!$B$230:$U$500,H2465,I2465))</f>
        <v>16.100000000000001</v>
      </c>
      <c r="E2465" t="str">
        <f>INDEX(Technologies!$B$230:$B$499,H2465)</f>
        <v>Frzr-Up-AutoDef_WtdSize-Tier1</v>
      </c>
      <c r="G2465" t="str">
        <f t="shared" si="117"/>
        <v>TotVolume</v>
      </c>
      <c r="H2465">
        <f t="shared" si="119"/>
        <v>25</v>
      </c>
      <c r="I2465">
        <f>MATCH(G2465,Technologies!$B$229:$U$229,0)</f>
        <v>8</v>
      </c>
      <c r="J2465">
        <v>121</v>
      </c>
    </row>
    <row r="2466" spans="2:10" x14ac:dyDescent="0.25">
      <c r="B2466">
        <f>INDEX(exante.Technology!$A$5:$A$300,MATCH(E2466,exante.Technology!$C$5:$C$300,0))</f>
        <v>1445</v>
      </c>
      <c r="C2466" s="1">
        <f t="shared" si="118"/>
        <v>1084</v>
      </c>
      <c r="D2466" s="30" t="str">
        <f>IF(INDEX(Technologies!$B$230:$U$500,H2466,I2466)=0,"",INDEX(Technologies!$B$230:$U$500,H2466,I2466))</f>
        <v>Weighted Size</v>
      </c>
      <c r="E2466" t="str">
        <f>INDEX(Technologies!$B$230:$B$499,H2466)</f>
        <v>Frzr-Up-AutoDef_WtdSize-Tier1</v>
      </c>
      <c r="G2466" t="str">
        <f t="shared" si="117"/>
        <v>SizeRange</v>
      </c>
      <c r="H2466">
        <f t="shared" si="119"/>
        <v>25</v>
      </c>
      <c r="I2466">
        <f>MATCH(G2466,Technologies!$B$229:$U$229,0)</f>
        <v>10</v>
      </c>
      <c r="J2466">
        <v>121</v>
      </c>
    </row>
    <row r="2467" spans="2:10" x14ac:dyDescent="0.25">
      <c r="B2467">
        <f>INDEX(exante.Technology!$A$5:$A$300,MATCH(E2467,exante.Technology!$C$5:$C$300,0))</f>
        <v>1445</v>
      </c>
      <c r="C2467" s="1">
        <f t="shared" si="118"/>
        <v>1085</v>
      </c>
      <c r="D2467" s="30" t="str">
        <f>IF(INDEX(Technologies!$B$230:$U$500,H2467,I2467)=0,"",INDEX(Technologies!$B$230:$U$500,H2467,I2467))</f>
        <v>Tier1</v>
      </c>
      <c r="E2467" t="str">
        <f>INDEX(Technologies!$B$230:$B$499,H2467)</f>
        <v>Frzr-Up-AutoDef_WtdSize-Tier1</v>
      </c>
      <c r="G2467" t="str">
        <f t="shared" si="117"/>
        <v>EffLevel</v>
      </c>
      <c r="H2467">
        <f t="shared" si="119"/>
        <v>25</v>
      </c>
      <c r="I2467">
        <f>MATCH(G2467,Technologies!$B$229:$U$229,0)</f>
        <v>11</v>
      </c>
      <c r="J2467">
        <v>121</v>
      </c>
    </row>
    <row r="2468" spans="2:10" x14ac:dyDescent="0.25">
      <c r="B2468">
        <f>INDEX(exante.Technology!$A$5:$A$300,MATCH(E2468,exante.Technology!$C$5:$C$300,0))</f>
        <v>1445</v>
      </c>
      <c r="C2468" s="1">
        <f t="shared" si="118"/>
        <v>167</v>
      </c>
      <c r="D2468" s="30">
        <f>IF(INDEX(Technologies!$B$230:$U$500,H2468,I2468)=0,"",INDEX(Technologies!$B$230:$U$500,H2468,I2468))</f>
        <v>330.3</v>
      </c>
      <c r="E2468" t="str">
        <f>INDEX(Technologies!$B$230:$B$499,H2468)</f>
        <v>Frzr-Up-AutoDef_WtdSize-Tier1</v>
      </c>
      <c r="G2468" t="str">
        <f t="shared" si="117"/>
        <v>Rated_kWhyr</v>
      </c>
      <c r="H2468">
        <f t="shared" si="119"/>
        <v>25</v>
      </c>
      <c r="I2468">
        <f>MATCH(G2468,Technologies!$B$229:$U$229,0)</f>
        <v>12</v>
      </c>
      <c r="J2468">
        <v>121</v>
      </c>
    </row>
    <row r="2469" spans="2:10" x14ac:dyDescent="0.25">
      <c r="B2469">
        <f>INDEX(exante.Technology!$A$5:$A$300,MATCH(E2469,exante.Technology!$C$5:$C$300,0))</f>
        <v>1445</v>
      </c>
      <c r="C2469" s="1">
        <f t="shared" si="118"/>
        <v>9</v>
      </c>
      <c r="D2469" s="30" t="str">
        <f>IF(INDEX(Technologies!$B$230:$U$500,H2469,I2469)=0,"",INDEX(Technologies!$B$230:$U$500,H2469,I2469))</f>
        <v>RatedkWh</v>
      </c>
      <c r="E2469" t="str">
        <f>INDEX(Technologies!$B$230:$B$499,H2469)</f>
        <v>Frzr-Up-AutoDef_WtdSize-Tier1</v>
      </c>
      <c r="G2469" t="str">
        <f t="shared" si="117"/>
        <v>Scale_Basis_Type</v>
      </c>
      <c r="H2469">
        <f t="shared" si="119"/>
        <v>25</v>
      </c>
      <c r="I2469">
        <f>MATCH(G2469,Technologies!$B$229:$U$229,0)</f>
        <v>13</v>
      </c>
      <c r="J2469">
        <v>121</v>
      </c>
    </row>
    <row r="2470" spans="2:10" x14ac:dyDescent="0.25">
      <c r="B2470">
        <f>INDEX(exante.Technology!$A$5:$A$300,MATCH(E2470,exante.Technology!$C$5:$C$300,0))</f>
        <v>1445</v>
      </c>
      <c r="C2470" s="1">
        <f t="shared" si="118"/>
        <v>10</v>
      </c>
      <c r="D2470" s="30">
        <f>IF(INDEX(Technologies!$B$230:$U$500,H2470,I2470)=0,"",INDEX(Technologies!$B$230:$U$500,H2470,I2470))</f>
        <v>330.3</v>
      </c>
      <c r="E2470" t="str">
        <f>INDEX(Technologies!$B$230:$B$499,H2470)</f>
        <v>Frzr-Up-AutoDef_WtdSize-Tier1</v>
      </c>
      <c r="G2470" t="str">
        <f t="shared" si="117"/>
        <v>Scale_Basis_Value</v>
      </c>
      <c r="H2470">
        <f t="shared" si="119"/>
        <v>25</v>
      </c>
      <c r="I2470">
        <f>MATCH(G2470,Technologies!$B$229:$U$229,0)</f>
        <v>14</v>
      </c>
      <c r="J2470">
        <v>121</v>
      </c>
    </row>
    <row r="2471" spans="2:10" x14ac:dyDescent="0.25">
      <c r="B2471">
        <f>INDEX(exante.Technology!$A$5:$A$300,MATCH(E2471,exante.Technology!$C$5:$C$300,0))</f>
        <v>1446</v>
      </c>
      <c r="C2471" s="1">
        <f t="shared" si="118"/>
        <v>1086</v>
      </c>
      <c r="D2471" s="30" t="str">
        <f>IF(INDEX(Technologies!$B$230:$U$500,H2471,I2471)=0,"",INDEX(Technologies!$B$230:$U$500,H2471,I2471))</f>
        <v>Chest</v>
      </c>
      <c r="E2471" t="str">
        <f>INDEX(Technologies!$B$230:$B$499,H2471)</f>
        <v>Frzr-Chest-ManDef_Small-Tier1</v>
      </c>
      <c r="G2471" t="str">
        <f t="shared" si="117"/>
        <v>FreezerType</v>
      </c>
      <c r="H2471">
        <f t="shared" si="119"/>
        <v>26</v>
      </c>
      <c r="I2471">
        <f>MATCH(G2471,Technologies!$B$229:$U$229,0)</f>
        <v>4</v>
      </c>
      <c r="J2471">
        <v>121</v>
      </c>
    </row>
    <row r="2472" spans="2:10" x14ac:dyDescent="0.25">
      <c r="B2472">
        <f>INDEX(exante.Technology!$A$5:$A$300,MATCH(E2472,exante.Technology!$C$5:$C$300,0))</f>
        <v>1446</v>
      </c>
      <c r="C2472" s="1">
        <f t="shared" si="118"/>
        <v>95</v>
      </c>
      <c r="D2472" s="30" t="b">
        <f>IF(INDEX(Technologies!$B$230:$U$500,H2472,I2472)=0,"",INDEX(Technologies!$B$230:$U$500,H2472,I2472))</f>
        <v>0</v>
      </c>
      <c r="E2472" t="str">
        <f>INDEX(Technologies!$B$230:$B$499,H2472)</f>
        <v>Frzr-Chest-ManDef_Small-Tier1</v>
      </c>
      <c r="G2472" t="str">
        <f t="shared" si="117"/>
        <v>IceMaker</v>
      </c>
      <c r="H2472">
        <f t="shared" si="119"/>
        <v>26</v>
      </c>
      <c r="I2472">
        <f>MATCH(G2472,Technologies!$B$229:$U$229,0)</f>
        <v>5</v>
      </c>
      <c r="J2472">
        <v>121</v>
      </c>
    </row>
    <row r="2473" spans="2:10" x14ac:dyDescent="0.25">
      <c r="B2473">
        <f>INDEX(exante.Technology!$A$5:$A$300,MATCH(E2473,exante.Technology!$C$5:$C$300,0))</f>
        <v>1446</v>
      </c>
      <c r="C2473" s="1">
        <f t="shared" si="118"/>
        <v>1083</v>
      </c>
      <c r="D2473" s="30" t="b">
        <f>IF(INDEX(Technologies!$B$230:$U$500,H2473,I2473)=0,"",INDEX(Technologies!$B$230:$U$500,H2473,I2473))</f>
        <v>0</v>
      </c>
      <c r="E2473" t="str">
        <f>INDEX(Technologies!$B$230:$B$499,H2473)</f>
        <v>Frzr-Chest-ManDef_Small-Tier1</v>
      </c>
      <c r="G2473" t="str">
        <f t="shared" si="117"/>
        <v>ThruDoorIce</v>
      </c>
      <c r="H2473">
        <f t="shared" si="119"/>
        <v>26</v>
      </c>
      <c r="I2473">
        <f>MATCH(G2473,Technologies!$B$229:$U$229,0)</f>
        <v>6</v>
      </c>
      <c r="J2473">
        <v>121</v>
      </c>
    </row>
    <row r="2474" spans="2:10" x14ac:dyDescent="0.25">
      <c r="B2474">
        <f>INDEX(exante.Technology!$A$5:$A$300,MATCH(E2474,exante.Technology!$C$5:$C$300,0))</f>
        <v>1446</v>
      </c>
      <c r="C2474" s="1">
        <f t="shared" si="118"/>
        <v>38</v>
      </c>
      <c r="D2474" s="30" t="str">
        <f>IF(INDEX(Technologies!$B$230:$U$500,H2474,I2474)=0,"",INDEX(Technologies!$B$230:$U$500,H2474,I2474))</f>
        <v>Manual</v>
      </c>
      <c r="E2474" t="str">
        <f>INDEX(Technologies!$B$230:$B$499,H2474)</f>
        <v>Frzr-Chest-ManDef_Small-Tier1</v>
      </c>
      <c r="G2474" t="str">
        <f t="shared" si="117"/>
        <v>Defrost</v>
      </c>
      <c r="H2474">
        <f t="shared" si="119"/>
        <v>26</v>
      </c>
      <c r="I2474">
        <f>MATCH(G2474,Technologies!$B$229:$U$229,0)</f>
        <v>7</v>
      </c>
      <c r="J2474">
        <v>121</v>
      </c>
    </row>
    <row r="2475" spans="2:10" x14ac:dyDescent="0.25">
      <c r="B2475">
        <f>INDEX(exante.Technology!$A$5:$A$300,MATCH(E2475,exante.Technology!$C$5:$C$300,0))</f>
        <v>1446</v>
      </c>
      <c r="C2475" s="1">
        <f t="shared" si="118"/>
        <v>205</v>
      </c>
      <c r="D2475" s="30">
        <f>IF(INDEX(Technologies!$B$230:$U$500,H2475,I2475)=0,"",INDEX(Technologies!$B$230:$U$500,H2475,I2475))</f>
        <v>11</v>
      </c>
      <c r="E2475" t="str">
        <f>INDEX(Technologies!$B$230:$B$499,H2475)</f>
        <v>Frzr-Chest-ManDef_Small-Tier1</v>
      </c>
      <c r="G2475" t="str">
        <f t="shared" si="117"/>
        <v>TotVolume</v>
      </c>
      <c r="H2475">
        <f t="shared" si="119"/>
        <v>26</v>
      </c>
      <c r="I2475">
        <f>MATCH(G2475,Technologies!$B$229:$U$229,0)</f>
        <v>8</v>
      </c>
      <c r="J2475">
        <v>121</v>
      </c>
    </row>
    <row r="2476" spans="2:10" x14ac:dyDescent="0.25">
      <c r="B2476">
        <f>INDEX(exante.Technology!$A$5:$A$300,MATCH(E2476,exante.Technology!$C$5:$C$300,0))</f>
        <v>1446</v>
      </c>
      <c r="C2476" s="1">
        <f t="shared" si="118"/>
        <v>1084</v>
      </c>
      <c r="D2476" s="30" t="str">
        <f>IF(INDEX(Technologies!$B$230:$U$500,H2476,I2476)=0,"",INDEX(Technologies!$B$230:$U$500,H2476,I2476))</f>
        <v>Small (&lt;13 cu ft.)</v>
      </c>
      <c r="E2476" t="str">
        <f>INDEX(Technologies!$B$230:$B$499,H2476)</f>
        <v>Frzr-Chest-ManDef_Small-Tier1</v>
      </c>
      <c r="G2476" t="str">
        <f t="shared" si="117"/>
        <v>SizeRange</v>
      </c>
      <c r="H2476">
        <f t="shared" si="119"/>
        <v>26</v>
      </c>
      <c r="I2476">
        <f>MATCH(G2476,Technologies!$B$229:$U$229,0)</f>
        <v>10</v>
      </c>
      <c r="J2476">
        <v>121</v>
      </c>
    </row>
    <row r="2477" spans="2:10" x14ac:dyDescent="0.25">
      <c r="B2477">
        <f>INDEX(exante.Technology!$A$5:$A$300,MATCH(E2477,exante.Technology!$C$5:$C$300,0))</f>
        <v>1446</v>
      </c>
      <c r="C2477" s="1">
        <f t="shared" si="118"/>
        <v>1085</v>
      </c>
      <c r="D2477" s="30" t="str">
        <f>IF(INDEX(Technologies!$B$230:$U$500,H2477,I2477)=0,"",INDEX(Technologies!$B$230:$U$500,H2477,I2477))</f>
        <v>Tier1</v>
      </c>
      <c r="E2477" t="str">
        <f>INDEX(Technologies!$B$230:$B$499,H2477)</f>
        <v>Frzr-Chest-ManDef_Small-Tier1</v>
      </c>
      <c r="G2477" t="str">
        <f t="shared" si="117"/>
        <v>EffLevel</v>
      </c>
      <c r="H2477">
        <f t="shared" si="119"/>
        <v>26</v>
      </c>
      <c r="I2477">
        <f>MATCH(G2477,Technologies!$B$229:$U$229,0)</f>
        <v>11</v>
      </c>
      <c r="J2477">
        <v>121</v>
      </c>
    </row>
    <row r="2478" spans="2:10" x14ac:dyDescent="0.25">
      <c r="B2478">
        <f>INDEX(exante.Technology!$A$5:$A$300,MATCH(E2478,exante.Technology!$C$5:$C$300,0))</f>
        <v>1446</v>
      </c>
      <c r="C2478" s="1">
        <f t="shared" si="118"/>
        <v>167</v>
      </c>
      <c r="D2478" s="30">
        <f>IF(INDEX(Technologies!$B$230:$U$500,H2478,I2478)=0,"",INDEX(Technologies!$B$230:$U$500,H2478,I2478))</f>
        <v>169.20000000000002</v>
      </c>
      <c r="E2478" t="str">
        <f>INDEX(Technologies!$B$230:$B$499,H2478)</f>
        <v>Frzr-Chest-ManDef_Small-Tier1</v>
      </c>
      <c r="G2478" t="str">
        <f t="shared" si="117"/>
        <v>Rated_kWhyr</v>
      </c>
      <c r="H2478">
        <f t="shared" si="119"/>
        <v>26</v>
      </c>
      <c r="I2478">
        <f>MATCH(G2478,Technologies!$B$229:$U$229,0)</f>
        <v>12</v>
      </c>
      <c r="J2478">
        <v>121</v>
      </c>
    </row>
    <row r="2479" spans="2:10" x14ac:dyDescent="0.25">
      <c r="B2479">
        <f>INDEX(exante.Technology!$A$5:$A$300,MATCH(E2479,exante.Technology!$C$5:$C$300,0))</f>
        <v>1446</v>
      </c>
      <c r="C2479" s="1">
        <f t="shared" si="118"/>
        <v>9</v>
      </c>
      <c r="D2479" s="30" t="str">
        <f>IF(INDEX(Technologies!$B$230:$U$500,H2479,I2479)=0,"",INDEX(Technologies!$B$230:$U$500,H2479,I2479))</f>
        <v>RatedkWh</v>
      </c>
      <c r="E2479" t="str">
        <f>INDEX(Technologies!$B$230:$B$499,H2479)</f>
        <v>Frzr-Chest-ManDef_Small-Tier1</v>
      </c>
      <c r="G2479" t="str">
        <f t="shared" si="117"/>
        <v>Scale_Basis_Type</v>
      </c>
      <c r="H2479">
        <f t="shared" si="119"/>
        <v>26</v>
      </c>
      <c r="I2479">
        <f>MATCH(G2479,Technologies!$B$229:$U$229,0)</f>
        <v>13</v>
      </c>
      <c r="J2479">
        <v>121</v>
      </c>
    </row>
    <row r="2480" spans="2:10" x14ac:dyDescent="0.25">
      <c r="B2480">
        <f>INDEX(exante.Technology!$A$5:$A$300,MATCH(E2480,exante.Technology!$C$5:$C$300,0))</f>
        <v>1446</v>
      </c>
      <c r="C2480" s="1">
        <f t="shared" si="118"/>
        <v>10</v>
      </c>
      <c r="D2480" s="30">
        <f>IF(INDEX(Technologies!$B$230:$U$500,H2480,I2480)=0,"",INDEX(Technologies!$B$230:$U$500,H2480,I2480))</f>
        <v>169.20000000000002</v>
      </c>
      <c r="E2480" t="str">
        <f>INDEX(Technologies!$B$230:$B$499,H2480)</f>
        <v>Frzr-Chest-ManDef_Small-Tier1</v>
      </c>
      <c r="G2480" t="str">
        <f t="shared" si="117"/>
        <v>Scale_Basis_Value</v>
      </c>
      <c r="H2480">
        <f t="shared" si="119"/>
        <v>26</v>
      </c>
      <c r="I2480">
        <f>MATCH(G2480,Technologies!$B$229:$U$229,0)</f>
        <v>14</v>
      </c>
      <c r="J2480">
        <v>121</v>
      </c>
    </row>
    <row r="2481" spans="2:10" x14ac:dyDescent="0.25">
      <c r="B2481">
        <f>INDEX(exante.Technology!$A$5:$A$300,MATCH(E2481,exante.Technology!$C$5:$C$300,0))</f>
        <v>1447</v>
      </c>
      <c r="C2481" s="1">
        <f t="shared" si="118"/>
        <v>1086</v>
      </c>
      <c r="D2481" s="30" t="str">
        <f>IF(INDEX(Technologies!$B$230:$U$500,H2481,I2481)=0,"",INDEX(Technologies!$B$230:$U$500,H2481,I2481))</f>
        <v>Chest</v>
      </c>
      <c r="E2481" t="str">
        <f>INDEX(Technologies!$B$230:$B$499,H2481)</f>
        <v>Frzr-Chest-ManDef_Med-Tier1</v>
      </c>
      <c r="G2481" t="str">
        <f t="shared" si="117"/>
        <v>FreezerType</v>
      </c>
      <c r="H2481">
        <f t="shared" si="119"/>
        <v>27</v>
      </c>
      <c r="I2481">
        <f>MATCH(G2481,Technologies!$B$229:$U$229,0)</f>
        <v>4</v>
      </c>
      <c r="J2481">
        <v>121</v>
      </c>
    </row>
    <row r="2482" spans="2:10" x14ac:dyDescent="0.25">
      <c r="B2482">
        <f>INDEX(exante.Technology!$A$5:$A$300,MATCH(E2482,exante.Technology!$C$5:$C$300,0))</f>
        <v>1447</v>
      </c>
      <c r="C2482" s="1">
        <f t="shared" si="118"/>
        <v>95</v>
      </c>
      <c r="D2482" s="30" t="b">
        <f>IF(INDEX(Technologies!$B$230:$U$500,H2482,I2482)=0,"",INDEX(Technologies!$B$230:$U$500,H2482,I2482))</f>
        <v>0</v>
      </c>
      <c r="E2482" t="str">
        <f>INDEX(Technologies!$B$230:$B$499,H2482)</f>
        <v>Frzr-Chest-ManDef_Med-Tier1</v>
      </c>
      <c r="G2482" t="str">
        <f t="shared" si="117"/>
        <v>IceMaker</v>
      </c>
      <c r="H2482">
        <f t="shared" si="119"/>
        <v>27</v>
      </c>
      <c r="I2482">
        <f>MATCH(G2482,Technologies!$B$229:$U$229,0)</f>
        <v>5</v>
      </c>
      <c r="J2482">
        <v>121</v>
      </c>
    </row>
    <row r="2483" spans="2:10" x14ac:dyDescent="0.25">
      <c r="B2483">
        <f>INDEX(exante.Technology!$A$5:$A$300,MATCH(E2483,exante.Technology!$C$5:$C$300,0))</f>
        <v>1447</v>
      </c>
      <c r="C2483" s="1">
        <f t="shared" si="118"/>
        <v>1083</v>
      </c>
      <c r="D2483" s="30" t="b">
        <f>IF(INDEX(Technologies!$B$230:$U$500,H2483,I2483)=0,"",INDEX(Technologies!$B$230:$U$500,H2483,I2483))</f>
        <v>0</v>
      </c>
      <c r="E2483" t="str">
        <f>INDEX(Technologies!$B$230:$B$499,H2483)</f>
        <v>Frzr-Chest-ManDef_Med-Tier1</v>
      </c>
      <c r="G2483" t="str">
        <f t="shared" si="117"/>
        <v>ThruDoorIce</v>
      </c>
      <c r="H2483">
        <f t="shared" si="119"/>
        <v>27</v>
      </c>
      <c r="I2483">
        <f>MATCH(G2483,Technologies!$B$229:$U$229,0)</f>
        <v>6</v>
      </c>
      <c r="J2483">
        <v>121</v>
      </c>
    </row>
    <row r="2484" spans="2:10" x14ac:dyDescent="0.25">
      <c r="B2484">
        <f>INDEX(exante.Technology!$A$5:$A$300,MATCH(E2484,exante.Technology!$C$5:$C$300,0))</f>
        <v>1447</v>
      </c>
      <c r="C2484" s="1">
        <f t="shared" si="118"/>
        <v>38</v>
      </c>
      <c r="D2484" s="30" t="str">
        <f>IF(INDEX(Technologies!$B$230:$U$500,H2484,I2484)=0,"",INDEX(Technologies!$B$230:$U$500,H2484,I2484))</f>
        <v>Manual</v>
      </c>
      <c r="E2484" t="str">
        <f>INDEX(Technologies!$B$230:$B$499,H2484)</f>
        <v>Frzr-Chest-ManDef_Med-Tier1</v>
      </c>
      <c r="G2484" t="str">
        <f t="shared" si="117"/>
        <v>Defrost</v>
      </c>
      <c r="H2484">
        <f t="shared" si="119"/>
        <v>27</v>
      </c>
      <c r="I2484">
        <f>MATCH(G2484,Technologies!$B$229:$U$229,0)</f>
        <v>7</v>
      </c>
      <c r="J2484">
        <v>121</v>
      </c>
    </row>
    <row r="2485" spans="2:10" x14ac:dyDescent="0.25">
      <c r="B2485">
        <f>INDEX(exante.Technology!$A$5:$A$300,MATCH(E2485,exante.Technology!$C$5:$C$300,0))</f>
        <v>1447</v>
      </c>
      <c r="C2485" s="1">
        <f t="shared" si="118"/>
        <v>205</v>
      </c>
      <c r="D2485" s="30">
        <f>IF(INDEX(Technologies!$B$230:$U$500,H2485,I2485)=0,"",INDEX(Technologies!$B$230:$U$500,H2485,I2485))</f>
        <v>14.5</v>
      </c>
      <c r="E2485" t="str">
        <f>INDEX(Technologies!$B$230:$B$499,H2485)</f>
        <v>Frzr-Chest-ManDef_Med-Tier1</v>
      </c>
      <c r="G2485" t="str">
        <f t="shared" si="117"/>
        <v>TotVolume</v>
      </c>
      <c r="H2485">
        <f t="shared" si="119"/>
        <v>27</v>
      </c>
      <c r="I2485">
        <f>MATCH(G2485,Technologies!$B$229:$U$229,0)</f>
        <v>8</v>
      </c>
      <c r="J2485">
        <v>121</v>
      </c>
    </row>
    <row r="2486" spans="2:10" x14ac:dyDescent="0.25">
      <c r="B2486">
        <f>INDEX(exante.Technology!$A$5:$A$300,MATCH(E2486,exante.Technology!$C$5:$C$300,0))</f>
        <v>1447</v>
      </c>
      <c r="C2486" s="1">
        <f t="shared" si="118"/>
        <v>1084</v>
      </c>
      <c r="D2486" s="30" t="str">
        <f>IF(INDEX(Technologies!$B$230:$U$500,H2486,I2486)=0,"",INDEX(Technologies!$B$230:$U$500,H2486,I2486))</f>
        <v>Medium (13-16 cu ft)</v>
      </c>
      <c r="E2486" t="str">
        <f>INDEX(Technologies!$B$230:$B$499,H2486)</f>
        <v>Frzr-Chest-ManDef_Med-Tier1</v>
      </c>
      <c r="G2486" t="str">
        <f t="shared" si="117"/>
        <v>SizeRange</v>
      </c>
      <c r="H2486">
        <f t="shared" si="119"/>
        <v>27</v>
      </c>
      <c r="I2486">
        <f>MATCH(G2486,Technologies!$B$229:$U$229,0)</f>
        <v>10</v>
      </c>
      <c r="J2486">
        <v>121</v>
      </c>
    </row>
    <row r="2487" spans="2:10" x14ac:dyDescent="0.25">
      <c r="B2487">
        <f>INDEX(exante.Technology!$A$5:$A$300,MATCH(E2487,exante.Technology!$C$5:$C$300,0))</f>
        <v>1447</v>
      </c>
      <c r="C2487" s="1">
        <f t="shared" si="118"/>
        <v>1085</v>
      </c>
      <c r="D2487" s="30" t="str">
        <f>IF(INDEX(Technologies!$B$230:$U$500,H2487,I2487)=0,"",INDEX(Technologies!$B$230:$U$500,H2487,I2487))</f>
        <v>Tier1</v>
      </c>
      <c r="E2487" t="str">
        <f>INDEX(Technologies!$B$230:$B$499,H2487)</f>
        <v>Frzr-Chest-ManDef_Med-Tier1</v>
      </c>
      <c r="G2487" t="str">
        <f t="shared" si="117"/>
        <v>EffLevel</v>
      </c>
      <c r="H2487">
        <f t="shared" si="119"/>
        <v>27</v>
      </c>
      <c r="I2487">
        <f>MATCH(G2487,Technologies!$B$229:$U$229,0)</f>
        <v>11</v>
      </c>
      <c r="J2487">
        <v>121</v>
      </c>
    </row>
    <row r="2488" spans="2:10" x14ac:dyDescent="0.25">
      <c r="B2488">
        <f>INDEX(exante.Technology!$A$5:$A$300,MATCH(E2488,exante.Technology!$C$5:$C$300,0))</f>
        <v>1447</v>
      </c>
      <c r="C2488" s="1">
        <f t="shared" si="118"/>
        <v>167</v>
      </c>
      <c r="D2488" s="30">
        <f>IF(INDEX(Technologies!$B$230:$U$500,H2488,I2488)=0,"",INDEX(Technologies!$B$230:$U$500,H2488,I2488))</f>
        <v>192.6</v>
      </c>
      <c r="E2488" t="str">
        <f>INDEX(Technologies!$B$230:$B$499,H2488)</f>
        <v>Frzr-Chest-ManDef_Med-Tier1</v>
      </c>
      <c r="G2488" t="str">
        <f t="shared" si="117"/>
        <v>Rated_kWhyr</v>
      </c>
      <c r="H2488">
        <f t="shared" si="119"/>
        <v>27</v>
      </c>
      <c r="I2488">
        <f>MATCH(G2488,Technologies!$B$229:$U$229,0)</f>
        <v>12</v>
      </c>
      <c r="J2488">
        <v>121</v>
      </c>
    </row>
    <row r="2489" spans="2:10" x14ac:dyDescent="0.25">
      <c r="B2489">
        <f>INDEX(exante.Technology!$A$5:$A$300,MATCH(E2489,exante.Technology!$C$5:$C$300,0))</f>
        <v>1447</v>
      </c>
      <c r="C2489" s="1">
        <f t="shared" si="118"/>
        <v>9</v>
      </c>
      <c r="D2489" s="30" t="str">
        <f>IF(INDEX(Technologies!$B$230:$U$500,H2489,I2489)=0,"",INDEX(Technologies!$B$230:$U$500,H2489,I2489))</f>
        <v>RatedkWh</v>
      </c>
      <c r="E2489" t="str">
        <f>INDEX(Technologies!$B$230:$B$499,H2489)</f>
        <v>Frzr-Chest-ManDef_Med-Tier1</v>
      </c>
      <c r="G2489" t="str">
        <f t="shared" si="117"/>
        <v>Scale_Basis_Type</v>
      </c>
      <c r="H2489">
        <f t="shared" si="119"/>
        <v>27</v>
      </c>
      <c r="I2489">
        <f>MATCH(G2489,Technologies!$B$229:$U$229,0)</f>
        <v>13</v>
      </c>
      <c r="J2489">
        <v>121</v>
      </c>
    </row>
    <row r="2490" spans="2:10" x14ac:dyDescent="0.25">
      <c r="B2490">
        <f>INDEX(exante.Technology!$A$5:$A$300,MATCH(E2490,exante.Technology!$C$5:$C$300,0))</f>
        <v>1447</v>
      </c>
      <c r="C2490" s="1">
        <f t="shared" si="118"/>
        <v>10</v>
      </c>
      <c r="D2490" s="30">
        <f>IF(INDEX(Technologies!$B$230:$U$500,H2490,I2490)=0,"",INDEX(Technologies!$B$230:$U$500,H2490,I2490))</f>
        <v>192.6</v>
      </c>
      <c r="E2490" t="str">
        <f>INDEX(Technologies!$B$230:$B$499,H2490)</f>
        <v>Frzr-Chest-ManDef_Med-Tier1</v>
      </c>
      <c r="G2490" t="str">
        <f t="shared" si="117"/>
        <v>Scale_Basis_Value</v>
      </c>
      <c r="H2490">
        <f t="shared" si="119"/>
        <v>27</v>
      </c>
      <c r="I2490">
        <f>MATCH(G2490,Technologies!$B$229:$U$229,0)</f>
        <v>14</v>
      </c>
      <c r="J2490">
        <v>121</v>
      </c>
    </row>
    <row r="2491" spans="2:10" x14ac:dyDescent="0.25">
      <c r="B2491">
        <f>INDEX(exante.Technology!$A$5:$A$300,MATCH(E2491,exante.Technology!$C$5:$C$300,0))</f>
        <v>1448</v>
      </c>
      <c r="C2491" s="1">
        <f t="shared" si="118"/>
        <v>1086</v>
      </c>
      <c r="D2491" s="30" t="str">
        <f>IF(INDEX(Technologies!$B$230:$U$500,H2491,I2491)=0,"",INDEX(Technologies!$B$230:$U$500,H2491,I2491))</f>
        <v>Chest</v>
      </c>
      <c r="E2491" t="str">
        <f>INDEX(Technologies!$B$230:$B$499,H2491)</f>
        <v>Frzr-Chest-ManDef_Large-Tier1</v>
      </c>
      <c r="G2491" t="str">
        <f t="shared" si="117"/>
        <v>FreezerType</v>
      </c>
      <c r="H2491">
        <f t="shared" si="119"/>
        <v>28</v>
      </c>
      <c r="I2491">
        <f>MATCH(G2491,Technologies!$B$229:$U$229,0)</f>
        <v>4</v>
      </c>
      <c r="J2491">
        <v>121</v>
      </c>
    </row>
    <row r="2492" spans="2:10" x14ac:dyDescent="0.25">
      <c r="B2492">
        <f>INDEX(exante.Technology!$A$5:$A$300,MATCH(E2492,exante.Technology!$C$5:$C$300,0))</f>
        <v>1448</v>
      </c>
      <c r="C2492" s="1">
        <f t="shared" si="118"/>
        <v>95</v>
      </c>
      <c r="D2492" s="30" t="b">
        <f>IF(INDEX(Technologies!$B$230:$U$500,H2492,I2492)=0,"",INDEX(Technologies!$B$230:$U$500,H2492,I2492))</f>
        <v>0</v>
      </c>
      <c r="E2492" t="str">
        <f>INDEX(Technologies!$B$230:$B$499,H2492)</f>
        <v>Frzr-Chest-ManDef_Large-Tier1</v>
      </c>
      <c r="G2492" t="str">
        <f t="shared" si="117"/>
        <v>IceMaker</v>
      </c>
      <c r="H2492">
        <f t="shared" si="119"/>
        <v>28</v>
      </c>
      <c r="I2492">
        <f>MATCH(G2492,Technologies!$B$229:$U$229,0)</f>
        <v>5</v>
      </c>
      <c r="J2492">
        <v>121</v>
      </c>
    </row>
    <row r="2493" spans="2:10" x14ac:dyDescent="0.25">
      <c r="B2493">
        <f>INDEX(exante.Technology!$A$5:$A$300,MATCH(E2493,exante.Technology!$C$5:$C$300,0))</f>
        <v>1448</v>
      </c>
      <c r="C2493" s="1">
        <f t="shared" si="118"/>
        <v>1083</v>
      </c>
      <c r="D2493" s="30" t="b">
        <f>IF(INDEX(Technologies!$B$230:$U$500,H2493,I2493)=0,"",INDEX(Technologies!$B$230:$U$500,H2493,I2493))</f>
        <v>0</v>
      </c>
      <c r="E2493" t="str">
        <f>INDEX(Technologies!$B$230:$B$499,H2493)</f>
        <v>Frzr-Chest-ManDef_Large-Tier1</v>
      </c>
      <c r="G2493" t="str">
        <f t="shared" si="117"/>
        <v>ThruDoorIce</v>
      </c>
      <c r="H2493">
        <f t="shared" si="119"/>
        <v>28</v>
      </c>
      <c r="I2493">
        <f>MATCH(G2493,Technologies!$B$229:$U$229,0)</f>
        <v>6</v>
      </c>
      <c r="J2493">
        <v>121</v>
      </c>
    </row>
    <row r="2494" spans="2:10" x14ac:dyDescent="0.25">
      <c r="B2494">
        <f>INDEX(exante.Technology!$A$5:$A$300,MATCH(E2494,exante.Technology!$C$5:$C$300,0))</f>
        <v>1448</v>
      </c>
      <c r="C2494" s="1">
        <f t="shared" si="118"/>
        <v>38</v>
      </c>
      <c r="D2494" s="30" t="str">
        <f>IF(INDEX(Technologies!$B$230:$U$500,H2494,I2494)=0,"",INDEX(Technologies!$B$230:$U$500,H2494,I2494))</f>
        <v>Manual</v>
      </c>
      <c r="E2494" t="str">
        <f>INDEX(Technologies!$B$230:$B$499,H2494)</f>
        <v>Frzr-Chest-ManDef_Large-Tier1</v>
      </c>
      <c r="G2494" t="str">
        <f t="shared" si="117"/>
        <v>Defrost</v>
      </c>
      <c r="H2494">
        <f t="shared" si="119"/>
        <v>28</v>
      </c>
      <c r="I2494">
        <f>MATCH(G2494,Technologies!$B$229:$U$229,0)</f>
        <v>7</v>
      </c>
      <c r="J2494">
        <v>121</v>
      </c>
    </row>
    <row r="2495" spans="2:10" x14ac:dyDescent="0.25">
      <c r="B2495">
        <f>INDEX(exante.Technology!$A$5:$A$300,MATCH(E2495,exante.Technology!$C$5:$C$300,0))</f>
        <v>1448</v>
      </c>
      <c r="C2495" s="1">
        <f t="shared" si="118"/>
        <v>205</v>
      </c>
      <c r="D2495" s="30">
        <f>IF(INDEX(Technologies!$B$230:$U$500,H2495,I2495)=0,"",INDEX(Technologies!$B$230:$U$500,H2495,I2495))</f>
        <v>18</v>
      </c>
      <c r="E2495" t="str">
        <f>INDEX(Technologies!$B$230:$B$499,H2495)</f>
        <v>Frzr-Chest-ManDef_Large-Tier1</v>
      </c>
      <c r="G2495" t="str">
        <f t="shared" si="117"/>
        <v>TotVolume</v>
      </c>
      <c r="H2495">
        <f t="shared" si="119"/>
        <v>28</v>
      </c>
      <c r="I2495">
        <f>MATCH(G2495,Technologies!$B$229:$U$229,0)</f>
        <v>8</v>
      </c>
      <c r="J2495">
        <v>121</v>
      </c>
    </row>
    <row r="2496" spans="2:10" x14ac:dyDescent="0.25">
      <c r="B2496">
        <f>INDEX(exante.Technology!$A$5:$A$300,MATCH(E2496,exante.Technology!$C$5:$C$300,0))</f>
        <v>1448</v>
      </c>
      <c r="C2496" s="1">
        <f t="shared" si="118"/>
        <v>1084</v>
      </c>
      <c r="D2496" s="30" t="str">
        <f>IF(INDEX(Technologies!$B$230:$U$500,H2496,I2496)=0,"",INDEX(Technologies!$B$230:$U$500,H2496,I2496))</f>
        <v>Large (&gt;16 cu ft)</v>
      </c>
      <c r="E2496" t="str">
        <f>INDEX(Technologies!$B$230:$B$499,H2496)</f>
        <v>Frzr-Chest-ManDef_Large-Tier1</v>
      </c>
      <c r="G2496" t="str">
        <f t="shared" si="117"/>
        <v>SizeRange</v>
      </c>
      <c r="H2496">
        <f t="shared" si="119"/>
        <v>28</v>
      </c>
      <c r="I2496">
        <f>MATCH(G2496,Technologies!$B$229:$U$229,0)</f>
        <v>10</v>
      </c>
      <c r="J2496">
        <v>121</v>
      </c>
    </row>
    <row r="2497" spans="2:10" x14ac:dyDescent="0.25">
      <c r="B2497">
        <f>INDEX(exante.Technology!$A$5:$A$300,MATCH(E2497,exante.Technology!$C$5:$C$300,0))</f>
        <v>1448</v>
      </c>
      <c r="C2497" s="1">
        <f t="shared" si="118"/>
        <v>1085</v>
      </c>
      <c r="D2497" s="30" t="str">
        <f>IF(INDEX(Technologies!$B$230:$U$500,H2497,I2497)=0,"",INDEX(Technologies!$B$230:$U$500,H2497,I2497))</f>
        <v>Tier1</v>
      </c>
      <c r="E2497" t="str">
        <f>INDEX(Technologies!$B$230:$B$499,H2497)</f>
        <v>Frzr-Chest-ManDef_Large-Tier1</v>
      </c>
      <c r="G2497" t="str">
        <f t="shared" si="117"/>
        <v>EffLevel</v>
      </c>
      <c r="H2497">
        <f t="shared" si="119"/>
        <v>28</v>
      </c>
      <c r="I2497">
        <f>MATCH(G2497,Technologies!$B$229:$U$229,0)</f>
        <v>11</v>
      </c>
      <c r="J2497">
        <v>121</v>
      </c>
    </row>
    <row r="2498" spans="2:10" x14ac:dyDescent="0.25">
      <c r="B2498">
        <f>INDEX(exante.Technology!$A$5:$A$300,MATCH(E2498,exante.Technology!$C$5:$C$300,0))</f>
        <v>1448</v>
      </c>
      <c r="C2498" s="1">
        <f t="shared" si="118"/>
        <v>167</v>
      </c>
      <c r="D2498" s="30">
        <f>IF(INDEX(Technologies!$B$230:$U$500,H2498,I2498)=0,"",INDEX(Technologies!$B$230:$U$500,H2498,I2498))</f>
        <v>215.1</v>
      </c>
      <c r="E2498" t="str">
        <f>INDEX(Technologies!$B$230:$B$499,H2498)</f>
        <v>Frzr-Chest-ManDef_Large-Tier1</v>
      </c>
      <c r="G2498" t="str">
        <f t="shared" si="117"/>
        <v>Rated_kWhyr</v>
      </c>
      <c r="H2498">
        <f t="shared" si="119"/>
        <v>28</v>
      </c>
      <c r="I2498">
        <f>MATCH(G2498,Technologies!$B$229:$U$229,0)</f>
        <v>12</v>
      </c>
      <c r="J2498">
        <v>121</v>
      </c>
    </row>
    <row r="2499" spans="2:10" x14ac:dyDescent="0.25">
      <c r="B2499">
        <f>INDEX(exante.Technology!$A$5:$A$300,MATCH(E2499,exante.Technology!$C$5:$C$300,0))</f>
        <v>1448</v>
      </c>
      <c r="C2499" s="1">
        <f t="shared" si="118"/>
        <v>9</v>
      </c>
      <c r="D2499" s="30" t="str">
        <f>IF(INDEX(Technologies!$B$230:$U$500,H2499,I2499)=0,"",INDEX(Technologies!$B$230:$U$500,H2499,I2499))</f>
        <v>RatedkWh</v>
      </c>
      <c r="E2499" t="str">
        <f>INDEX(Technologies!$B$230:$B$499,H2499)</f>
        <v>Frzr-Chest-ManDef_Large-Tier1</v>
      </c>
      <c r="G2499" t="str">
        <f t="shared" si="117"/>
        <v>Scale_Basis_Type</v>
      </c>
      <c r="H2499">
        <f t="shared" si="119"/>
        <v>28</v>
      </c>
      <c r="I2499">
        <f>MATCH(G2499,Technologies!$B$229:$U$229,0)</f>
        <v>13</v>
      </c>
      <c r="J2499">
        <v>121</v>
      </c>
    </row>
    <row r="2500" spans="2:10" x14ac:dyDescent="0.25">
      <c r="B2500">
        <f>INDEX(exante.Technology!$A$5:$A$300,MATCH(E2500,exante.Technology!$C$5:$C$300,0))</f>
        <v>1448</v>
      </c>
      <c r="C2500" s="1">
        <f t="shared" si="118"/>
        <v>10</v>
      </c>
      <c r="D2500" s="30">
        <f>IF(INDEX(Technologies!$B$230:$U$500,H2500,I2500)=0,"",INDEX(Technologies!$B$230:$U$500,H2500,I2500))</f>
        <v>215.1</v>
      </c>
      <c r="E2500" t="str">
        <f>INDEX(Technologies!$B$230:$B$499,H2500)</f>
        <v>Frzr-Chest-ManDef_Large-Tier1</v>
      </c>
      <c r="G2500" t="str">
        <f t="shared" si="117"/>
        <v>Scale_Basis_Value</v>
      </c>
      <c r="H2500">
        <f t="shared" si="119"/>
        <v>28</v>
      </c>
      <c r="I2500">
        <f>MATCH(G2500,Technologies!$B$229:$U$229,0)</f>
        <v>14</v>
      </c>
      <c r="J2500">
        <v>121</v>
      </c>
    </row>
    <row r="2501" spans="2:10" x14ac:dyDescent="0.25">
      <c r="B2501">
        <f>INDEX(exante.Technology!$A$5:$A$300,MATCH(E2501,exante.Technology!$C$5:$C$300,0))</f>
        <v>1449</v>
      </c>
      <c r="C2501" s="1">
        <f t="shared" si="118"/>
        <v>1086</v>
      </c>
      <c r="D2501" s="30" t="str">
        <f>IF(INDEX(Technologies!$B$230:$U$500,H2501,I2501)=0,"",INDEX(Technologies!$B$230:$U$500,H2501,I2501))</f>
        <v>Chest</v>
      </c>
      <c r="E2501" t="str">
        <f>INDEX(Technologies!$B$230:$B$499,H2501)</f>
        <v>Frzr-Chest-ManDef_WtdSize-Tier1</v>
      </c>
      <c r="G2501" t="str">
        <f t="shared" si="117"/>
        <v>FreezerType</v>
      </c>
      <c r="H2501">
        <f t="shared" si="119"/>
        <v>29</v>
      </c>
      <c r="I2501">
        <f>MATCH(G2501,Technologies!$B$229:$U$229,0)</f>
        <v>4</v>
      </c>
      <c r="J2501">
        <v>121</v>
      </c>
    </row>
    <row r="2502" spans="2:10" x14ac:dyDescent="0.25">
      <c r="B2502">
        <f>INDEX(exante.Technology!$A$5:$A$300,MATCH(E2502,exante.Technology!$C$5:$C$300,0))</f>
        <v>1449</v>
      </c>
      <c r="C2502" s="1">
        <f t="shared" si="118"/>
        <v>95</v>
      </c>
      <c r="D2502" s="30" t="b">
        <f>IF(INDEX(Technologies!$B$230:$U$500,H2502,I2502)=0,"",INDEX(Technologies!$B$230:$U$500,H2502,I2502))</f>
        <v>0</v>
      </c>
      <c r="E2502" t="str">
        <f>INDEX(Technologies!$B$230:$B$499,H2502)</f>
        <v>Frzr-Chest-ManDef_WtdSize-Tier1</v>
      </c>
      <c r="G2502" t="str">
        <f t="shared" si="117"/>
        <v>IceMaker</v>
      </c>
      <c r="H2502">
        <f t="shared" si="119"/>
        <v>29</v>
      </c>
      <c r="I2502">
        <f>MATCH(G2502,Technologies!$B$229:$U$229,0)</f>
        <v>5</v>
      </c>
      <c r="J2502">
        <v>121</v>
      </c>
    </row>
    <row r="2503" spans="2:10" x14ac:dyDescent="0.25">
      <c r="B2503">
        <f>INDEX(exante.Technology!$A$5:$A$300,MATCH(E2503,exante.Technology!$C$5:$C$300,0))</f>
        <v>1449</v>
      </c>
      <c r="C2503" s="1">
        <f t="shared" si="118"/>
        <v>1083</v>
      </c>
      <c r="D2503" s="30" t="b">
        <f>IF(INDEX(Technologies!$B$230:$U$500,H2503,I2503)=0,"",INDEX(Technologies!$B$230:$U$500,H2503,I2503))</f>
        <v>0</v>
      </c>
      <c r="E2503" t="str">
        <f>INDEX(Technologies!$B$230:$B$499,H2503)</f>
        <v>Frzr-Chest-ManDef_WtdSize-Tier1</v>
      </c>
      <c r="G2503" t="str">
        <f t="shared" si="117"/>
        <v>ThruDoorIce</v>
      </c>
      <c r="H2503">
        <f t="shared" si="119"/>
        <v>29</v>
      </c>
      <c r="I2503">
        <f>MATCH(G2503,Technologies!$B$229:$U$229,0)</f>
        <v>6</v>
      </c>
      <c r="J2503">
        <v>121</v>
      </c>
    </row>
    <row r="2504" spans="2:10" x14ac:dyDescent="0.25">
      <c r="B2504">
        <f>INDEX(exante.Technology!$A$5:$A$300,MATCH(E2504,exante.Technology!$C$5:$C$300,0))</f>
        <v>1449</v>
      </c>
      <c r="C2504" s="1">
        <f t="shared" si="118"/>
        <v>38</v>
      </c>
      <c r="D2504" s="30" t="str">
        <f>IF(INDEX(Technologies!$B$230:$U$500,H2504,I2504)=0,"",INDEX(Technologies!$B$230:$U$500,H2504,I2504))</f>
        <v>Manual</v>
      </c>
      <c r="E2504" t="str">
        <f>INDEX(Technologies!$B$230:$B$499,H2504)</f>
        <v>Frzr-Chest-ManDef_WtdSize-Tier1</v>
      </c>
      <c r="G2504" t="str">
        <f t="shared" si="117"/>
        <v>Defrost</v>
      </c>
      <c r="H2504">
        <f t="shared" si="119"/>
        <v>29</v>
      </c>
      <c r="I2504">
        <f>MATCH(G2504,Technologies!$B$229:$U$229,0)</f>
        <v>7</v>
      </c>
      <c r="J2504">
        <v>121</v>
      </c>
    </row>
    <row r="2505" spans="2:10" x14ac:dyDescent="0.25">
      <c r="B2505">
        <f>INDEX(exante.Technology!$A$5:$A$300,MATCH(E2505,exante.Technology!$C$5:$C$300,0))</f>
        <v>1449</v>
      </c>
      <c r="C2505" s="1">
        <f t="shared" si="118"/>
        <v>205</v>
      </c>
      <c r="D2505" s="30">
        <f>IF(INDEX(Technologies!$B$230:$U$500,H2505,I2505)=0,"",INDEX(Technologies!$B$230:$U$500,H2505,I2505))</f>
        <v>12.4</v>
      </c>
      <c r="E2505" t="str">
        <f>INDEX(Technologies!$B$230:$B$499,H2505)</f>
        <v>Frzr-Chest-ManDef_WtdSize-Tier1</v>
      </c>
      <c r="G2505" t="str">
        <f t="shared" si="117"/>
        <v>TotVolume</v>
      </c>
      <c r="H2505">
        <f t="shared" si="119"/>
        <v>29</v>
      </c>
      <c r="I2505">
        <f>MATCH(G2505,Technologies!$B$229:$U$229,0)</f>
        <v>8</v>
      </c>
      <c r="J2505">
        <v>121</v>
      </c>
    </row>
    <row r="2506" spans="2:10" x14ac:dyDescent="0.25">
      <c r="B2506">
        <f>INDEX(exante.Technology!$A$5:$A$300,MATCH(E2506,exante.Technology!$C$5:$C$300,0))</f>
        <v>1449</v>
      </c>
      <c r="C2506" s="1">
        <f t="shared" si="118"/>
        <v>1084</v>
      </c>
      <c r="D2506" s="30" t="str">
        <f>IF(INDEX(Technologies!$B$230:$U$500,H2506,I2506)=0,"",INDEX(Technologies!$B$230:$U$500,H2506,I2506))</f>
        <v>Weighted Size</v>
      </c>
      <c r="E2506" t="str">
        <f>INDEX(Technologies!$B$230:$B$499,H2506)</f>
        <v>Frzr-Chest-ManDef_WtdSize-Tier1</v>
      </c>
      <c r="G2506" t="str">
        <f t="shared" si="117"/>
        <v>SizeRange</v>
      </c>
      <c r="H2506">
        <f t="shared" si="119"/>
        <v>29</v>
      </c>
      <c r="I2506">
        <f>MATCH(G2506,Technologies!$B$229:$U$229,0)</f>
        <v>10</v>
      </c>
      <c r="J2506">
        <v>121</v>
      </c>
    </row>
    <row r="2507" spans="2:10" x14ac:dyDescent="0.25">
      <c r="B2507">
        <f>INDEX(exante.Technology!$A$5:$A$300,MATCH(E2507,exante.Technology!$C$5:$C$300,0))</f>
        <v>1449</v>
      </c>
      <c r="C2507" s="1">
        <f t="shared" si="118"/>
        <v>1085</v>
      </c>
      <c r="D2507" s="30" t="str">
        <f>IF(INDEX(Technologies!$B$230:$U$500,H2507,I2507)=0,"",INDEX(Technologies!$B$230:$U$500,H2507,I2507))</f>
        <v>Tier1</v>
      </c>
      <c r="E2507" t="str">
        <f>INDEX(Technologies!$B$230:$B$499,H2507)</f>
        <v>Frzr-Chest-ManDef_WtdSize-Tier1</v>
      </c>
      <c r="G2507" t="str">
        <f t="shared" si="117"/>
        <v>EffLevel</v>
      </c>
      <c r="H2507">
        <f t="shared" si="119"/>
        <v>29</v>
      </c>
      <c r="I2507">
        <f>MATCH(G2507,Technologies!$B$229:$U$229,0)</f>
        <v>11</v>
      </c>
      <c r="J2507">
        <v>121</v>
      </c>
    </row>
    <row r="2508" spans="2:10" x14ac:dyDescent="0.25">
      <c r="B2508">
        <f>INDEX(exante.Technology!$A$5:$A$300,MATCH(E2508,exante.Technology!$C$5:$C$300,0))</f>
        <v>1449</v>
      </c>
      <c r="C2508" s="1">
        <f t="shared" si="118"/>
        <v>167</v>
      </c>
      <c r="D2508" s="30">
        <f>IF(INDEX(Technologies!$B$230:$U$500,H2508,I2508)=0,"",INDEX(Technologies!$B$230:$U$500,H2508,I2508))</f>
        <v>179.1</v>
      </c>
      <c r="E2508" t="str">
        <f>INDEX(Technologies!$B$230:$B$499,H2508)</f>
        <v>Frzr-Chest-ManDef_WtdSize-Tier1</v>
      </c>
      <c r="G2508" t="str">
        <f t="shared" si="117"/>
        <v>Rated_kWhyr</v>
      </c>
      <c r="H2508">
        <f t="shared" si="119"/>
        <v>29</v>
      </c>
      <c r="I2508">
        <f>MATCH(G2508,Technologies!$B$229:$U$229,0)</f>
        <v>12</v>
      </c>
      <c r="J2508">
        <v>121</v>
      </c>
    </row>
    <row r="2509" spans="2:10" x14ac:dyDescent="0.25">
      <c r="B2509">
        <f>INDEX(exante.Technology!$A$5:$A$300,MATCH(E2509,exante.Technology!$C$5:$C$300,0))</f>
        <v>1449</v>
      </c>
      <c r="C2509" s="1">
        <f t="shared" si="118"/>
        <v>9</v>
      </c>
      <c r="D2509" s="30" t="str">
        <f>IF(INDEX(Technologies!$B$230:$U$500,H2509,I2509)=0,"",INDEX(Technologies!$B$230:$U$500,H2509,I2509))</f>
        <v>RatedkWh</v>
      </c>
      <c r="E2509" t="str">
        <f>INDEX(Technologies!$B$230:$B$499,H2509)</f>
        <v>Frzr-Chest-ManDef_WtdSize-Tier1</v>
      </c>
      <c r="G2509" t="str">
        <f t="shared" si="117"/>
        <v>Scale_Basis_Type</v>
      </c>
      <c r="H2509">
        <f t="shared" si="119"/>
        <v>29</v>
      </c>
      <c r="I2509">
        <f>MATCH(G2509,Technologies!$B$229:$U$229,0)</f>
        <v>13</v>
      </c>
      <c r="J2509">
        <v>121</v>
      </c>
    </row>
    <row r="2510" spans="2:10" x14ac:dyDescent="0.25">
      <c r="B2510">
        <f>INDEX(exante.Technology!$A$5:$A$300,MATCH(E2510,exante.Technology!$C$5:$C$300,0))</f>
        <v>1449</v>
      </c>
      <c r="C2510" s="1">
        <f t="shared" si="118"/>
        <v>10</v>
      </c>
      <c r="D2510" s="30">
        <f>IF(INDEX(Technologies!$B$230:$U$500,H2510,I2510)=0,"",INDEX(Technologies!$B$230:$U$500,H2510,I2510))</f>
        <v>179.1</v>
      </c>
      <c r="E2510" t="str">
        <f>INDEX(Technologies!$B$230:$B$499,H2510)</f>
        <v>Frzr-Chest-ManDef_WtdSize-Tier1</v>
      </c>
      <c r="G2510" t="str">
        <f t="shared" si="117"/>
        <v>Scale_Basis_Value</v>
      </c>
      <c r="H2510">
        <f t="shared" si="119"/>
        <v>29</v>
      </c>
      <c r="I2510">
        <f>MATCH(G2510,Technologies!$B$229:$U$229,0)</f>
        <v>14</v>
      </c>
      <c r="J2510">
        <v>121</v>
      </c>
    </row>
    <row r="2511" spans="2:10" x14ac:dyDescent="0.25">
      <c r="B2511">
        <f>INDEX(exante.Technology!$A$5:$A$300,MATCH(E2511,exante.Technology!$C$5:$C$300,0))</f>
        <v>1450</v>
      </c>
      <c r="C2511" s="1">
        <f t="shared" si="118"/>
        <v>1086</v>
      </c>
      <c r="D2511" s="30" t="str">
        <f>IF(INDEX(Technologies!$B$230:$U$500,H2511,I2511)=0,"",INDEX(Technologies!$B$230:$U$500,H2511,I2511))</f>
        <v>Chest</v>
      </c>
      <c r="E2511" t="str">
        <f>INDEX(Technologies!$B$230:$B$499,H2511)</f>
        <v>Frzr-Chest-AutoDef_Small-Tier1</v>
      </c>
      <c r="G2511" t="str">
        <f t="shared" si="117"/>
        <v>FreezerType</v>
      </c>
      <c r="H2511">
        <f t="shared" si="119"/>
        <v>30</v>
      </c>
      <c r="I2511">
        <f>MATCH(G2511,Technologies!$B$229:$U$229,0)</f>
        <v>4</v>
      </c>
      <c r="J2511">
        <v>121</v>
      </c>
    </row>
    <row r="2512" spans="2:10" x14ac:dyDescent="0.25">
      <c r="B2512">
        <f>INDEX(exante.Technology!$A$5:$A$300,MATCH(E2512,exante.Technology!$C$5:$C$300,0))</f>
        <v>1450</v>
      </c>
      <c r="C2512" s="1">
        <f t="shared" si="118"/>
        <v>95</v>
      </c>
      <c r="D2512" s="30" t="b">
        <f>IF(INDEX(Technologies!$B$230:$U$500,H2512,I2512)=0,"",INDEX(Technologies!$B$230:$U$500,H2512,I2512))</f>
        <v>0</v>
      </c>
      <c r="E2512" t="str">
        <f>INDEX(Technologies!$B$230:$B$499,H2512)</f>
        <v>Frzr-Chest-AutoDef_Small-Tier1</v>
      </c>
      <c r="G2512" t="str">
        <f t="shared" si="117"/>
        <v>IceMaker</v>
      </c>
      <c r="H2512">
        <f t="shared" si="119"/>
        <v>30</v>
      </c>
      <c r="I2512">
        <f>MATCH(G2512,Technologies!$B$229:$U$229,0)</f>
        <v>5</v>
      </c>
      <c r="J2512">
        <v>121</v>
      </c>
    </row>
    <row r="2513" spans="2:10" x14ac:dyDescent="0.25">
      <c r="B2513">
        <f>INDEX(exante.Technology!$A$5:$A$300,MATCH(E2513,exante.Technology!$C$5:$C$300,0))</f>
        <v>1450</v>
      </c>
      <c r="C2513" s="1">
        <f t="shared" si="118"/>
        <v>1083</v>
      </c>
      <c r="D2513" s="30" t="b">
        <f>IF(INDEX(Technologies!$B$230:$U$500,H2513,I2513)=0,"",INDEX(Technologies!$B$230:$U$500,H2513,I2513))</f>
        <v>0</v>
      </c>
      <c r="E2513" t="str">
        <f>INDEX(Technologies!$B$230:$B$499,H2513)</f>
        <v>Frzr-Chest-AutoDef_Small-Tier1</v>
      </c>
      <c r="G2513" t="str">
        <f t="shared" si="117"/>
        <v>ThruDoorIce</v>
      </c>
      <c r="H2513">
        <f t="shared" si="119"/>
        <v>30</v>
      </c>
      <c r="I2513">
        <f>MATCH(G2513,Technologies!$B$229:$U$229,0)</f>
        <v>6</v>
      </c>
      <c r="J2513">
        <v>121</v>
      </c>
    </row>
    <row r="2514" spans="2:10" x14ac:dyDescent="0.25">
      <c r="B2514">
        <f>INDEX(exante.Technology!$A$5:$A$300,MATCH(E2514,exante.Technology!$C$5:$C$300,0))</f>
        <v>1450</v>
      </c>
      <c r="C2514" s="1">
        <f t="shared" si="118"/>
        <v>38</v>
      </c>
      <c r="D2514" s="30" t="str">
        <f>IF(INDEX(Technologies!$B$230:$U$500,H2514,I2514)=0,"",INDEX(Technologies!$B$230:$U$500,H2514,I2514))</f>
        <v>Automatic</v>
      </c>
      <c r="E2514" t="str">
        <f>INDEX(Technologies!$B$230:$B$499,H2514)</f>
        <v>Frzr-Chest-AutoDef_Small-Tier1</v>
      </c>
      <c r="G2514" t="str">
        <f t="shared" si="117"/>
        <v>Defrost</v>
      </c>
      <c r="H2514">
        <f t="shared" si="119"/>
        <v>30</v>
      </c>
      <c r="I2514">
        <f>MATCH(G2514,Technologies!$B$229:$U$229,0)</f>
        <v>7</v>
      </c>
      <c r="J2514">
        <v>121</v>
      </c>
    </row>
    <row r="2515" spans="2:10" x14ac:dyDescent="0.25">
      <c r="B2515">
        <f>INDEX(exante.Technology!$A$5:$A$300,MATCH(E2515,exante.Technology!$C$5:$C$300,0))</f>
        <v>1450</v>
      </c>
      <c r="C2515" s="1">
        <f t="shared" si="118"/>
        <v>205</v>
      </c>
      <c r="D2515" s="30">
        <f>IF(INDEX(Technologies!$B$230:$U$500,H2515,I2515)=0,"",INDEX(Technologies!$B$230:$U$500,H2515,I2515))</f>
        <v>11</v>
      </c>
      <c r="E2515" t="str">
        <f>INDEX(Technologies!$B$230:$B$499,H2515)</f>
        <v>Frzr-Chest-AutoDef_Small-Tier1</v>
      </c>
      <c r="G2515" t="str">
        <f t="shared" si="117"/>
        <v>TotVolume</v>
      </c>
      <c r="H2515">
        <f t="shared" si="119"/>
        <v>30</v>
      </c>
      <c r="I2515">
        <f>MATCH(G2515,Technologies!$B$229:$U$229,0)</f>
        <v>8</v>
      </c>
      <c r="J2515">
        <v>121</v>
      </c>
    </row>
    <row r="2516" spans="2:10" x14ac:dyDescent="0.25">
      <c r="B2516">
        <f>INDEX(exante.Technology!$A$5:$A$300,MATCH(E2516,exante.Technology!$C$5:$C$300,0))</f>
        <v>1450</v>
      </c>
      <c r="C2516" s="1">
        <f t="shared" si="118"/>
        <v>1084</v>
      </c>
      <c r="D2516" s="30" t="str">
        <f>IF(INDEX(Technologies!$B$230:$U$500,H2516,I2516)=0,"",INDEX(Technologies!$B$230:$U$500,H2516,I2516))</f>
        <v>Small (&lt;13 cu ft.)</v>
      </c>
      <c r="E2516" t="str">
        <f>INDEX(Technologies!$B$230:$B$499,H2516)</f>
        <v>Frzr-Chest-AutoDef_Small-Tier1</v>
      </c>
      <c r="G2516" t="str">
        <f t="shared" si="117"/>
        <v>SizeRange</v>
      </c>
      <c r="H2516">
        <f t="shared" si="119"/>
        <v>30</v>
      </c>
      <c r="I2516">
        <f>MATCH(G2516,Technologies!$B$229:$U$229,0)</f>
        <v>10</v>
      </c>
      <c r="J2516">
        <v>121</v>
      </c>
    </row>
    <row r="2517" spans="2:10" x14ac:dyDescent="0.25">
      <c r="B2517">
        <f>INDEX(exante.Technology!$A$5:$A$300,MATCH(E2517,exante.Technology!$C$5:$C$300,0))</f>
        <v>1450</v>
      </c>
      <c r="C2517" s="1">
        <f t="shared" si="118"/>
        <v>1085</v>
      </c>
      <c r="D2517" s="30" t="str">
        <f>IF(INDEX(Technologies!$B$230:$U$500,H2517,I2517)=0,"",INDEX(Technologies!$B$230:$U$500,H2517,I2517))</f>
        <v>Tier1</v>
      </c>
      <c r="E2517" t="str">
        <f>INDEX(Technologies!$B$230:$B$499,H2517)</f>
        <v>Frzr-Chest-AutoDef_Small-Tier1</v>
      </c>
      <c r="G2517" t="str">
        <f t="shared" si="117"/>
        <v>EffLevel</v>
      </c>
      <c r="H2517">
        <f t="shared" si="119"/>
        <v>30</v>
      </c>
      <c r="I2517">
        <f>MATCH(G2517,Technologies!$B$229:$U$229,0)</f>
        <v>11</v>
      </c>
      <c r="J2517">
        <v>121</v>
      </c>
    </row>
    <row r="2518" spans="2:10" x14ac:dyDescent="0.25">
      <c r="B2518">
        <f>INDEX(exante.Technology!$A$5:$A$300,MATCH(E2518,exante.Technology!$C$5:$C$300,0))</f>
        <v>1450</v>
      </c>
      <c r="C2518" s="1">
        <f t="shared" si="118"/>
        <v>167</v>
      </c>
      <c r="D2518" s="30">
        <f>IF(INDEX(Technologies!$B$230:$U$500,H2518,I2518)=0,"",INDEX(Technologies!$B$230:$U$500,H2518,I2518))</f>
        <v>234.9</v>
      </c>
      <c r="E2518" t="str">
        <f>INDEX(Technologies!$B$230:$B$499,H2518)</f>
        <v>Frzr-Chest-AutoDef_Small-Tier1</v>
      </c>
      <c r="G2518" t="str">
        <f t="shared" si="117"/>
        <v>Rated_kWhyr</v>
      </c>
      <c r="H2518">
        <f t="shared" si="119"/>
        <v>30</v>
      </c>
      <c r="I2518">
        <f>MATCH(G2518,Technologies!$B$229:$U$229,0)</f>
        <v>12</v>
      </c>
      <c r="J2518">
        <v>121</v>
      </c>
    </row>
    <row r="2519" spans="2:10" x14ac:dyDescent="0.25">
      <c r="B2519">
        <f>INDEX(exante.Technology!$A$5:$A$300,MATCH(E2519,exante.Technology!$C$5:$C$300,0))</f>
        <v>1450</v>
      </c>
      <c r="C2519" s="1">
        <f t="shared" si="118"/>
        <v>9</v>
      </c>
      <c r="D2519" s="30" t="str">
        <f>IF(INDEX(Technologies!$B$230:$U$500,H2519,I2519)=0,"",INDEX(Technologies!$B$230:$U$500,H2519,I2519))</f>
        <v>RatedkWh</v>
      </c>
      <c r="E2519" t="str">
        <f>INDEX(Technologies!$B$230:$B$499,H2519)</f>
        <v>Frzr-Chest-AutoDef_Small-Tier1</v>
      </c>
      <c r="G2519" t="str">
        <f t="shared" si="117"/>
        <v>Scale_Basis_Type</v>
      </c>
      <c r="H2519">
        <f t="shared" si="119"/>
        <v>30</v>
      </c>
      <c r="I2519">
        <f>MATCH(G2519,Technologies!$B$229:$U$229,0)</f>
        <v>13</v>
      </c>
      <c r="J2519">
        <v>121</v>
      </c>
    </row>
    <row r="2520" spans="2:10" x14ac:dyDescent="0.25">
      <c r="B2520">
        <f>INDEX(exante.Technology!$A$5:$A$300,MATCH(E2520,exante.Technology!$C$5:$C$300,0))</f>
        <v>1450</v>
      </c>
      <c r="C2520" s="1">
        <f t="shared" si="118"/>
        <v>10</v>
      </c>
      <c r="D2520" s="30">
        <f>IF(INDEX(Technologies!$B$230:$U$500,H2520,I2520)=0,"",INDEX(Technologies!$B$230:$U$500,H2520,I2520))</f>
        <v>234.9</v>
      </c>
      <c r="E2520" t="str">
        <f>INDEX(Technologies!$B$230:$B$499,H2520)</f>
        <v>Frzr-Chest-AutoDef_Small-Tier1</v>
      </c>
      <c r="G2520" t="str">
        <f t="shared" si="117"/>
        <v>Scale_Basis_Value</v>
      </c>
      <c r="H2520">
        <f t="shared" si="119"/>
        <v>30</v>
      </c>
      <c r="I2520">
        <f>MATCH(G2520,Technologies!$B$229:$U$229,0)</f>
        <v>14</v>
      </c>
      <c r="J2520">
        <v>121</v>
      </c>
    </row>
    <row r="2521" spans="2:10" x14ac:dyDescent="0.25">
      <c r="B2521">
        <f>INDEX(exante.Technology!$A$5:$A$300,MATCH(E2521,exante.Technology!$C$5:$C$300,0))</f>
        <v>1451</v>
      </c>
      <c r="C2521" s="1">
        <f t="shared" si="118"/>
        <v>1086</v>
      </c>
      <c r="D2521" s="30" t="str">
        <f>IF(INDEX(Technologies!$B$230:$U$500,H2521,I2521)=0,"",INDEX(Technologies!$B$230:$U$500,H2521,I2521))</f>
        <v>Chest</v>
      </c>
      <c r="E2521" t="str">
        <f>INDEX(Technologies!$B$230:$B$499,H2521)</f>
        <v>Frzr-Chest-AutoDef_Med-Tier1</v>
      </c>
      <c r="G2521" t="str">
        <f t="shared" si="117"/>
        <v>FreezerType</v>
      </c>
      <c r="H2521">
        <f t="shared" si="119"/>
        <v>31</v>
      </c>
      <c r="I2521">
        <f>MATCH(G2521,Technologies!$B$229:$U$229,0)</f>
        <v>4</v>
      </c>
      <c r="J2521">
        <v>121</v>
      </c>
    </row>
    <row r="2522" spans="2:10" x14ac:dyDescent="0.25">
      <c r="B2522">
        <f>INDEX(exante.Technology!$A$5:$A$300,MATCH(E2522,exante.Technology!$C$5:$C$300,0))</f>
        <v>1451</v>
      </c>
      <c r="C2522" s="1">
        <f t="shared" si="118"/>
        <v>95</v>
      </c>
      <c r="D2522" s="30" t="b">
        <f>IF(INDEX(Technologies!$B$230:$U$500,H2522,I2522)=0,"",INDEX(Technologies!$B$230:$U$500,H2522,I2522))</f>
        <v>0</v>
      </c>
      <c r="E2522" t="str">
        <f>INDEX(Technologies!$B$230:$B$499,H2522)</f>
        <v>Frzr-Chest-AutoDef_Med-Tier1</v>
      </c>
      <c r="G2522" t="str">
        <f t="shared" si="117"/>
        <v>IceMaker</v>
      </c>
      <c r="H2522">
        <f t="shared" si="119"/>
        <v>31</v>
      </c>
      <c r="I2522">
        <f>MATCH(G2522,Technologies!$B$229:$U$229,0)</f>
        <v>5</v>
      </c>
      <c r="J2522">
        <v>121</v>
      </c>
    </row>
    <row r="2523" spans="2:10" x14ac:dyDescent="0.25">
      <c r="B2523">
        <f>INDEX(exante.Technology!$A$5:$A$300,MATCH(E2523,exante.Technology!$C$5:$C$300,0))</f>
        <v>1451</v>
      </c>
      <c r="C2523" s="1">
        <f t="shared" si="118"/>
        <v>1083</v>
      </c>
      <c r="D2523" s="30" t="b">
        <f>IF(INDEX(Technologies!$B$230:$U$500,H2523,I2523)=0,"",INDEX(Technologies!$B$230:$U$500,H2523,I2523))</f>
        <v>0</v>
      </c>
      <c r="E2523" t="str">
        <f>INDEX(Technologies!$B$230:$B$499,H2523)</f>
        <v>Frzr-Chest-AutoDef_Med-Tier1</v>
      </c>
      <c r="G2523" t="str">
        <f t="shared" si="117"/>
        <v>ThruDoorIce</v>
      </c>
      <c r="H2523">
        <f t="shared" si="119"/>
        <v>31</v>
      </c>
      <c r="I2523">
        <f>MATCH(G2523,Technologies!$B$229:$U$229,0)</f>
        <v>6</v>
      </c>
      <c r="J2523">
        <v>121</v>
      </c>
    </row>
    <row r="2524" spans="2:10" x14ac:dyDescent="0.25">
      <c r="B2524">
        <f>INDEX(exante.Technology!$A$5:$A$300,MATCH(E2524,exante.Technology!$C$5:$C$300,0))</f>
        <v>1451</v>
      </c>
      <c r="C2524" s="1">
        <f t="shared" si="118"/>
        <v>38</v>
      </c>
      <c r="D2524" s="30" t="str">
        <f>IF(INDEX(Technologies!$B$230:$U$500,H2524,I2524)=0,"",INDEX(Technologies!$B$230:$U$500,H2524,I2524))</f>
        <v>Automatic</v>
      </c>
      <c r="E2524" t="str">
        <f>INDEX(Technologies!$B$230:$B$499,H2524)</f>
        <v>Frzr-Chest-AutoDef_Med-Tier1</v>
      </c>
      <c r="G2524" t="str">
        <f t="shared" si="117"/>
        <v>Defrost</v>
      </c>
      <c r="H2524">
        <f t="shared" si="119"/>
        <v>31</v>
      </c>
      <c r="I2524">
        <f>MATCH(G2524,Technologies!$B$229:$U$229,0)</f>
        <v>7</v>
      </c>
      <c r="J2524">
        <v>121</v>
      </c>
    </row>
    <row r="2525" spans="2:10" x14ac:dyDescent="0.25">
      <c r="B2525">
        <f>INDEX(exante.Technology!$A$5:$A$300,MATCH(E2525,exante.Technology!$C$5:$C$300,0))</f>
        <v>1451</v>
      </c>
      <c r="C2525" s="1">
        <f t="shared" si="118"/>
        <v>205</v>
      </c>
      <c r="D2525" s="30">
        <f>IF(INDEX(Technologies!$B$230:$U$500,H2525,I2525)=0,"",INDEX(Technologies!$B$230:$U$500,H2525,I2525))</f>
        <v>14.5</v>
      </c>
      <c r="E2525" t="str">
        <f>INDEX(Technologies!$B$230:$B$499,H2525)</f>
        <v>Frzr-Chest-AutoDef_Med-Tier1</v>
      </c>
      <c r="G2525" t="str">
        <f t="shared" si="117"/>
        <v>TotVolume</v>
      </c>
      <c r="H2525">
        <f t="shared" si="119"/>
        <v>31</v>
      </c>
      <c r="I2525">
        <f>MATCH(G2525,Technologies!$B$229:$U$229,0)</f>
        <v>8</v>
      </c>
      <c r="J2525">
        <v>121</v>
      </c>
    </row>
    <row r="2526" spans="2:10" x14ac:dyDescent="0.25">
      <c r="B2526">
        <f>INDEX(exante.Technology!$A$5:$A$300,MATCH(E2526,exante.Technology!$C$5:$C$300,0))</f>
        <v>1451</v>
      </c>
      <c r="C2526" s="1">
        <f t="shared" si="118"/>
        <v>1084</v>
      </c>
      <c r="D2526" s="30" t="str">
        <f>IF(INDEX(Technologies!$B$230:$U$500,H2526,I2526)=0,"",INDEX(Technologies!$B$230:$U$500,H2526,I2526))</f>
        <v>Medium (13-16 cu ft)</v>
      </c>
      <c r="E2526" t="str">
        <f>INDEX(Technologies!$B$230:$B$499,H2526)</f>
        <v>Frzr-Chest-AutoDef_Med-Tier1</v>
      </c>
      <c r="G2526" t="str">
        <f t="shared" si="117"/>
        <v>SizeRange</v>
      </c>
      <c r="H2526">
        <f t="shared" si="119"/>
        <v>31</v>
      </c>
      <c r="I2526">
        <f>MATCH(G2526,Technologies!$B$229:$U$229,0)</f>
        <v>10</v>
      </c>
      <c r="J2526">
        <v>121</v>
      </c>
    </row>
    <row r="2527" spans="2:10" x14ac:dyDescent="0.25">
      <c r="B2527">
        <f>INDEX(exante.Technology!$A$5:$A$300,MATCH(E2527,exante.Technology!$C$5:$C$300,0))</f>
        <v>1451</v>
      </c>
      <c r="C2527" s="1">
        <f t="shared" si="118"/>
        <v>1085</v>
      </c>
      <c r="D2527" s="30" t="str">
        <f>IF(INDEX(Technologies!$B$230:$U$500,H2527,I2527)=0,"",INDEX(Technologies!$B$230:$U$500,H2527,I2527))</f>
        <v>Tier1</v>
      </c>
      <c r="E2527" t="str">
        <f>INDEX(Technologies!$B$230:$B$499,H2527)</f>
        <v>Frzr-Chest-AutoDef_Med-Tier1</v>
      </c>
      <c r="G2527" t="str">
        <f t="shared" ref="G2527:G2590" si="120">VLOOKUP(C2527,$B$6:$C$17,2,FALSE)</f>
        <v>EffLevel</v>
      </c>
      <c r="H2527">
        <f t="shared" si="119"/>
        <v>31</v>
      </c>
      <c r="I2527">
        <f>MATCH(G2527,Technologies!$B$229:$U$229,0)</f>
        <v>11</v>
      </c>
      <c r="J2527">
        <v>121</v>
      </c>
    </row>
    <row r="2528" spans="2:10" x14ac:dyDescent="0.25">
      <c r="B2528">
        <f>INDEX(exante.Technology!$A$5:$A$300,MATCH(E2528,exante.Technology!$C$5:$C$300,0))</f>
        <v>1451</v>
      </c>
      <c r="C2528" s="1">
        <f t="shared" ref="C2528:C2591" si="121">+C2518</f>
        <v>167</v>
      </c>
      <c r="D2528" s="30">
        <f>IF(INDEX(Technologies!$B$230:$U$500,H2528,I2528)=0,"",INDEX(Technologies!$B$230:$U$500,H2528,I2528))</f>
        <v>267.3</v>
      </c>
      <c r="E2528" t="str">
        <f>INDEX(Technologies!$B$230:$B$499,H2528)</f>
        <v>Frzr-Chest-AutoDef_Med-Tier1</v>
      </c>
      <c r="G2528" t="str">
        <f t="shared" si="120"/>
        <v>Rated_kWhyr</v>
      </c>
      <c r="H2528">
        <f t="shared" ref="H2528:H2591" si="122">+H2518+1</f>
        <v>31</v>
      </c>
      <c r="I2528">
        <f>MATCH(G2528,Technologies!$B$229:$U$229,0)</f>
        <v>12</v>
      </c>
      <c r="J2528">
        <v>121</v>
      </c>
    </row>
    <row r="2529" spans="2:10" x14ac:dyDescent="0.25">
      <c r="B2529">
        <f>INDEX(exante.Technology!$A$5:$A$300,MATCH(E2529,exante.Technology!$C$5:$C$300,0))</f>
        <v>1451</v>
      </c>
      <c r="C2529" s="1">
        <f t="shared" si="121"/>
        <v>9</v>
      </c>
      <c r="D2529" s="30" t="str">
        <f>IF(INDEX(Technologies!$B$230:$U$500,H2529,I2529)=0,"",INDEX(Technologies!$B$230:$U$500,H2529,I2529))</f>
        <v>RatedkWh</v>
      </c>
      <c r="E2529" t="str">
        <f>INDEX(Technologies!$B$230:$B$499,H2529)</f>
        <v>Frzr-Chest-AutoDef_Med-Tier1</v>
      </c>
      <c r="G2529" t="str">
        <f t="shared" si="120"/>
        <v>Scale_Basis_Type</v>
      </c>
      <c r="H2529">
        <f t="shared" si="122"/>
        <v>31</v>
      </c>
      <c r="I2529">
        <f>MATCH(G2529,Technologies!$B$229:$U$229,0)</f>
        <v>13</v>
      </c>
      <c r="J2529">
        <v>121</v>
      </c>
    </row>
    <row r="2530" spans="2:10" x14ac:dyDescent="0.25">
      <c r="B2530">
        <f>INDEX(exante.Technology!$A$5:$A$300,MATCH(E2530,exante.Technology!$C$5:$C$300,0))</f>
        <v>1451</v>
      </c>
      <c r="C2530" s="1">
        <f t="shared" si="121"/>
        <v>10</v>
      </c>
      <c r="D2530" s="30">
        <f>IF(INDEX(Technologies!$B$230:$U$500,H2530,I2530)=0,"",INDEX(Technologies!$B$230:$U$500,H2530,I2530))</f>
        <v>267.3</v>
      </c>
      <c r="E2530" t="str">
        <f>INDEX(Technologies!$B$230:$B$499,H2530)</f>
        <v>Frzr-Chest-AutoDef_Med-Tier1</v>
      </c>
      <c r="G2530" t="str">
        <f t="shared" si="120"/>
        <v>Scale_Basis_Value</v>
      </c>
      <c r="H2530">
        <f t="shared" si="122"/>
        <v>31</v>
      </c>
      <c r="I2530">
        <f>MATCH(G2530,Technologies!$B$229:$U$229,0)</f>
        <v>14</v>
      </c>
      <c r="J2530">
        <v>121</v>
      </c>
    </row>
    <row r="2531" spans="2:10" x14ac:dyDescent="0.25">
      <c r="B2531">
        <f>INDEX(exante.Technology!$A$5:$A$300,MATCH(E2531,exante.Technology!$C$5:$C$300,0))</f>
        <v>1452</v>
      </c>
      <c r="C2531" s="1">
        <f t="shared" si="121"/>
        <v>1086</v>
      </c>
      <c r="D2531" s="30" t="str">
        <f>IF(INDEX(Technologies!$B$230:$U$500,H2531,I2531)=0,"",INDEX(Technologies!$B$230:$U$500,H2531,I2531))</f>
        <v>Chest</v>
      </c>
      <c r="E2531" t="str">
        <f>INDEX(Technologies!$B$230:$B$499,H2531)</f>
        <v>Frzr-Chest-AutoDef_Large-Tier1</v>
      </c>
      <c r="G2531" t="str">
        <f t="shared" si="120"/>
        <v>FreezerType</v>
      </c>
      <c r="H2531">
        <f t="shared" si="122"/>
        <v>32</v>
      </c>
      <c r="I2531">
        <f>MATCH(G2531,Technologies!$B$229:$U$229,0)</f>
        <v>4</v>
      </c>
      <c r="J2531">
        <v>121</v>
      </c>
    </row>
    <row r="2532" spans="2:10" x14ac:dyDescent="0.25">
      <c r="B2532">
        <f>INDEX(exante.Technology!$A$5:$A$300,MATCH(E2532,exante.Technology!$C$5:$C$300,0))</f>
        <v>1452</v>
      </c>
      <c r="C2532" s="1">
        <f t="shared" si="121"/>
        <v>95</v>
      </c>
      <c r="D2532" s="30" t="b">
        <f>IF(INDEX(Technologies!$B$230:$U$500,H2532,I2532)=0,"",INDEX(Technologies!$B$230:$U$500,H2532,I2532))</f>
        <v>0</v>
      </c>
      <c r="E2532" t="str">
        <f>INDEX(Technologies!$B$230:$B$499,H2532)</f>
        <v>Frzr-Chest-AutoDef_Large-Tier1</v>
      </c>
      <c r="G2532" t="str">
        <f t="shared" si="120"/>
        <v>IceMaker</v>
      </c>
      <c r="H2532">
        <f t="shared" si="122"/>
        <v>32</v>
      </c>
      <c r="I2532">
        <f>MATCH(G2532,Technologies!$B$229:$U$229,0)</f>
        <v>5</v>
      </c>
      <c r="J2532">
        <v>121</v>
      </c>
    </row>
    <row r="2533" spans="2:10" x14ac:dyDescent="0.25">
      <c r="B2533">
        <f>INDEX(exante.Technology!$A$5:$A$300,MATCH(E2533,exante.Technology!$C$5:$C$300,0))</f>
        <v>1452</v>
      </c>
      <c r="C2533" s="1">
        <f t="shared" si="121"/>
        <v>1083</v>
      </c>
      <c r="D2533" s="30" t="b">
        <f>IF(INDEX(Technologies!$B$230:$U$500,H2533,I2533)=0,"",INDEX(Technologies!$B$230:$U$500,H2533,I2533))</f>
        <v>0</v>
      </c>
      <c r="E2533" t="str">
        <f>INDEX(Technologies!$B$230:$B$499,H2533)</f>
        <v>Frzr-Chest-AutoDef_Large-Tier1</v>
      </c>
      <c r="G2533" t="str">
        <f t="shared" si="120"/>
        <v>ThruDoorIce</v>
      </c>
      <c r="H2533">
        <f t="shared" si="122"/>
        <v>32</v>
      </c>
      <c r="I2533">
        <f>MATCH(G2533,Technologies!$B$229:$U$229,0)</f>
        <v>6</v>
      </c>
      <c r="J2533">
        <v>121</v>
      </c>
    </row>
    <row r="2534" spans="2:10" x14ac:dyDescent="0.25">
      <c r="B2534">
        <f>INDEX(exante.Technology!$A$5:$A$300,MATCH(E2534,exante.Technology!$C$5:$C$300,0))</f>
        <v>1452</v>
      </c>
      <c r="C2534" s="1">
        <f t="shared" si="121"/>
        <v>38</v>
      </c>
      <c r="D2534" s="30" t="str">
        <f>IF(INDEX(Technologies!$B$230:$U$500,H2534,I2534)=0,"",INDEX(Technologies!$B$230:$U$500,H2534,I2534))</f>
        <v>Automatic</v>
      </c>
      <c r="E2534" t="str">
        <f>INDEX(Technologies!$B$230:$B$499,H2534)</f>
        <v>Frzr-Chest-AutoDef_Large-Tier1</v>
      </c>
      <c r="G2534" t="str">
        <f t="shared" si="120"/>
        <v>Defrost</v>
      </c>
      <c r="H2534">
        <f t="shared" si="122"/>
        <v>32</v>
      </c>
      <c r="I2534">
        <f>MATCH(G2534,Technologies!$B$229:$U$229,0)</f>
        <v>7</v>
      </c>
      <c r="J2534">
        <v>121</v>
      </c>
    </row>
    <row r="2535" spans="2:10" x14ac:dyDescent="0.25">
      <c r="B2535">
        <f>INDEX(exante.Technology!$A$5:$A$300,MATCH(E2535,exante.Technology!$C$5:$C$300,0))</f>
        <v>1452</v>
      </c>
      <c r="C2535" s="1">
        <f t="shared" si="121"/>
        <v>205</v>
      </c>
      <c r="D2535" s="30">
        <f>IF(INDEX(Technologies!$B$230:$U$500,H2535,I2535)=0,"",INDEX(Technologies!$B$230:$U$500,H2535,I2535))</f>
        <v>18</v>
      </c>
      <c r="E2535" t="str">
        <f>INDEX(Technologies!$B$230:$B$499,H2535)</f>
        <v>Frzr-Chest-AutoDef_Large-Tier1</v>
      </c>
      <c r="G2535" t="str">
        <f t="shared" si="120"/>
        <v>TotVolume</v>
      </c>
      <c r="H2535">
        <f t="shared" si="122"/>
        <v>32</v>
      </c>
      <c r="I2535">
        <f>MATCH(G2535,Technologies!$B$229:$U$229,0)</f>
        <v>8</v>
      </c>
      <c r="J2535">
        <v>121</v>
      </c>
    </row>
    <row r="2536" spans="2:10" x14ac:dyDescent="0.25">
      <c r="B2536">
        <f>INDEX(exante.Technology!$A$5:$A$300,MATCH(E2536,exante.Technology!$C$5:$C$300,0))</f>
        <v>1452</v>
      </c>
      <c r="C2536" s="1">
        <f t="shared" si="121"/>
        <v>1084</v>
      </c>
      <c r="D2536" s="30" t="str">
        <f>IF(INDEX(Technologies!$B$230:$U$500,H2536,I2536)=0,"",INDEX(Technologies!$B$230:$U$500,H2536,I2536))</f>
        <v>Large (&gt;16 cu ft)</v>
      </c>
      <c r="E2536" t="str">
        <f>INDEX(Technologies!$B$230:$B$499,H2536)</f>
        <v>Frzr-Chest-AutoDef_Large-Tier1</v>
      </c>
      <c r="G2536" t="str">
        <f t="shared" si="120"/>
        <v>SizeRange</v>
      </c>
      <c r="H2536">
        <f t="shared" si="122"/>
        <v>32</v>
      </c>
      <c r="I2536">
        <f>MATCH(G2536,Technologies!$B$229:$U$229,0)</f>
        <v>10</v>
      </c>
      <c r="J2536">
        <v>121</v>
      </c>
    </row>
    <row r="2537" spans="2:10" x14ac:dyDescent="0.25">
      <c r="B2537">
        <f>INDEX(exante.Technology!$A$5:$A$300,MATCH(E2537,exante.Technology!$C$5:$C$300,0))</f>
        <v>1452</v>
      </c>
      <c r="C2537" s="1">
        <f t="shared" si="121"/>
        <v>1085</v>
      </c>
      <c r="D2537" s="30" t="str">
        <f>IF(INDEX(Technologies!$B$230:$U$500,H2537,I2537)=0,"",INDEX(Technologies!$B$230:$U$500,H2537,I2537))</f>
        <v>Tier1</v>
      </c>
      <c r="E2537" t="str">
        <f>INDEX(Technologies!$B$230:$B$499,H2537)</f>
        <v>Frzr-Chest-AutoDef_Large-Tier1</v>
      </c>
      <c r="G2537" t="str">
        <f t="shared" si="120"/>
        <v>EffLevel</v>
      </c>
      <c r="H2537">
        <f t="shared" si="122"/>
        <v>32</v>
      </c>
      <c r="I2537">
        <f>MATCH(G2537,Technologies!$B$229:$U$229,0)</f>
        <v>11</v>
      </c>
      <c r="J2537">
        <v>121</v>
      </c>
    </row>
    <row r="2538" spans="2:10" x14ac:dyDescent="0.25">
      <c r="B2538">
        <f>INDEX(exante.Technology!$A$5:$A$300,MATCH(E2538,exante.Technology!$C$5:$C$300,0))</f>
        <v>1452</v>
      </c>
      <c r="C2538" s="1">
        <f t="shared" si="121"/>
        <v>167</v>
      </c>
      <c r="D2538" s="30">
        <f>IF(INDEX(Technologies!$B$230:$U$500,H2538,I2538)=0,"",INDEX(Technologies!$B$230:$U$500,H2538,I2538))</f>
        <v>298.8</v>
      </c>
      <c r="E2538" t="str">
        <f>INDEX(Technologies!$B$230:$B$499,H2538)</f>
        <v>Frzr-Chest-AutoDef_Large-Tier1</v>
      </c>
      <c r="G2538" t="str">
        <f t="shared" si="120"/>
        <v>Rated_kWhyr</v>
      </c>
      <c r="H2538">
        <f t="shared" si="122"/>
        <v>32</v>
      </c>
      <c r="I2538">
        <f>MATCH(G2538,Technologies!$B$229:$U$229,0)</f>
        <v>12</v>
      </c>
      <c r="J2538">
        <v>121</v>
      </c>
    </row>
    <row r="2539" spans="2:10" x14ac:dyDescent="0.25">
      <c r="B2539">
        <f>INDEX(exante.Technology!$A$5:$A$300,MATCH(E2539,exante.Technology!$C$5:$C$300,0))</f>
        <v>1452</v>
      </c>
      <c r="C2539" s="1">
        <f t="shared" si="121"/>
        <v>9</v>
      </c>
      <c r="D2539" s="30" t="str">
        <f>IF(INDEX(Technologies!$B$230:$U$500,H2539,I2539)=0,"",INDEX(Technologies!$B$230:$U$500,H2539,I2539))</f>
        <v>RatedkWh</v>
      </c>
      <c r="E2539" t="str">
        <f>INDEX(Technologies!$B$230:$B$499,H2539)</f>
        <v>Frzr-Chest-AutoDef_Large-Tier1</v>
      </c>
      <c r="G2539" t="str">
        <f t="shared" si="120"/>
        <v>Scale_Basis_Type</v>
      </c>
      <c r="H2539">
        <f t="shared" si="122"/>
        <v>32</v>
      </c>
      <c r="I2539">
        <f>MATCH(G2539,Technologies!$B$229:$U$229,0)</f>
        <v>13</v>
      </c>
      <c r="J2539">
        <v>121</v>
      </c>
    </row>
    <row r="2540" spans="2:10" x14ac:dyDescent="0.25">
      <c r="B2540">
        <f>INDEX(exante.Technology!$A$5:$A$300,MATCH(E2540,exante.Technology!$C$5:$C$300,0))</f>
        <v>1452</v>
      </c>
      <c r="C2540" s="1">
        <f t="shared" si="121"/>
        <v>10</v>
      </c>
      <c r="D2540" s="30">
        <f>IF(INDEX(Technologies!$B$230:$U$500,H2540,I2540)=0,"",INDEX(Technologies!$B$230:$U$500,H2540,I2540))</f>
        <v>298.8</v>
      </c>
      <c r="E2540" t="str">
        <f>INDEX(Technologies!$B$230:$B$499,H2540)</f>
        <v>Frzr-Chest-AutoDef_Large-Tier1</v>
      </c>
      <c r="G2540" t="str">
        <f t="shared" si="120"/>
        <v>Scale_Basis_Value</v>
      </c>
      <c r="H2540">
        <f t="shared" si="122"/>
        <v>32</v>
      </c>
      <c r="I2540">
        <f>MATCH(G2540,Technologies!$B$229:$U$229,0)</f>
        <v>14</v>
      </c>
      <c r="J2540">
        <v>121</v>
      </c>
    </row>
    <row r="2541" spans="2:10" x14ac:dyDescent="0.25">
      <c r="B2541">
        <f>INDEX(exante.Technology!$A$5:$A$300,MATCH(E2541,exante.Technology!$C$5:$C$300,0))</f>
        <v>1453</v>
      </c>
      <c r="C2541" s="1">
        <f t="shared" si="121"/>
        <v>1086</v>
      </c>
      <c r="D2541" s="30" t="str">
        <f>IF(INDEX(Technologies!$B$230:$U$500,H2541,I2541)=0,"",INDEX(Technologies!$B$230:$U$500,H2541,I2541))</f>
        <v>Chest</v>
      </c>
      <c r="E2541" t="str">
        <f>INDEX(Technologies!$B$230:$B$499,H2541)</f>
        <v>Frzr-Chest-AutoDef_WtdSize-Tier1</v>
      </c>
      <c r="G2541" t="str">
        <f t="shared" si="120"/>
        <v>FreezerType</v>
      </c>
      <c r="H2541">
        <f t="shared" si="122"/>
        <v>33</v>
      </c>
      <c r="I2541">
        <f>MATCH(G2541,Technologies!$B$229:$U$229,0)</f>
        <v>4</v>
      </c>
      <c r="J2541">
        <v>121</v>
      </c>
    </row>
    <row r="2542" spans="2:10" x14ac:dyDescent="0.25">
      <c r="B2542">
        <f>INDEX(exante.Technology!$A$5:$A$300,MATCH(E2542,exante.Technology!$C$5:$C$300,0))</f>
        <v>1453</v>
      </c>
      <c r="C2542" s="1">
        <f t="shared" si="121"/>
        <v>95</v>
      </c>
      <c r="D2542" s="30" t="b">
        <f>IF(INDEX(Technologies!$B$230:$U$500,H2542,I2542)=0,"",INDEX(Technologies!$B$230:$U$500,H2542,I2542))</f>
        <v>0</v>
      </c>
      <c r="E2542" t="str">
        <f>INDEX(Technologies!$B$230:$B$499,H2542)</f>
        <v>Frzr-Chest-AutoDef_WtdSize-Tier1</v>
      </c>
      <c r="G2542" t="str">
        <f t="shared" si="120"/>
        <v>IceMaker</v>
      </c>
      <c r="H2542">
        <f t="shared" si="122"/>
        <v>33</v>
      </c>
      <c r="I2542">
        <f>MATCH(G2542,Technologies!$B$229:$U$229,0)</f>
        <v>5</v>
      </c>
      <c r="J2542">
        <v>121</v>
      </c>
    </row>
    <row r="2543" spans="2:10" x14ac:dyDescent="0.25">
      <c r="B2543">
        <f>INDEX(exante.Technology!$A$5:$A$300,MATCH(E2543,exante.Technology!$C$5:$C$300,0))</f>
        <v>1453</v>
      </c>
      <c r="C2543" s="1">
        <f t="shared" si="121"/>
        <v>1083</v>
      </c>
      <c r="D2543" s="30" t="b">
        <f>IF(INDEX(Technologies!$B$230:$U$500,H2543,I2543)=0,"",INDEX(Technologies!$B$230:$U$500,H2543,I2543))</f>
        <v>0</v>
      </c>
      <c r="E2543" t="str">
        <f>INDEX(Technologies!$B$230:$B$499,H2543)</f>
        <v>Frzr-Chest-AutoDef_WtdSize-Tier1</v>
      </c>
      <c r="G2543" t="str">
        <f t="shared" si="120"/>
        <v>ThruDoorIce</v>
      </c>
      <c r="H2543">
        <f t="shared" si="122"/>
        <v>33</v>
      </c>
      <c r="I2543">
        <f>MATCH(G2543,Technologies!$B$229:$U$229,0)</f>
        <v>6</v>
      </c>
      <c r="J2543">
        <v>121</v>
      </c>
    </row>
    <row r="2544" spans="2:10" x14ac:dyDescent="0.25">
      <c r="B2544">
        <f>INDEX(exante.Technology!$A$5:$A$300,MATCH(E2544,exante.Technology!$C$5:$C$300,0))</f>
        <v>1453</v>
      </c>
      <c r="C2544" s="1">
        <f t="shared" si="121"/>
        <v>38</v>
      </c>
      <c r="D2544" s="30" t="str">
        <f>IF(INDEX(Technologies!$B$230:$U$500,H2544,I2544)=0,"",INDEX(Technologies!$B$230:$U$500,H2544,I2544))</f>
        <v>Automatic</v>
      </c>
      <c r="E2544" t="str">
        <f>INDEX(Technologies!$B$230:$B$499,H2544)</f>
        <v>Frzr-Chest-AutoDef_WtdSize-Tier1</v>
      </c>
      <c r="G2544" t="str">
        <f t="shared" si="120"/>
        <v>Defrost</v>
      </c>
      <c r="H2544">
        <f t="shared" si="122"/>
        <v>33</v>
      </c>
      <c r="I2544">
        <f>MATCH(G2544,Technologies!$B$229:$U$229,0)</f>
        <v>7</v>
      </c>
      <c r="J2544">
        <v>121</v>
      </c>
    </row>
    <row r="2545" spans="2:10" x14ac:dyDescent="0.25">
      <c r="B2545">
        <f>INDEX(exante.Technology!$A$5:$A$300,MATCH(E2545,exante.Technology!$C$5:$C$300,0))</f>
        <v>1453</v>
      </c>
      <c r="C2545" s="1">
        <f t="shared" si="121"/>
        <v>205</v>
      </c>
      <c r="D2545" s="30">
        <f>IF(INDEX(Technologies!$B$230:$U$500,H2545,I2545)=0,"",INDEX(Technologies!$B$230:$U$500,H2545,I2545))</f>
        <v>13</v>
      </c>
      <c r="E2545" t="str">
        <f>INDEX(Technologies!$B$230:$B$499,H2545)</f>
        <v>Frzr-Chest-AutoDef_WtdSize-Tier1</v>
      </c>
      <c r="G2545" t="str">
        <f t="shared" si="120"/>
        <v>TotVolume</v>
      </c>
      <c r="H2545">
        <f t="shared" si="122"/>
        <v>33</v>
      </c>
      <c r="I2545">
        <f>MATCH(G2545,Technologies!$B$229:$U$229,0)</f>
        <v>8</v>
      </c>
      <c r="J2545">
        <v>121</v>
      </c>
    </row>
    <row r="2546" spans="2:10" x14ac:dyDescent="0.25">
      <c r="B2546">
        <f>INDEX(exante.Technology!$A$5:$A$300,MATCH(E2546,exante.Technology!$C$5:$C$300,0))</f>
        <v>1453</v>
      </c>
      <c r="C2546" s="1">
        <f t="shared" si="121"/>
        <v>1084</v>
      </c>
      <c r="D2546" s="30" t="str">
        <f>IF(INDEX(Technologies!$B$230:$U$500,H2546,I2546)=0,"",INDEX(Technologies!$B$230:$U$500,H2546,I2546))</f>
        <v>Weighted</v>
      </c>
      <c r="E2546" t="str">
        <f>INDEX(Technologies!$B$230:$B$499,H2546)</f>
        <v>Frzr-Chest-AutoDef_WtdSize-Tier1</v>
      </c>
      <c r="G2546" t="str">
        <f t="shared" si="120"/>
        <v>SizeRange</v>
      </c>
      <c r="H2546">
        <f t="shared" si="122"/>
        <v>33</v>
      </c>
      <c r="I2546">
        <f>MATCH(G2546,Technologies!$B$229:$U$229,0)</f>
        <v>10</v>
      </c>
      <c r="J2546">
        <v>121</v>
      </c>
    </row>
    <row r="2547" spans="2:10" x14ac:dyDescent="0.25">
      <c r="B2547">
        <f>INDEX(exante.Technology!$A$5:$A$300,MATCH(E2547,exante.Technology!$C$5:$C$300,0))</f>
        <v>1453</v>
      </c>
      <c r="C2547" s="1">
        <f t="shared" si="121"/>
        <v>1085</v>
      </c>
      <c r="D2547" s="30" t="str">
        <f>IF(INDEX(Technologies!$B$230:$U$500,H2547,I2547)=0,"",INDEX(Technologies!$B$230:$U$500,H2547,I2547))</f>
        <v>Tier1</v>
      </c>
      <c r="E2547" t="str">
        <f>INDEX(Technologies!$B$230:$B$499,H2547)</f>
        <v>Frzr-Chest-AutoDef_WtdSize-Tier1</v>
      </c>
      <c r="G2547" t="str">
        <f t="shared" si="120"/>
        <v>EffLevel</v>
      </c>
      <c r="H2547">
        <f t="shared" si="122"/>
        <v>33</v>
      </c>
      <c r="I2547">
        <f>MATCH(G2547,Technologies!$B$229:$U$229,0)</f>
        <v>11</v>
      </c>
      <c r="J2547">
        <v>121</v>
      </c>
    </row>
    <row r="2548" spans="2:10" x14ac:dyDescent="0.25">
      <c r="B2548">
        <f>INDEX(exante.Technology!$A$5:$A$300,MATCH(E2548,exante.Technology!$C$5:$C$300,0))</f>
        <v>1453</v>
      </c>
      <c r="C2548" s="1">
        <f t="shared" si="121"/>
        <v>167</v>
      </c>
      <c r="D2548" s="30">
        <f>IF(INDEX(Technologies!$B$230:$U$500,H2548,I2548)=0,"",INDEX(Technologies!$B$230:$U$500,H2548,I2548))</f>
        <v>253.8</v>
      </c>
      <c r="E2548" t="str">
        <f>INDEX(Technologies!$B$230:$B$499,H2548)</f>
        <v>Frzr-Chest-AutoDef_WtdSize-Tier1</v>
      </c>
      <c r="G2548" t="str">
        <f t="shared" si="120"/>
        <v>Rated_kWhyr</v>
      </c>
      <c r="H2548">
        <f t="shared" si="122"/>
        <v>33</v>
      </c>
      <c r="I2548">
        <f>MATCH(G2548,Technologies!$B$229:$U$229,0)</f>
        <v>12</v>
      </c>
      <c r="J2548">
        <v>121</v>
      </c>
    </row>
    <row r="2549" spans="2:10" x14ac:dyDescent="0.25">
      <c r="B2549">
        <f>INDEX(exante.Technology!$A$5:$A$300,MATCH(E2549,exante.Technology!$C$5:$C$300,0))</f>
        <v>1453</v>
      </c>
      <c r="C2549" s="1">
        <f t="shared" si="121"/>
        <v>9</v>
      </c>
      <c r="D2549" s="30" t="str">
        <f>IF(INDEX(Technologies!$B$230:$U$500,H2549,I2549)=0,"",INDEX(Technologies!$B$230:$U$500,H2549,I2549))</f>
        <v>RatedkWh</v>
      </c>
      <c r="E2549" t="str">
        <f>INDEX(Technologies!$B$230:$B$499,H2549)</f>
        <v>Frzr-Chest-AutoDef_WtdSize-Tier1</v>
      </c>
      <c r="G2549" t="str">
        <f t="shared" si="120"/>
        <v>Scale_Basis_Type</v>
      </c>
      <c r="H2549">
        <f t="shared" si="122"/>
        <v>33</v>
      </c>
      <c r="I2549">
        <f>MATCH(G2549,Technologies!$B$229:$U$229,0)</f>
        <v>13</v>
      </c>
      <c r="J2549">
        <v>121</v>
      </c>
    </row>
    <row r="2550" spans="2:10" x14ac:dyDescent="0.25">
      <c r="B2550">
        <f>INDEX(exante.Technology!$A$5:$A$300,MATCH(E2550,exante.Technology!$C$5:$C$300,0))</f>
        <v>1453</v>
      </c>
      <c r="C2550" s="1">
        <f t="shared" si="121"/>
        <v>10</v>
      </c>
      <c r="D2550" s="30">
        <f>IF(INDEX(Technologies!$B$230:$U$500,H2550,I2550)=0,"",INDEX(Technologies!$B$230:$U$500,H2550,I2550))</f>
        <v>253.8</v>
      </c>
      <c r="E2550" t="str">
        <f>INDEX(Technologies!$B$230:$B$499,H2550)</f>
        <v>Frzr-Chest-AutoDef_WtdSize-Tier1</v>
      </c>
      <c r="G2550" t="str">
        <f t="shared" si="120"/>
        <v>Scale_Basis_Value</v>
      </c>
      <c r="H2550">
        <f t="shared" si="122"/>
        <v>33</v>
      </c>
      <c r="I2550">
        <f>MATCH(G2550,Technologies!$B$229:$U$229,0)</f>
        <v>14</v>
      </c>
      <c r="J2550">
        <v>121</v>
      </c>
    </row>
    <row r="2551" spans="2:10" x14ac:dyDescent="0.25">
      <c r="B2551">
        <f>INDEX(exante.Technology!$A$5:$A$300,MATCH(E2551,exante.Technology!$C$5:$C$300,0))</f>
        <v>1454</v>
      </c>
      <c r="C2551" s="1">
        <f t="shared" si="121"/>
        <v>1086</v>
      </c>
      <c r="D2551" s="30" t="str">
        <f>IF(INDEX(Technologies!$B$230:$U$500,H2551,I2551)=0,"",INDEX(Technologies!$B$230:$U$500,H2551,I2551))</f>
        <v>Weighted</v>
      </c>
      <c r="E2551" t="str">
        <f>INDEX(Technologies!$B$230:$B$499,H2551)</f>
        <v>Frzr-Wtd-Tier1</v>
      </c>
      <c r="G2551" t="str">
        <f t="shared" si="120"/>
        <v>FreezerType</v>
      </c>
      <c r="H2551">
        <f t="shared" si="122"/>
        <v>34</v>
      </c>
      <c r="I2551">
        <f>MATCH(G2551,Technologies!$B$229:$U$229,0)</f>
        <v>4</v>
      </c>
      <c r="J2551">
        <v>121</v>
      </c>
    </row>
    <row r="2552" spans="2:10" x14ac:dyDescent="0.25">
      <c r="B2552">
        <f>INDEX(exante.Technology!$A$5:$A$300,MATCH(E2552,exante.Technology!$C$5:$C$300,0))</f>
        <v>1454</v>
      </c>
      <c r="C2552" s="1">
        <f t="shared" si="121"/>
        <v>95</v>
      </c>
      <c r="D2552" s="30" t="str">
        <f>IF(INDEX(Technologies!$B$230:$U$500,H2552,I2552)=0,"",INDEX(Technologies!$B$230:$U$500,H2552,I2552))</f>
        <v/>
      </c>
      <c r="E2552" t="str">
        <f>INDEX(Technologies!$B$230:$B$499,H2552)</f>
        <v>Frzr-Wtd-Tier1</v>
      </c>
      <c r="G2552" t="str">
        <f t="shared" si="120"/>
        <v>IceMaker</v>
      </c>
      <c r="H2552">
        <f t="shared" si="122"/>
        <v>34</v>
      </c>
      <c r="I2552">
        <f>MATCH(G2552,Technologies!$B$229:$U$229,0)</f>
        <v>5</v>
      </c>
      <c r="J2552">
        <v>121</v>
      </c>
    </row>
    <row r="2553" spans="2:10" x14ac:dyDescent="0.25">
      <c r="B2553">
        <f>INDEX(exante.Technology!$A$5:$A$300,MATCH(E2553,exante.Technology!$C$5:$C$300,0))</f>
        <v>1454</v>
      </c>
      <c r="C2553" s="1">
        <f t="shared" si="121"/>
        <v>1083</v>
      </c>
      <c r="D2553" s="30" t="str">
        <f>IF(INDEX(Technologies!$B$230:$U$500,H2553,I2553)=0,"",INDEX(Technologies!$B$230:$U$500,H2553,I2553))</f>
        <v/>
      </c>
      <c r="E2553" t="str">
        <f>INDEX(Technologies!$B$230:$B$499,H2553)</f>
        <v>Frzr-Wtd-Tier1</v>
      </c>
      <c r="G2553" t="str">
        <f t="shared" si="120"/>
        <v>ThruDoorIce</v>
      </c>
      <c r="H2553">
        <f t="shared" si="122"/>
        <v>34</v>
      </c>
      <c r="I2553">
        <f>MATCH(G2553,Technologies!$B$229:$U$229,0)</f>
        <v>6</v>
      </c>
      <c r="J2553">
        <v>121</v>
      </c>
    </row>
    <row r="2554" spans="2:10" x14ac:dyDescent="0.25">
      <c r="B2554">
        <f>INDEX(exante.Technology!$A$5:$A$300,MATCH(E2554,exante.Technology!$C$5:$C$300,0))</f>
        <v>1454</v>
      </c>
      <c r="C2554" s="1">
        <f t="shared" si="121"/>
        <v>38</v>
      </c>
      <c r="D2554" s="30" t="str">
        <f>IF(INDEX(Technologies!$B$230:$U$500,H2554,I2554)=0,"",INDEX(Technologies!$B$230:$U$500,H2554,I2554))</f>
        <v/>
      </c>
      <c r="E2554" t="str">
        <f>INDEX(Technologies!$B$230:$B$499,H2554)</f>
        <v>Frzr-Wtd-Tier1</v>
      </c>
      <c r="G2554" t="str">
        <f t="shared" si="120"/>
        <v>Defrost</v>
      </c>
      <c r="H2554">
        <f t="shared" si="122"/>
        <v>34</v>
      </c>
      <c r="I2554">
        <f>MATCH(G2554,Technologies!$B$229:$U$229,0)</f>
        <v>7</v>
      </c>
      <c r="J2554">
        <v>121</v>
      </c>
    </row>
    <row r="2555" spans="2:10" x14ac:dyDescent="0.25">
      <c r="B2555">
        <f>INDEX(exante.Technology!$A$5:$A$300,MATCH(E2555,exante.Technology!$C$5:$C$300,0))</f>
        <v>1454</v>
      </c>
      <c r="C2555" s="1">
        <f t="shared" si="121"/>
        <v>205</v>
      </c>
      <c r="D2555" s="30">
        <f>IF(INDEX(Technologies!$B$230:$U$500,H2555,I2555)=0,"",INDEX(Technologies!$B$230:$U$500,H2555,I2555))</f>
        <v>14</v>
      </c>
      <c r="E2555" t="str">
        <f>INDEX(Technologies!$B$230:$B$499,H2555)</f>
        <v>Frzr-Wtd-Tier1</v>
      </c>
      <c r="G2555" t="str">
        <f t="shared" si="120"/>
        <v>TotVolume</v>
      </c>
      <c r="H2555">
        <f t="shared" si="122"/>
        <v>34</v>
      </c>
      <c r="I2555">
        <f>MATCH(G2555,Technologies!$B$229:$U$229,0)</f>
        <v>8</v>
      </c>
      <c r="J2555">
        <v>121</v>
      </c>
    </row>
    <row r="2556" spans="2:10" x14ac:dyDescent="0.25">
      <c r="B2556">
        <f>INDEX(exante.Technology!$A$5:$A$300,MATCH(E2556,exante.Technology!$C$5:$C$300,0))</f>
        <v>1454</v>
      </c>
      <c r="C2556" s="1">
        <f t="shared" si="121"/>
        <v>1084</v>
      </c>
      <c r="D2556" s="30" t="str">
        <f>IF(INDEX(Technologies!$B$230:$U$500,H2556,I2556)=0,"",INDEX(Technologies!$B$230:$U$500,H2556,I2556))</f>
        <v>Weighted</v>
      </c>
      <c r="E2556" t="str">
        <f>INDEX(Technologies!$B$230:$B$499,H2556)</f>
        <v>Frzr-Wtd-Tier1</v>
      </c>
      <c r="G2556" t="str">
        <f t="shared" si="120"/>
        <v>SizeRange</v>
      </c>
      <c r="H2556">
        <f t="shared" si="122"/>
        <v>34</v>
      </c>
      <c r="I2556">
        <f>MATCH(G2556,Technologies!$B$229:$U$229,0)</f>
        <v>10</v>
      </c>
      <c r="J2556">
        <v>121</v>
      </c>
    </row>
    <row r="2557" spans="2:10" x14ac:dyDescent="0.25">
      <c r="B2557">
        <f>INDEX(exante.Technology!$A$5:$A$300,MATCH(E2557,exante.Technology!$C$5:$C$300,0))</f>
        <v>1454</v>
      </c>
      <c r="C2557" s="1">
        <f t="shared" si="121"/>
        <v>1085</v>
      </c>
      <c r="D2557" s="30" t="str">
        <f>IF(INDEX(Technologies!$B$230:$U$500,H2557,I2557)=0,"",INDEX(Technologies!$B$230:$U$500,H2557,I2557))</f>
        <v>Tier1</v>
      </c>
      <c r="E2557" t="str">
        <f>INDEX(Technologies!$B$230:$B$499,H2557)</f>
        <v>Frzr-Wtd-Tier1</v>
      </c>
      <c r="G2557" t="str">
        <f t="shared" si="120"/>
        <v>EffLevel</v>
      </c>
      <c r="H2557">
        <f t="shared" si="122"/>
        <v>34</v>
      </c>
      <c r="I2557">
        <f>MATCH(G2557,Technologies!$B$229:$U$229,0)</f>
        <v>11</v>
      </c>
      <c r="J2557">
        <v>121</v>
      </c>
    </row>
    <row r="2558" spans="2:10" x14ac:dyDescent="0.25">
      <c r="B2558">
        <f>INDEX(exante.Technology!$A$5:$A$300,MATCH(E2558,exante.Technology!$C$5:$C$300,0))</f>
        <v>1454</v>
      </c>
      <c r="C2558" s="1">
        <f t="shared" si="121"/>
        <v>167</v>
      </c>
      <c r="D2558" s="30">
        <f>IF(INDEX(Technologies!$B$230:$U$500,H2558,I2558)=0,"",INDEX(Technologies!$B$230:$U$500,H2558,I2558))</f>
        <v>253.8</v>
      </c>
      <c r="E2558" t="str">
        <f>INDEX(Technologies!$B$230:$B$499,H2558)</f>
        <v>Frzr-Wtd-Tier1</v>
      </c>
      <c r="G2558" t="str">
        <f t="shared" si="120"/>
        <v>Rated_kWhyr</v>
      </c>
      <c r="H2558">
        <f t="shared" si="122"/>
        <v>34</v>
      </c>
      <c r="I2558">
        <f>MATCH(G2558,Technologies!$B$229:$U$229,0)</f>
        <v>12</v>
      </c>
      <c r="J2558">
        <v>121</v>
      </c>
    </row>
    <row r="2559" spans="2:10" x14ac:dyDescent="0.25">
      <c r="B2559">
        <f>INDEX(exante.Technology!$A$5:$A$300,MATCH(E2559,exante.Technology!$C$5:$C$300,0))</f>
        <v>1454</v>
      </c>
      <c r="C2559" s="1">
        <f t="shared" si="121"/>
        <v>9</v>
      </c>
      <c r="D2559" s="30" t="str">
        <f>IF(INDEX(Technologies!$B$230:$U$500,H2559,I2559)=0,"",INDEX(Technologies!$B$230:$U$500,H2559,I2559))</f>
        <v>RatedkWh</v>
      </c>
      <c r="E2559" t="str">
        <f>INDEX(Technologies!$B$230:$B$499,H2559)</f>
        <v>Frzr-Wtd-Tier1</v>
      </c>
      <c r="G2559" t="str">
        <f t="shared" si="120"/>
        <v>Scale_Basis_Type</v>
      </c>
      <c r="H2559">
        <f t="shared" si="122"/>
        <v>34</v>
      </c>
      <c r="I2559">
        <f>MATCH(G2559,Technologies!$B$229:$U$229,0)</f>
        <v>13</v>
      </c>
      <c r="J2559">
        <v>121</v>
      </c>
    </row>
    <row r="2560" spans="2:10" x14ac:dyDescent="0.25">
      <c r="B2560">
        <f>INDEX(exante.Technology!$A$5:$A$300,MATCH(E2560,exante.Technology!$C$5:$C$300,0))</f>
        <v>1454</v>
      </c>
      <c r="C2560" s="1">
        <f t="shared" si="121"/>
        <v>10</v>
      </c>
      <c r="D2560" s="30">
        <f>IF(INDEX(Technologies!$B$230:$U$500,H2560,I2560)=0,"",INDEX(Technologies!$B$230:$U$500,H2560,I2560))</f>
        <v>253.8</v>
      </c>
      <c r="E2560" t="str">
        <f>INDEX(Technologies!$B$230:$B$499,H2560)</f>
        <v>Frzr-Wtd-Tier1</v>
      </c>
      <c r="G2560" t="str">
        <f t="shared" si="120"/>
        <v>Scale_Basis_Value</v>
      </c>
      <c r="H2560">
        <f t="shared" si="122"/>
        <v>34</v>
      </c>
      <c r="I2560">
        <f>MATCH(G2560,Technologies!$B$229:$U$229,0)</f>
        <v>14</v>
      </c>
      <c r="J2560">
        <v>121</v>
      </c>
    </row>
    <row r="2561" spans="2:10" x14ac:dyDescent="0.25">
      <c r="B2561">
        <f>INDEX(exante.Technology!$A$5:$A$300,MATCH(E2561,exante.Technology!$C$5:$C$300,0))</f>
        <v>1455</v>
      </c>
      <c r="C2561" s="1">
        <f t="shared" si="121"/>
        <v>1086</v>
      </c>
      <c r="D2561" s="30" t="str">
        <f>IF(INDEX(Technologies!$B$230:$U$500,H2561,I2561)=0,"",INDEX(Technologies!$B$230:$U$500,H2561,I2561))</f>
        <v>Upright</v>
      </c>
      <c r="E2561" t="str">
        <f>INDEX(Technologies!$B$230:$B$499,H2561)</f>
        <v>Frzr-Up-ManDef_Small-Tier2</v>
      </c>
      <c r="G2561" t="str">
        <f t="shared" si="120"/>
        <v>FreezerType</v>
      </c>
      <c r="H2561">
        <f t="shared" si="122"/>
        <v>35</v>
      </c>
      <c r="I2561">
        <f>MATCH(G2561,Technologies!$B$229:$U$229,0)</f>
        <v>4</v>
      </c>
      <c r="J2561">
        <v>121</v>
      </c>
    </row>
    <row r="2562" spans="2:10" x14ac:dyDescent="0.25">
      <c r="B2562">
        <f>INDEX(exante.Technology!$A$5:$A$300,MATCH(E2562,exante.Technology!$C$5:$C$300,0))</f>
        <v>1455</v>
      </c>
      <c r="C2562" s="1">
        <f t="shared" si="121"/>
        <v>95</v>
      </c>
      <c r="D2562" s="30" t="b">
        <f>IF(INDEX(Technologies!$B$230:$U$500,H2562,I2562)=0,"",INDEX(Technologies!$B$230:$U$500,H2562,I2562))</f>
        <v>0</v>
      </c>
      <c r="E2562" t="str">
        <f>INDEX(Technologies!$B$230:$B$499,H2562)</f>
        <v>Frzr-Up-ManDef_Small-Tier2</v>
      </c>
      <c r="G2562" t="str">
        <f t="shared" si="120"/>
        <v>IceMaker</v>
      </c>
      <c r="H2562">
        <f t="shared" si="122"/>
        <v>35</v>
      </c>
      <c r="I2562">
        <f>MATCH(G2562,Technologies!$B$229:$U$229,0)</f>
        <v>5</v>
      </c>
      <c r="J2562">
        <v>121</v>
      </c>
    </row>
    <row r="2563" spans="2:10" x14ac:dyDescent="0.25">
      <c r="B2563">
        <f>INDEX(exante.Technology!$A$5:$A$300,MATCH(E2563,exante.Technology!$C$5:$C$300,0))</f>
        <v>1455</v>
      </c>
      <c r="C2563" s="1">
        <f t="shared" si="121"/>
        <v>1083</v>
      </c>
      <c r="D2563" s="30" t="b">
        <f>IF(INDEX(Technologies!$B$230:$U$500,H2563,I2563)=0,"",INDEX(Technologies!$B$230:$U$500,H2563,I2563))</f>
        <v>0</v>
      </c>
      <c r="E2563" t="str">
        <f>INDEX(Technologies!$B$230:$B$499,H2563)</f>
        <v>Frzr-Up-ManDef_Small-Tier2</v>
      </c>
      <c r="G2563" t="str">
        <f t="shared" si="120"/>
        <v>ThruDoorIce</v>
      </c>
      <c r="H2563">
        <f t="shared" si="122"/>
        <v>35</v>
      </c>
      <c r="I2563">
        <f>MATCH(G2563,Technologies!$B$229:$U$229,0)</f>
        <v>6</v>
      </c>
      <c r="J2563">
        <v>121</v>
      </c>
    </row>
    <row r="2564" spans="2:10" x14ac:dyDescent="0.25">
      <c r="B2564">
        <f>INDEX(exante.Technology!$A$5:$A$300,MATCH(E2564,exante.Technology!$C$5:$C$300,0))</f>
        <v>1455</v>
      </c>
      <c r="C2564" s="1">
        <f t="shared" si="121"/>
        <v>38</v>
      </c>
      <c r="D2564" s="30" t="str">
        <f>IF(INDEX(Technologies!$B$230:$U$500,H2564,I2564)=0,"",INDEX(Technologies!$B$230:$U$500,H2564,I2564))</f>
        <v>Manual</v>
      </c>
      <c r="E2564" t="str">
        <f>INDEX(Technologies!$B$230:$B$499,H2564)</f>
        <v>Frzr-Up-ManDef_Small-Tier2</v>
      </c>
      <c r="G2564" t="str">
        <f t="shared" si="120"/>
        <v>Defrost</v>
      </c>
      <c r="H2564">
        <f t="shared" si="122"/>
        <v>35</v>
      </c>
      <c r="I2564">
        <f>MATCH(G2564,Technologies!$B$229:$U$229,0)</f>
        <v>7</v>
      </c>
      <c r="J2564">
        <v>121</v>
      </c>
    </row>
    <row r="2565" spans="2:10" x14ac:dyDescent="0.25">
      <c r="B2565">
        <f>INDEX(exante.Technology!$A$5:$A$300,MATCH(E2565,exante.Technology!$C$5:$C$300,0))</f>
        <v>1455</v>
      </c>
      <c r="C2565" s="1">
        <f t="shared" si="121"/>
        <v>205</v>
      </c>
      <c r="D2565" s="30">
        <f>IF(INDEX(Technologies!$B$230:$U$500,H2565,I2565)=0,"",INDEX(Technologies!$B$230:$U$500,H2565,I2565))</f>
        <v>11</v>
      </c>
      <c r="E2565" t="str">
        <f>INDEX(Technologies!$B$230:$B$499,H2565)</f>
        <v>Frzr-Up-ManDef_Small-Tier2</v>
      </c>
      <c r="G2565" t="str">
        <f t="shared" si="120"/>
        <v>TotVolume</v>
      </c>
      <c r="H2565">
        <f t="shared" si="122"/>
        <v>35</v>
      </c>
      <c r="I2565">
        <f>MATCH(G2565,Technologies!$B$229:$U$229,0)</f>
        <v>8</v>
      </c>
      <c r="J2565">
        <v>121</v>
      </c>
    </row>
    <row r="2566" spans="2:10" x14ac:dyDescent="0.25">
      <c r="B2566">
        <f>INDEX(exante.Technology!$A$5:$A$300,MATCH(E2566,exante.Technology!$C$5:$C$300,0))</f>
        <v>1455</v>
      </c>
      <c r="C2566" s="1">
        <f t="shared" si="121"/>
        <v>1084</v>
      </c>
      <c r="D2566" s="30" t="str">
        <f>IF(INDEX(Technologies!$B$230:$U$500,H2566,I2566)=0,"",INDEX(Technologies!$B$230:$U$500,H2566,I2566))</f>
        <v>Small (&lt;13 cu ft.)</v>
      </c>
      <c r="E2566" t="str">
        <f>INDEX(Technologies!$B$230:$B$499,H2566)</f>
        <v>Frzr-Up-ManDef_Small-Tier2</v>
      </c>
      <c r="G2566" t="str">
        <f t="shared" si="120"/>
        <v>SizeRange</v>
      </c>
      <c r="H2566">
        <f t="shared" si="122"/>
        <v>35</v>
      </c>
      <c r="I2566">
        <f>MATCH(G2566,Technologies!$B$229:$U$229,0)</f>
        <v>10</v>
      </c>
      <c r="J2566">
        <v>121</v>
      </c>
    </row>
    <row r="2567" spans="2:10" x14ac:dyDescent="0.25">
      <c r="B2567">
        <f>INDEX(exante.Technology!$A$5:$A$300,MATCH(E2567,exante.Technology!$C$5:$C$300,0))</f>
        <v>1455</v>
      </c>
      <c r="C2567" s="1">
        <f t="shared" si="121"/>
        <v>1085</v>
      </c>
      <c r="D2567" s="30" t="str">
        <f>IF(INDEX(Technologies!$B$230:$U$500,H2567,I2567)=0,"",INDEX(Technologies!$B$230:$U$500,H2567,I2567))</f>
        <v>Tier2</v>
      </c>
      <c r="E2567" t="str">
        <f>INDEX(Technologies!$B$230:$B$499,H2567)</f>
        <v>Frzr-Up-ManDef_Small-Tier2</v>
      </c>
      <c r="G2567" t="str">
        <f t="shared" si="120"/>
        <v>EffLevel</v>
      </c>
      <c r="H2567">
        <f t="shared" si="122"/>
        <v>35</v>
      </c>
      <c r="I2567">
        <f>MATCH(G2567,Technologies!$B$229:$U$229,0)</f>
        <v>11</v>
      </c>
      <c r="J2567">
        <v>121</v>
      </c>
    </row>
    <row r="2568" spans="2:10" x14ac:dyDescent="0.25">
      <c r="B2568">
        <f>INDEX(exante.Technology!$A$5:$A$300,MATCH(E2568,exante.Technology!$C$5:$C$300,0))</f>
        <v>1455</v>
      </c>
      <c r="C2568" s="1">
        <f t="shared" si="121"/>
        <v>167</v>
      </c>
      <c r="D2568" s="30">
        <f>IF(INDEX(Technologies!$B$230:$U$500,H2568,I2568)=0,"",INDEX(Technologies!$B$230:$U$500,H2568,I2568))</f>
        <v>178.5</v>
      </c>
      <c r="E2568" t="str">
        <f>INDEX(Technologies!$B$230:$B$499,H2568)</f>
        <v>Frzr-Up-ManDef_Small-Tier2</v>
      </c>
      <c r="G2568" t="str">
        <f t="shared" si="120"/>
        <v>Rated_kWhyr</v>
      </c>
      <c r="H2568">
        <f t="shared" si="122"/>
        <v>35</v>
      </c>
      <c r="I2568">
        <f>MATCH(G2568,Technologies!$B$229:$U$229,0)</f>
        <v>12</v>
      </c>
      <c r="J2568">
        <v>121</v>
      </c>
    </row>
    <row r="2569" spans="2:10" x14ac:dyDescent="0.25">
      <c r="B2569">
        <f>INDEX(exante.Technology!$A$5:$A$300,MATCH(E2569,exante.Technology!$C$5:$C$300,0))</f>
        <v>1455</v>
      </c>
      <c r="C2569" s="1">
        <f t="shared" si="121"/>
        <v>9</v>
      </c>
      <c r="D2569" s="30" t="str">
        <f>IF(INDEX(Technologies!$B$230:$U$500,H2569,I2569)=0,"",INDEX(Technologies!$B$230:$U$500,H2569,I2569))</f>
        <v>RatedkWh</v>
      </c>
      <c r="E2569" t="str">
        <f>INDEX(Technologies!$B$230:$B$499,H2569)</f>
        <v>Frzr-Up-ManDef_Small-Tier2</v>
      </c>
      <c r="G2569" t="str">
        <f t="shared" si="120"/>
        <v>Scale_Basis_Type</v>
      </c>
      <c r="H2569">
        <f t="shared" si="122"/>
        <v>35</v>
      </c>
      <c r="I2569">
        <f>MATCH(G2569,Technologies!$B$229:$U$229,0)</f>
        <v>13</v>
      </c>
      <c r="J2569">
        <v>121</v>
      </c>
    </row>
    <row r="2570" spans="2:10" x14ac:dyDescent="0.25">
      <c r="B2570">
        <f>INDEX(exante.Technology!$A$5:$A$300,MATCH(E2570,exante.Technology!$C$5:$C$300,0))</f>
        <v>1455</v>
      </c>
      <c r="C2570" s="1">
        <f t="shared" si="121"/>
        <v>10</v>
      </c>
      <c r="D2570" s="30">
        <f>IF(INDEX(Technologies!$B$230:$U$500,H2570,I2570)=0,"",INDEX(Technologies!$B$230:$U$500,H2570,I2570))</f>
        <v>178.5</v>
      </c>
      <c r="E2570" t="str">
        <f>INDEX(Technologies!$B$230:$B$499,H2570)</f>
        <v>Frzr-Up-ManDef_Small-Tier2</v>
      </c>
      <c r="G2570" t="str">
        <f t="shared" si="120"/>
        <v>Scale_Basis_Value</v>
      </c>
      <c r="H2570">
        <f t="shared" si="122"/>
        <v>35</v>
      </c>
      <c r="I2570">
        <f>MATCH(G2570,Technologies!$B$229:$U$229,0)</f>
        <v>14</v>
      </c>
      <c r="J2570">
        <v>121</v>
      </c>
    </row>
    <row r="2571" spans="2:10" x14ac:dyDescent="0.25">
      <c r="B2571">
        <f>INDEX(exante.Technology!$A$5:$A$300,MATCH(E2571,exante.Technology!$C$5:$C$300,0))</f>
        <v>1456</v>
      </c>
      <c r="C2571" s="1">
        <f t="shared" si="121"/>
        <v>1086</v>
      </c>
      <c r="D2571" s="30" t="str">
        <f>IF(INDEX(Technologies!$B$230:$U$500,H2571,I2571)=0,"",INDEX(Technologies!$B$230:$U$500,H2571,I2571))</f>
        <v>Upright</v>
      </c>
      <c r="E2571" t="str">
        <f>INDEX(Technologies!$B$230:$B$499,H2571)</f>
        <v>Frzr-Up-ManDef_Med-Tier2</v>
      </c>
      <c r="G2571" t="str">
        <f t="shared" si="120"/>
        <v>FreezerType</v>
      </c>
      <c r="H2571">
        <f t="shared" si="122"/>
        <v>36</v>
      </c>
      <c r="I2571">
        <f>MATCH(G2571,Technologies!$B$229:$U$229,0)</f>
        <v>4</v>
      </c>
      <c r="J2571">
        <v>121</v>
      </c>
    </row>
    <row r="2572" spans="2:10" x14ac:dyDescent="0.25">
      <c r="B2572">
        <f>INDEX(exante.Technology!$A$5:$A$300,MATCH(E2572,exante.Technology!$C$5:$C$300,0))</f>
        <v>1456</v>
      </c>
      <c r="C2572" s="1">
        <f t="shared" si="121"/>
        <v>95</v>
      </c>
      <c r="D2572" s="30" t="b">
        <f>IF(INDEX(Technologies!$B$230:$U$500,H2572,I2572)=0,"",INDEX(Technologies!$B$230:$U$500,H2572,I2572))</f>
        <v>0</v>
      </c>
      <c r="E2572" t="str">
        <f>INDEX(Technologies!$B$230:$B$499,H2572)</f>
        <v>Frzr-Up-ManDef_Med-Tier2</v>
      </c>
      <c r="G2572" t="str">
        <f t="shared" si="120"/>
        <v>IceMaker</v>
      </c>
      <c r="H2572">
        <f t="shared" si="122"/>
        <v>36</v>
      </c>
      <c r="I2572">
        <f>MATCH(G2572,Technologies!$B$229:$U$229,0)</f>
        <v>5</v>
      </c>
      <c r="J2572">
        <v>121</v>
      </c>
    </row>
    <row r="2573" spans="2:10" x14ac:dyDescent="0.25">
      <c r="B2573">
        <f>INDEX(exante.Technology!$A$5:$A$300,MATCH(E2573,exante.Technology!$C$5:$C$300,0))</f>
        <v>1456</v>
      </c>
      <c r="C2573" s="1">
        <f t="shared" si="121"/>
        <v>1083</v>
      </c>
      <c r="D2573" s="30" t="b">
        <f>IF(INDEX(Technologies!$B$230:$U$500,H2573,I2573)=0,"",INDEX(Technologies!$B$230:$U$500,H2573,I2573))</f>
        <v>0</v>
      </c>
      <c r="E2573" t="str">
        <f>INDEX(Technologies!$B$230:$B$499,H2573)</f>
        <v>Frzr-Up-ManDef_Med-Tier2</v>
      </c>
      <c r="G2573" t="str">
        <f t="shared" si="120"/>
        <v>ThruDoorIce</v>
      </c>
      <c r="H2573">
        <f t="shared" si="122"/>
        <v>36</v>
      </c>
      <c r="I2573">
        <f>MATCH(G2573,Technologies!$B$229:$U$229,0)</f>
        <v>6</v>
      </c>
      <c r="J2573">
        <v>121</v>
      </c>
    </row>
    <row r="2574" spans="2:10" x14ac:dyDescent="0.25">
      <c r="B2574">
        <f>INDEX(exante.Technology!$A$5:$A$300,MATCH(E2574,exante.Technology!$C$5:$C$300,0))</f>
        <v>1456</v>
      </c>
      <c r="C2574" s="1">
        <f t="shared" si="121"/>
        <v>38</v>
      </c>
      <c r="D2574" s="30" t="str">
        <f>IF(INDEX(Technologies!$B$230:$U$500,H2574,I2574)=0,"",INDEX(Technologies!$B$230:$U$500,H2574,I2574))</f>
        <v>Manual</v>
      </c>
      <c r="E2574" t="str">
        <f>INDEX(Technologies!$B$230:$B$499,H2574)</f>
        <v>Frzr-Up-ManDef_Med-Tier2</v>
      </c>
      <c r="G2574" t="str">
        <f t="shared" si="120"/>
        <v>Defrost</v>
      </c>
      <c r="H2574">
        <f t="shared" si="122"/>
        <v>36</v>
      </c>
      <c r="I2574">
        <f>MATCH(G2574,Technologies!$B$229:$U$229,0)</f>
        <v>7</v>
      </c>
      <c r="J2574">
        <v>121</v>
      </c>
    </row>
    <row r="2575" spans="2:10" x14ac:dyDescent="0.25">
      <c r="B2575">
        <f>INDEX(exante.Technology!$A$5:$A$300,MATCH(E2575,exante.Technology!$C$5:$C$300,0))</f>
        <v>1456</v>
      </c>
      <c r="C2575" s="1">
        <f t="shared" si="121"/>
        <v>205</v>
      </c>
      <c r="D2575" s="30">
        <f>IF(INDEX(Technologies!$B$230:$U$500,H2575,I2575)=0,"",INDEX(Technologies!$B$230:$U$500,H2575,I2575))</f>
        <v>14.5</v>
      </c>
      <c r="E2575" t="str">
        <f>INDEX(Technologies!$B$230:$B$499,H2575)</f>
        <v>Frzr-Up-ManDef_Med-Tier2</v>
      </c>
      <c r="G2575" t="str">
        <f t="shared" si="120"/>
        <v>TotVolume</v>
      </c>
      <c r="H2575">
        <f t="shared" si="122"/>
        <v>36</v>
      </c>
      <c r="I2575">
        <f>MATCH(G2575,Technologies!$B$229:$U$229,0)</f>
        <v>8</v>
      </c>
      <c r="J2575">
        <v>121</v>
      </c>
    </row>
    <row r="2576" spans="2:10" x14ac:dyDescent="0.25">
      <c r="B2576">
        <f>INDEX(exante.Technology!$A$5:$A$300,MATCH(E2576,exante.Technology!$C$5:$C$300,0))</f>
        <v>1456</v>
      </c>
      <c r="C2576" s="1">
        <f t="shared" si="121"/>
        <v>1084</v>
      </c>
      <c r="D2576" s="30" t="str">
        <f>IF(INDEX(Technologies!$B$230:$U$500,H2576,I2576)=0,"",INDEX(Technologies!$B$230:$U$500,H2576,I2576))</f>
        <v>Medium (13-16 cu ft)</v>
      </c>
      <c r="E2576" t="str">
        <f>INDEX(Technologies!$B$230:$B$499,H2576)</f>
        <v>Frzr-Up-ManDef_Med-Tier2</v>
      </c>
      <c r="G2576" t="str">
        <f t="shared" si="120"/>
        <v>SizeRange</v>
      </c>
      <c r="H2576">
        <f t="shared" si="122"/>
        <v>36</v>
      </c>
      <c r="I2576">
        <f>MATCH(G2576,Technologies!$B$229:$U$229,0)</f>
        <v>10</v>
      </c>
      <c r="J2576">
        <v>121</v>
      </c>
    </row>
    <row r="2577" spans="2:10" x14ac:dyDescent="0.25">
      <c r="B2577">
        <f>INDEX(exante.Technology!$A$5:$A$300,MATCH(E2577,exante.Technology!$C$5:$C$300,0))</f>
        <v>1456</v>
      </c>
      <c r="C2577" s="1">
        <f t="shared" si="121"/>
        <v>1085</v>
      </c>
      <c r="D2577" s="30" t="str">
        <f>IF(INDEX(Technologies!$B$230:$U$500,H2577,I2577)=0,"",INDEX(Technologies!$B$230:$U$500,H2577,I2577))</f>
        <v>Tier2</v>
      </c>
      <c r="E2577" t="str">
        <f>INDEX(Technologies!$B$230:$B$499,H2577)</f>
        <v>Frzr-Up-ManDef_Med-Tier2</v>
      </c>
      <c r="G2577" t="str">
        <f t="shared" si="120"/>
        <v>EffLevel</v>
      </c>
      <c r="H2577">
        <f t="shared" si="122"/>
        <v>36</v>
      </c>
      <c r="I2577">
        <f>MATCH(G2577,Technologies!$B$229:$U$229,0)</f>
        <v>11</v>
      </c>
      <c r="J2577">
        <v>121</v>
      </c>
    </row>
    <row r="2578" spans="2:10" x14ac:dyDescent="0.25">
      <c r="B2578">
        <f>INDEX(exante.Technology!$A$5:$A$300,MATCH(E2578,exante.Technology!$C$5:$C$300,0))</f>
        <v>1456</v>
      </c>
      <c r="C2578" s="1">
        <f t="shared" si="121"/>
        <v>167</v>
      </c>
      <c r="D2578" s="30">
        <f>IF(INDEX(Technologies!$B$230:$U$500,H2578,I2578)=0,"",INDEX(Technologies!$B$230:$U$500,H2578,I2578))</f>
        <v>191.79999999999998</v>
      </c>
      <c r="E2578" t="str">
        <f>INDEX(Technologies!$B$230:$B$499,H2578)</f>
        <v>Frzr-Up-ManDef_Med-Tier2</v>
      </c>
      <c r="G2578" t="str">
        <f t="shared" si="120"/>
        <v>Rated_kWhyr</v>
      </c>
      <c r="H2578">
        <f t="shared" si="122"/>
        <v>36</v>
      </c>
      <c r="I2578">
        <f>MATCH(G2578,Technologies!$B$229:$U$229,0)</f>
        <v>12</v>
      </c>
      <c r="J2578">
        <v>121</v>
      </c>
    </row>
    <row r="2579" spans="2:10" x14ac:dyDescent="0.25">
      <c r="B2579">
        <f>INDEX(exante.Technology!$A$5:$A$300,MATCH(E2579,exante.Technology!$C$5:$C$300,0))</f>
        <v>1456</v>
      </c>
      <c r="C2579" s="1">
        <f t="shared" si="121"/>
        <v>9</v>
      </c>
      <c r="D2579" s="30" t="str">
        <f>IF(INDEX(Technologies!$B$230:$U$500,H2579,I2579)=0,"",INDEX(Technologies!$B$230:$U$500,H2579,I2579))</f>
        <v>RatedkWh</v>
      </c>
      <c r="E2579" t="str">
        <f>INDEX(Technologies!$B$230:$B$499,H2579)</f>
        <v>Frzr-Up-ManDef_Med-Tier2</v>
      </c>
      <c r="G2579" t="str">
        <f t="shared" si="120"/>
        <v>Scale_Basis_Type</v>
      </c>
      <c r="H2579">
        <f t="shared" si="122"/>
        <v>36</v>
      </c>
      <c r="I2579">
        <f>MATCH(G2579,Technologies!$B$229:$U$229,0)</f>
        <v>13</v>
      </c>
      <c r="J2579">
        <v>121</v>
      </c>
    </row>
    <row r="2580" spans="2:10" x14ac:dyDescent="0.25">
      <c r="B2580">
        <f>INDEX(exante.Technology!$A$5:$A$300,MATCH(E2580,exante.Technology!$C$5:$C$300,0))</f>
        <v>1456</v>
      </c>
      <c r="C2580" s="1">
        <f t="shared" si="121"/>
        <v>10</v>
      </c>
      <c r="D2580" s="30">
        <f>IF(INDEX(Technologies!$B$230:$U$500,H2580,I2580)=0,"",INDEX(Technologies!$B$230:$U$500,H2580,I2580))</f>
        <v>191.79999999999998</v>
      </c>
      <c r="E2580" t="str">
        <f>INDEX(Technologies!$B$230:$B$499,H2580)</f>
        <v>Frzr-Up-ManDef_Med-Tier2</v>
      </c>
      <c r="G2580" t="str">
        <f t="shared" si="120"/>
        <v>Scale_Basis_Value</v>
      </c>
      <c r="H2580">
        <f t="shared" si="122"/>
        <v>36</v>
      </c>
      <c r="I2580">
        <f>MATCH(G2580,Technologies!$B$229:$U$229,0)</f>
        <v>14</v>
      </c>
      <c r="J2580">
        <v>121</v>
      </c>
    </row>
    <row r="2581" spans="2:10" x14ac:dyDescent="0.25">
      <c r="B2581">
        <f>INDEX(exante.Technology!$A$5:$A$300,MATCH(E2581,exante.Technology!$C$5:$C$300,0))</f>
        <v>1457</v>
      </c>
      <c r="C2581" s="1">
        <f t="shared" si="121"/>
        <v>1086</v>
      </c>
      <c r="D2581" s="30" t="str">
        <f>IF(INDEX(Technologies!$B$230:$U$500,H2581,I2581)=0,"",INDEX(Technologies!$B$230:$U$500,H2581,I2581))</f>
        <v>Upright</v>
      </c>
      <c r="E2581" t="str">
        <f>INDEX(Technologies!$B$230:$B$499,H2581)</f>
        <v>Frzr-Up-ManDef_Large-Tier2</v>
      </c>
      <c r="G2581" t="str">
        <f t="shared" si="120"/>
        <v>FreezerType</v>
      </c>
      <c r="H2581">
        <f t="shared" si="122"/>
        <v>37</v>
      </c>
      <c r="I2581">
        <f>MATCH(G2581,Technologies!$B$229:$U$229,0)</f>
        <v>4</v>
      </c>
      <c r="J2581">
        <v>121</v>
      </c>
    </row>
    <row r="2582" spans="2:10" x14ac:dyDescent="0.25">
      <c r="B2582">
        <f>INDEX(exante.Technology!$A$5:$A$300,MATCH(E2582,exante.Technology!$C$5:$C$300,0))</f>
        <v>1457</v>
      </c>
      <c r="C2582" s="1">
        <f t="shared" si="121"/>
        <v>95</v>
      </c>
      <c r="D2582" s="30" t="b">
        <f>IF(INDEX(Technologies!$B$230:$U$500,H2582,I2582)=0,"",INDEX(Technologies!$B$230:$U$500,H2582,I2582))</f>
        <v>0</v>
      </c>
      <c r="E2582" t="str">
        <f>INDEX(Technologies!$B$230:$B$499,H2582)</f>
        <v>Frzr-Up-ManDef_Large-Tier2</v>
      </c>
      <c r="G2582" t="str">
        <f t="shared" si="120"/>
        <v>IceMaker</v>
      </c>
      <c r="H2582">
        <f t="shared" si="122"/>
        <v>37</v>
      </c>
      <c r="I2582">
        <f>MATCH(G2582,Technologies!$B$229:$U$229,0)</f>
        <v>5</v>
      </c>
      <c r="J2582">
        <v>121</v>
      </c>
    </row>
    <row r="2583" spans="2:10" x14ac:dyDescent="0.25">
      <c r="B2583">
        <f>INDEX(exante.Technology!$A$5:$A$300,MATCH(E2583,exante.Technology!$C$5:$C$300,0))</f>
        <v>1457</v>
      </c>
      <c r="C2583" s="1">
        <f t="shared" si="121"/>
        <v>1083</v>
      </c>
      <c r="D2583" s="30" t="b">
        <f>IF(INDEX(Technologies!$B$230:$U$500,H2583,I2583)=0,"",INDEX(Technologies!$B$230:$U$500,H2583,I2583))</f>
        <v>0</v>
      </c>
      <c r="E2583" t="str">
        <f>INDEX(Technologies!$B$230:$B$499,H2583)</f>
        <v>Frzr-Up-ManDef_Large-Tier2</v>
      </c>
      <c r="G2583" t="str">
        <f t="shared" si="120"/>
        <v>ThruDoorIce</v>
      </c>
      <c r="H2583">
        <f t="shared" si="122"/>
        <v>37</v>
      </c>
      <c r="I2583">
        <f>MATCH(G2583,Technologies!$B$229:$U$229,0)</f>
        <v>6</v>
      </c>
      <c r="J2583">
        <v>121</v>
      </c>
    </row>
    <row r="2584" spans="2:10" x14ac:dyDescent="0.25">
      <c r="B2584">
        <f>INDEX(exante.Technology!$A$5:$A$300,MATCH(E2584,exante.Technology!$C$5:$C$300,0))</f>
        <v>1457</v>
      </c>
      <c r="C2584" s="1">
        <f t="shared" si="121"/>
        <v>38</v>
      </c>
      <c r="D2584" s="30" t="str">
        <f>IF(INDEX(Technologies!$B$230:$U$500,H2584,I2584)=0,"",INDEX(Technologies!$B$230:$U$500,H2584,I2584))</f>
        <v>Manual</v>
      </c>
      <c r="E2584" t="str">
        <f>INDEX(Technologies!$B$230:$B$499,H2584)</f>
        <v>Frzr-Up-ManDef_Large-Tier2</v>
      </c>
      <c r="G2584" t="str">
        <f t="shared" si="120"/>
        <v>Defrost</v>
      </c>
      <c r="H2584">
        <f t="shared" si="122"/>
        <v>37</v>
      </c>
      <c r="I2584">
        <f>MATCH(G2584,Technologies!$B$229:$U$229,0)</f>
        <v>7</v>
      </c>
      <c r="J2584">
        <v>121</v>
      </c>
    </row>
    <row r="2585" spans="2:10" x14ac:dyDescent="0.25">
      <c r="B2585">
        <f>INDEX(exante.Technology!$A$5:$A$300,MATCH(E2585,exante.Technology!$C$5:$C$300,0))</f>
        <v>1457</v>
      </c>
      <c r="C2585" s="1">
        <f t="shared" si="121"/>
        <v>205</v>
      </c>
      <c r="D2585" s="30">
        <f>IF(INDEX(Technologies!$B$230:$U$500,H2585,I2585)=0,"",INDEX(Technologies!$B$230:$U$500,H2585,I2585))</f>
        <v>18</v>
      </c>
      <c r="E2585" t="str">
        <f>INDEX(Technologies!$B$230:$B$499,H2585)</f>
        <v>Frzr-Up-ManDef_Large-Tier2</v>
      </c>
      <c r="G2585" t="str">
        <f t="shared" si="120"/>
        <v>TotVolume</v>
      </c>
      <c r="H2585">
        <f t="shared" si="122"/>
        <v>37</v>
      </c>
      <c r="I2585">
        <f>MATCH(G2585,Technologies!$B$229:$U$229,0)</f>
        <v>8</v>
      </c>
      <c r="J2585">
        <v>121</v>
      </c>
    </row>
    <row r="2586" spans="2:10" x14ac:dyDescent="0.25">
      <c r="B2586">
        <f>INDEX(exante.Technology!$A$5:$A$300,MATCH(E2586,exante.Technology!$C$5:$C$300,0))</f>
        <v>1457</v>
      </c>
      <c r="C2586" s="1">
        <f t="shared" si="121"/>
        <v>1084</v>
      </c>
      <c r="D2586" s="30" t="str">
        <f>IF(INDEX(Technologies!$B$230:$U$500,H2586,I2586)=0,"",INDEX(Technologies!$B$230:$U$500,H2586,I2586))</f>
        <v>Large (&gt;16 cu ft)</v>
      </c>
      <c r="E2586" t="str">
        <f>INDEX(Technologies!$B$230:$B$499,H2586)</f>
        <v>Frzr-Up-ManDef_Large-Tier2</v>
      </c>
      <c r="G2586" t="str">
        <f t="shared" si="120"/>
        <v>SizeRange</v>
      </c>
      <c r="H2586">
        <f t="shared" si="122"/>
        <v>37</v>
      </c>
      <c r="I2586">
        <f>MATCH(G2586,Technologies!$B$229:$U$229,0)</f>
        <v>10</v>
      </c>
      <c r="J2586">
        <v>121</v>
      </c>
    </row>
    <row r="2587" spans="2:10" x14ac:dyDescent="0.25">
      <c r="B2587">
        <f>INDEX(exante.Technology!$A$5:$A$300,MATCH(E2587,exante.Technology!$C$5:$C$300,0))</f>
        <v>1457</v>
      </c>
      <c r="C2587" s="1">
        <f t="shared" si="121"/>
        <v>1085</v>
      </c>
      <c r="D2587" s="30" t="str">
        <f>IF(INDEX(Technologies!$B$230:$U$500,H2587,I2587)=0,"",INDEX(Technologies!$B$230:$U$500,H2587,I2587))</f>
        <v>Tier2</v>
      </c>
      <c r="E2587" t="str">
        <f>INDEX(Technologies!$B$230:$B$499,H2587)</f>
        <v>Frzr-Up-ManDef_Large-Tier2</v>
      </c>
      <c r="G2587" t="str">
        <f t="shared" si="120"/>
        <v>EffLevel</v>
      </c>
      <c r="H2587">
        <f t="shared" si="122"/>
        <v>37</v>
      </c>
      <c r="I2587">
        <f>MATCH(G2587,Technologies!$B$229:$U$229,0)</f>
        <v>11</v>
      </c>
      <c r="J2587">
        <v>121</v>
      </c>
    </row>
    <row r="2588" spans="2:10" x14ac:dyDescent="0.25">
      <c r="B2588">
        <f>INDEX(exante.Technology!$A$5:$A$300,MATCH(E2588,exante.Technology!$C$5:$C$300,0))</f>
        <v>1457</v>
      </c>
      <c r="C2588" s="1">
        <f t="shared" si="121"/>
        <v>167</v>
      </c>
      <c r="D2588" s="30">
        <f>IF(INDEX(Technologies!$B$230:$U$500,H2588,I2588)=0,"",INDEX(Technologies!$B$230:$U$500,H2588,I2588))</f>
        <v>205.79999999999998</v>
      </c>
      <c r="E2588" t="str">
        <f>INDEX(Technologies!$B$230:$B$499,H2588)</f>
        <v>Frzr-Up-ManDef_Large-Tier2</v>
      </c>
      <c r="G2588" t="str">
        <f t="shared" si="120"/>
        <v>Rated_kWhyr</v>
      </c>
      <c r="H2588">
        <f t="shared" si="122"/>
        <v>37</v>
      </c>
      <c r="I2588">
        <f>MATCH(G2588,Technologies!$B$229:$U$229,0)</f>
        <v>12</v>
      </c>
      <c r="J2588">
        <v>121</v>
      </c>
    </row>
    <row r="2589" spans="2:10" x14ac:dyDescent="0.25">
      <c r="B2589">
        <f>INDEX(exante.Technology!$A$5:$A$300,MATCH(E2589,exante.Technology!$C$5:$C$300,0))</f>
        <v>1457</v>
      </c>
      <c r="C2589" s="1">
        <f t="shared" si="121"/>
        <v>9</v>
      </c>
      <c r="D2589" s="30" t="str">
        <f>IF(INDEX(Technologies!$B$230:$U$500,H2589,I2589)=0,"",INDEX(Technologies!$B$230:$U$500,H2589,I2589))</f>
        <v>RatedkWh</v>
      </c>
      <c r="E2589" t="str">
        <f>INDEX(Technologies!$B$230:$B$499,H2589)</f>
        <v>Frzr-Up-ManDef_Large-Tier2</v>
      </c>
      <c r="G2589" t="str">
        <f t="shared" si="120"/>
        <v>Scale_Basis_Type</v>
      </c>
      <c r="H2589">
        <f t="shared" si="122"/>
        <v>37</v>
      </c>
      <c r="I2589">
        <f>MATCH(G2589,Technologies!$B$229:$U$229,0)</f>
        <v>13</v>
      </c>
      <c r="J2589">
        <v>121</v>
      </c>
    </row>
    <row r="2590" spans="2:10" x14ac:dyDescent="0.25">
      <c r="B2590">
        <f>INDEX(exante.Technology!$A$5:$A$300,MATCH(E2590,exante.Technology!$C$5:$C$300,0))</f>
        <v>1457</v>
      </c>
      <c r="C2590" s="1">
        <f t="shared" si="121"/>
        <v>10</v>
      </c>
      <c r="D2590" s="30">
        <f>IF(INDEX(Technologies!$B$230:$U$500,H2590,I2590)=0,"",INDEX(Technologies!$B$230:$U$500,H2590,I2590))</f>
        <v>205.79999999999998</v>
      </c>
      <c r="E2590" t="str">
        <f>INDEX(Technologies!$B$230:$B$499,H2590)</f>
        <v>Frzr-Up-ManDef_Large-Tier2</v>
      </c>
      <c r="G2590" t="str">
        <f t="shared" si="120"/>
        <v>Scale_Basis_Value</v>
      </c>
      <c r="H2590">
        <f t="shared" si="122"/>
        <v>37</v>
      </c>
      <c r="I2590">
        <f>MATCH(G2590,Technologies!$B$229:$U$229,0)</f>
        <v>14</v>
      </c>
      <c r="J2590">
        <v>121</v>
      </c>
    </row>
    <row r="2591" spans="2:10" x14ac:dyDescent="0.25">
      <c r="B2591">
        <f>INDEX(exante.Technology!$A$5:$A$300,MATCH(E2591,exante.Technology!$C$5:$C$300,0))</f>
        <v>1458</v>
      </c>
      <c r="C2591" s="1">
        <f t="shared" si="121"/>
        <v>1086</v>
      </c>
      <c r="D2591" s="30" t="str">
        <f>IF(INDEX(Technologies!$B$230:$U$500,H2591,I2591)=0,"",INDEX(Technologies!$B$230:$U$500,H2591,I2591))</f>
        <v>Upright</v>
      </c>
      <c r="E2591" t="str">
        <f>INDEX(Technologies!$B$230:$B$499,H2591)</f>
        <v>Frzr-Up-ManDef_WtdSize-Tier2</v>
      </c>
      <c r="G2591" t="str">
        <f t="shared" ref="G2591:G2654" si="123">VLOOKUP(C2591,$B$6:$C$17,2,FALSE)</f>
        <v>FreezerType</v>
      </c>
      <c r="H2591">
        <f t="shared" si="122"/>
        <v>38</v>
      </c>
      <c r="I2591">
        <f>MATCH(G2591,Technologies!$B$229:$U$229,0)</f>
        <v>4</v>
      </c>
      <c r="J2591">
        <v>121</v>
      </c>
    </row>
    <row r="2592" spans="2:10" x14ac:dyDescent="0.25">
      <c r="B2592">
        <f>INDEX(exante.Technology!$A$5:$A$300,MATCH(E2592,exante.Technology!$C$5:$C$300,0))</f>
        <v>1458</v>
      </c>
      <c r="C2592" s="1">
        <f t="shared" ref="C2592:C2655" si="124">+C2582</f>
        <v>95</v>
      </c>
      <c r="D2592" s="30" t="b">
        <f>IF(INDEX(Technologies!$B$230:$U$500,H2592,I2592)=0,"",INDEX(Technologies!$B$230:$U$500,H2592,I2592))</f>
        <v>0</v>
      </c>
      <c r="E2592" t="str">
        <f>INDEX(Technologies!$B$230:$B$499,H2592)</f>
        <v>Frzr-Up-ManDef_WtdSize-Tier2</v>
      </c>
      <c r="G2592" t="str">
        <f t="shared" si="123"/>
        <v>IceMaker</v>
      </c>
      <c r="H2592">
        <f t="shared" ref="H2592:H2655" si="125">+H2582+1</f>
        <v>38</v>
      </c>
      <c r="I2592">
        <f>MATCH(G2592,Technologies!$B$229:$U$229,0)</f>
        <v>5</v>
      </c>
      <c r="J2592">
        <v>121</v>
      </c>
    </row>
    <row r="2593" spans="2:10" x14ac:dyDescent="0.25">
      <c r="B2593">
        <f>INDEX(exante.Technology!$A$5:$A$300,MATCH(E2593,exante.Technology!$C$5:$C$300,0))</f>
        <v>1458</v>
      </c>
      <c r="C2593" s="1">
        <f t="shared" si="124"/>
        <v>1083</v>
      </c>
      <c r="D2593" s="30" t="b">
        <f>IF(INDEX(Technologies!$B$230:$U$500,H2593,I2593)=0,"",INDEX(Technologies!$B$230:$U$500,H2593,I2593))</f>
        <v>0</v>
      </c>
      <c r="E2593" t="str">
        <f>INDEX(Technologies!$B$230:$B$499,H2593)</f>
        <v>Frzr-Up-ManDef_WtdSize-Tier2</v>
      </c>
      <c r="G2593" t="str">
        <f t="shared" si="123"/>
        <v>ThruDoorIce</v>
      </c>
      <c r="H2593">
        <f t="shared" si="125"/>
        <v>38</v>
      </c>
      <c r="I2593">
        <f>MATCH(G2593,Technologies!$B$229:$U$229,0)</f>
        <v>6</v>
      </c>
      <c r="J2593">
        <v>121</v>
      </c>
    </row>
    <row r="2594" spans="2:10" x14ac:dyDescent="0.25">
      <c r="B2594">
        <f>INDEX(exante.Technology!$A$5:$A$300,MATCH(E2594,exante.Technology!$C$5:$C$300,0))</f>
        <v>1458</v>
      </c>
      <c r="C2594" s="1">
        <f t="shared" si="124"/>
        <v>38</v>
      </c>
      <c r="D2594" s="30" t="str">
        <f>IF(INDEX(Technologies!$B$230:$U$500,H2594,I2594)=0,"",INDEX(Technologies!$B$230:$U$500,H2594,I2594))</f>
        <v>Manual</v>
      </c>
      <c r="E2594" t="str">
        <f>INDEX(Technologies!$B$230:$B$499,H2594)</f>
        <v>Frzr-Up-ManDef_WtdSize-Tier2</v>
      </c>
      <c r="G2594" t="str">
        <f t="shared" si="123"/>
        <v>Defrost</v>
      </c>
      <c r="H2594">
        <f t="shared" si="125"/>
        <v>38</v>
      </c>
      <c r="I2594">
        <f>MATCH(G2594,Technologies!$B$229:$U$229,0)</f>
        <v>7</v>
      </c>
      <c r="J2594">
        <v>121</v>
      </c>
    </row>
    <row r="2595" spans="2:10" x14ac:dyDescent="0.25">
      <c r="B2595">
        <f>INDEX(exante.Technology!$A$5:$A$300,MATCH(E2595,exante.Technology!$C$5:$C$300,0))</f>
        <v>1458</v>
      </c>
      <c r="C2595" s="1">
        <f t="shared" si="124"/>
        <v>205</v>
      </c>
      <c r="D2595" s="30">
        <f>IF(INDEX(Technologies!$B$230:$U$500,H2595,I2595)=0,"",INDEX(Technologies!$B$230:$U$500,H2595,I2595))</f>
        <v>15</v>
      </c>
      <c r="E2595" t="str">
        <f>INDEX(Technologies!$B$230:$B$499,H2595)</f>
        <v>Frzr-Up-ManDef_WtdSize-Tier2</v>
      </c>
      <c r="G2595" t="str">
        <f t="shared" si="123"/>
        <v>TotVolume</v>
      </c>
      <c r="H2595">
        <f t="shared" si="125"/>
        <v>38</v>
      </c>
      <c r="I2595">
        <f>MATCH(G2595,Technologies!$B$229:$U$229,0)</f>
        <v>8</v>
      </c>
      <c r="J2595">
        <v>121</v>
      </c>
    </row>
    <row r="2596" spans="2:10" x14ac:dyDescent="0.25">
      <c r="B2596">
        <f>INDEX(exante.Technology!$A$5:$A$300,MATCH(E2596,exante.Technology!$C$5:$C$300,0))</f>
        <v>1458</v>
      </c>
      <c r="C2596" s="1">
        <f t="shared" si="124"/>
        <v>1084</v>
      </c>
      <c r="D2596" s="30" t="str">
        <f>IF(INDEX(Technologies!$B$230:$U$500,H2596,I2596)=0,"",INDEX(Technologies!$B$230:$U$500,H2596,I2596))</f>
        <v>Weighted Size</v>
      </c>
      <c r="E2596" t="str">
        <f>INDEX(Technologies!$B$230:$B$499,H2596)</f>
        <v>Frzr-Up-ManDef_WtdSize-Tier2</v>
      </c>
      <c r="G2596" t="str">
        <f t="shared" si="123"/>
        <v>SizeRange</v>
      </c>
      <c r="H2596">
        <f t="shared" si="125"/>
        <v>38</v>
      </c>
      <c r="I2596">
        <f>MATCH(G2596,Technologies!$B$229:$U$229,0)</f>
        <v>10</v>
      </c>
      <c r="J2596">
        <v>121</v>
      </c>
    </row>
    <row r="2597" spans="2:10" x14ac:dyDescent="0.25">
      <c r="B2597">
        <f>INDEX(exante.Technology!$A$5:$A$300,MATCH(E2597,exante.Technology!$C$5:$C$300,0))</f>
        <v>1458</v>
      </c>
      <c r="C2597" s="1">
        <f t="shared" si="124"/>
        <v>1085</v>
      </c>
      <c r="D2597" s="30" t="str">
        <f>IF(INDEX(Technologies!$B$230:$U$500,H2597,I2597)=0,"",INDEX(Technologies!$B$230:$U$500,H2597,I2597))</f>
        <v>Tier2</v>
      </c>
      <c r="E2597" t="str">
        <f>INDEX(Technologies!$B$230:$B$499,H2597)</f>
        <v>Frzr-Up-ManDef_WtdSize-Tier2</v>
      </c>
      <c r="G2597" t="str">
        <f t="shared" si="123"/>
        <v>EffLevel</v>
      </c>
      <c r="H2597">
        <f t="shared" si="125"/>
        <v>38</v>
      </c>
      <c r="I2597">
        <f>MATCH(G2597,Technologies!$B$229:$U$229,0)</f>
        <v>11</v>
      </c>
      <c r="J2597">
        <v>121</v>
      </c>
    </row>
    <row r="2598" spans="2:10" x14ac:dyDescent="0.25">
      <c r="B2598">
        <f>INDEX(exante.Technology!$A$5:$A$300,MATCH(E2598,exante.Technology!$C$5:$C$300,0))</f>
        <v>1458</v>
      </c>
      <c r="C2598" s="1">
        <f t="shared" si="124"/>
        <v>167</v>
      </c>
      <c r="D2598" s="30">
        <f>IF(INDEX(Technologies!$B$230:$U$500,H2598,I2598)=0,"",INDEX(Technologies!$B$230:$U$500,H2598,I2598))</f>
        <v>193.89999999999998</v>
      </c>
      <c r="E2598" t="str">
        <f>INDEX(Technologies!$B$230:$B$499,H2598)</f>
        <v>Frzr-Up-ManDef_WtdSize-Tier2</v>
      </c>
      <c r="G2598" t="str">
        <f t="shared" si="123"/>
        <v>Rated_kWhyr</v>
      </c>
      <c r="H2598">
        <f t="shared" si="125"/>
        <v>38</v>
      </c>
      <c r="I2598">
        <f>MATCH(G2598,Technologies!$B$229:$U$229,0)</f>
        <v>12</v>
      </c>
      <c r="J2598">
        <v>121</v>
      </c>
    </row>
    <row r="2599" spans="2:10" x14ac:dyDescent="0.25">
      <c r="B2599">
        <f>INDEX(exante.Technology!$A$5:$A$300,MATCH(E2599,exante.Technology!$C$5:$C$300,0))</f>
        <v>1458</v>
      </c>
      <c r="C2599" s="1">
        <f t="shared" si="124"/>
        <v>9</v>
      </c>
      <c r="D2599" s="30" t="str">
        <f>IF(INDEX(Technologies!$B$230:$U$500,H2599,I2599)=0,"",INDEX(Technologies!$B$230:$U$500,H2599,I2599))</f>
        <v>RatedkWh</v>
      </c>
      <c r="E2599" t="str">
        <f>INDEX(Technologies!$B$230:$B$499,H2599)</f>
        <v>Frzr-Up-ManDef_WtdSize-Tier2</v>
      </c>
      <c r="G2599" t="str">
        <f t="shared" si="123"/>
        <v>Scale_Basis_Type</v>
      </c>
      <c r="H2599">
        <f t="shared" si="125"/>
        <v>38</v>
      </c>
      <c r="I2599">
        <f>MATCH(G2599,Technologies!$B$229:$U$229,0)</f>
        <v>13</v>
      </c>
      <c r="J2599">
        <v>121</v>
      </c>
    </row>
    <row r="2600" spans="2:10" x14ac:dyDescent="0.25">
      <c r="B2600">
        <f>INDEX(exante.Technology!$A$5:$A$300,MATCH(E2600,exante.Technology!$C$5:$C$300,0))</f>
        <v>1458</v>
      </c>
      <c r="C2600" s="1">
        <f t="shared" si="124"/>
        <v>10</v>
      </c>
      <c r="D2600" s="30">
        <f>IF(INDEX(Technologies!$B$230:$U$500,H2600,I2600)=0,"",INDEX(Technologies!$B$230:$U$500,H2600,I2600))</f>
        <v>193.89999999999998</v>
      </c>
      <c r="E2600" t="str">
        <f>INDEX(Technologies!$B$230:$B$499,H2600)</f>
        <v>Frzr-Up-ManDef_WtdSize-Tier2</v>
      </c>
      <c r="G2600" t="str">
        <f t="shared" si="123"/>
        <v>Scale_Basis_Value</v>
      </c>
      <c r="H2600">
        <f t="shared" si="125"/>
        <v>38</v>
      </c>
      <c r="I2600">
        <f>MATCH(G2600,Technologies!$B$229:$U$229,0)</f>
        <v>14</v>
      </c>
      <c r="J2600">
        <v>121</v>
      </c>
    </row>
    <row r="2601" spans="2:10" x14ac:dyDescent="0.25">
      <c r="B2601">
        <f>INDEX(exante.Technology!$A$5:$A$300,MATCH(E2601,exante.Technology!$C$5:$C$300,0))</f>
        <v>1459</v>
      </c>
      <c r="C2601" s="1">
        <f t="shared" si="124"/>
        <v>1086</v>
      </c>
      <c r="D2601" s="30" t="str">
        <f>IF(INDEX(Technologies!$B$230:$U$500,H2601,I2601)=0,"",INDEX(Technologies!$B$230:$U$500,H2601,I2601))</f>
        <v>Upright</v>
      </c>
      <c r="E2601" t="str">
        <f>INDEX(Technologies!$B$230:$B$499,H2601)</f>
        <v>Frzr-Up-AutoDef_Small-Tier2</v>
      </c>
      <c r="G2601" t="str">
        <f t="shared" si="123"/>
        <v>FreezerType</v>
      </c>
      <c r="H2601">
        <f t="shared" si="125"/>
        <v>39</v>
      </c>
      <c r="I2601">
        <f>MATCH(G2601,Technologies!$B$229:$U$229,0)</f>
        <v>4</v>
      </c>
      <c r="J2601">
        <v>121</v>
      </c>
    </row>
    <row r="2602" spans="2:10" x14ac:dyDescent="0.25">
      <c r="B2602">
        <f>INDEX(exante.Technology!$A$5:$A$300,MATCH(E2602,exante.Technology!$C$5:$C$300,0))</f>
        <v>1459</v>
      </c>
      <c r="C2602" s="1">
        <f t="shared" si="124"/>
        <v>95</v>
      </c>
      <c r="D2602" s="30" t="b">
        <f>IF(INDEX(Technologies!$B$230:$U$500,H2602,I2602)=0,"",INDEX(Technologies!$B$230:$U$500,H2602,I2602))</f>
        <v>1</v>
      </c>
      <c r="E2602" t="str">
        <f>INDEX(Technologies!$B$230:$B$499,H2602)</f>
        <v>Frzr-Up-AutoDef_Small-Tier2</v>
      </c>
      <c r="G2602" t="str">
        <f t="shared" si="123"/>
        <v>IceMaker</v>
      </c>
      <c r="H2602">
        <f t="shared" si="125"/>
        <v>39</v>
      </c>
      <c r="I2602">
        <f>MATCH(G2602,Technologies!$B$229:$U$229,0)</f>
        <v>5</v>
      </c>
      <c r="J2602">
        <v>121</v>
      </c>
    </row>
    <row r="2603" spans="2:10" x14ac:dyDescent="0.25">
      <c r="B2603">
        <f>INDEX(exante.Technology!$A$5:$A$300,MATCH(E2603,exante.Technology!$C$5:$C$300,0))</f>
        <v>1459</v>
      </c>
      <c r="C2603" s="1">
        <f t="shared" si="124"/>
        <v>1083</v>
      </c>
      <c r="D2603" s="30" t="b">
        <f>IF(INDEX(Technologies!$B$230:$U$500,H2603,I2603)=0,"",INDEX(Technologies!$B$230:$U$500,H2603,I2603))</f>
        <v>0</v>
      </c>
      <c r="E2603" t="str">
        <f>INDEX(Technologies!$B$230:$B$499,H2603)</f>
        <v>Frzr-Up-AutoDef_Small-Tier2</v>
      </c>
      <c r="G2603" t="str">
        <f t="shared" si="123"/>
        <v>ThruDoorIce</v>
      </c>
      <c r="H2603">
        <f t="shared" si="125"/>
        <v>39</v>
      </c>
      <c r="I2603">
        <f>MATCH(G2603,Technologies!$B$229:$U$229,0)</f>
        <v>6</v>
      </c>
      <c r="J2603">
        <v>121</v>
      </c>
    </row>
    <row r="2604" spans="2:10" x14ac:dyDescent="0.25">
      <c r="B2604">
        <f>INDEX(exante.Technology!$A$5:$A$300,MATCH(E2604,exante.Technology!$C$5:$C$300,0))</f>
        <v>1459</v>
      </c>
      <c r="C2604" s="1">
        <f t="shared" si="124"/>
        <v>38</v>
      </c>
      <c r="D2604" s="30" t="str">
        <f>IF(INDEX(Technologies!$B$230:$U$500,H2604,I2604)=0,"",INDEX(Technologies!$B$230:$U$500,H2604,I2604))</f>
        <v>Automatic</v>
      </c>
      <c r="E2604" t="str">
        <f>INDEX(Technologies!$B$230:$B$499,H2604)</f>
        <v>Frzr-Up-AutoDef_Small-Tier2</v>
      </c>
      <c r="G2604" t="str">
        <f t="shared" si="123"/>
        <v>Defrost</v>
      </c>
      <c r="H2604">
        <f t="shared" si="125"/>
        <v>39</v>
      </c>
      <c r="I2604">
        <f>MATCH(G2604,Technologies!$B$229:$U$229,0)</f>
        <v>7</v>
      </c>
      <c r="J2604">
        <v>121</v>
      </c>
    </row>
    <row r="2605" spans="2:10" x14ac:dyDescent="0.25">
      <c r="B2605">
        <f>INDEX(exante.Technology!$A$5:$A$300,MATCH(E2605,exante.Technology!$C$5:$C$300,0))</f>
        <v>1459</v>
      </c>
      <c r="C2605" s="1">
        <f t="shared" si="124"/>
        <v>205</v>
      </c>
      <c r="D2605" s="30">
        <f>IF(INDEX(Technologies!$B$230:$U$500,H2605,I2605)=0,"",INDEX(Technologies!$B$230:$U$500,H2605,I2605))</f>
        <v>11</v>
      </c>
      <c r="E2605" t="str">
        <f>INDEX(Technologies!$B$230:$B$499,H2605)</f>
        <v>Frzr-Up-AutoDef_Small-Tier2</v>
      </c>
      <c r="G2605" t="str">
        <f t="shared" si="123"/>
        <v>TotVolume</v>
      </c>
      <c r="H2605">
        <f t="shared" si="125"/>
        <v>39</v>
      </c>
      <c r="I2605">
        <f>MATCH(G2605,Technologies!$B$229:$U$229,0)</f>
        <v>8</v>
      </c>
      <c r="J2605">
        <v>121</v>
      </c>
    </row>
    <row r="2606" spans="2:10" x14ac:dyDescent="0.25">
      <c r="B2606">
        <f>INDEX(exante.Technology!$A$5:$A$300,MATCH(E2606,exante.Technology!$C$5:$C$300,0))</f>
        <v>1459</v>
      </c>
      <c r="C2606" s="1">
        <f t="shared" si="124"/>
        <v>1084</v>
      </c>
      <c r="D2606" s="30" t="str">
        <f>IF(INDEX(Technologies!$B$230:$U$500,H2606,I2606)=0,"",INDEX(Technologies!$B$230:$U$500,H2606,I2606))</f>
        <v>Small (&lt;13 cu ft.)</v>
      </c>
      <c r="E2606" t="str">
        <f>INDEX(Technologies!$B$230:$B$499,H2606)</f>
        <v>Frzr-Up-AutoDef_Small-Tier2</v>
      </c>
      <c r="G2606" t="str">
        <f t="shared" si="123"/>
        <v>SizeRange</v>
      </c>
      <c r="H2606">
        <f t="shared" si="125"/>
        <v>39</v>
      </c>
      <c r="I2606">
        <f>MATCH(G2606,Technologies!$B$229:$U$229,0)</f>
        <v>10</v>
      </c>
      <c r="J2606">
        <v>121</v>
      </c>
    </row>
    <row r="2607" spans="2:10" x14ac:dyDescent="0.25">
      <c r="B2607">
        <f>INDEX(exante.Technology!$A$5:$A$300,MATCH(E2607,exante.Technology!$C$5:$C$300,0))</f>
        <v>1459</v>
      </c>
      <c r="C2607" s="1">
        <f t="shared" si="124"/>
        <v>1085</v>
      </c>
      <c r="D2607" s="30" t="str">
        <f>IF(INDEX(Technologies!$B$230:$U$500,H2607,I2607)=0,"",INDEX(Technologies!$B$230:$U$500,H2607,I2607))</f>
        <v>Tier2</v>
      </c>
      <c r="E2607" t="str">
        <f>INDEX(Technologies!$B$230:$B$499,H2607)</f>
        <v>Frzr-Up-AutoDef_Small-Tier2</v>
      </c>
      <c r="G2607" t="str">
        <f t="shared" si="123"/>
        <v>EffLevel</v>
      </c>
      <c r="H2607">
        <f t="shared" si="125"/>
        <v>39</v>
      </c>
      <c r="I2607">
        <f>MATCH(G2607,Technologies!$B$229:$U$229,0)</f>
        <v>11</v>
      </c>
      <c r="J2607">
        <v>121</v>
      </c>
    </row>
    <row r="2608" spans="2:10" x14ac:dyDescent="0.25">
      <c r="B2608">
        <f>INDEX(exante.Technology!$A$5:$A$300,MATCH(E2608,exante.Technology!$C$5:$C$300,0))</f>
        <v>1459</v>
      </c>
      <c r="C2608" s="1">
        <f t="shared" si="124"/>
        <v>167</v>
      </c>
      <c r="D2608" s="30">
        <f>IF(INDEX(Technologies!$B$230:$U$500,H2608,I2608)=0,"",INDEX(Technologies!$B$230:$U$500,H2608,I2608))</f>
        <v>226.1</v>
      </c>
      <c r="E2608" t="str">
        <f>INDEX(Technologies!$B$230:$B$499,H2608)</f>
        <v>Frzr-Up-AutoDef_Small-Tier2</v>
      </c>
      <c r="G2608" t="str">
        <f t="shared" si="123"/>
        <v>Rated_kWhyr</v>
      </c>
      <c r="H2608">
        <f t="shared" si="125"/>
        <v>39</v>
      </c>
      <c r="I2608">
        <f>MATCH(G2608,Technologies!$B$229:$U$229,0)</f>
        <v>12</v>
      </c>
      <c r="J2608">
        <v>121</v>
      </c>
    </row>
    <row r="2609" spans="2:10" x14ac:dyDescent="0.25">
      <c r="B2609">
        <f>INDEX(exante.Technology!$A$5:$A$300,MATCH(E2609,exante.Technology!$C$5:$C$300,0))</f>
        <v>1459</v>
      </c>
      <c r="C2609" s="1">
        <f t="shared" si="124"/>
        <v>9</v>
      </c>
      <c r="D2609" s="30" t="str">
        <f>IF(INDEX(Technologies!$B$230:$U$500,H2609,I2609)=0,"",INDEX(Technologies!$B$230:$U$500,H2609,I2609))</f>
        <v>RatedkWh</v>
      </c>
      <c r="E2609" t="str">
        <f>INDEX(Technologies!$B$230:$B$499,H2609)</f>
        <v>Frzr-Up-AutoDef_Small-Tier2</v>
      </c>
      <c r="G2609" t="str">
        <f t="shared" si="123"/>
        <v>Scale_Basis_Type</v>
      </c>
      <c r="H2609">
        <f t="shared" si="125"/>
        <v>39</v>
      </c>
      <c r="I2609">
        <f>MATCH(G2609,Technologies!$B$229:$U$229,0)</f>
        <v>13</v>
      </c>
      <c r="J2609">
        <v>121</v>
      </c>
    </row>
    <row r="2610" spans="2:10" x14ac:dyDescent="0.25">
      <c r="B2610">
        <f>INDEX(exante.Technology!$A$5:$A$300,MATCH(E2610,exante.Technology!$C$5:$C$300,0))</f>
        <v>1459</v>
      </c>
      <c r="C2610" s="1">
        <f t="shared" si="124"/>
        <v>10</v>
      </c>
      <c r="D2610" s="30">
        <f>IF(INDEX(Technologies!$B$230:$U$500,H2610,I2610)=0,"",INDEX(Technologies!$B$230:$U$500,H2610,I2610))</f>
        <v>226.1</v>
      </c>
      <c r="E2610" t="str">
        <f>INDEX(Technologies!$B$230:$B$499,H2610)</f>
        <v>Frzr-Up-AutoDef_Small-Tier2</v>
      </c>
      <c r="G2610" t="str">
        <f t="shared" si="123"/>
        <v>Scale_Basis_Value</v>
      </c>
      <c r="H2610">
        <f t="shared" si="125"/>
        <v>39</v>
      </c>
      <c r="I2610">
        <f>MATCH(G2610,Technologies!$B$229:$U$229,0)</f>
        <v>14</v>
      </c>
      <c r="J2610">
        <v>121</v>
      </c>
    </row>
    <row r="2611" spans="2:10" x14ac:dyDescent="0.25">
      <c r="B2611">
        <f>INDEX(exante.Technology!$A$5:$A$300,MATCH(E2611,exante.Technology!$C$5:$C$300,0))</f>
        <v>1460</v>
      </c>
      <c r="C2611" s="1">
        <f t="shared" si="124"/>
        <v>1086</v>
      </c>
      <c r="D2611" s="30" t="str">
        <f>IF(INDEX(Technologies!$B$230:$U$500,H2611,I2611)=0,"",INDEX(Technologies!$B$230:$U$500,H2611,I2611))</f>
        <v>Upright</v>
      </c>
      <c r="E2611" t="str">
        <f>INDEX(Technologies!$B$230:$B$499,H2611)</f>
        <v>Frzr-Up-AutoDef_Med-Tier2</v>
      </c>
      <c r="G2611" t="str">
        <f t="shared" si="123"/>
        <v>FreezerType</v>
      </c>
      <c r="H2611">
        <f t="shared" si="125"/>
        <v>40</v>
      </c>
      <c r="I2611">
        <f>MATCH(G2611,Technologies!$B$229:$U$229,0)</f>
        <v>4</v>
      </c>
      <c r="J2611">
        <v>121</v>
      </c>
    </row>
    <row r="2612" spans="2:10" x14ac:dyDescent="0.25">
      <c r="B2612">
        <f>INDEX(exante.Technology!$A$5:$A$300,MATCH(E2612,exante.Technology!$C$5:$C$300,0))</f>
        <v>1460</v>
      </c>
      <c r="C2612" s="1">
        <f t="shared" si="124"/>
        <v>95</v>
      </c>
      <c r="D2612" s="30" t="b">
        <f>IF(INDEX(Technologies!$B$230:$U$500,H2612,I2612)=0,"",INDEX(Technologies!$B$230:$U$500,H2612,I2612))</f>
        <v>1</v>
      </c>
      <c r="E2612" t="str">
        <f>INDEX(Technologies!$B$230:$B$499,H2612)</f>
        <v>Frzr-Up-AutoDef_Med-Tier2</v>
      </c>
      <c r="G2612" t="str">
        <f t="shared" si="123"/>
        <v>IceMaker</v>
      </c>
      <c r="H2612">
        <f t="shared" si="125"/>
        <v>40</v>
      </c>
      <c r="I2612">
        <f>MATCH(G2612,Technologies!$B$229:$U$229,0)</f>
        <v>5</v>
      </c>
      <c r="J2612">
        <v>121</v>
      </c>
    </row>
    <row r="2613" spans="2:10" x14ac:dyDescent="0.25">
      <c r="B2613">
        <f>INDEX(exante.Technology!$A$5:$A$300,MATCH(E2613,exante.Technology!$C$5:$C$300,0))</f>
        <v>1460</v>
      </c>
      <c r="C2613" s="1">
        <f t="shared" si="124"/>
        <v>1083</v>
      </c>
      <c r="D2613" s="30" t="b">
        <f>IF(INDEX(Technologies!$B$230:$U$500,H2613,I2613)=0,"",INDEX(Technologies!$B$230:$U$500,H2613,I2613))</f>
        <v>0</v>
      </c>
      <c r="E2613" t="str">
        <f>INDEX(Technologies!$B$230:$B$499,H2613)</f>
        <v>Frzr-Up-AutoDef_Med-Tier2</v>
      </c>
      <c r="G2613" t="str">
        <f t="shared" si="123"/>
        <v>ThruDoorIce</v>
      </c>
      <c r="H2613">
        <f t="shared" si="125"/>
        <v>40</v>
      </c>
      <c r="I2613">
        <f>MATCH(G2613,Technologies!$B$229:$U$229,0)</f>
        <v>6</v>
      </c>
      <c r="J2613">
        <v>121</v>
      </c>
    </row>
    <row r="2614" spans="2:10" x14ac:dyDescent="0.25">
      <c r="B2614">
        <f>INDEX(exante.Technology!$A$5:$A$300,MATCH(E2614,exante.Technology!$C$5:$C$300,0))</f>
        <v>1460</v>
      </c>
      <c r="C2614" s="1">
        <f t="shared" si="124"/>
        <v>38</v>
      </c>
      <c r="D2614" s="30" t="str">
        <f>IF(INDEX(Technologies!$B$230:$U$500,H2614,I2614)=0,"",INDEX(Technologies!$B$230:$U$500,H2614,I2614))</f>
        <v>Automatic</v>
      </c>
      <c r="E2614" t="str">
        <f>INDEX(Technologies!$B$230:$B$499,H2614)</f>
        <v>Frzr-Up-AutoDef_Med-Tier2</v>
      </c>
      <c r="G2614" t="str">
        <f t="shared" si="123"/>
        <v>Defrost</v>
      </c>
      <c r="H2614">
        <f t="shared" si="125"/>
        <v>40</v>
      </c>
      <c r="I2614">
        <f>MATCH(G2614,Technologies!$B$229:$U$229,0)</f>
        <v>7</v>
      </c>
      <c r="J2614">
        <v>121</v>
      </c>
    </row>
    <row r="2615" spans="2:10" x14ac:dyDescent="0.25">
      <c r="B2615">
        <f>INDEX(exante.Technology!$A$5:$A$300,MATCH(E2615,exante.Technology!$C$5:$C$300,0))</f>
        <v>1460</v>
      </c>
      <c r="C2615" s="1">
        <f t="shared" si="124"/>
        <v>205</v>
      </c>
      <c r="D2615" s="30">
        <f>IF(INDEX(Technologies!$B$230:$U$500,H2615,I2615)=0,"",INDEX(Technologies!$B$230:$U$500,H2615,I2615))</f>
        <v>14.5</v>
      </c>
      <c r="E2615" t="str">
        <f>INDEX(Technologies!$B$230:$B$499,H2615)</f>
        <v>Frzr-Up-AutoDef_Med-Tier2</v>
      </c>
      <c r="G2615" t="str">
        <f t="shared" si="123"/>
        <v>TotVolume</v>
      </c>
      <c r="H2615">
        <f t="shared" si="125"/>
        <v>40</v>
      </c>
      <c r="I2615">
        <f>MATCH(G2615,Technologies!$B$229:$U$229,0)</f>
        <v>8</v>
      </c>
      <c r="J2615">
        <v>121</v>
      </c>
    </row>
    <row r="2616" spans="2:10" x14ac:dyDescent="0.25">
      <c r="B2616">
        <f>INDEX(exante.Technology!$A$5:$A$300,MATCH(E2616,exante.Technology!$C$5:$C$300,0))</f>
        <v>1460</v>
      </c>
      <c r="C2616" s="1">
        <f t="shared" si="124"/>
        <v>1084</v>
      </c>
      <c r="D2616" s="30" t="str">
        <f>IF(INDEX(Technologies!$B$230:$U$500,H2616,I2616)=0,"",INDEX(Technologies!$B$230:$U$500,H2616,I2616))</f>
        <v>Medium (13-16 cu ft)</v>
      </c>
      <c r="E2616" t="str">
        <f>INDEX(Technologies!$B$230:$B$499,H2616)</f>
        <v>Frzr-Up-AutoDef_Med-Tier2</v>
      </c>
      <c r="G2616" t="str">
        <f t="shared" si="123"/>
        <v>SizeRange</v>
      </c>
      <c r="H2616">
        <f t="shared" si="125"/>
        <v>40</v>
      </c>
      <c r="I2616">
        <f>MATCH(G2616,Technologies!$B$229:$U$229,0)</f>
        <v>10</v>
      </c>
      <c r="J2616">
        <v>121</v>
      </c>
    </row>
    <row r="2617" spans="2:10" x14ac:dyDescent="0.25">
      <c r="B2617">
        <f>INDEX(exante.Technology!$A$5:$A$300,MATCH(E2617,exante.Technology!$C$5:$C$300,0))</f>
        <v>1460</v>
      </c>
      <c r="C2617" s="1">
        <f t="shared" si="124"/>
        <v>1085</v>
      </c>
      <c r="D2617" s="30" t="str">
        <f>IF(INDEX(Technologies!$B$230:$U$500,H2617,I2617)=0,"",INDEX(Technologies!$B$230:$U$500,H2617,I2617))</f>
        <v>Tier2</v>
      </c>
      <c r="E2617" t="str">
        <f>INDEX(Technologies!$B$230:$B$499,H2617)</f>
        <v>Frzr-Up-AutoDef_Med-Tier2</v>
      </c>
      <c r="G2617" t="str">
        <f t="shared" si="123"/>
        <v>EffLevel</v>
      </c>
      <c r="H2617">
        <f t="shared" si="125"/>
        <v>40</v>
      </c>
      <c r="I2617">
        <f>MATCH(G2617,Technologies!$B$229:$U$229,0)</f>
        <v>11</v>
      </c>
      <c r="J2617">
        <v>121</v>
      </c>
    </row>
    <row r="2618" spans="2:10" x14ac:dyDescent="0.25">
      <c r="B2618">
        <f>INDEX(exante.Technology!$A$5:$A$300,MATCH(E2618,exante.Technology!$C$5:$C$300,0))</f>
        <v>1460</v>
      </c>
      <c r="C2618" s="1">
        <f t="shared" si="124"/>
        <v>167</v>
      </c>
      <c r="D2618" s="30">
        <f>IF(INDEX(Technologies!$B$230:$U$500,H2618,I2618)=0,"",INDEX(Technologies!$B$230:$U$500,H2618,I2618))</f>
        <v>247.1</v>
      </c>
      <c r="E2618" t="str">
        <f>INDEX(Technologies!$B$230:$B$499,H2618)</f>
        <v>Frzr-Up-AutoDef_Med-Tier2</v>
      </c>
      <c r="G2618" t="str">
        <f t="shared" si="123"/>
        <v>Rated_kWhyr</v>
      </c>
      <c r="H2618">
        <f t="shared" si="125"/>
        <v>40</v>
      </c>
      <c r="I2618">
        <f>MATCH(G2618,Technologies!$B$229:$U$229,0)</f>
        <v>12</v>
      </c>
      <c r="J2618">
        <v>121</v>
      </c>
    </row>
    <row r="2619" spans="2:10" x14ac:dyDescent="0.25">
      <c r="B2619">
        <f>INDEX(exante.Technology!$A$5:$A$300,MATCH(E2619,exante.Technology!$C$5:$C$300,0))</f>
        <v>1460</v>
      </c>
      <c r="C2619" s="1">
        <f t="shared" si="124"/>
        <v>9</v>
      </c>
      <c r="D2619" s="30" t="str">
        <f>IF(INDEX(Technologies!$B$230:$U$500,H2619,I2619)=0,"",INDEX(Technologies!$B$230:$U$500,H2619,I2619))</f>
        <v>RatedkWh</v>
      </c>
      <c r="E2619" t="str">
        <f>INDEX(Technologies!$B$230:$B$499,H2619)</f>
        <v>Frzr-Up-AutoDef_Med-Tier2</v>
      </c>
      <c r="G2619" t="str">
        <f t="shared" si="123"/>
        <v>Scale_Basis_Type</v>
      </c>
      <c r="H2619">
        <f t="shared" si="125"/>
        <v>40</v>
      </c>
      <c r="I2619">
        <f>MATCH(G2619,Technologies!$B$229:$U$229,0)</f>
        <v>13</v>
      </c>
      <c r="J2619">
        <v>121</v>
      </c>
    </row>
    <row r="2620" spans="2:10" x14ac:dyDescent="0.25">
      <c r="B2620">
        <f>INDEX(exante.Technology!$A$5:$A$300,MATCH(E2620,exante.Technology!$C$5:$C$300,0))</f>
        <v>1460</v>
      </c>
      <c r="C2620" s="1">
        <f t="shared" si="124"/>
        <v>10</v>
      </c>
      <c r="D2620" s="30">
        <f>IF(INDEX(Technologies!$B$230:$U$500,H2620,I2620)=0,"",INDEX(Technologies!$B$230:$U$500,H2620,I2620))</f>
        <v>247.1</v>
      </c>
      <c r="E2620" t="str">
        <f>INDEX(Technologies!$B$230:$B$499,H2620)</f>
        <v>Frzr-Up-AutoDef_Med-Tier2</v>
      </c>
      <c r="G2620" t="str">
        <f t="shared" si="123"/>
        <v>Scale_Basis_Value</v>
      </c>
      <c r="H2620">
        <f t="shared" si="125"/>
        <v>40</v>
      </c>
      <c r="I2620">
        <f>MATCH(G2620,Technologies!$B$229:$U$229,0)</f>
        <v>14</v>
      </c>
      <c r="J2620">
        <v>121</v>
      </c>
    </row>
    <row r="2621" spans="2:10" x14ac:dyDescent="0.25">
      <c r="B2621">
        <f>INDEX(exante.Technology!$A$5:$A$300,MATCH(E2621,exante.Technology!$C$5:$C$300,0))</f>
        <v>1461</v>
      </c>
      <c r="C2621" s="1">
        <f t="shared" si="124"/>
        <v>1086</v>
      </c>
      <c r="D2621" s="30" t="str">
        <f>IF(INDEX(Technologies!$B$230:$U$500,H2621,I2621)=0,"",INDEX(Technologies!$B$230:$U$500,H2621,I2621))</f>
        <v>Upright</v>
      </c>
      <c r="E2621" t="str">
        <f>INDEX(Technologies!$B$230:$B$499,H2621)</f>
        <v>Frzr-Up-AutoDef_Large-Tier2</v>
      </c>
      <c r="G2621" t="str">
        <f t="shared" si="123"/>
        <v>FreezerType</v>
      </c>
      <c r="H2621">
        <f t="shared" si="125"/>
        <v>41</v>
      </c>
      <c r="I2621">
        <f>MATCH(G2621,Technologies!$B$229:$U$229,0)</f>
        <v>4</v>
      </c>
      <c r="J2621">
        <v>121</v>
      </c>
    </row>
    <row r="2622" spans="2:10" x14ac:dyDescent="0.25">
      <c r="B2622">
        <f>INDEX(exante.Technology!$A$5:$A$300,MATCH(E2622,exante.Technology!$C$5:$C$300,0))</f>
        <v>1461</v>
      </c>
      <c r="C2622" s="1">
        <f t="shared" si="124"/>
        <v>95</v>
      </c>
      <c r="D2622" s="30" t="b">
        <f>IF(INDEX(Technologies!$B$230:$U$500,H2622,I2622)=0,"",INDEX(Technologies!$B$230:$U$500,H2622,I2622))</f>
        <v>1</v>
      </c>
      <c r="E2622" t="str">
        <f>INDEX(Technologies!$B$230:$B$499,H2622)</f>
        <v>Frzr-Up-AutoDef_Large-Tier2</v>
      </c>
      <c r="G2622" t="str">
        <f t="shared" si="123"/>
        <v>IceMaker</v>
      </c>
      <c r="H2622">
        <f t="shared" si="125"/>
        <v>41</v>
      </c>
      <c r="I2622">
        <f>MATCH(G2622,Technologies!$B$229:$U$229,0)</f>
        <v>5</v>
      </c>
      <c r="J2622">
        <v>121</v>
      </c>
    </row>
    <row r="2623" spans="2:10" x14ac:dyDescent="0.25">
      <c r="B2623">
        <f>INDEX(exante.Technology!$A$5:$A$300,MATCH(E2623,exante.Technology!$C$5:$C$300,0))</f>
        <v>1461</v>
      </c>
      <c r="C2623" s="1">
        <f t="shared" si="124"/>
        <v>1083</v>
      </c>
      <c r="D2623" s="30" t="b">
        <f>IF(INDEX(Technologies!$B$230:$U$500,H2623,I2623)=0,"",INDEX(Technologies!$B$230:$U$500,H2623,I2623))</f>
        <v>0</v>
      </c>
      <c r="E2623" t="str">
        <f>INDEX(Technologies!$B$230:$B$499,H2623)</f>
        <v>Frzr-Up-AutoDef_Large-Tier2</v>
      </c>
      <c r="G2623" t="str">
        <f t="shared" si="123"/>
        <v>ThruDoorIce</v>
      </c>
      <c r="H2623">
        <f t="shared" si="125"/>
        <v>41</v>
      </c>
      <c r="I2623">
        <f>MATCH(G2623,Technologies!$B$229:$U$229,0)</f>
        <v>6</v>
      </c>
      <c r="J2623">
        <v>121</v>
      </c>
    </row>
    <row r="2624" spans="2:10" x14ac:dyDescent="0.25">
      <c r="B2624">
        <f>INDEX(exante.Technology!$A$5:$A$300,MATCH(E2624,exante.Technology!$C$5:$C$300,0))</f>
        <v>1461</v>
      </c>
      <c r="C2624" s="1">
        <f t="shared" si="124"/>
        <v>38</v>
      </c>
      <c r="D2624" s="30" t="str">
        <f>IF(INDEX(Technologies!$B$230:$U$500,H2624,I2624)=0,"",INDEX(Technologies!$B$230:$U$500,H2624,I2624))</f>
        <v>Automatic</v>
      </c>
      <c r="E2624" t="str">
        <f>INDEX(Technologies!$B$230:$B$499,H2624)</f>
        <v>Frzr-Up-AutoDef_Large-Tier2</v>
      </c>
      <c r="G2624" t="str">
        <f t="shared" si="123"/>
        <v>Defrost</v>
      </c>
      <c r="H2624">
        <f t="shared" si="125"/>
        <v>41</v>
      </c>
      <c r="I2624">
        <f>MATCH(G2624,Technologies!$B$229:$U$229,0)</f>
        <v>7</v>
      </c>
      <c r="J2624">
        <v>121</v>
      </c>
    </row>
    <row r="2625" spans="2:10" x14ac:dyDescent="0.25">
      <c r="B2625">
        <f>INDEX(exante.Technology!$A$5:$A$300,MATCH(E2625,exante.Technology!$C$5:$C$300,0))</f>
        <v>1461</v>
      </c>
      <c r="C2625" s="1">
        <f t="shared" si="124"/>
        <v>205</v>
      </c>
      <c r="D2625" s="30">
        <f>IF(INDEX(Technologies!$B$230:$U$500,H2625,I2625)=0,"",INDEX(Technologies!$B$230:$U$500,H2625,I2625))</f>
        <v>18</v>
      </c>
      <c r="E2625" t="str">
        <f>INDEX(Technologies!$B$230:$B$499,H2625)</f>
        <v>Frzr-Up-AutoDef_Large-Tier2</v>
      </c>
      <c r="G2625" t="str">
        <f t="shared" si="123"/>
        <v>TotVolume</v>
      </c>
      <c r="H2625">
        <f t="shared" si="125"/>
        <v>41</v>
      </c>
      <c r="I2625">
        <f>MATCH(G2625,Technologies!$B$229:$U$229,0)</f>
        <v>8</v>
      </c>
      <c r="J2625">
        <v>121</v>
      </c>
    </row>
    <row r="2626" spans="2:10" x14ac:dyDescent="0.25">
      <c r="B2626">
        <f>INDEX(exante.Technology!$A$5:$A$300,MATCH(E2626,exante.Technology!$C$5:$C$300,0))</f>
        <v>1461</v>
      </c>
      <c r="C2626" s="1">
        <f t="shared" si="124"/>
        <v>1084</v>
      </c>
      <c r="D2626" s="30" t="str">
        <f>IF(INDEX(Technologies!$B$230:$U$500,H2626,I2626)=0,"",INDEX(Technologies!$B$230:$U$500,H2626,I2626))</f>
        <v>Large (&gt;16 cu ft)</v>
      </c>
      <c r="E2626" t="str">
        <f>INDEX(Technologies!$B$230:$B$499,H2626)</f>
        <v>Frzr-Up-AutoDef_Large-Tier2</v>
      </c>
      <c r="G2626" t="str">
        <f t="shared" si="123"/>
        <v>SizeRange</v>
      </c>
      <c r="H2626">
        <f t="shared" si="125"/>
        <v>41</v>
      </c>
      <c r="I2626">
        <f>MATCH(G2626,Technologies!$B$229:$U$229,0)</f>
        <v>10</v>
      </c>
      <c r="J2626">
        <v>121</v>
      </c>
    </row>
    <row r="2627" spans="2:10" x14ac:dyDescent="0.25">
      <c r="B2627">
        <f>INDEX(exante.Technology!$A$5:$A$300,MATCH(E2627,exante.Technology!$C$5:$C$300,0))</f>
        <v>1461</v>
      </c>
      <c r="C2627" s="1">
        <f t="shared" si="124"/>
        <v>1085</v>
      </c>
      <c r="D2627" s="30" t="str">
        <f>IF(INDEX(Technologies!$B$230:$U$500,H2627,I2627)=0,"",INDEX(Technologies!$B$230:$U$500,H2627,I2627))</f>
        <v>Tier2</v>
      </c>
      <c r="E2627" t="str">
        <f>INDEX(Technologies!$B$230:$B$499,H2627)</f>
        <v>Frzr-Up-AutoDef_Large-Tier2</v>
      </c>
      <c r="G2627" t="str">
        <f t="shared" si="123"/>
        <v>EffLevel</v>
      </c>
      <c r="H2627">
        <f t="shared" si="125"/>
        <v>41</v>
      </c>
      <c r="I2627">
        <f>MATCH(G2627,Technologies!$B$229:$U$229,0)</f>
        <v>11</v>
      </c>
      <c r="J2627">
        <v>121</v>
      </c>
    </row>
    <row r="2628" spans="2:10" x14ac:dyDescent="0.25">
      <c r="B2628">
        <f>INDEX(exante.Technology!$A$5:$A$300,MATCH(E2628,exante.Technology!$C$5:$C$300,0))</f>
        <v>1461</v>
      </c>
      <c r="C2628" s="1">
        <f t="shared" si="124"/>
        <v>167</v>
      </c>
      <c r="D2628" s="30">
        <f>IF(INDEX(Technologies!$B$230:$U$500,H2628,I2628)=0,"",INDEX(Technologies!$B$230:$U$500,H2628,I2628))</f>
        <v>268.09999999999997</v>
      </c>
      <c r="E2628" t="str">
        <f>INDEX(Technologies!$B$230:$B$499,H2628)</f>
        <v>Frzr-Up-AutoDef_Large-Tier2</v>
      </c>
      <c r="G2628" t="str">
        <f t="shared" si="123"/>
        <v>Rated_kWhyr</v>
      </c>
      <c r="H2628">
        <f t="shared" si="125"/>
        <v>41</v>
      </c>
      <c r="I2628">
        <f>MATCH(G2628,Technologies!$B$229:$U$229,0)</f>
        <v>12</v>
      </c>
      <c r="J2628">
        <v>121</v>
      </c>
    </row>
    <row r="2629" spans="2:10" x14ac:dyDescent="0.25">
      <c r="B2629">
        <f>INDEX(exante.Technology!$A$5:$A$300,MATCH(E2629,exante.Technology!$C$5:$C$300,0))</f>
        <v>1461</v>
      </c>
      <c r="C2629" s="1">
        <f t="shared" si="124"/>
        <v>9</v>
      </c>
      <c r="D2629" s="30" t="str">
        <f>IF(INDEX(Technologies!$B$230:$U$500,H2629,I2629)=0,"",INDEX(Technologies!$B$230:$U$500,H2629,I2629))</f>
        <v>RatedkWh</v>
      </c>
      <c r="E2629" t="str">
        <f>INDEX(Technologies!$B$230:$B$499,H2629)</f>
        <v>Frzr-Up-AutoDef_Large-Tier2</v>
      </c>
      <c r="G2629" t="str">
        <f t="shared" si="123"/>
        <v>Scale_Basis_Type</v>
      </c>
      <c r="H2629">
        <f t="shared" si="125"/>
        <v>41</v>
      </c>
      <c r="I2629">
        <f>MATCH(G2629,Technologies!$B$229:$U$229,0)</f>
        <v>13</v>
      </c>
      <c r="J2629">
        <v>121</v>
      </c>
    </row>
    <row r="2630" spans="2:10" x14ac:dyDescent="0.25">
      <c r="B2630">
        <f>INDEX(exante.Technology!$A$5:$A$300,MATCH(E2630,exante.Technology!$C$5:$C$300,0))</f>
        <v>1461</v>
      </c>
      <c r="C2630" s="1">
        <f t="shared" si="124"/>
        <v>10</v>
      </c>
      <c r="D2630" s="30">
        <f>IF(INDEX(Technologies!$B$230:$U$500,H2630,I2630)=0,"",INDEX(Technologies!$B$230:$U$500,H2630,I2630))</f>
        <v>268.09999999999997</v>
      </c>
      <c r="E2630" t="str">
        <f>INDEX(Technologies!$B$230:$B$499,H2630)</f>
        <v>Frzr-Up-AutoDef_Large-Tier2</v>
      </c>
      <c r="G2630" t="str">
        <f t="shared" si="123"/>
        <v>Scale_Basis_Value</v>
      </c>
      <c r="H2630">
        <f t="shared" si="125"/>
        <v>41</v>
      </c>
      <c r="I2630">
        <f>MATCH(G2630,Technologies!$B$229:$U$229,0)</f>
        <v>14</v>
      </c>
      <c r="J2630">
        <v>121</v>
      </c>
    </row>
    <row r="2631" spans="2:10" x14ac:dyDescent="0.25">
      <c r="B2631">
        <f>INDEX(exante.Technology!$A$5:$A$300,MATCH(E2631,exante.Technology!$C$5:$C$300,0))</f>
        <v>1462</v>
      </c>
      <c r="C2631" s="1">
        <f t="shared" si="124"/>
        <v>1086</v>
      </c>
      <c r="D2631" s="30" t="str">
        <f>IF(INDEX(Technologies!$B$230:$U$500,H2631,I2631)=0,"",INDEX(Technologies!$B$230:$U$500,H2631,I2631))</f>
        <v>Upright</v>
      </c>
      <c r="E2631" t="str">
        <f>INDEX(Technologies!$B$230:$B$499,H2631)</f>
        <v>Frzr-Up-AutoDef_WtdSize-Tier2</v>
      </c>
      <c r="G2631" t="str">
        <f t="shared" si="123"/>
        <v>FreezerType</v>
      </c>
      <c r="H2631">
        <f t="shared" si="125"/>
        <v>42</v>
      </c>
      <c r="I2631">
        <f>MATCH(G2631,Technologies!$B$229:$U$229,0)</f>
        <v>4</v>
      </c>
      <c r="J2631">
        <v>121</v>
      </c>
    </row>
    <row r="2632" spans="2:10" x14ac:dyDescent="0.25">
      <c r="B2632">
        <f>INDEX(exante.Technology!$A$5:$A$300,MATCH(E2632,exante.Technology!$C$5:$C$300,0))</f>
        <v>1462</v>
      </c>
      <c r="C2632" s="1">
        <f t="shared" si="124"/>
        <v>95</v>
      </c>
      <c r="D2632" s="30" t="b">
        <f>IF(INDEX(Technologies!$B$230:$U$500,H2632,I2632)=0,"",INDEX(Technologies!$B$230:$U$500,H2632,I2632))</f>
        <v>1</v>
      </c>
      <c r="E2632" t="str">
        <f>INDEX(Technologies!$B$230:$B$499,H2632)</f>
        <v>Frzr-Up-AutoDef_WtdSize-Tier2</v>
      </c>
      <c r="G2632" t="str">
        <f t="shared" si="123"/>
        <v>IceMaker</v>
      </c>
      <c r="H2632">
        <f t="shared" si="125"/>
        <v>42</v>
      </c>
      <c r="I2632">
        <f>MATCH(G2632,Technologies!$B$229:$U$229,0)</f>
        <v>5</v>
      </c>
      <c r="J2632">
        <v>121</v>
      </c>
    </row>
    <row r="2633" spans="2:10" x14ac:dyDescent="0.25">
      <c r="B2633">
        <f>INDEX(exante.Technology!$A$5:$A$300,MATCH(E2633,exante.Technology!$C$5:$C$300,0))</f>
        <v>1462</v>
      </c>
      <c r="C2633" s="1">
        <f t="shared" si="124"/>
        <v>1083</v>
      </c>
      <c r="D2633" s="30" t="b">
        <f>IF(INDEX(Technologies!$B$230:$U$500,H2633,I2633)=0,"",INDEX(Technologies!$B$230:$U$500,H2633,I2633))</f>
        <v>0</v>
      </c>
      <c r="E2633" t="str">
        <f>INDEX(Technologies!$B$230:$B$499,H2633)</f>
        <v>Frzr-Up-AutoDef_WtdSize-Tier2</v>
      </c>
      <c r="G2633" t="str">
        <f t="shared" si="123"/>
        <v>ThruDoorIce</v>
      </c>
      <c r="H2633">
        <f t="shared" si="125"/>
        <v>42</v>
      </c>
      <c r="I2633">
        <f>MATCH(G2633,Technologies!$B$229:$U$229,0)</f>
        <v>6</v>
      </c>
      <c r="J2633">
        <v>121</v>
      </c>
    </row>
    <row r="2634" spans="2:10" x14ac:dyDescent="0.25">
      <c r="B2634">
        <f>INDEX(exante.Technology!$A$5:$A$300,MATCH(E2634,exante.Technology!$C$5:$C$300,0))</f>
        <v>1462</v>
      </c>
      <c r="C2634" s="1">
        <f t="shared" si="124"/>
        <v>38</v>
      </c>
      <c r="D2634" s="30" t="str">
        <f>IF(INDEX(Technologies!$B$230:$U$500,H2634,I2634)=0,"",INDEX(Technologies!$B$230:$U$500,H2634,I2634))</f>
        <v>Automatic</v>
      </c>
      <c r="E2634" t="str">
        <f>INDEX(Technologies!$B$230:$B$499,H2634)</f>
        <v>Frzr-Up-AutoDef_WtdSize-Tier2</v>
      </c>
      <c r="G2634" t="str">
        <f t="shared" si="123"/>
        <v>Defrost</v>
      </c>
      <c r="H2634">
        <f t="shared" si="125"/>
        <v>42</v>
      </c>
      <c r="I2634">
        <f>MATCH(G2634,Technologies!$B$229:$U$229,0)</f>
        <v>7</v>
      </c>
      <c r="J2634">
        <v>121</v>
      </c>
    </row>
    <row r="2635" spans="2:10" x14ac:dyDescent="0.25">
      <c r="B2635">
        <f>INDEX(exante.Technology!$A$5:$A$300,MATCH(E2635,exante.Technology!$C$5:$C$300,0))</f>
        <v>1462</v>
      </c>
      <c r="C2635" s="1">
        <f t="shared" si="124"/>
        <v>205</v>
      </c>
      <c r="D2635" s="30">
        <f>IF(INDEX(Technologies!$B$230:$U$500,H2635,I2635)=0,"",INDEX(Technologies!$B$230:$U$500,H2635,I2635))</f>
        <v>16.100000000000001</v>
      </c>
      <c r="E2635" t="str">
        <f>INDEX(Technologies!$B$230:$B$499,H2635)</f>
        <v>Frzr-Up-AutoDef_WtdSize-Tier2</v>
      </c>
      <c r="G2635" t="str">
        <f t="shared" si="123"/>
        <v>TotVolume</v>
      </c>
      <c r="H2635">
        <f t="shared" si="125"/>
        <v>42</v>
      </c>
      <c r="I2635">
        <f>MATCH(G2635,Technologies!$B$229:$U$229,0)</f>
        <v>8</v>
      </c>
      <c r="J2635">
        <v>121</v>
      </c>
    </row>
    <row r="2636" spans="2:10" x14ac:dyDescent="0.25">
      <c r="B2636">
        <f>INDEX(exante.Technology!$A$5:$A$300,MATCH(E2636,exante.Technology!$C$5:$C$300,0))</f>
        <v>1462</v>
      </c>
      <c r="C2636" s="1">
        <f t="shared" si="124"/>
        <v>1084</v>
      </c>
      <c r="D2636" s="30" t="str">
        <f>IF(INDEX(Technologies!$B$230:$U$500,H2636,I2636)=0,"",INDEX(Technologies!$B$230:$U$500,H2636,I2636))</f>
        <v>Weighted Size</v>
      </c>
      <c r="E2636" t="str">
        <f>INDEX(Technologies!$B$230:$B$499,H2636)</f>
        <v>Frzr-Up-AutoDef_WtdSize-Tier2</v>
      </c>
      <c r="G2636" t="str">
        <f t="shared" si="123"/>
        <v>SizeRange</v>
      </c>
      <c r="H2636">
        <f t="shared" si="125"/>
        <v>42</v>
      </c>
      <c r="I2636">
        <f>MATCH(G2636,Technologies!$B$229:$U$229,0)</f>
        <v>10</v>
      </c>
      <c r="J2636">
        <v>121</v>
      </c>
    </row>
    <row r="2637" spans="2:10" x14ac:dyDescent="0.25">
      <c r="B2637">
        <f>INDEX(exante.Technology!$A$5:$A$300,MATCH(E2637,exante.Technology!$C$5:$C$300,0))</f>
        <v>1462</v>
      </c>
      <c r="C2637" s="1">
        <f t="shared" si="124"/>
        <v>1085</v>
      </c>
      <c r="D2637" s="30" t="str">
        <f>IF(INDEX(Technologies!$B$230:$U$500,H2637,I2637)=0,"",INDEX(Technologies!$B$230:$U$500,H2637,I2637))</f>
        <v>Tier2</v>
      </c>
      <c r="E2637" t="str">
        <f>INDEX(Technologies!$B$230:$B$499,H2637)</f>
        <v>Frzr-Up-AutoDef_WtdSize-Tier2</v>
      </c>
      <c r="G2637" t="str">
        <f t="shared" si="123"/>
        <v>EffLevel</v>
      </c>
      <c r="H2637">
        <f t="shared" si="125"/>
        <v>42</v>
      </c>
      <c r="I2637">
        <f>MATCH(G2637,Technologies!$B$229:$U$229,0)</f>
        <v>11</v>
      </c>
      <c r="J2637">
        <v>121</v>
      </c>
    </row>
    <row r="2638" spans="2:10" x14ac:dyDescent="0.25">
      <c r="B2638">
        <f>INDEX(exante.Technology!$A$5:$A$300,MATCH(E2638,exante.Technology!$C$5:$C$300,0))</f>
        <v>1462</v>
      </c>
      <c r="C2638" s="1">
        <f t="shared" si="124"/>
        <v>167</v>
      </c>
      <c r="D2638" s="30">
        <f>IF(INDEX(Technologies!$B$230:$U$500,H2638,I2638)=0,"",INDEX(Technologies!$B$230:$U$500,H2638,I2638))</f>
        <v>256.89999999999998</v>
      </c>
      <c r="E2638" t="str">
        <f>INDEX(Technologies!$B$230:$B$499,H2638)</f>
        <v>Frzr-Up-AutoDef_WtdSize-Tier2</v>
      </c>
      <c r="G2638" t="str">
        <f t="shared" si="123"/>
        <v>Rated_kWhyr</v>
      </c>
      <c r="H2638">
        <f t="shared" si="125"/>
        <v>42</v>
      </c>
      <c r="I2638">
        <f>MATCH(G2638,Technologies!$B$229:$U$229,0)</f>
        <v>12</v>
      </c>
      <c r="J2638">
        <v>121</v>
      </c>
    </row>
    <row r="2639" spans="2:10" x14ac:dyDescent="0.25">
      <c r="B2639">
        <f>INDEX(exante.Technology!$A$5:$A$300,MATCH(E2639,exante.Technology!$C$5:$C$300,0))</f>
        <v>1462</v>
      </c>
      <c r="C2639" s="1">
        <f t="shared" si="124"/>
        <v>9</v>
      </c>
      <c r="D2639" s="30" t="str">
        <f>IF(INDEX(Technologies!$B$230:$U$500,H2639,I2639)=0,"",INDEX(Technologies!$B$230:$U$500,H2639,I2639))</f>
        <v>RatedkWh</v>
      </c>
      <c r="E2639" t="str">
        <f>INDEX(Technologies!$B$230:$B$499,H2639)</f>
        <v>Frzr-Up-AutoDef_WtdSize-Tier2</v>
      </c>
      <c r="G2639" t="str">
        <f t="shared" si="123"/>
        <v>Scale_Basis_Type</v>
      </c>
      <c r="H2639">
        <f t="shared" si="125"/>
        <v>42</v>
      </c>
      <c r="I2639">
        <f>MATCH(G2639,Technologies!$B$229:$U$229,0)</f>
        <v>13</v>
      </c>
      <c r="J2639">
        <v>121</v>
      </c>
    </row>
    <row r="2640" spans="2:10" x14ac:dyDescent="0.25">
      <c r="B2640">
        <f>INDEX(exante.Technology!$A$5:$A$300,MATCH(E2640,exante.Technology!$C$5:$C$300,0))</f>
        <v>1462</v>
      </c>
      <c r="C2640" s="1">
        <f t="shared" si="124"/>
        <v>10</v>
      </c>
      <c r="D2640" s="30">
        <f>IF(INDEX(Technologies!$B$230:$U$500,H2640,I2640)=0,"",INDEX(Technologies!$B$230:$U$500,H2640,I2640))</f>
        <v>256.89999999999998</v>
      </c>
      <c r="E2640" t="str">
        <f>INDEX(Technologies!$B$230:$B$499,H2640)</f>
        <v>Frzr-Up-AutoDef_WtdSize-Tier2</v>
      </c>
      <c r="G2640" t="str">
        <f t="shared" si="123"/>
        <v>Scale_Basis_Value</v>
      </c>
      <c r="H2640">
        <f t="shared" si="125"/>
        <v>42</v>
      </c>
      <c r="I2640">
        <f>MATCH(G2640,Technologies!$B$229:$U$229,0)</f>
        <v>14</v>
      </c>
      <c r="J2640">
        <v>121</v>
      </c>
    </row>
    <row r="2641" spans="2:10" x14ac:dyDescent="0.25">
      <c r="B2641">
        <f>INDEX(exante.Technology!$A$5:$A$300,MATCH(E2641,exante.Technology!$C$5:$C$300,0))</f>
        <v>1463</v>
      </c>
      <c r="C2641" s="1">
        <f t="shared" si="124"/>
        <v>1086</v>
      </c>
      <c r="D2641" s="30" t="str">
        <f>IF(INDEX(Technologies!$B$230:$U$500,H2641,I2641)=0,"",INDEX(Technologies!$B$230:$U$500,H2641,I2641))</f>
        <v>Chest</v>
      </c>
      <c r="E2641" t="str">
        <f>INDEX(Technologies!$B$230:$B$499,H2641)</f>
        <v>Frzr-Chest-ManDef_Small-Tier2</v>
      </c>
      <c r="G2641" t="str">
        <f t="shared" si="123"/>
        <v>FreezerType</v>
      </c>
      <c r="H2641">
        <f t="shared" si="125"/>
        <v>43</v>
      </c>
      <c r="I2641">
        <f>MATCH(G2641,Technologies!$B$229:$U$229,0)</f>
        <v>4</v>
      </c>
      <c r="J2641">
        <v>121</v>
      </c>
    </row>
    <row r="2642" spans="2:10" x14ac:dyDescent="0.25">
      <c r="B2642">
        <f>INDEX(exante.Technology!$A$5:$A$300,MATCH(E2642,exante.Technology!$C$5:$C$300,0))</f>
        <v>1463</v>
      </c>
      <c r="C2642" s="1">
        <f t="shared" si="124"/>
        <v>95</v>
      </c>
      <c r="D2642" s="30" t="b">
        <f>IF(INDEX(Technologies!$B$230:$U$500,H2642,I2642)=0,"",INDEX(Technologies!$B$230:$U$500,H2642,I2642))</f>
        <v>0</v>
      </c>
      <c r="E2642" t="str">
        <f>INDEX(Technologies!$B$230:$B$499,H2642)</f>
        <v>Frzr-Chest-ManDef_Small-Tier2</v>
      </c>
      <c r="G2642" t="str">
        <f t="shared" si="123"/>
        <v>IceMaker</v>
      </c>
      <c r="H2642">
        <f t="shared" si="125"/>
        <v>43</v>
      </c>
      <c r="I2642">
        <f>MATCH(G2642,Technologies!$B$229:$U$229,0)</f>
        <v>5</v>
      </c>
      <c r="J2642">
        <v>121</v>
      </c>
    </row>
    <row r="2643" spans="2:10" x14ac:dyDescent="0.25">
      <c r="B2643">
        <f>INDEX(exante.Technology!$A$5:$A$300,MATCH(E2643,exante.Technology!$C$5:$C$300,0))</f>
        <v>1463</v>
      </c>
      <c r="C2643" s="1">
        <f t="shared" si="124"/>
        <v>1083</v>
      </c>
      <c r="D2643" s="30" t="b">
        <f>IF(INDEX(Technologies!$B$230:$U$500,H2643,I2643)=0,"",INDEX(Technologies!$B$230:$U$500,H2643,I2643))</f>
        <v>0</v>
      </c>
      <c r="E2643" t="str">
        <f>INDEX(Technologies!$B$230:$B$499,H2643)</f>
        <v>Frzr-Chest-ManDef_Small-Tier2</v>
      </c>
      <c r="G2643" t="str">
        <f t="shared" si="123"/>
        <v>ThruDoorIce</v>
      </c>
      <c r="H2643">
        <f t="shared" si="125"/>
        <v>43</v>
      </c>
      <c r="I2643">
        <f>MATCH(G2643,Technologies!$B$229:$U$229,0)</f>
        <v>6</v>
      </c>
      <c r="J2643">
        <v>121</v>
      </c>
    </row>
    <row r="2644" spans="2:10" x14ac:dyDescent="0.25">
      <c r="B2644">
        <f>INDEX(exante.Technology!$A$5:$A$300,MATCH(E2644,exante.Technology!$C$5:$C$300,0))</f>
        <v>1463</v>
      </c>
      <c r="C2644" s="1">
        <f t="shared" si="124"/>
        <v>38</v>
      </c>
      <c r="D2644" s="30" t="str">
        <f>IF(INDEX(Technologies!$B$230:$U$500,H2644,I2644)=0,"",INDEX(Technologies!$B$230:$U$500,H2644,I2644))</f>
        <v>Manual</v>
      </c>
      <c r="E2644" t="str">
        <f>INDEX(Technologies!$B$230:$B$499,H2644)</f>
        <v>Frzr-Chest-ManDef_Small-Tier2</v>
      </c>
      <c r="G2644" t="str">
        <f t="shared" si="123"/>
        <v>Defrost</v>
      </c>
      <c r="H2644">
        <f t="shared" si="125"/>
        <v>43</v>
      </c>
      <c r="I2644">
        <f>MATCH(G2644,Technologies!$B$229:$U$229,0)</f>
        <v>7</v>
      </c>
      <c r="J2644">
        <v>121</v>
      </c>
    </row>
    <row r="2645" spans="2:10" x14ac:dyDescent="0.25">
      <c r="B2645">
        <f>INDEX(exante.Technology!$A$5:$A$300,MATCH(E2645,exante.Technology!$C$5:$C$300,0))</f>
        <v>1463</v>
      </c>
      <c r="C2645" s="1">
        <f t="shared" si="124"/>
        <v>205</v>
      </c>
      <c r="D2645" s="30">
        <f>IF(INDEX(Technologies!$B$230:$U$500,H2645,I2645)=0,"",INDEX(Technologies!$B$230:$U$500,H2645,I2645))</f>
        <v>11</v>
      </c>
      <c r="E2645" t="str">
        <f>INDEX(Technologies!$B$230:$B$499,H2645)</f>
        <v>Frzr-Chest-ManDef_Small-Tier2</v>
      </c>
      <c r="G2645" t="str">
        <f t="shared" si="123"/>
        <v>TotVolume</v>
      </c>
      <c r="H2645">
        <f t="shared" si="125"/>
        <v>43</v>
      </c>
      <c r="I2645">
        <f>MATCH(G2645,Technologies!$B$229:$U$229,0)</f>
        <v>8</v>
      </c>
      <c r="J2645">
        <v>121</v>
      </c>
    </row>
    <row r="2646" spans="2:10" x14ac:dyDescent="0.25">
      <c r="B2646">
        <f>INDEX(exante.Technology!$A$5:$A$300,MATCH(E2646,exante.Technology!$C$5:$C$300,0))</f>
        <v>1463</v>
      </c>
      <c r="C2646" s="1">
        <f t="shared" si="124"/>
        <v>1084</v>
      </c>
      <c r="D2646" s="30" t="str">
        <f>IF(INDEX(Technologies!$B$230:$U$500,H2646,I2646)=0,"",INDEX(Technologies!$B$230:$U$500,H2646,I2646))</f>
        <v>Small (&lt;13 cu ft.)</v>
      </c>
      <c r="E2646" t="str">
        <f>INDEX(Technologies!$B$230:$B$499,H2646)</f>
        <v>Frzr-Chest-ManDef_Small-Tier2</v>
      </c>
      <c r="G2646" t="str">
        <f t="shared" si="123"/>
        <v>SizeRange</v>
      </c>
      <c r="H2646">
        <f t="shared" si="125"/>
        <v>43</v>
      </c>
      <c r="I2646">
        <f>MATCH(G2646,Technologies!$B$229:$U$229,0)</f>
        <v>10</v>
      </c>
      <c r="J2646">
        <v>121</v>
      </c>
    </row>
    <row r="2647" spans="2:10" x14ac:dyDescent="0.25">
      <c r="B2647">
        <f>INDEX(exante.Technology!$A$5:$A$300,MATCH(E2647,exante.Technology!$C$5:$C$300,0))</f>
        <v>1463</v>
      </c>
      <c r="C2647" s="1">
        <f t="shared" si="124"/>
        <v>1085</v>
      </c>
      <c r="D2647" s="30" t="str">
        <f>IF(INDEX(Technologies!$B$230:$U$500,H2647,I2647)=0,"",INDEX(Technologies!$B$230:$U$500,H2647,I2647))</f>
        <v>Tier2</v>
      </c>
      <c r="E2647" t="str">
        <f>INDEX(Technologies!$B$230:$B$499,H2647)</f>
        <v>Frzr-Chest-ManDef_Small-Tier2</v>
      </c>
      <c r="G2647" t="str">
        <f t="shared" si="123"/>
        <v>EffLevel</v>
      </c>
      <c r="H2647">
        <f t="shared" si="125"/>
        <v>43</v>
      </c>
      <c r="I2647">
        <f>MATCH(G2647,Technologies!$B$229:$U$229,0)</f>
        <v>11</v>
      </c>
      <c r="J2647">
        <v>121</v>
      </c>
    </row>
    <row r="2648" spans="2:10" x14ac:dyDescent="0.25">
      <c r="B2648">
        <f>INDEX(exante.Technology!$A$5:$A$300,MATCH(E2648,exante.Technology!$C$5:$C$300,0))</f>
        <v>1463</v>
      </c>
      <c r="C2648" s="1">
        <f t="shared" si="124"/>
        <v>167</v>
      </c>
      <c r="D2648" s="30">
        <f>IF(INDEX(Technologies!$B$230:$U$500,H2648,I2648)=0,"",INDEX(Technologies!$B$230:$U$500,H2648,I2648))</f>
        <v>131.6</v>
      </c>
      <c r="E2648" t="str">
        <f>INDEX(Technologies!$B$230:$B$499,H2648)</f>
        <v>Frzr-Chest-ManDef_Small-Tier2</v>
      </c>
      <c r="G2648" t="str">
        <f t="shared" si="123"/>
        <v>Rated_kWhyr</v>
      </c>
      <c r="H2648">
        <f t="shared" si="125"/>
        <v>43</v>
      </c>
      <c r="I2648">
        <f>MATCH(G2648,Technologies!$B$229:$U$229,0)</f>
        <v>12</v>
      </c>
      <c r="J2648">
        <v>121</v>
      </c>
    </row>
    <row r="2649" spans="2:10" x14ac:dyDescent="0.25">
      <c r="B2649">
        <f>INDEX(exante.Technology!$A$5:$A$300,MATCH(E2649,exante.Technology!$C$5:$C$300,0))</f>
        <v>1463</v>
      </c>
      <c r="C2649" s="1">
        <f t="shared" si="124"/>
        <v>9</v>
      </c>
      <c r="D2649" s="30" t="str">
        <f>IF(INDEX(Technologies!$B$230:$U$500,H2649,I2649)=0,"",INDEX(Technologies!$B$230:$U$500,H2649,I2649))</f>
        <v>RatedkWh</v>
      </c>
      <c r="E2649" t="str">
        <f>INDEX(Technologies!$B$230:$B$499,H2649)</f>
        <v>Frzr-Chest-ManDef_Small-Tier2</v>
      </c>
      <c r="G2649" t="str">
        <f t="shared" si="123"/>
        <v>Scale_Basis_Type</v>
      </c>
      <c r="H2649">
        <f t="shared" si="125"/>
        <v>43</v>
      </c>
      <c r="I2649">
        <f>MATCH(G2649,Technologies!$B$229:$U$229,0)</f>
        <v>13</v>
      </c>
      <c r="J2649">
        <v>121</v>
      </c>
    </row>
    <row r="2650" spans="2:10" x14ac:dyDescent="0.25">
      <c r="B2650">
        <f>INDEX(exante.Technology!$A$5:$A$300,MATCH(E2650,exante.Technology!$C$5:$C$300,0))</f>
        <v>1463</v>
      </c>
      <c r="C2650" s="1">
        <f t="shared" si="124"/>
        <v>10</v>
      </c>
      <c r="D2650" s="30">
        <f>IF(INDEX(Technologies!$B$230:$U$500,H2650,I2650)=0,"",INDEX(Technologies!$B$230:$U$500,H2650,I2650))</f>
        <v>131.6</v>
      </c>
      <c r="E2650" t="str">
        <f>INDEX(Technologies!$B$230:$B$499,H2650)</f>
        <v>Frzr-Chest-ManDef_Small-Tier2</v>
      </c>
      <c r="G2650" t="str">
        <f t="shared" si="123"/>
        <v>Scale_Basis_Value</v>
      </c>
      <c r="H2650">
        <f t="shared" si="125"/>
        <v>43</v>
      </c>
      <c r="I2650">
        <f>MATCH(G2650,Technologies!$B$229:$U$229,0)</f>
        <v>14</v>
      </c>
      <c r="J2650">
        <v>121</v>
      </c>
    </row>
    <row r="2651" spans="2:10" x14ac:dyDescent="0.25">
      <c r="B2651">
        <f>INDEX(exante.Technology!$A$5:$A$300,MATCH(E2651,exante.Technology!$C$5:$C$300,0))</f>
        <v>1464</v>
      </c>
      <c r="C2651" s="1">
        <f t="shared" si="124"/>
        <v>1086</v>
      </c>
      <c r="D2651" s="30" t="str">
        <f>IF(INDEX(Technologies!$B$230:$U$500,H2651,I2651)=0,"",INDEX(Technologies!$B$230:$U$500,H2651,I2651))</f>
        <v>Chest</v>
      </c>
      <c r="E2651" t="str">
        <f>INDEX(Technologies!$B$230:$B$499,H2651)</f>
        <v>Frzr-Chest-ManDef_Med-Tier2</v>
      </c>
      <c r="G2651" t="str">
        <f t="shared" si="123"/>
        <v>FreezerType</v>
      </c>
      <c r="H2651">
        <f t="shared" si="125"/>
        <v>44</v>
      </c>
      <c r="I2651">
        <f>MATCH(G2651,Technologies!$B$229:$U$229,0)</f>
        <v>4</v>
      </c>
      <c r="J2651">
        <v>121</v>
      </c>
    </row>
    <row r="2652" spans="2:10" x14ac:dyDescent="0.25">
      <c r="B2652">
        <f>INDEX(exante.Technology!$A$5:$A$300,MATCH(E2652,exante.Technology!$C$5:$C$300,0))</f>
        <v>1464</v>
      </c>
      <c r="C2652" s="1">
        <f t="shared" si="124"/>
        <v>95</v>
      </c>
      <c r="D2652" s="30" t="b">
        <f>IF(INDEX(Technologies!$B$230:$U$500,H2652,I2652)=0,"",INDEX(Technologies!$B$230:$U$500,H2652,I2652))</f>
        <v>0</v>
      </c>
      <c r="E2652" t="str">
        <f>INDEX(Technologies!$B$230:$B$499,H2652)</f>
        <v>Frzr-Chest-ManDef_Med-Tier2</v>
      </c>
      <c r="G2652" t="str">
        <f t="shared" si="123"/>
        <v>IceMaker</v>
      </c>
      <c r="H2652">
        <f t="shared" si="125"/>
        <v>44</v>
      </c>
      <c r="I2652">
        <f>MATCH(G2652,Technologies!$B$229:$U$229,0)</f>
        <v>5</v>
      </c>
      <c r="J2652">
        <v>121</v>
      </c>
    </row>
    <row r="2653" spans="2:10" x14ac:dyDescent="0.25">
      <c r="B2653">
        <f>INDEX(exante.Technology!$A$5:$A$300,MATCH(E2653,exante.Technology!$C$5:$C$300,0))</f>
        <v>1464</v>
      </c>
      <c r="C2653" s="1">
        <f t="shared" si="124"/>
        <v>1083</v>
      </c>
      <c r="D2653" s="30" t="b">
        <f>IF(INDEX(Technologies!$B$230:$U$500,H2653,I2653)=0,"",INDEX(Technologies!$B$230:$U$500,H2653,I2653))</f>
        <v>0</v>
      </c>
      <c r="E2653" t="str">
        <f>INDEX(Technologies!$B$230:$B$499,H2653)</f>
        <v>Frzr-Chest-ManDef_Med-Tier2</v>
      </c>
      <c r="G2653" t="str">
        <f t="shared" si="123"/>
        <v>ThruDoorIce</v>
      </c>
      <c r="H2653">
        <f t="shared" si="125"/>
        <v>44</v>
      </c>
      <c r="I2653">
        <f>MATCH(G2653,Technologies!$B$229:$U$229,0)</f>
        <v>6</v>
      </c>
      <c r="J2653">
        <v>121</v>
      </c>
    </row>
    <row r="2654" spans="2:10" x14ac:dyDescent="0.25">
      <c r="B2654">
        <f>INDEX(exante.Technology!$A$5:$A$300,MATCH(E2654,exante.Technology!$C$5:$C$300,0))</f>
        <v>1464</v>
      </c>
      <c r="C2654" s="1">
        <f t="shared" si="124"/>
        <v>38</v>
      </c>
      <c r="D2654" s="30" t="str">
        <f>IF(INDEX(Technologies!$B$230:$U$500,H2654,I2654)=0,"",INDEX(Technologies!$B$230:$U$500,H2654,I2654))</f>
        <v>Manual</v>
      </c>
      <c r="E2654" t="str">
        <f>INDEX(Technologies!$B$230:$B$499,H2654)</f>
        <v>Frzr-Chest-ManDef_Med-Tier2</v>
      </c>
      <c r="G2654" t="str">
        <f t="shared" si="123"/>
        <v>Defrost</v>
      </c>
      <c r="H2654">
        <f t="shared" si="125"/>
        <v>44</v>
      </c>
      <c r="I2654">
        <f>MATCH(G2654,Technologies!$B$229:$U$229,0)</f>
        <v>7</v>
      </c>
      <c r="J2654">
        <v>121</v>
      </c>
    </row>
    <row r="2655" spans="2:10" x14ac:dyDescent="0.25">
      <c r="B2655">
        <f>INDEX(exante.Technology!$A$5:$A$300,MATCH(E2655,exante.Technology!$C$5:$C$300,0))</f>
        <v>1464</v>
      </c>
      <c r="C2655" s="1">
        <f t="shared" si="124"/>
        <v>205</v>
      </c>
      <c r="D2655" s="30">
        <f>IF(INDEX(Technologies!$B$230:$U$500,H2655,I2655)=0,"",INDEX(Technologies!$B$230:$U$500,H2655,I2655))</f>
        <v>14.5</v>
      </c>
      <c r="E2655" t="str">
        <f>INDEX(Technologies!$B$230:$B$499,H2655)</f>
        <v>Frzr-Chest-ManDef_Med-Tier2</v>
      </c>
      <c r="G2655" t="str">
        <f t="shared" ref="G2655:G2688" si="126">VLOOKUP(C2655,$B$6:$C$17,2,FALSE)</f>
        <v>TotVolume</v>
      </c>
      <c r="H2655">
        <f t="shared" si="125"/>
        <v>44</v>
      </c>
      <c r="I2655">
        <f>MATCH(G2655,Technologies!$B$229:$U$229,0)</f>
        <v>8</v>
      </c>
      <c r="J2655">
        <v>121</v>
      </c>
    </row>
    <row r="2656" spans="2:10" x14ac:dyDescent="0.25">
      <c r="B2656">
        <f>INDEX(exante.Technology!$A$5:$A$300,MATCH(E2656,exante.Technology!$C$5:$C$300,0))</f>
        <v>1464</v>
      </c>
      <c r="C2656" s="1">
        <f t="shared" ref="C2656:C2719" si="127">+C2646</f>
        <v>1084</v>
      </c>
      <c r="D2656" s="30" t="str">
        <f>IF(INDEX(Technologies!$B$230:$U$500,H2656,I2656)=0,"",INDEX(Technologies!$B$230:$U$500,H2656,I2656))</f>
        <v>Medium (13-16 cu ft)</v>
      </c>
      <c r="E2656" t="str">
        <f>INDEX(Technologies!$B$230:$B$499,H2656)</f>
        <v>Frzr-Chest-ManDef_Med-Tier2</v>
      </c>
      <c r="G2656" t="str">
        <f t="shared" si="126"/>
        <v>SizeRange</v>
      </c>
      <c r="H2656">
        <f t="shared" ref="H2656:H2719" si="128">+H2646+1</f>
        <v>44</v>
      </c>
      <c r="I2656">
        <f>MATCH(G2656,Technologies!$B$229:$U$229,0)</f>
        <v>10</v>
      </c>
      <c r="J2656">
        <v>121</v>
      </c>
    </row>
    <row r="2657" spans="2:10" x14ac:dyDescent="0.25">
      <c r="B2657">
        <f>INDEX(exante.Technology!$A$5:$A$300,MATCH(E2657,exante.Technology!$C$5:$C$300,0))</f>
        <v>1464</v>
      </c>
      <c r="C2657" s="1">
        <f t="shared" si="127"/>
        <v>1085</v>
      </c>
      <c r="D2657" s="30" t="str">
        <f>IF(INDEX(Technologies!$B$230:$U$500,H2657,I2657)=0,"",INDEX(Technologies!$B$230:$U$500,H2657,I2657))</f>
        <v>Tier2</v>
      </c>
      <c r="E2657" t="str">
        <f>INDEX(Technologies!$B$230:$B$499,H2657)</f>
        <v>Frzr-Chest-ManDef_Med-Tier2</v>
      </c>
      <c r="G2657" t="str">
        <f t="shared" si="126"/>
        <v>EffLevel</v>
      </c>
      <c r="H2657">
        <f t="shared" si="128"/>
        <v>44</v>
      </c>
      <c r="I2657">
        <f>MATCH(G2657,Technologies!$B$229:$U$229,0)</f>
        <v>11</v>
      </c>
      <c r="J2657">
        <v>121</v>
      </c>
    </row>
    <row r="2658" spans="2:10" x14ac:dyDescent="0.25">
      <c r="B2658">
        <f>INDEX(exante.Technology!$A$5:$A$300,MATCH(E2658,exante.Technology!$C$5:$C$300,0))</f>
        <v>1464</v>
      </c>
      <c r="C2658" s="1">
        <f t="shared" si="127"/>
        <v>167</v>
      </c>
      <c r="D2658" s="30">
        <f>IF(INDEX(Technologies!$B$230:$U$500,H2658,I2658)=0,"",INDEX(Technologies!$B$230:$U$500,H2658,I2658))</f>
        <v>149.79999999999998</v>
      </c>
      <c r="E2658" t="str">
        <f>INDEX(Technologies!$B$230:$B$499,H2658)</f>
        <v>Frzr-Chest-ManDef_Med-Tier2</v>
      </c>
      <c r="G2658" t="str">
        <f t="shared" si="126"/>
        <v>Rated_kWhyr</v>
      </c>
      <c r="H2658">
        <f t="shared" si="128"/>
        <v>44</v>
      </c>
      <c r="I2658">
        <f>MATCH(G2658,Technologies!$B$229:$U$229,0)</f>
        <v>12</v>
      </c>
      <c r="J2658">
        <v>121</v>
      </c>
    </row>
    <row r="2659" spans="2:10" x14ac:dyDescent="0.25">
      <c r="B2659">
        <f>INDEX(exante.Technology!$A$5:$A$300,MATCH(E2659,exante.Technology!$C$5:$C$300,0))</f>
        <v>1464</v>
      </c>
      <c r="C2659" s="1">
        <f t="shared" si="127"/>
        <v>9</v>
      </c>
      <c r="D2659" s="30" t="str">
        <f>IF(INDEX(Technologies!$B$230:$U$500,H2659,I2659)=0,"",INDEX(Technologies!$B$230:$U$500,H2659,I2659))</f>
        <v>RatedkWh</v>
      </c>
      <c r="E2659" t="str">
        <f>INDEX(Technologies!$B$230:$B$499,H2659)</f>
        <v>Frzr-Chest-ManDef_Med-Tier2</v>
      </c>
      <c r="G2659" t="str">
        <f t="shared" si="126"/>
        <v>Scale_Basis_Type</v>
      </c>
      <c r="H2659">
        <f t="shared" si="128"/>
        <v>44</v>
      </c>
      <c r="I2659">
        <f>MATCH(G2659,Technologies!$B$229:$U$229,0)</f>
        <v>13</v>
      </c>
      <c r="J2659">
        <v>121</v>
      </c>
    </row>
    <row r="2660" spans="2:10" x14ac:dyDescent="0.25">
      <c r="B2660">
        <f>INDEX(exante.Technology!$A$5:$A$300,MATCH(E2660,exante.Technology!$C$5:$C$300,0))</f>
        <v>1464</v>
      </c>
      <c r="C2660" s="1">
        <f t="shared" si="127"/>
        <v>10</v>
      </c>
      <c r="D2660" s="30">
        <f>IF(INDEX(Technologies!$B$230:$U$500,H2660,I2660)=0,"",INDEX(Technologies!$B$230:$U$500,H2660,I2660))</f>
        <v>149.79999999999998</v>
      </c>
      <c r="E2660" t="str">
        <f>INDEX(Technologies!$B$230:$B$499,H2660)</f>
        <v>Frzr-Chest-ManDef_Med-Tier2</v>
      </c>
      <c r="G2660" t="str">
        <f t="shared" si="126"/>
        <v>Scale_Basis_Value</v>
      </c>
      <c r="H2660">
        <f t="shared" si="128"/>
        <v>44</v>
      </c>
      <c r="I2660">
        <f>MATCH(G2660,Technologies!$B$229:$U$229,0)</f>
        <v>14</v>
      </c>
      <c r="J2660">
        <v>121</v>
      </c>
    </row>
    <row r="2661" spans="2:10" x14ac:dyDescent="0.25">
      <c r="B2661">
        <f>INDEX(exante.Technology!$A$5:$A$300,MATCH(E2661,exante.Technology!$C$5:$C$300,0))</f>
        <v>1465</v>
      </c>
      <c r="C2661" s="1">
        <f t="shared" si="127"/>
        <v>1086</v>
      </c>
      <c r="D2661" s="30" t="str">
        <f>IF(INDEX(Technologies!$B$230:$U$500,H2661,I2661)=0,"",INDEX(Technologies!$B$230:$U$500,H2661,I2661))</f>
        <v>Chest</v>
      </c>
      <c r="E2661" t="str">
        <f>INDEX(Technologies!$B$230:$B$499,H2661)</f>
        <v>Frzr-Chest-ManDef_Large-Tier2</v>
      </c>
      <c r="G2661" t="str">
        <f t="shared" si="126"/>
        <v>FreezerType</v>
      </c>
      <c r="H2661">
        <f t="shared" si="128"/>
        <v>45</v>
      </c>
      <c r="I2661">
        <f>MATCH(G2661,Technologies!$B$229:$U$229,0)</f>
        <v>4</v>
      </c>
      <c r="J2661">
        <v>121</v>
      </c>
    </row>
    <row r="2662" spans="2:10" x14ac:dyDescent="0.25">
      <c r="B2662">
        <f>INDEX(exante.Technology!$A$5:$A$300,MATCH(E2662,exante.Technology!$C$5:$C$300,0))</f>
        <v>1465</v>
      </c>
      <c r="C2662" s="1">
        <f t="shared" si="127"/>
        <v>95</v>
      </c>
      <c r="D2662" s="30" t="b">
        <f>IF(INDEX(Technologies!$B$230:$U$500,H2662,I2662)=0,"",INDEX(Technologies!$B$230:$U$500,H2662,I2662))</f>
        <v>0</v>
      </c>
      <c r="E2662" t="str">
        <f>INDEX(Technologies!$B$230:$B$499,H2662)</f>
        <v>Frzr-Chest-ManDef_Large-Tier2</v>
      </c>
      <c r="G2662" t="str">
        <f t="shared" si="126"/>
        <v>IceMaker</v>
      </c>
      <c r="H2662">
        <f t="shared" si="128"/>
        <v>45</v>
      </c>
      <c r="I2662">
        <f>MATCH(G2662,Technologies!$B$229:$U$229,0)</f>
        <v>5</v>
      </c>
      <c r="J2662">
        <v>121</v>
      </c>
    </row>
    <row r="2663" spans="2:10" x14ac:dyDescent="0.25">
      <c r="B2663">
        <f>INDEX(exante.Technology!$A$5:$A$300,MATCH(E2663,exante.Technology!$C$5:$C$300,0))</f>
        <v>1465</v>
      </c>
      <c r="C2663" s="1">
        <f t="shared" si="127"/>
        <v>1083</v>
      </c>
      <c r="D2663" s="30" t="b">
        <f>IF(INDEX(Technologies!$B$230:$U$500,H2663,I2663)=0,"",INDEX(Technologies!$B$230:$U$500,H2663,I2663))</f>
        <v>0</v>
      </c>
      <c r="E2663" t="str">
        <f>INDEX(Technologies!$B$230:$B$499,H2663)</f>
        <v>Frzr-Chest-ManDef_Large-Tier2</v>
      </c>
      <c r="G2663" t="str">
        <f t="shared" si="126"/>
        <v>ThruDoorIce</v>
      </c>
      <c r="H2663">
        <f t="shared" si="128"/>
        <v>45</v>
      </c>
      <c r="I2663">
        <f>MATCH(G2663,Technologies!$B$229:$U$229,0)</f>
        <v>6</v>
      </c>
      <c r="J2663">
        <v>121</v>
      </c>
    </row>
    <row r="2664" spans="2:10" x14ac:dyDescent="0.25">
      <c r="B2664">
        <f>INDEX(exante.Technology!$A$5:$A$300,MATCH(E2664,exante.Technology!$C$5:$C$300,0))</f>
        <v>1465</v>
      </c>
      <c r="C2664" s="1">
        <f t="shared" si="127"/>
        <v>38</v>
      </c>
      <c r="D2664" s="30" t="str">
        <f>IF(INDEX(Technologies!$B$230:$U$500,H2664,I2664)=0,"",INDEX(Technologies!$B$230:$U$500,H2664,I2664))</f>
        <v>Manual</v>
      </c>
      <c r="E2664" t="str">
        <f>INDEX(Technologies!$B$230:$B$499,H2664)</f>
        <v>Frzr-Chest-ManDef_Large-Tier2</v>
      </c>
      <c r="G2664" t="str">
        <f t="shared" si="126"/>
        <v>Defrost</v>
      </c>
      <c r="H2664">
        <f t="shared" si="128"/>
        <v>45</v>
      </c>
      <c r="I2664">
        <f>MATCH(G2664,Technologies!$B$229:$U$229,0)</f>
        <v>7</v>
      </c>
      <c r="J2664">
        <v>121</v>
      </c>
    </row>
    <row r="2665" spans="2:10" x14ac:dyDescent="0.25">
      <c r="B2665">
        <f>INDEX(exante.Technology!$A$5:$A$300,MATCH(E2665,exante.Technology!$C$5:$C$300,0))</f>
        <v>1465</v>
      </c>
      <c r="C2665" s="1">
        <f t="shared" si="127"/>
        <v>205</v>
      </c>
      <c r="D2665" s="30">
        <f>IF(INDEX(Technologies!$B$230:$U$500,H2665,I2665)=0,"",INDEX(Technologies!$B$230:$U$500,H2665,I2665))</f>
        <v>18</v>
      </c>
      <c r="E2665" t="str">
        <f>INDEX(Technologies!$B$230:$B$499,H2665)</f>
        <v>Frzr-Chest-ManDef_Large-Tier2</v>
      </c>
      <c r="G2665" t="str">
        <f t="shared" si="126"/>
        <v>TotVolume</v>
      </c>
      <c r="H2665">
        <f t="shared" si="128"/>
        <v>45</v>
      </c>
      <c r="I2665">
        <f>MATCH(G2665,Technologies!$B$229:$U$229,0)</f>
        <v>8</v>
      </c>
      <c r="J2665">
        <v>121</v>
      </c>
    </row>
    <row r="2666" spans="2:10" x14ac:dyDescent="0.25">
      <c r="B2666">
        <f>INDEX(exante.Technology!$A$5:$A$300,MATCH(E2666,exante.Technology!$C$5:$C$300,0))</f>
        <v>1465</v>
      </c>
      <c r="C2666" s="1">
        <f t="shared" si="127"/>
        <v>1084</v>
      </c>
      <c r="D2666" s="30" t="str">
        <f>IF(INDEX(Technologies!$B$230:$U$500,H2666,I2666)=0,"",INDEX(Technologies!$B$230:$U$500,H2666,I2666))</f>
        <v>Large (&gt;16 cu ft)</v>
      </c>
      <c r="E2666" t="str">
        <f>INDEX(Technologies!$B$230:$B$499,H2666)</f>
        <v>Frzr-Chest-ManDef_Large-Tier2</v>
      </c>
      <c r="G2666" t="str">
        <f t="shared" si="126"/>
        <v>SizeRange</v>
      </c>
      <c r="H2666">
        <f t="shared" si="128"/>
        <v>45</v>
      </c>
      <c r="I2666">
        <f>MATCH(G2666,Technologies!$B$229:$U$229,0)</f>
        <v>10</v>
      </c>
      <c r="J2666">
        <v>121</v>
      </c>
    </row>
    <row r="2667" spans="2:10" x14ac:dyDescent="0.25">
      <c r="B2667">
        <f>INDEX(exante.Technology!$A$5:$A$300,MATCH(E2667,exante.Technology!$C$5:$C$300,0))</f>
        <v>1465</v>
      </c>
      <c r="C2667" s="1">
        <f t="shared" si="127"/>
        <v>1085</v>
      </c>
      <c r="D2667" s="30" t="str">
        <f>IF(INDEX(Technologies!$B$230:$U$500,H2667,I2667)=0,"",INDEX(Technologies!$B$230:$U$500,H2667,I2667))</f>
        <v>Tier2</v>
      </c>
      <c r="E2667" t="str">
        <f>INDEX(Technologies!$B$230:$B$499,H2667)</f>
        <v>Frzr-Chest-ManDef_Large-Tier2</v>
      </c>
      <c r="G2667" t="str">
        <f t="shared" si="126"/>
        <v>EffLevel</v>
      </c>
      <c r="H2667">
        <f t="shared" si="128"/>
        <v>45</v>
      </c>
      <c r="I2667">
        <f>MATCH(G2667,Technologies!$B$229:$U$229,0)</f>
        <v>11</v>
      </c>
      <c r="J2667">
        <v>121</v>
      </c>
    </row>
    <row r="2668" spans="2:10" x14ac:dyDescent="0.25">
      <c r="B2668">
        <f>INDEX(exante.Technology!$A$5:$A$300,MATCH(E2668,exante.Technology!$C$5:$C$300,0))</f>
        <v>1465</v>
      </c>
      <c r="C2668" s="1">
        <f t="shared" si="127"/>
        <v>167</v>
      </c>
      <c r="D2668" s="30">
        <f>IF(INDEX(Technologies!$B$230:$U$500,H2668,I2668)=0,"",INDEX(Technologies!$B$230:$U$500,H2668,I2668))</f>
        <v>167.29999999999998</v>
      </c>
      <c r="E2668" t="str">
        <f>INDEX(Technologies!$B$230:$B$499,H2668)</f>
        <v>Frzr-Chest-ManDef_Large-Tier2</v>
      </c>
      <c r="G2668" t="str">
        <f t="shared" si="126"/>
        <v>Rated_kWhyr</v>
      </c>
      <c r="H2668">
        <f t="shared" si="128"/>
        <v>45</v>
      </c>
      <c r="I2668">
        <f>MATCH(G2668,Technologies!$B$229:$U$229,0)</f>
        <v>12</v>
      </c>
      <c r="J2668">
        <v>121</v>
      </c>
    </row>
    <row r="2669" spans="2:10" x14ac:dyDescent="0.25">
      <c r="B2669">
        <f>INDEX(exante.Technology!$A$5:$A$300,MATCH(E2669,exante.Technology!$C$5:$C$300,0))</f>
        <v>1465</v>
      </c>
      <c r="C2669" s="1">
        <f t="shared" si="127"/>
        <v>9</v>
      </c>
      <c r="D2669" s="30" t="str">
        <f>IF(INDEX(Technologies!$B$230:$U$500,H2669,I2669)=0,"",INDEX(Technologies!$B$230:$U$500,H2669,I2669))</f>
        <v>RatedkWh</v>
      </c>
      <c r="E2669" t="str">
        <f>INDEX(Technologies!$B$230:$B$499,H2669)</f>
        <v>Frzr-Chest-ManDef_Large-Tier2</v>
      </c>
      <c r="G2669" t="str">
        <f t="shared" si="126"/>
        <v>Scale_Basis_Type</v>
      </c>
      <c r="H2669">
        <f t="shared" si="128"/>
        <v>45</v>
      </c>
      <c r="I2669">
        <f>MATCH(G2669,Technologies!$B$229:$U$229,0)</f>
        <v>13</v>
      </c>
      <c r="J2669">
        <v>121</v>
      </c>
    </row>
    <row r="2670" spans="2:10" x14ac:dyDescent="0.25">
      <c r="B2670">
        <f>INDEX(exante.Technology!$A$5:$A$300,MATCH(E2670,exante.Technology!$C$5:$C$300,0))</f>
        <v>1465</v>
      </c>
      <c r="C2670" s="1">
        <f t="shared" si="127"/>
        <v>10</v>
      </c>
      <c r="D2670" s="30">
        <f>IF(INDEX(Technologies!$B$230:$U$500,H2670,I2670)=0,"",INDEX(Technologies!$B$230:$U$500,H2670,I2670))</f>
        <v>167.29999999999998</v>
      </c>
      <c r="E2670" t="str">
        <f>INDEX(Technologies!$B$230:$B$499,H2670)</f>
        <v>Frzr-Chest-ManDef_Large-Tier2</v>
      </c>
      <c r="G2670" t="str">
        <f t="shared" si="126"/>
        <v>Scale_Basis_Value</v>
      </c>
      <c r="H2670">
        <f t="shared" si="128"/>
        <v>45</v>
      </c>
      <c r="I2670">
        <f>MATCH(G2670,Technologies!$B$229:$U$229,0)</f>
        <v>14</v>
      </c>
      <c r="J2670">
        <v>121</v>
      </c>
    </row>
    <row r="2671" spans="2:10" x14ac:dyDescent="0.25">
      <c r="B2671">
        <f>INDEX(exante.Technology!$A$5:$A$300,MATCH(E2671,exante.Technology!$C$5:$C$300,0))</f>
        <v>1466</v>
      </c>
      <c r="C2671" s="1">
        <f t="shared" si="127"/>
        <v>1086</v>
      </c>
      <c r="D2671" s="30" t="str">
        <f>IF(INDEX(Technologies!$B$230:$U$500,H2671,I2671)=0,"",INDEX(Technologies!$B$230:$U$500,H2671,I2671))</f>
        <v>Chest</v>
      </c>
      <c r="E2671" t="str">
        <f>INDEX(Technologies!$B$230:$B$499,H2671)</f>
        <v>Frzr-Chest-ManDef_WtdSize-Tier2</v>
      </c>
      <c r="G2671" t="str">
        <f t="shared" si="126"/>
        <v>FreezerType</v>
      </c>
      <c r="H2671">
        <f t="shared" si="128"/>
        <v>46</v>
      </c>
      <c r="I2671">
        <f>MATCH(G2671,Technologies!$B$229:$U$229,0)</f>
        <v>4</v>
      </c>
      <c r="J2671">
        <v>121</v>
      </c>
    </row>
    <row r="2672" spans="2:10" x14ac:dyDescent="0.25">
      <c r="B2672">
        <f>INDEX(exante.Technology!$A$5:$A$300,MATCH(E2672,exante.Technology!$C$5:$C$300,0))</f>
        <v>1466</v>
      </c>
      <c r="C2672" s="1">
        <f t="shared" si="127"/>
        <v>95</v>
      </c>
      <c r="D2672" s="30" t="b">
        <f>IF(INDEX(Technologies!$B$230:$U$500,H2672,I2672)=0,"",INDEX(Technologies!$B$230:$U$500,H2672,I2672))</f>
        <v>0</v>
      </c>
      <c r="E2672" t="str">
        <f>INDEX(Technologies!$B$230:$B$499,H2672)</f>
        <v>Frzr-Chest-ManDef_WtdSize-Tier2</v>
      </c>
      <c r="G2672" t="str">
        <f t="shared" si="126"/>
        <v>IceMaker</v>
      </c>
      <c r="H2672">
        <f t="shared" si="128"/>
        <v>46</v>
      </c>
      <c r="I2672">
        <f>MATCH(G2672,Technologies!$B$229:$U$229,0)</f>
        <v>5</v>
      </c>
      <c r="J2672">
        <v>121</v>
      </c>
    </row>
    <row r="2673" spans="2:10" x14ac:dyDescent="0.25">
      <c r="B2673">
        <f>INDEX(exante.Technology!$A$5:$A$300,MATCH(E2673,exante.Technology!$C$5:$C$300,0))</f>
        <v>1466</v>
      </c>
      <c r="C2673" s="1">
        <f t="shared" si="127"/>
        <v>1083</v>
      </c>
      <c r="D2673" s="30" t="b">
        <f>IF(INDEX(Technologies!$B$230:$U$500,H2673,I2673)=0,"",INDEX(Technologies!$B$230:$U$500,H2673,I2673))</f>
        <v>0</v>
      </c>
      <c r="E2673" t="str">
        <f>INDEX(Technologies!$B$230:$B$499,H2673)</f>
        <v>Frzr-Chest-ManDef_WtdSize-Tier2</v>
      </c>
      <c r="G2673" t="str">
        <f t="shared" si="126"/>
        <v>ThruDoorIce</v>
      </c>
      <c r="H2673">
        <f t="shared" si="128"/>
        <v>46</v>
      </c>
      <c r="I2673">
        <f>MATCH(G2673,Technologies!$B$229:$U$229,0)</f>
        <v>6</v>
      </c>
      <c r="J2673">
        <v>121</v>
      </c>
    </row>
    <row r="2674" spans="2:10" x14ac:dyDescent="0.25">
      <c r="B2674">
        <f>INDEX(exante.Technology!$A$5:$A$300,MATCH(E2674,exante.Technology!$C$5:$C$300,0))</f>
        <v>1466</v>
      </c>
      <c r="C2674" s="1">
        <f t="shared" si="127"/>
        <v>38</v>
      </c>
      <c r="D2674" s="30" t="str">
        <f>IF(INDEX(Technologies!$B$230:$U$500,H2674,I2674)=0,"",INDEX(Technologies!$B$230:$U$500,H2674,I2674))</f>
        <v>Manual</v>
      </c>
      <c r="E2674" t="str">
        <f>INDEX(Technologies!$B$230:$B$499,H2674)</f>
        <v>Frzr-Chest-ManDef_WtdSize-Tier2</v>
      </c>
      <c r="G2674" t="str">
        <f t="shared" si="126"/>
        <v>Defrost</v>
      </c>
      <c r="H2674">
        <f t="shared" si="128"/>
        <v>46</v>
      </c>
      <c r="I2674">
        <f>MATCH(G2674,Technologies!$B$229:$U$229,0)</f>
        <v>7</v>
      </c>
      <c r="J2674">
        <v>121</v>
      </c>
    </row>
    <row r="2675" spans="2:10" x14ac:dyDescent="0.25">
      <c r="B2675">
        <f>INDEX(exante.Technology!$A$5:$A$300,MATCH(E2675,exante.Technology!$C$5:$C$300,0))</f>
        <v>1466</v>
      </c>
      <c r="C2675" s="1">
        <f t="shared" si="127"/>
        <v>205</v>
      </c>
      <c r="D2675" s="30">
        <f>IF(INDEX(Technologies!$B$230:$U$500,H2675,I2675)=0,"",INDEX(Technologies!$B$230:$U$500,H2675,I2675))</f>
        <v>12.4</v>
      </c>
      <c r="E2675" t="str">
        <f>INDEX(Technologies!$B$230:$B$499,H2675)</f>
        <v>Frzr-Chest-ManDef_WtdSize-Tier2</v>
      </c>
      <c r="G2675" t="str">
        <f t="shared" si="126"/>
        <v>TotVolume</v>
      </c>
      <c r="H2675">
        <f t="shared" si="128"/>
        <v>46</v>
      </c>
      <c r="I2675">
        <f>MATCH(G2675,Technologies!$B$229:$U$229,0)</f>
        <v>8</v>
      </c>
      <c r="J2675">
        <v>121</v>
      </c>
    </row>
    <row r="2676" spans="2:10" x14ac:dyDescent="0.25">
      <c r="B2676">
        <f>INDEX(exante.Technology!$A$5:$A$300,MATCH(E2676,exante.Technology!$C$5:$C$300,0))</f>
        <v>1466</v>
      </c>
      <c r="C2676" s="1">
        <f t="shared" si="127"/>
        <v>1084</v>
      </c>
      <c r="D2676" s="30" t="str">
        <f>IF(INDEX(Technologies!$B$230:$U$500,H2676,I2676)=0,"",INDEX(Technologies!$B$230:$U$500,H2676,I2676))</f>
        <v>Weighted Size</v>
      </c>
      <c r="E2676" t="str">
        <f>INDEX(Technologies!$B$230:$B$499,H2676)</f>
        <v>Frzr-Chest-ManDef_WtdSize-Tier2</v>
      </c>
      <c r="G2676" t="str">
        <f t="shared" si="126"/>
        <v>SizeRange</v>
      </c>
      <c r="H2676">
        <f t="shared" si="128"/>
        <v>46</v>
      </c>
      <c r="I2676">
        <f>MATCH(G2676,Technologies!$B$229:$U$229,0)</f>
        <v>10</v>
      </c>
      <c r="J2676">
        <v>121</v>
      </c>
    </row>
    <row r="2677" spans="2:10" x14ac:dyDescent="0.25">
      <c r="B2677">
        <f>INDEX(exante.Technology!$A$5:$A$300,MATCH(E2677,exante.Technology!$C$5:$C$300,0))</f>
        <v>1466</v>
      </c>
      <c r="C2677" s="1">
        <f t="shared" si="127"/>
        <v>1085</v>
      </c>
      <c r="D2677" s="30" t="str">
        <f>IF(INDEX(Technologies!$B$230:$U$500,H2677,I2677)=0,"",INDEX(Technologies!$B$230:$U$500,H2677,I2677))</f>
        <v>Tier2</v>
      </c>
      <c r="E2677" t="str">
        <f>INDEX(Technologies!$B$230:$B$499,H2677)</f>
        <v>Frzr-Chest-ManDef_WtdSize-Tier2</v>
      </c>
      <c r="G2677" t="str">
        <f t="shared" si="126"/>
        <v>EffLevel</v>
      </c>
      <c r="H2677">
        <f t="shared" si="128"/>
        <v>46</v>
      </c>
      <c r="I2677">
        <f>MATCH(G2677,Technologies!$B$229:$U$229,0)</f>
        <v>11</v>
      </c>
      <c r="J2677">
        <v>121</v>
      </c>
    </row>
    <row r="2678" spans="2:10" x14ac:dyDescent="0.25">
      <c r="B2678">
        <f>INDEX(exante.Technology!$A$5:$A$300,MATCH(E2678,exante.Technology!$C$5:$C$300,0))</f>
        <v>1466</v>
      </c>
      <c r="C2678" s="1">
        <f t="shared" si="127"/>
        <v>167</v>
      </c>
      <c r="D2678" s="30">
        <f>IF(INDEX(Technologies!$B$230:$U$500,H2678,I2678)=0,"",INDEX(Technologies!$B$230:$U$500,H2678,I2678))</f>
        <v>139.29999999999998</v>
      </c>
      <c r="E2678" t="str">
        <f>INDEX(Technologies!$B$230:$B$499,H2678)</f>
        <v>Frzr-Chest-ManDef_WtdSize-Tier2</v>
      </c>
      <c r="G2678" t="str">
        <f t="shared" si="126"/>
        <v>Rated_kWhyr</v>
      </c>
      <c r="H2678">
        <f t="shared" si="128"/>
        <v>46</v>
      </c>
      <c r="I2678">
        <f>MATCH(G2678,Technologies!$B$229:$U$229,0)</f>
        <v>12</v>
      </c>
      <c r="J2678">
        <v>121</v>
      </c>
    </row>
    <row r="2679" spans="2:10" x14ac:dyDescent="0.25">
      <c r="B2679">
        <f>INDEX(exante.Technology!$A$5:$A$300,MATCH(E2679,exante.Technology!$C$5:$C$300,0))</f>
        <v>1466</v>
      </c>
      <c r="C2679" s="1">
        <f t="shared" si="127"/>
        <v>9</v>
      </c>
      <c r="D2679" s="30" t="str">
        <f>IF(INDEX(Technologies!$B$230:$U$500,H2679,I2679)=0,"",INDEX(Technologies!$B$230:$U$500,H2679,I2679))</f>
        <v>RatedkWh</v>
      </c>
      <c r="E2679" t="str">
        <f>INDEX(Technologies!$B$230:$B$499,H2679)</f>
        <v>Frzr-Chest-ManDef_WtdSize-Tier2</v>
      </c>
      <c r="G2679" t="str">
        <f t="shared" si="126"/>
        <v>Scale_Basis_Type</v>
      </c>
      <c r="H2679">
        <f t="shared" si="128"/>
        <v>46</v>
      </c>
      <c r="I2679">
        <f>MATCH(G2679,Technologies!$B$229:$U$229,0)</f>
        <v>13</v>
      </c>
      <c r="J2679">
        <v>121</v>
      </c>
    </row>
    <row r="2680" spans="2:10" x14ac:dyDescent="0.25">
      <c r="B2680">
        <f>INDEX(exante.Technology!$A$5:$A$300,MATCH(E2680,exante.Technology!$C$5:$C$300,0))</f>
        <v>1466</v>
      </c>
      <c r="C2680" s="1">
        <f t="shared" si="127"/>
        <v>10</v>
      </c>
      <c r="D2680" s="30">
        <f>IF(INDEX(Technologies!$B$230:$U$500,H2680,I2680)=0,"",INDEX(Technologies!$B$230:$U$500,H2680,I2680))</f>
        <v>139.29999999999998</v>
      </c>
      <c r="E2680" t="str">
        <f>INDEX(Technologies!$B$230:$B$499,H2680)</f>
        <v>Frzr-Chest-ManDef_WtdSize-Tier2</v>
      </c>
      <c r="G2680" t="str">
        <f t="shared" si="126"/>
        <v>Scale_Basis_Value</v>
      </c>
      <c r="H2680">
        <f t="shared" si="128"/>
        <v>46</v>
      </c>
      <c r="I2680">
        <f>MATCH(G2680,Technologies!$B$229:$U$229,0)</f>
        <v>14</v>
      </c>
      <c r="J2680">
        <v>121</v>
      </c>
    </row>
    <row r="2681" spans="2:10" x14ac:dyDescent="0.25">
      <c r="B2681">
        <f>INDEX(exante.Technology!$A$5:$A$300,MATCH(E2681,exante.Technology!$C$5:$C$300,0))</f>
        <v>1467</v>
      </c>
      <c r="C2681" s="1">
        <f t="shared" si="127"/>
        <v>1086</v>
      </c>
      <c r="D2681" s="30" t="str">
        <f>IF(INDEX(Technologies!$B$230:$U$500,H2681,I2681)=0,"",INDEX(Technologies!$B$230:$U$500,H2681,I2681))</f>
        <v>Chest</v>
      </c>
      <c r="E2681" t="str">
        <f>INDEX(Technologies!$B$230:$B$499,H2681)</f>
        <v>Frzr-Chest-AutoDef_Small-Tier2</v>
      </c>
      <c r="G2681" t="str">
        <f t="shared" si="126"/>
        <v>FreezerType</v>
      </c>
      <c r="H2681">
        <f t="shared" si="128"/>
        <v>47</v>
      </c>
      <c r="I2681">
        <f>MATCH(G2681,Technologies!$B$229:$U$229,0)</f>
        <v>4</v>
      </c>
      <c r="J2681">
        <v>121</v>
      </c>
    </row>
    <row r="2682" spans="2:10" x14ac:dyDescent="0.25">
      <c r="B2682">
        <f>INDEX(exante.Technology!$A$5:$A$300,MATCH(E2682,exante.Technology!$C$5:$C$300,0))</f>
        <v>1467</v>
      </c>
      <c r="C2682" s="1">
        <f t="shared" si="127"/>
        <v>95</v>
      </c>
      <c r="D2682" s="30" t="b">
        <f>IF(INDEX(Technologies!$B$230:$U$500,H2682,I2682)=0,"",INDEX(Technologies!$B$230:$U$500,H2682,I2682))</f>
        <v>0</v>
      </c>
      <c r="E2682" t="str">
        <f>INDEX(Technologies!$B$230:$B$499,H2682)</f>
        <v>Frzr-Chest-AutoDef_Small-Tier2</v>
      </c>
      <c r="G2682" t="str">
        <f t="shared" si="126"/>
        <v>IceMaker</v>
      </c>
      <c r="H2682">
        <f t="shared" si="128"/>
        <v>47</v>
      </c>
      <c r="I2682">
        <f>MATCH(G2682,Technologies!$B$229:$U$229,0)</f>
        <v>5</v>
      </c>
      <c r="J2682">
        <v>121</v>
      </c>
    </row>
    <row r="2683" spans="2:10" x14ac:dyDescent="0.25">
      <c r="B2683">
        <f>INDEX(exante.Technology!$A$5:$A$300,MATCH(E2683,exante.Technology!$C$5:$C$300,0))</f>
        <v>1467</v>
      </c>
      <c r="C2683" s="1">
        <f t="shared" si="127"/>
        <v>1083</v>
      </c>
      <c r="D2683" s="30" t="b">
        <f>IF(INDEX(Technologies!$B$230:$U$500,H2683,I2683)=0,"",INDEX(Technologies!$B$230:$U$500,H2683,I2683))</f>
        <v>0</v>
      </c>
      <c r="E2683" t="str">
        <f>INDEX(Technologies!$B$230:$B$499,H2683)</f>
        <v>Frzr-Chest-AutoDef_Small-Tier2</v>
      </c>
      <c r="G2683" t="str">
        <f t="shared" si="126"/>
        <v>ThruDoorIce</v>
      </c>
      <c r="H2683">
        <f t="shared" si="128"/>
        <v>47</v>
      </c>
      <c r="I2683">
        <f>MATCH(G2683,Technologies!$B$229:$U$229,0)</f>
        <v>6</v>
      </c>
      <c r="J2683">
        <v>121</v>
      </c>
    </row>
    <row r="2684" spans="2:10" x14ac:dyDescent="0.25">
      <c r="B2684">
        <f>INDEX(exante.Technology!$A$5:$A$300,MATCH(E2684,exante.Technology!$C$5:$C$300,0))</f>
        <v>1467</v>
      </c>
      <c r="C2684" s="1">
        <f t="shared" si="127"/>
        <v>38</v>
      </c>
      <c r="D2684" s="30" t="str">
        <f>IF(INDEX(Technologies!$B$230:$U$500,H2684,I2684)=0,"",INDEX(Technologies!$B$230:$U$500,H2684,I2684))</f>
        <v>Automatic</v>
      </c>
      <c r="E2684" t="str">
        <f>INDEX(Technologies!$B$230:$B$499,H2684)</f>
        <v>Frzr-Chest-AutoDef_Small-Tier2</v>
      </c>
      <c r="G2684" t="str">
        <f t="shared" si="126"/>
        <v>Defrost</v>
      </c>
      <c r="H2684">
        <f t="shared" si="128"/>
        <v>47</v>
      </c>
      <c r="I2684">
        <f>MATCH(G2684,Technologies!$B$229:$U$229,0)</f>
        <v>7</v>
      </c>
      <c r="J2684">
        <v>121</v>
      </c>
    </row>
    <row r="2685" spans="2:10" x14ac:dyDescent="0.25">
      <c r="B2685">
        <f>INDEX(exante.Technology!$A$5:$A$300,MATCH(E2685,exante.Technology!$C$5:$C$300,0))</f>
        <v>1467</v>
      </c>
      <c r="C2685" s="1">
        <f t="shared" si="127"/>
        <v>205</v>
      </c>
      <c r="D2685" s="30">
        <f>IF(INDEX(Technologies!$B$230:$U$500,H2685,I2685)=0,"",INDEX(Technologies!$B$230:$U$500,H2685,I2685))</f>
        <v>11</v>
      </c>
      <c r="E2685" t="str">
        <f>INDEX(Technologies!$B$230:$B$499,H2685)</f>
        <v>Frzr-Chest-AutoDef_Small-Tier2</v>
      </c>
      <c r="G2685" t="str">
        <f t="shared" si="126"/>
        <v>TotVolume</v>
      </c>
      <c r="H2685">
        <f t="shared" si="128"/>
        <v>47</v>
      </c>
      <c r="I2685">
        <f>MATCH(G2685,Technologies!$B$229:$U$229,0)</f>
        <v>8</v>
      </c>
      <c r="J2685">
        <v>121</v>
      </c>
    </row>
    <row r="2686" spans="2:10" x14ac:dyDescent="0.25">
      <c r="B2686">
        <f>INDEX(exante.Technology!$A$5:$A$300,MATCH(E2686,exante.Technology!$C$5:$C$300,0))</f>
        <v>1467</v>
      </c>
      <c r="C2686" s="1">
        <f t="shared" si="127"/>
        <v>1084</v>
      </c>
      <c r="D2686" s="30" t="str">
        <f>IF(INDEX(Technologies!$B$230:$U$500,H2686,I2686)=0,"",INDEX(Technologies!$B$230:$U$500,H2686,I2686))</f>
        <v>Small (&lt;13 cu ft.)</v>
      </c>
      <c r="E2686" t="str">
        <f>INDEX(Technologies!$B$230:$B$499,H2686)</f>
        <v>Frzr-Chest-AutoDef_Small-Tier2</v>
      </c>
      <c r="G2686" t="str">
        <f t="shared" si="126"/>
        <v>SizeRange</v>
      </c>
      <c r="H2686">
        <f t="shared" si="128"/>
        <v>47</v>
      </c>
      <c r="I2686">
        <f>MATCH(G2686,Technologies!$B$229:$U$229,0)</f>
        <v>10</v>
      </c>
      <c r="J2686">
        <v>121</v>
      </c>
    </row>
    <row r="2687" spans="2:10" x14ac:dyDescent="0.25">
      <c r="B2687">
        <f>INDEX(exante.Technology!$A$5:$A$300,MATCH(E2687,exante.Technology!$C$5:$C$300,0))</f>
        <v>1467</v>
      </c>
      <c r="C2687" s="1">
        <f t="shared" si="127"/>
        <v>1085</v>
      </c>
      <c r="D2687" s="30" t="str">
        <f>IF(INDEX(Technologies!$B$230:$U$500,H2687,I2687)=0,"",INDEX(Technologies!$B$230:$U$500,H2687,I2687))</f>
        <v>Tier2</v>
      </c>
      <c r="E2687" t="str">
        <f>INDEX(Technologies!$B$230:$B$499,H2687)</f>
        <v>Frzr-Chest-AutoDef_Small-Tier2</v>
      </c>
      <c r="G2687" t="str">
        <f t="shared" si="126"/>
        <v>EffLevel</v>
      </c>
      <c r="H2687">
        <f t="shared" si="128"/>
        <v>47</v>
      </c>
      <c r="I2687">
        <f>MATCH(G2687,Technologies!$B$229:$U$229,0)</f>
        <v>11</v>
      </c>
      <c r="J2687">
        <v>121</v>
      </c>
    </row>
    <row r="2688" spans="2:10" x14ac:dyDescent="0.25">
      <c r="B2688">
        <f>INDEX(exante.Technology!$A$5:$A$300,MATCH(E2688,exante.Technology!$C$5:$C$300,0))</f>
        <v>1467</v>
      </c>
      <c r="C2688" s="1">
        <f t="shared" si="127"/>
        <v>167</v>
      </c>
      <c r="D2688" s="30">
        <f>IF(INDEX(Technologies!$B$230:$U$500,H2688,I2688)=0,"",INDEX(Technologies!$B$230:$U$500,H2688,I2688))</f>
        <v>182.7</v>
      </c>
      <c r="E2688" t="str">
        <f>INDEX(Technologies!$B$230:$B$499,H2688)</f>
        <v>Frzr-Chest-AutoDef_Small-Tier2</v>
      </c>
      <c r="G2688" t="str">
        <f t="shared" si="126"/>
        <v>Rated_kWhyr</v>
      </c>
      <c r="H2688">
        <f t="shared" si="128"/>
        <v>47</v>
      </c>
      <c r="I2688">
        <f>MATCH(G2688,Technologies!$B$229:$U$229,0)</f>
        <v>12</v>
      </c>
      <c r="J2688">
        <v>121</v>
      </c>
    </row>
    <row r="2689" spans="2:10" x14ac:dyDescent="0.25">
      <c r="B2689">
        <f>INDEX(exante.Technology!$A$5:$A$300,MATCH(E2689,exante.Technology!$C$5:$C$300,0))</f>
        <v>1467</v>
      </c>
      <c r="C2689" s="1">
        <f t="shared" si="127"/>
        <v>9</v>
      </c>
      <c r="D2689" s="30" t="str">
        <f>IF(INDEX(Technologies!$B$230:$U$500,H2689,I2689)=0,"",INDEX(Technologies!$B$230:$U$500,H2689,I2689))</f>
        <v>RatedkWh</v>
      </c>
      <c r="E2689" t="str">
        <f>INDEX(Technologies!$B$230:$B$499,H2689)</f>
        <v>Frzr-Chest-AutoDef_Small-Tier2</v>
      </c>
      <c r="G2689" t="str">
        <f t="shared" ref="G2689:G2752" si="129">VLOOKUP(C2689,$B$6:$C$17,2,FALSE)</f>
        <v>Scale_Basis_Type</v>
      </c>
      <c r="H2689">
        <f t="shared" si="128"/>
        <v>47</v>
      </c>
      <c r="I2689">
        <f>MATCH(G2689,Technologies!$B$229:$U$229,0)</f>
        <v>13</v>
      </c>
      <c r="J2689">
        <v>121</v>
      </c>
    </row>
    <row r="2690" spans="2:10" x14ac:dyDescent="0.25">
      <c r="B2690">
        <f>INDEX(exante.Technology!$A$5:$A$300,MATCH(E2690,exante.Technology!$C$5:$C$300,0))</f>
        <v>1467</v>
      </c>
      <c r="C2690" s="1">
        <f t="shared" si="127"/>
        <v>10</v>
      </c>
      <c r="D2690" s="30">
        <f>IF(INDEX(Technologies!$B$230:$U$500,H2690,I2690)=0,"",INDEX(Technologies!$B$230:$U$500,H2690,I2690))</f>
        <v>182.7</v>
      </c>
      <c r="E2690" t="str">
        <f>INDEX(Technologies!$B$230:$B$499,H2690)</f>
        <v>Frzr-Chest-AutoDef_Small-Tier2</v>
      </c>
      <c r="G2690" t="str">
        <f t="shared" si="129"/>
        <v>Scale_Basis_Value</v>
      </c>
      <c r="H2690">
        <f t="shared" si="128"/>
        <v>47</v>
      </c>
      <c r="I2690">
        <f>MATCH(G2690,Technologies!$B$229:$U$229,0)</f>
        <v>14</v>
      </c>
      <c r="J2690">
        <v>121</v>
      </c>
    </row>
    <row r="2691" spans="2:10" x14ac:dyDescent="0.25">
      <c r="B2691">
        <f>INDEX(exante.Technology!$A$5:$A$300,MATCH(E2691,exante.Technology!$C$5:$C$300,0))</f>
        <v>1468</v>
      </c>
      <c r="C2691" s="1">
        <f t="shared" si="127"/>
        <v>1086</v>
      </c>
      <c r="D2691" s="30" t="str">
        <f>IF(INDEX(Technologies!$B$230:$U$500,H2691,I2691)=0,"",INDEX(Technologies!$B$230:$U$500,H2691,I2691))</f>
        <v>Chest</v>
      </c>
      <c r="E2691" t="str">
        <f>INDEX(Technologies!$B$230:$B$499,H2691)</f>
        <v>Frzr-Chest-AutoDef_Med-Tier2</v>
      </c>
      <c r="G2691" t="str">
        <f t="shared" si="129"/>
        <v>FreezerType</v>
      </c>
      <c r="H2691">
        <f t="shared" si="128"/>
        <v>48</v>
      </c>
      <c r="I2691">
        <f>MATCH(G2691,Technologies!$B$229:$U$229,0)</f>
        <v>4</v>
      </c>
      <c r="J2691">
        <v>121</v>
      </c>
    </row>
    <row r="2692" spans="2:10" x14ac:dyDescent="0.25">
      <c r="B2692">
        <f>INDEX(exante.Technology!$A$5:$A$300,MATCH(E2692,exante.Technology!$C$5:$C$300,0))</f>
        <v>1468</v>
      </c>
      <c r="C2692" s="1">
        <f t="shared" si="127"/>
        <v>95</v>
      </c>
      <c r="D2692" s="30" t="b">
        <f>IF(INDEX(Technologies!$B$230:$U$500,H2692,I2692)=0,"",INDEX(Technologies!$B$230:$U$500,H2692,I2692))</f>
        <v>0</v>
      </c>
      <c r="E2692" t="str">
        <f>INDEX(Technologies!$B$230:$B$499,H2692)</f>
        <v>Frzr-Chest-AutoDef_Med-Tier2</v>
      </c>
      <c r="G2692" t="str">
        <f t="shared" si="129"/>
        <v>IceMaker</v>
      </c>
      <c r="H2692">
        <f t="shared" si="128"/>
        <v>48</v>
      </c>
      <c r="I2692">
        <f>MATCH(G2692,Technologies!$B$229:$U$229,0)</f>
        <v>5</v>
      </c>
      <c r="J2692">
        <v>121</v>
      </c>
    </row>
    <row r="2693" spans="2:10" x14ac:dyDescent="0.25">
      <c r="B2693">
        <f>INDEX(exante.Technology!$A$5:$A$300,MATCH(E2693,exante.Technology!$C$5:$C$300,0))</f>
        <v>1468</v>
      </c>
      <c r="C2693" s="1">
        <f t="shared" si="127"/>
        <v>1083</v>
      </c>
      <c r="D2693" s="30" t="b">
        <f>IF(INDEX(Technologies!$B$230:$U$500,H2693,I2693)=0,"",INDEX(Technologies!$B$230:$U$500,H2693,I2693))</f>
        <v>0</v>
      </c>
      <c r="E2693" t="str">
        <f>INDEX(Technologies!$B$230:$B$499,H2693)</f>
        <v>Frzr-Chest-AutoDef_Med-Tier2</v>
      </c>
      <c r="G2693" t="str">
        <f t="shared" si="129"/>
        <v>ThruDoorIce</v>
      </c>
      <c r="H2693">
        <f t="shared" si="128"/>
        <v>48</v>
      </c>
      <c r="I2693">
        <f>MATCH(G2693,Technologies!$B$229:$U$229,0)</f>
        <v>6</v>
      </c>
      <c r="J2693">
        <v>121</v>
      </c>
    </row>
    <row r="2694" spans="2:10" x14ac:dyDescent="0.25">
      <c r="B2694">
        <f>INDEX(exante.Technology!$A$5:$A$300,MATCH(E2694,exante.Technology!$C$5:$C$300,0))</f>
        <v>1468</v>
      </c>
      <c r="C2694" s="1">
        <f t="shared" si="127"/>
        <v>38</v>
      </c>
      <c r="D2694" s="30" t="str">
        <f>IF(INDEX(Technologies!$B$230:$U$500,H2694,I2694)=0,"",INDEX(Technologies!$B$230:$U$500,H2694,I2694))</f>
        <v>Automatic</v>
      </c>
      <c r="E2694" t="str">
        <f>INDEX(Technologies!$B$230:$B$499,H2694)</f>
        <v>Frzr-Chest-AutoDef_Med-Tier2</v>
      </c>
      <c r="G2694" t="str">
        <f t="shared" si="129"/>
        <v>Defrost</v>
      </c>
      <c r="H2694">
        <f t="shared" si="128"/>
        <v>48</v>
      </c>
      <c r="I2694">
        <f>MATCH(G2694,Technologies!$B$229:$U$229,0)</f>
        <v>7</v>
      </c>
      <c r="J2694">
        <v>121</v>
      </c>
    </row>
    <row r="2695" spans="2:10" x14ac:dyDescent="0.25">
      <c r="B2695">
        <f>INDEX(exante.Technology!$A$5:$A$300,MATCH(E2695,exante.Technology!$C$5:$C$300,0))</f>
        <v>1468</v>
      </c>
      <c r="C2695" s="1">
        <f t="shared" si="127"/>
        <v>205</v>
      </c>
      <c r="D2695" s="30">
        <f>IF(INDEX(Technologies!$B$230:$U$500,H2695,I2695)=0,"",INDEX(Technologies!$B$230:$U$500,H2695,I2695))</f>
        <v>14.5</v>
      </c>
      <c r="E2695" t="str">
        <f>INDEX(Technologies!$B$230:$B$499,H2695)</f>
        <v>Frzr-Chest-AutoDef_Med-Tier2</v>
      </c>
      <c r="G2695" t="str">
        <f t="shared" si="129"/>
        <v>TotVolume</v>
      </c>
      <c r="H2695">
        <f t="shared" si="128"/>
        <v>48</v>
      </c>
      <c r="I2695">
        <f>MATCH(G2695,Technologies!$B$229:$U$229,0)</f>
        <v>8</v>
      </c>
      <c r="J2695">
        <v>121</v>
      </c>
    </row>
    <row r="2696" spans="2:10" x14ac:dyDescent="0.25">
      <c r="B2696">
        <f>INDEX(exante.Technology!$A$5:$A$300,MATCH(E2696,exante.Technology!$C$5:$C$300,0))</f>
        <v>1468</v>
      </c>
      <c r="C2696" s="1">
        <f t="shared" si="127"/>
        <v>1084</v>
      </c>
      <c r="D2696" s="30" t="str">
        <f>IF(INDEX(Technologies!$B$230:$U$500,H2696,I2696)=0,"",INDEX(Technologies!$B$230:$U$500,H2696,I2696))</f>
        <v>Medium (13-16 cu ft)</v>
      </c>
      <c r="E2696" t="str">
        <f>INDEX(Technologies!$B$230:$B$499,H2696)</f>
        <v>Frzr-Chest-AutoDef_Med-Tier2</v>
      </c>
      <c r="G2696" t="str">
        <f t="shared" si="129"/>
        <v>SizeRange</v>
      </c>
      <c r="H2696">
        <f t="shared" si="128"/>
        <v>48</v>
      </c>
      <c r="I2696">
        <f>MATCH(G2696,Technologies!$B$229:$U$229,0)</f>
        <v>10</v>
      </c>
      <c r="J2696">
        <v>121</v>
      </c>
    </row>
    <row r="2697" spans="2:10" x14ac:dyDescent="0.25">
      <c r="B2697">
        <f>INDEX(exante.Technology!$A$5:$A$300,MATCH(E2697,exante.Technology!$C$5:$C$300,0))</f>
        <v>1468</v>
      </c>
      <c r="C2697" s="1">
        <f t="shared" si="127"/>
        <v>1085</v>
      </c>
      <c r="D2697" s="30" t="str">
        <f>IF(INDEX(Technologies!$B$230:$U$500,H2697,I2697)=0,"",INDEX(Technologies!$B$230:$U$500,H2697,I2697))</f>
        <v>Tier2</v>
      </c>
      <c r="E2697" t="str">
        <f>INDEX(Technologies!$B$230:$B$499,H2697)</f>
        <v>Frzr-Chest-AutoDef_Med-Tier2</v>
      </c>
      <c r="G2697" t="str">
        <f t="shared" si="129"/>
        <v>EffLevel</v>
      </c>
      <c r="H2697">
        <f t="shared" si="128"/>
        <v>48</v>
      </c>
      <c r="I2697">
        <f>MATCH(G2697,Technologies!$B$229:$U$229,0)</f>
        <v>11</v>
      </c>
      <c r="J2697">
        <v>121</v>
      </c>
    </row>
    <row r="2698" spans="2:10" x14ac:dyDescent="0.25">
      <c r="B2698">
        <f>INDEX(exante.Technology!$A$5:$A$300,MATCH(E2698,exante.Technology!$C$5:$C$300,0))</f>
        <v>1468</v>
      </c>
      <c r="C2698" s="1">
        <f t="shared" si="127"/>
        <v>167</v>
      </c>
      <c r="D2698" s="30">
        <f>IF(INDEX(Technologies!$B$230:$U$500,H2698,I2698)=0,"",INDEX(Technologies!$B$230:$U$500,H2698,I2698))</f>
        <v>207.89999999999998</v>
      </c>
      <c r="E2698" t="str">
        <f>INDEX(Technologies!$B$230:$B$499,H2698)</f>
        <v>Frzr-Chest-AutoDef_Med-Tier2</v>
      </c>
      <c r="G2698" t="str">
        <f t="shared" si="129"/>
        <v>Rated_kWhyr</v>
      </c>
      <c r="H2698">
        <f t="shared" si="128"/>
        <v>48</v>
      </c>
      <c r="I2698">
        <f>MATCH(G2698,Technologies!$B$229:$U$229,0)</f>
        <v>12</v>
      </c>
      <c r="J2698">
        <v>121</v>
      </c>
    </row>
    <row r="2699" spans="2:10" x14ac:dyDescent="0.25">
      <c r="B2699">
        <f>INDEX(exante.Technology!$A$5:$A$300,MATCH(E2699,exante.Technology!$C$5:$C$300,0))</f>
        <v>1468</v>
      </c>
      <c r="C2699" s="1">
        <f t="shared" si="127"/>
        <v>9</v>
      </c>
      <c r="D2699" s="30" t="str">
        <f>IF(INDEX(Technologies!$B$230:$U$500,H2699,I2699)=0,"",INDEX(Technologies!$B$230:$U$500,H2699,I2699))</f>
        <v>RatedkWh</v>
      </c>
      <c r="E2699" t="str">
        <f>INDEX(Technologies!$B$230:$B$499,H2699)</f>
        <v>Frzr-Chest-AutoDef_Med-Tier2</v>
      </c>
      <c r="G2699" t="str">
        <f t="shared" si="129"/>
        <v>Scale_Basis_Type</v>
      </c>
      <c r="H2699">
        <f t="shared" si="128"/>
        <v>48</v>
      </c>
      <c r="I2699">
        <f>MATCH(G2699,Technologies!$B$229:$U$229,0)</f>
        <v>13</v>
      </c>
      <c r="J2699">
        <v>121</v>
      </c>
    </row>
    <row r="2700" spans="2:10" x14ac:dyDescent="0.25">
      <c r="B2700">
        <f>INDEX(exante.Technology!$A$5:$A$300,MATCH(E2700,exante.Technology!$C$5:$C$300,0))</f>
        <v>1468</v>
      </c>
      <c r="C2700" s="1">
        <f t="shared" si="127"/>
        <v>10</v>
      </c>
      <c r="D2700" s="30">
        <f>IF(INDEX(Technologies!$B$230:$U$500,H2700,I2700)=0,"",INDEX(Technologies!$B$230:$U$500,H2700,I2700))</f>
        <v>207.89999999999998</v>
      </c>
      <c r="E2700" t="str">
        <f>INDEX(Technologies!$B$230:$B$499,H2700)</f>
        <v>Frzr-Chest-AutoDef_Med-Tier2</v>
      </c>
      <c r="G2700" t="str">
        <f t="shared" si="129"/>
        <v>Scale_Basis_Value</v>
      </c>
      <c r="H2700">
        <f t="shared" si="128"/>
        <v>48</v>
      </c>
      <c r="I2700">
        <f>MATCH(G2700,Technologies!$B$229:$U$229,0)</f>
        <v>14</v>
      </c>
      <c r="J2700">
        <v>121</v>
      </c>
    </row>
    <row r="2701" spans="2:10" x14ac:dyDescent="0.25">
      <c r="B2701">
        <f>INDEX(exante.Technology!$A$5:$A$300,MATCH(E2701,exante.Technology!$C$5:$C$300,0))</f>
        <v>1469</v>
      </c>
      <c r="C2701" s="1">
        <f t="shared" si="127"/>
        <v>1086</v>
      </c>
      <c r="D2701" s="30" t="str">
        <f>IF(INDEX(Technologies!$B$230:$U$500,H2701,I2701)=0,"",INDEX(Technologies!$B$230:$U$500,H2701,I2701))</f>
        <v>Chest</v>
      </c>
      <c r="E2701" t="str">
        <f>INDEX(Technologies!$B$230:$B$499,H2701)</f>
        <v>Frzr-Chest-AutoDef_Large-Tier2</v>
      </c>
      <c r="G2701" t="str">
        <f t="shared" si="129"/>
        <v>FreezerType</v>
      </c>
      <c r="H2701">
        <f t="shared" si="128"/>
        <v>49</v>
      </c>
      <c r="I2701">
        <f>MATCH(G2701,Technologies!$B$229:$U$229,0)</f>
        <v>4</v>
      </c>
      <c r="J2701">
        <v>121</v>
      </c>
    </row>
    <row r="2702" spans="2:10" x14ac:dyDescent="0.25">
      <c r="B2702">
        <f>INDEX(exante.Technology!$A$5:$A$300,MATCH(E2702,exante.Technology!$C$5:$C$300,0))</f>
        <v>1469</v>
      </c>
      <c r="C2702" s="1">
        <f t="shared" si="127"/>
        <v>95</v>
      </c>
      <c r="D2702" s="30" t="b">
        <f>IF(INDEX(Technologies!$B$230:$U$500,H2702,I2702)=0,"",INDEX(Technologies!$B$230:$U$500,H2702,I2702))</f>
        <v>0</v>
      </c>
      <c r="E2702" t="str">
        <f>INDEX(Technologies!$B$230:$B$499,H2702)</f>
        <v>Frzr-Chest-AutoDef_Large-Tier2</v>
      </c>
      <c r="G2702" t="str">
        <f t="shared" si="129"/>
        <v>IceMaker</v>
      </c>
      <c r="H2702">
        <f t="shared" si="128"/>
        <v>49</v>
      </c>
      <c r="I2702">
        <f>MATCH(G2702,Technologies!$B$229:$U$229,0)</f>
        <v>5</v>
      </c>
      <c r="J2702">
        <v>121</v>
      </c>
    </row>
    <row r="2703" spans="2:10" x14ac:dyDescent="0.25">
      <c r="B2703">
        <f>INDEX(exante.Technology!$A$5:$A$300,MATCH(E2703,exante.Technology!$C$5:$C$300,0))</f>
        <v>1469</v>
      </c>
      <c r="C2703" s="1">
        <f t="shared" si="127"/>
        <v>1083</v>
      </c>
      <c r="D2703" s="30" t="b">
        <f>IF(INDEX(Technologies!$B$230:$U$500,H2703,I2703)=0,"",INDEX(Technologies!$B$230:$U$500,H2703,I2703))</f>
        <v>0</v>
      </c>
      <c r="E2703" t="str">
        <f>INDEX(Technologies!$B$230:$B$499,H2703)</f>
        <v>Frzr-Chest-AutoDef_Large-Tier2</v>
      </c>
      <c r="G2703" t="str">
        <f t="shared" si="129"/>
        <v>ThruDoorIce</v>
      </c>
      <c r="H2703">
        <f t="shared" si="128"/>
        <v>49</v>
      </c>
      <c r="I2703">
        <f>MATCH(G2703,Technologies!$B$229:$U$229,0)</f>
        <v>6</v>
      </c>
      <c r="J2703">
        <v>121</v>
      </c>
    </row>
    <row r="2704" spans="2:10" x14ac:dyDescent="0.25">
      <c r="B2704">
        <f>INDEX(exante.Technology!$A$5:$A$300,MATCH(E2704,exante.Technology!$C$5:$C$300,0))</f>
        <v>1469</v>
      </c>
      <c r="C2704" s="1">
        <f t="shared" si="127"/>
        <v>38</v>
      </c>
      <c r="D2704" s="30" t="str">
        <f>IF(INDEX(Technologies!$B$230:$U$500,H2704,I2704)=0,"",INDEX(Technologies!$B$230:$U$500,H2704,I2704))</f>
        <v>Automatic</v>
      </c>
      <c r="E2704" t="str">
        <f>INDEX(Technologies!$B$230:$B$499,H2704)</f>
        <v>Frzr-Chest-AutoDef_Large-Tier2</v>
      </c>
      <c r="G2704" t="str">
        <f t="shared" si="129"/>
        <v>Defrost</v>
      </c>
      <c r="H2704">
        <f t="shared" si="128"/>
        <v>49</v>
      </c>
      <c r="I2704">
        <f>MATCH(G2704,Technologies!$B$229:$U$229,0)</f>
        <v>7</v>
      </c>
      <c r="J2704">
        <v>121</v>
      </c>
    </row>
    <row r="2705" spans="2:10" x14ac:dyDescent="0.25">
      <c r="B2705">
        <f>INDEX(exante.Technology!$A$5:$A$300,MATCH(E2705,exante.Technology!$C$5:$C$300,0))</f>
        <v>1469</v>
      </c>
      <c r="C2705" s="1">
        <f t="shared" si="127"/>
        <v>205</v>
      </c>
      <c r="D2705" s="30">
        <f>IF(INDEX(Technologies!$B$230:$U$500,H2705,I2705)=0,"",INDEX(Technologies!$B$230:$U$500,H2705,I2705))</f>
        <v>18</v>
      </c>
      <c r="E2705" t="str">
        <f>INDEX(Technologies!$B$230:$B$499,H2705)</f>
        <v>Frzr-Chest-AutoDef_Large-Tier2</v>
      </c>
      <c r="G2705" t="str">
        <f t="shared" si="129"/>
        <v>TotVolume</v>
      </c>
      <c r="H2705">
        <f t="shared" si="128"/>
        <v>49</v>
      </c>
      <c r="I2705">
        <f>MATCH(G2705,Technologies!$B$229:$U$229,0)</f>
        <v>8</v>
      </c>
      <c r="J2705">
        <v>121</v>
      </c>
    </row>
    <row r="2706" spans="2:10" x14ac:dyDescent="0.25">
      <c r="B2706">
        <f>INDEX(exante.Technology!$A$5:$A$300,MATCH(E2706,exante.Technology!$C$5:$C$300,0))</f>
        <v>1469</v>
      </c>
      <c r="C2706" s="1">
        <f t="shared" si="127"/>
        <v>1084</v>
      </c>
      <c r="D2706" s="30" t="str">
        <f>IF(INDEX(Technologies!$B$230:$U$500,H2706,I2706)=0,"",INDEX(Technologies!$B$230:$U$500,H2706,I2706))</f>
        <v>Large (&gt;16 cu ft)</v>
      </c>
      <c r="E2706" t="str">
        <f>INDEX(Technologies!$B$230:$B$499,H2706)</f>
        <v>Frzr-Chest-AutoDef_Large-Tier2</v>
      </c>
      <c r="G2706" t="str">
        <f t="shared" si="129"/>
        <v>SizeRange</v>
      </c>
      <c r="H2706">
        <f t="shared" si="128"/>
        <v>49</v>
      </c>
      <c r="I2706">
        <f>MATCH(G2706,Technologies!$B$229:$U$229,0)</f>
        <v>10</v>
      </c>
      <c r="J2706">
        <v>121</v>
      </c>
    </row>
    <row r="2707" spans="2:10" x14ac:dyDescent="0.25">
      <c r="B2707">
        <f>INDEX(exante.Technology!$A$5:$A$300,MATCH(E2707,exante.Technology!$C$5:$C$300,0))</f>
        <v>1469</v>
      </c>
      <c r="C2707" s="1">
        <f t="shared" si="127"/>
        <v>1085</v>
      </c>
      <c r="D2707" s="30" t="str">
        <f>IF(INDEX(Technologies!$B$230:$U$500,H2707,I2707)=0,"",INDEX(Technologies!$B$230:$U$500,H2707,I2707))</f>
        <v>Tier2</v>
      </c>
      <c r="E2707" t="str">
        <f>INDEX(Technologies!$B$230:$B$499,H2707)</f>
        <v>Frzr-Chest-AutoDef_Large-Tier2</v>
      </c>
      <c r="G2707" t="str">
        <f t="shared" si="129"/>
        <v>EffLevel</v>
      </c>
      <c r="H2707">
        <f t="shared" si="128"/>
        <v>49</v>
      </c>
      <c r="I2707">
        <f>MATCH(G2707,Technologies!$B$229:$U$229,0)</f>
        <v>11</v>
      </c>
      <c r="J2707">
        <v>121</v>
      </c>
    </row>
    <row r="2708" spans="2:10" x14ac:dyDescent="0.25">
      <c r="B2708">
        <f>INDEX(exante.Technology!$A$5:$A$300,MATCH(E2708,exante.Technology!$C$5:$C$300,0))</f>
        <v>1469</v>
      </c>
      <c r="C2708" s="1">
        <f t="shared" si="127"/>
        <v>167</v>
      </c>
      <c r="D2708" s="30">
        <f>IF(INDEX(Technologies!$B$230:$U$500,H2708,I2708)=0,"",INDEX(Technologies!$B$230:$U$500,H2708,I2708))</f>
        <v>232.39999999999998</v>
      </c>
      <c r="E2708" t="str">
        <f>INDEX(Technologies!$B$230:$B$499,H2708)</f>
        <v>Frzr-Chest-AutoDef_Large-Tier2</v>
      </c>
      <c r="G2708" t="str">
        <f t="shared" si="129"/>
        <v>Rated_kWhyr</v>
      </c>
      <c r="H2708">
        <f t="shared" si="128"/>
        <v>49</v>
      </c>
      <c r="I2708">
        <f>MATCH(G2708,Technologies!$B$229:$U$229,0)</f>
        <v>12</v>
      </c>
      <c r="J2708">
        <v>121</v>
      </c>
    </row>
    <row r="2709" spans="2:10" x14ac:dyDescent="0.25">
      <c r="B2709">
        <f>INDEX(exante.Technology!$A$5:$A$300,MATCH(E2709,exante.Technology!$C$5:$C$300,0))</f>
        <v>1469</v>
      </c>
      <c r="C2709" s="1">
        <f t="shared" si="127"/>
        <v>9</v>
      </c>
      <c r="D2709" s="30" t="str">
        <f>IF(INDEX(Technologies!$B$230:$U$500,H2709,I2709)=0,"",INDEX(Technologies!$B$230:$U$500,H2709,I2709))</f>
        <v>RatedkWh</v>
      </c>
      <c r="E2709" t="str">
        <f>INDEX(Technologies!$B$230:$B$499,H2709)</f>
        <v>Frzr-Chest-AutoDef_Large-Tier2</v>
      </c>
      <c r="G2709" t="str">
        <f t="shared" si="129"/>
        <v>Scale_Basis_Type</v>
      </c>
      <c r="H2709">
        <f t="shared" si="128"/>
        <v>49</v>
      </c>
      <c r="I2709">
        <f>MATCH(G2709,Technologies!$B$229:$U$229,0)</f>
        <v>13</v>
      </c>
      <c r="J2709">
        <v>121</v>
      </c>
    </row>
    <row r="2710" spans="2:10" x14ac:dyDescent="0.25">
      <c r="B2710">
        <f>INDEX(exante.Technology!$A$5:$A$300,MATCH(E2710,exante.Technology!$C$5:$C$300,0))</f>
        <v>1469</v>
      </c>
      <c r="C2710" s="1">
        <f t="shared" si="127"/>
        <v>10</v>
      </c>
      <c r="D2710" s="30">
        <f>IF(INDEX(Technologies!$B$230:$U$500,H2710,I2710)=0,"",INDEX(Technologies!$B$230:$U$500,H2710,I2710))</f>
        <v>232.39999999999998</v>
      </c>
      <c r="E2710" t="str">
        <f>INDEX(Technologies!$B$230:$B$499,H2710)</f>
        <v>Frzr-Chest-AutoDef_Large-Tier2</v>
      </c>
      <c r="G2710" t="str">
        <f t="shared" si="129"/>
        <v>Scale_Basis_Value</v>
      </c>
      <c r="H2710">
        <f t="shared" si="128"/>
        <v>49</v>
      </c>
      <c r="I2710">
        <f>MATCH(G2710,Technologies!$B$229:$U$229,0)</f>
        <v>14</v>
      </c>
      <c r="J2710">
        <v>121</v>
      </c>
    </row>
    <row r="2711" spans="2:10" x14ac:dyDescent="0.25">
      <c r="B2711">
        <f>INDEX(exante.Technology!$A$5:$A$300,MATCH(E2711,exante.Technology!$C$5:$C$300,0))</f>
        <v>1470</v>
      </c>
      <c r="C2711" s="1">
        <f t="shared" si="127"/>
        <v>1086</v>
      </c>
      <c r="D2711" s="30" t="str">
        <f>IF(INDEX(Technologies!$B$230:$U$500,H2711,I2711)=0,"",INDEX(Technologies!$B$230:$U$500,H2711,I2711))</f>
        <v>Chest</v>
      </c>
      <c r="E2711" t="str">
        <f>INDEX(Technologies!$B$230:$B$499,H2711)</f>
        <v>Frzr-Chest-AutoDef_WtdSize-Tier2</v>
      </c>
      <c r="G2711" t="str">
        <f t="shared" si="129"/>
        <v>FreezerType</v>
      </c>
      <c r="H2711">
        <f t="shared" si="128"/>
        <v>50</v>
      </c>
      <c r="I2711">
        <f>MATCH(G2711,Technologies!$B$229:$U$229,0)</f>
        <v>4</v>
      </c>
      <c r="J2711">
        <v>121</v>
      </c>
    </row>
    <row r="2712" spans="2:10" x14ac:dyDescent="0.25">
      <c r="B2712">
        <f>INDEX(exante.Technology!$A$5:$A$300,MATCH(E2712,exante.Technology!$C$5:$C$300,0))</f>
        <v>1470</v>
      </c>
      <c r="C2712" s="1">
        <f t="shared" si="127"/>
        <v>95</v>
      </c>
      <c r="D2712" s="30" t="b">
        <f>IF(INDEX(Technologies!$B$230:$U$500,H2712,I2712)=0,"",INDEX(Technologies!$B$230:$U$500,H2712,I2712))</f>
        <v>0</v>
      </c>
      <c r="E2712" t="str">
        <f>INDEX(Technologies!$B$230:$B$499,H2712)</f>
        <v>Frzr-Chest-AutoDef_WtdSize-Tier2</v>
      </c>
      <c r="G2712" t="str">
        <f t="shared" si="129"/>
        <v>IceMaker</v>
      </c>
      <c r="H2712">
        <f t="shared" si="128"/>
        <v>50</v>
      </c>
      <c r="I2712">
        <f>MATCH(G2712,Technologies!$B$229:$U$229,0)</f>
        <v>5</v>
      </c>
      <c r="J2712">
        <v>121</v>
      </c>
    </row>
    <row r="2713" spans="2:10" x14ac:dyDescent="0.25">
      <c r="B2713">
        <f>INDEX(exante.Technology!$A$5:$A$300,MATCH(E2713,exante.Technology!$C$5:$C$300,0))</f>
        <v>1470</v>
      </c>
      <c r="C2713" s="1">
        <f t="shared" si="127"/>
        <v>1083</v>
      </c>
      <c r="D2713" s="30" t="b">
        <f>IF(INDEX(Technologies!$B$230:$U$500,H2713,I2713)=0,"",INDEX(Technologies!$B$230:$U$500,H2713,I2713))</f>
        <v>0</v>
      </c>
      <c r="E2713" t="str">
        <f>INDEX(Technologies!$B$230:$B$499,H2713)</f>
        <v>Frzr-Chest-AutoDef_WtdSize-Tier2</v>
      </c>
      <c r="G2713" t="str">
        <f t="shared" si="129"/>
        <v>ThruDoorIce</v>
      </c>
      <c r="H2713">
        <f t="shared" si="128"/>
        <v>50</v>
      </c>
      <c r="I2713">
        <f>MATCH(G2713,Technologies!$B$229:$U$229,0)</f>
        <v>6</v>
      </c>
      <c r="J2713">
        <v>121</v>
      </c>
    </row>
    <row r="2714" spans="2:10" x14ac:dyDescent="0.25">
      <c r="B2714">
        <f>INDEX(exante.Technology!$A$5:$A$300,MATCH(E2714,exante.Technology!$C$5:$C$300,0))</f>
        <v>1470</v>
      </c>
      <c r="C2714" s="1">
        <f t="shared" si="127"/>
        <v>38</v>
      </c>
      <c r="D2714" s="30" t="str">
        <f>IF(INDEX(Technologies!$B$230:$U$500,H2714,I2714)=0,"",INDEX(Technologies!$B$230:$U$500,H2714,I2714))</f>
        <v>Automatic</v>
      </c>
      <c r="E2714" t="str">
        <f>INDEX(Technologies!$B$230:$B$499,H2714)</f>
        <v>Frzr-Chest-AutoDef_WtdSize-Tier2</v>
      </c>
      <c r="G2714" t="str">
        <f t="shared" si="129"/>
        <v>Defrost</v>
      </c>
      <c r="H2714">
        <f t="shared" si="128"/>
        <v>50</v>
      </c>
      <c r="I2714">
        <f>MATCH(G2714,Technologies!$B$229:$U$229,0)</f>
        <v>7</v>
      </c>
      <c r="J2714">
        <v>121</v>
      </c>
    </row>
    <row r="2715" spans="2:10" x14ac:dyDescent="0.25">
      <c r="B2715">
        <f>INDEX(exante.Technology!$A$5:$A$300,MATCH(E2715,exante.Technology!$C$5:$C$300,0))</f>
        <v>1470</v>
      </c>
      <c r="C2715" s="1">
        <f t="shared" si="127"/>
        <v>205</v>
      </c>
      <c r="D2715" s="30">
        <f>IF(INDEX(Technologies!$B$230:$U$500,H2715,I2715)=0,"",INDEX(Technologies!$B$230:$U$500,H2715,I2715))</f>
        <v>13</v>
      </c>
      <c r="E2715" t="str">
        <f>INDEX(Technologies!$B$230:$B$499,H2715)</f>
        <v>Frzr-Chest-AutoDef_WtdSize-Tier2</v>
      </c>
      <c r="G2715" t="str">
        <f t="shared" si="129"/>
        <v>TotVolume</v>
      </c>
      <c r="H2715">
        <f t="shared" si="128"/>
        <v>50</v>
      </c>
      <c r="I2715">
        <f>MATCH(G2715,Technologies!$B$229:$U$229,0)</f>
        <v>8</v>
      </c>
      <c r="J2715">
        <v>121</v>
      </c>
    </row>
    <row r="2716" spans="2:10" x14ac:dyDescent="0.25">
      <c r="B2716">
        <f>INDEX(exante.Technology!$A$5:$A$300,MATCH(E2716,exante.Technology!$C$5:$C$300,0))</f>
        <v>1470</v>
      </c>
      <c r="C2716" s="1">
        <f t="shared" si="127"/>
        <v>1084</v>
      </c>
      <c r="D2716" s="30" t="str">
        <f>IF(INDEX(Technologies!$B$230:$U$500,H2716,I2716)=0,"",INDEX(Technologies!$B$230:$U$500,H2716,I2716))</f>
        <v>Weighted</v>
      </c>
      <c r="E2716" t="str">
        <f>INDEX(Technologies!$B$230:$B$499,H2716)</f>
        <v>Frzr-Chest-AutoDef_WtdSize-Tier2</v>
      </c>
      <c r="G2716" t="str">
        <f t="shared" si="129"/>
        <v>SizeRange</v>
      </c>
      <c r="H2716">
        <f t="shared" si="128"/>
        <v>50</v>
      </c>
      <c r="I2716">
        <f>MATCH(G2716,Technologies!$B$229:$U$229,0)</f>
        <v>10</v>
      </c>
      <c r="J2716">
        <v>121</v>
      </c>
    </row>
    <row r="2717" spans="2:10" x14ac:dyDescent="0.25">
      <c r="B2717">
        <f>INDEX(exante.Technology!$A$5:$A$300,MATCH(E2717,exante.Technology!$C$5:$C$300,0))</f>
        <v>1470</v>
      </c>
      <c r="C2717" s="1">
        <f t="shared" si="127"/>
        <v>1085</v>
      </c>
      <c r="D2717" s="30" t="str">
        <f>IF(INDEX(Technologies!$B$230:$U$500,H2717,I2717)=0,"",INDEX(Technologies!$B$230:$U$500,H2717,I2717))</f>
        <v>Tier2</v>
      </c>
      <c r="E2717" t="str">
        <f>INDEX(Technologies!$B$230:$B$499,H2717)</f>
        <v>Frzr-Chest-AutoDef_WtdSize-Tier2</v>
      </c>
      <c r="G2717" t="str">
        <f t="shared" si="129"/>
        <v>EffLevel</v>
      </c>
      <c r="H2717">
        <f t="shared" si="128"/>
        <v>50</v>
      </c>
      <c r="I2717">
        <f>MATCH(G2717,Technologies!$B$229:$U$229,0)</f>
        <v>11</v>
      </c>
      <c r="J2717">
        <v>121</v>
      </c>
    </row>
    <row r="2718" spans="2:10" x14ac:dyDescent="0.25">
      <c r="B2718">
        <f>INDEX(exante.Technology!$A$5:$A$300,MATCH(E2718,exante.Technology!$C$5:$C$300,0))</f>
        <v>1470</v>
      </c>
      <c r="C2718" s="1">
        <f t="shared" si="127"/>
        <v>167</v>
      </c>
      <c r="D2718" s="30">
        <f>IF(INDEX(Technologies!$B$230:$U$500,H2718,I2718)=0,"",INDEX(Technologies!$B$230:$U$500,H2718,I2718))</f>
        <v>197.39999999999998</v>
      </c>
      <c r="E2718" t="str">
        <f>INDEX(Technologies!$B$230:$B$499,H2718)</f>
        <v>Frzr-Chest-AutoDef_WtdSize-Tier2</v>
      </c>
      <c r="G2718" t="str">
        <f t="shared" si="129"/>
        <v>Rated_kWhyr</v>
      </c>
      <c r="H2718">
        <f t="shared" si="128"/>
        <v>50</v>
      </c>
      <c r="I2718">
        <f>MATCH(G2718,Technologies!$B$229:$U$229,0)</f>
        <v>12</v>
      </c>
      <c r="J2718">
        <v>121</v>
      </c>
    </row>
    <row r="2719" spans="2:10" x14ac:dyDescent="0.25">
      <c r="B2719">
        <f>INDEX(exante.Technology!$A$5:$A$300,MATCH(E2719,exante.Technology!$C$5:$C$300,0))</f>
        <v>1470</v>
      </c>
      <c r="C2719" s="1">
        <f t="shared" si="127"/>
        <v>9</v>
      </c>
      <c r="D2719" s="30" t="str">
        <f>IF(INDEX(Technologies!$B$230:$U$500,H2719,I2719)=0,"",INDEX(Technologies!$B$230:$U$500,H2719,I2719))</f>
        <v>RatedkWh</v>
      </c>
      <c r="E2719" t="str">
        <f>INDEX(Technologies!$B$230:$B$499,H2719)</f>
        <v>Frzr-Chest-AutoDef_WtdSize-Tier2</v>
      </c>
      <c r="G2719" t="str">
        <f t="shared" si="129"/>
        <v>Scale_Basis_Type</v>
      </c>
      <c r="H2719">
        <f t="shared" si="128"/>
        <v>50</v>
      </c>
      <c r="I2719">
        <f>MATCH(G2719,Technologies!$B$229:$U$229,0)</f>
        <v>13</v>
      </c>
      <c r="J2719">
        <v>121</v>
      </c>
    </row>
    <row r="2720" spans="2:10" x14ac:dyDescent="0.25">
      <c r="B2720">
        <f>INDEX(exante.Technology!$A$5:$A$300,MATCH(E2720,exante.Technology!$C$5:$C$300,0))</f>
        <v>1470</v>
      </c>
      <c r="C2720" s="1">
        <f t="shared" ref="C2720:C2783" si="130">+C2710</f>
        <v>10</v>
      </c>
      <c r="D2720" s="30">
        <f>IF(INDEX(Technologies!$B$230:$U$500,H2720,I2720)=0,"",INDEX(Technologies!$B$230:$U$500,H2720,I2720))</f>
        <v>197.39999999999998</v>
      </c>
      <c r="E2720" t="str">
        <f>INDEX(Technologies!$B$230:$B$499,H2720)</f>
        <v>Frzr-Chest-AutoDef_WtdSize-Tier2</v>
      </c>
      <c r="G2720" t="str">
        <f t="shared" si="129"/>
        <v>Scale_Basis_Value</v>
      </c>
      <c r="H2720">
        <f t="shared" ref="H2720:H2783" si="131">+H2710+1</f>
        <v>50</v>
      </c>
      <c r="I2720">
        <f>MATCH(G2720,Technologies!$B$229:$U$229,0)</f>
        <v>14</v>
      </c>
      <c r="J2720">
        <v>121</v>
      </c>
    </row>
    <row r="2721" spans="2:10" x14ac:dyDescent="0.25">
      <c r="B2721">
        <f>INDEX(exante.Technology!$A$5:$A$300,MATCH(E2721,exante.Technology!$C$5:$C$300,0))</f>
        <v>1471</v>
      </c>
      <c r="C2721" s="1">
        <f t="shared" si="130"/>
        <v>1086</v>
      </c>
      <c r="D2721" s="30" t="str">
        <f>IF(INDEX(Technologies!$B$230:$U$500,H2721,I2721)=0,"",INDEX(Technologies!$B$230:$U$500,H2721,I2721))</f>
        <v>Weighted</v>
      </c>
      <c r="E2721" t="str">
        <f>INDEX(Technologies!$B$230:$B$499,H2721)</f>
        <v>Frzr-Wtd-Tier2</v>
      </c>
      <c r="G2721" t="str">
        <f t="shared" si="129"/>
        <v>FreezerType</v>
      </c>
      <c r="H2721">
        <f t="shared" si="131"/>
        <v>51</v>
      </c>
      <c r="I2721">
        <f>MATCH(G2721,Technologies!$B$229:$U$229,0)</f>
        <v>4</v>
      </c>
      <c r="J2721">
        <v>121</v>
      </c>
    </row>
    <row r="2722" spans="2:10" x14ac:dyDescent="0.25">
      <c r="B2722">
        <f>INDEX(exante.Technology!$A$5:$A$300,MATCH(E2722,exante.Technology!$C$5:$C$300,0))</f>
        <v>1471</v>
      </c>
      <c r="C2722" s="1">
        <f t="shared" si="130"/>
        <v>95</v>
      </c>
      <c r="D2722" s="30" t="str">
        <f>IF(INDEX(Technologies!$B$230:$U$500,H2722,I2722)=0,"",INDEX(Technologies!$B$230:$U$500,H2722,I2722))</f>
        <v/>
      </c>
      <c r="E2722" t="str">
        <f>INDEX(Technologies!$B$230:$B$499,H2722)</f>
        <v>Frzr-Wtd-Tier2</v>
      </c>
      <c r="G2722" t="str">
        <f t="shared" si="129"/>
        <v>IceMaker</v>
      </c>
      <c r="H2722">
        <f t="shared" si="131"/>
        <v>51</v>
      </c>
      <c r="I2722">
        <f>MATCH(G2722,Technologies!$B$229:$U$229,0)</f>
        <v>5</v>
      </c>
      <c r="J2722">
        <v>121</v>
      </c>
    </row>
    <row r="2723" spans="2:10" x14ac:dyDescent="0.25">
      <c r="B2723">
        <f>INDEX(exante.Technology!$A$5:$A$300,MATCH(E2723,exante.Technology!$C$5:$C$300,0))</f>
        <v>1471</v>
      </c>
      <c r="C2723" s="1">
        <f t="shared" si="130"/>
        <v>1083</v>
      </c>
      <c r="D2723" s="30" t="str">
        <f>IF(INDEX(Technologies!$B$230:$U$500,H2723,I2723)=0,"",INDEX(Technologies!$B$230:$U$500,H2723,I2723))</f>
        <v/>
      </c>
      <c r="E2723" t="str">
        <f>INDEX(Technologies!$B$230:$B$499,H2723)</f>
        <v>Frzr-Wtd-Tier2</v>
      </c>
      <c r="G2723" t="str">
        <f t="shared" si="129"/>
        <v>ThruDoorIce</v>
      </c>
      <c r="H2723">
        <f t="shared" si="131"/>
        <v>51</v>
      </c>
      <c r="I2723">
        <f>MATCH(G2723,Technologies!$B$229:$U$229,0)</f>
        <v>6</v>
      </c>
      <c r="J2723">
        <v>121</v>
      </c>
    </row>
    <row r="2724" spans="2:10" x14ac:dyDescent="0.25">
      <c r="B2724">
        <f>INDEX(exante.Technology!$A$5:$A$300,MATCH(E2724,exante.Technology!$C$5:$C$300,0))</f>
        <v>1471</v>
      </c>
      <c r="C2724" s="1">
        <f t="shared" si="130"/>
        <v>38</v>
      </c>
      <c r="D2724" s="30" t="str">
        <f>IF(INDEX(Technologies!$B$230:$U$500,H2724,I2724)=0,"",INDEX(Technologies!$B$230:$U$500,H2724,I2724))</f>
        <v/>
      </c>
      <c r="E2724" t="str">
        <f>INDEX(Technologies!$B$230:$B$499,H2724)</f>
        <v>Frzr-Wtd-Tier2</v>
      </c>
      <c r="G2724" t="str">
        <f t="shared" si="129"/>
        <v>Defrost</v>
      </c>
      <c r="H2724">
        <f t="shared" si="131"/>
        <v>51</v>
      </c>
      <c r="I2724">
        <f>MATCH(G2724,Technologies!$B$229:$U$229,0)</f>
        <v>7</v>
      </c>
      <c r="J2724">
        <v>121</v>
      </c>
    </row>
    <row r="2725" spans="2:10" x14ac:dyDescent="0.25">
      <c r="B2725">
        <f>INDEX(exante.Technology!$A$5:$A$300,MATCH(E2725,exante.Technology!$C$5:$C$300,0))</f>
        <v>1471</v>
      </c>
      <c r="C2725" s="1">
        <f t="shared" si="130"/>
        <v>205</v>
      </c>
      <c r="D2725" s="30">
        <f>IF(INDEX(Technologies!$B$230:$U$500,H2725,I2725)=0,"",INDEX(Technologies!$B$230:$U$500,H2725,I2725))</f>
        <v>14</v>
      </c>
      <c r="E2725" t="str">
        <f>INDEX(Technologies!$B$230:$B$499,H2725)</f>
        <v>Frzr-Wtd-Tier2</v>
      </c>
      <c r="G2725" t="str">
        <f t="shared" si="129"/>
        <v>TotVolume</v>
      </c>
      <c r="H2725">
        <f t="shared" si="131"/>
        <v>51</v>
      </c>
      <c r="I2725">
        <f>MATCH(G2725,Technologies!$B$229:$U$229,0)</f>
        <v>8</v>
      </c>
      <c r="J2725">
        <v>121</v>
      </c>
    </row>
    <row r="2726" spans="2:10" x14ac:dyDescent="0.25">
      <c r="B2726">
        <f>INDEX(exante.Technology!$A$5:$A$300,MATCH(E2726,exante.Technology!$C$5:$C$300,0))</f>
        <v>1471</v>
      </c>
      <c r="C2726" s="1">
        <f t="shared" si="130"/>
        <v>1084</v>
      </c>
      <c r="D2726" s="30" t="str">
        <f>IF(INDEX(Technologies!$B$230:$U$500,H2726,I2726)=0,"",INDEX(Technologies!$B$230:$U$500,H2726,I2726))</f>
        <v>Weighted</v>
      </c>
      <c r="E2726" t="str">
        <f>INDEX(Technologies!$B$230:$B$499,H2726)</f>
        <v>Frzr-Wtd-Tier2</v>
      </c>
      <c r="G2726" t="str">
        <f t="shared" si="129"/>
        <v>SizeRange</v>
      </c>
      <c r="H2726">
        <f t="shared" si="131"/>
        <v>51</v>
      </c>
      <c r="I2726">
        <f>MATCH(G2726,Technologies!$B$229:$U$229,0)</f>
        <v>10</v>
      </c>
      <c r="J2726">
        <v>121</v>
      </c>
    </row>
    <row r="2727" spans="2:10" x14ac:dyDescent="0.25">
      <c r="B2727">
        <f>INDEX(exante.Technology!$A$5:$A$300,MATCH(E2727,exante.Technology!$C$5:$C$300,0))</f>
        <v>1471</v>
      </c>
      <c r="C2727" s="1">
        <f t="shared" si="130"/>
        <v>1085</v>
      </c>
      <c r="D2727" s="30" t="str">
        <f>IF(INDEX(Technologies!$B$230:$U$500,H2727,I2727)=0,"",INDEX(Technologies!$B$230:$U$500,H2727,I2727))</f>
        <v>Tier2</v>
      </c>
      <c r="E2727" t="str">
        <f>INDEX(Technologies!$B$230:$B$499,H2727)</f>
        <v>Frzr-Wtd-Tier2</v>
      </c>
      <c r="G2727" t="str">
        <f t="shared" si="129"/>
        <v>EffLevel</v>
      </c>
      <c r="H2727">
        <f t="shared" si="131"/>
        <v>51</v>
      </c>
      <c r="I2727">
        <f>MATCH(G2727,Technologies!$B$229:$U$229,0)</f>
        <v>11</v>
      </c>
      <c r="J2727">
        <v>121</v>
      </c>
    </row>
    <row r="2728" spans="2:10" x14ac:dyDescent="0.25">
      <c r="B2728">
        <f>INDEX(exante.Technology!$A$5:$A$300,MATCH(E2728,exante.Technology!$C$5:$C$300,0))</f>
        <v>1471</v>
      </c>
      <c r="C2728" s="1">
        <f t="shared" si="130"/>
        <v>167</v>
      </c>
      <c r="D2728" s="30">
        <f>IF(INDEX(Technologies!$B$230:$U$500,H2728,I2728)=0,"",INDEX(Technologies!$B$230:$U$500,H2728,I2728))</f>
        <v>197.39999999999998</v>
      </c>
      <c r="E2728" t="str">
        <f>INDEX(Technologies!$B$230:$B$499,H2728)</f>
        <v>Frzr-Wtd-Tier2</v>
      </c>
      <c r="G2728" t="str">
        <f t="shared" si="129"/>
        <v>Rated_kWhyr</v>
      </c>
      <c r="H2728">
        <f t="shared" si="131"/>
        <v>51</v>
      </c>
      <c r="I2728">
        <f>MATCH(G2728,Technologies!$B$229:$U$229,0)</f>
        <v>12</v>
      </c>
      <c r="J2728">
        <v>121</v>
      </c>
    </row>
    <row r="2729" spans="2:10" x14ac:dyDescent="0.25">
      <c r="B2729">
        <f>INDEX(exante.Technology!$A$5:$A$300,MATCH(E2729,exante.Technology!$C$5:$C$300,0))</f>
        <v>1471</v>
      </c>
      <c r="C2729" s="1">
        <f t="shared" si="130"/>
        <v>9</v>
      </c>
      <c r="D2729" s="30" t="str">
        <f>IF(INDEX(Technologies!$B$230:$U$500,H2729,I2729)=0,"",INDEX(Technologies!$B$230:$U$500,H2729,I2729))</f>
        <v>RatedkWh</v>
      </c>
      <c r="E2729" t="str">
        <f>INDEX(Technologies!$B$230:$B$499,H2729)</f>
        <v>Frzr-Wtd-Tier2</v>
      </c>
      <c r="G2729" t="str">
        <f t="shared" si="129"/>
        <v>Scale_Basis_Type</v>
      </c>
      <c r="H2729">
        <f t="shared" si="131"/>
        <v>51</v>
      </c>
      <c r="I2729">
        <f>MATCH(G2729,Technologies!$B$229:$U$229,0)</f>
        <v>13</v>
      </c>
      <c r="J2729">
        <v>121</v>
      </c>
    </row>
    <row r="2730" spans="2:10" x14ac:dyDescent="0.25">
      <c r="B2730">
        <f>INDEX(exante.Technology!$A$5:$A$300,MATCH(E2730,exante.Technology!$C$5:$C$300,0))</f>
        <v>1471</v>
      </c>
      <c r="C2730" s="1">
        <f t="shared" si="130"/>
        <v>10</v>
      </c>
      <c r="D2730" s="30">
        <f>IF(INDEX(Technologies!$B$230:$U$500,H2730,I2730)=0,"",INDEX(Technologies!$B$230:$U$500,H2730,I2730))</f>
        <v>197.39999999999998</v>
      </c>
      <c r="E2730" t="str">
        <f>INDEX(Technologies!$B$230:$B$499,H2730)</f>
        <v>Frzr-Wtd-Tier2</v>
      </c>
      <c r="G2730" t="str">
        <f t="shared" si="129"/>
        <v>Scale_Basis_Value</v>
      </c>
      <c r="H2730">
        <f t="shared" si="131"/>
        <v>51</v>
      </c>
      <c r="I2730">
        <f>MATCH(G2730,Technologies!$B$229:$U$229,0)</f>
        <v>14</v>
      </c>
      <c r="J2730">
        <v>121</v>
      </c>
    </row>
    <row r="2731" spans="2:10" x14ac:dyDescent="0.25">
      <c r="B2731">
        <f>INDEX(exante.Technology!$A$5:$A$300,MATCH(E2731,exante.Technology!$C$5:$C$300,0))</f>
        <v>1472</v>
      </c>
      <c r="C2731" s="1">
        <f t="shared" si="130"/>
        <v>1086</v>
      </c>
      <c r="D2731" s="30" t="str">
        <f>IF(INDEX(Technologies!$B$230:$U$500,H2731,I2731)=0,"",INDEX(Technologies!$B$230:$U$500,H2731,I2731))</f>
        <v>Chest</v>
      </c>
      <c r="E2731" t="str">
        <f>INDEX(Technologies!$B$230:$B$499,H2731)</f>
        <v>Freezer-368kWhyr-Manual-ES</v>
      </c>
      <c r="G2731" t="str">
        <f t="shared" si="129"/>
        <v>FreezerType</v>
      </c>
      <c r="H2731">
        <f t="shared" si="131"/>
        <v>52</v>
      </c>
      <c r="I2731">
        <f>MATCH(G2731,Technologies!$B$229:$U$229,0)</f>
        <v>4</v>
      </c>
      <c r="J2731">
        <v>121</v>
      </c>
    </row>
    <row r="2732" spans="2:10" x14ac:dyDescent="0.25">
      <c r="B2732">
        <f>INDEX(exante.Technology!$A$5:$A$300,MATCH(E2732,exante.Technology!$C$5:$C$300,0))</f>
        <v>1472</v>
      </c>
      <c r="C2732" s="1">
        <f t="shared" si="130"/>
        <v>95</v>
      </c>
      <c r="D2732" s="30" t="str">
        <f>IF(INDEX(Technologies!$B$230:$U$500,H2732,I2732)=0,"",INDEX(Technologies!$B$230:$U$500,H2732,I2732))</f>
        <v/>
      </c>
      <c r="E2732" t="str">
        <f>INDEX(Technologies!$B$230:$B$499,H2732)</f>
        <v>Freezer-368kWhyr-Manual-ES</v>
      </c>
      <c r="G2732" t="str">
        <f t="shared" si="129"/>
        <v>IceMaker</v>
      </c>
      <c r="H2732">
        <f t="shared" si="131"/>
        <v>52</v>
      </c>
      <c r="I2732">
        <f>MATCH(G2732,Technologies!$B$229:$U$229,0)</f>
        <v>5</v>
      </c>
      <c r="J2732">
        <v>121</v>
      </c>
    </row>
    <row r="2733" spans="2:10" x14ac:dyDescent="0.25">
      <c r="B2733">
        <f>INDEX(exante.Technology!$A$5:$A$300,MATCH(E2733,exante.Technology!$C$5:$C$300,0))</f>
        <v>1472</v>
      </c>
      <c r="C2733" s="1">
        <f t="shared" si="130"/>
        <v>1083</v>
      </c>
      <c r="D2733" s="30" t="str">
        <f>IF(INDEX(Technologies!$B$230:$U$500,H2733,I2733)=0,"",INDEX(Technologies!$B$230:$U$500,H2733,I2733))</f>
        <v/>
      </c>
      <c r="E2733" t="str">
        <f>INDEX(Technologies!$B$230:$B$499,H2733)</f>
        <v>Freezer-368kWhyr-Manual-ES</v>
      </c>
      <c r="G2733" t="str">
        <f t="shared" si="129"/>
        <v>ThruDoorIce</v>
      </c>
      <c r="H2733">
        <f t="shared" si="131"/>
        <v>52</v>
      </c>
      <c r="I2733">
        <f>MATCH(G2733,Technologies!$B$229:$U$229,0)</f>
        <v>6</v>
      </c>
      <c r="J2733">
        <v>121</v>
      </c>
    </row>
    <row r="2734" spans="2:10" x14ac:dyDescent="0.25">
      <c r="B2734">
        <f>INDEX(exante.Technology!$A$5:$A$300,MATCH(E2734,exante.Technology!$C$5:$C$300,0))</f>
        <v>1472</v>
      </c>
      <c r="C2734" s="1">
        <f t="shared" si="130"/>
        <v>38</v>
      </c>
      <c r="D2734" s="30" t="str">
        <f>IF(INDEX(Technologies!$B$230:$U$500,H2734,I2734)=0,"",INDEX(Technologies!$B$230:$U$500,H2734,I2734))</f>
        <v>Manual</v>
      </c>
      <c r="E2734" t="str">
        <f>INDEX(Technologies!$B$230:$B$499,H2734)</f>
        <v>Freezer-368kWhyr-Manual-ES</v>
      </c>
      <c r="G2734" t="str">
        <f t="shared" si="129"/>
        <v>Defrost</v>
      </c>
      <c r="H2734">
        <f t="shared" si="131"/>
        <v>52</v>
      </c>
      <c r="I2734">
        <f>MATCH(G2734,Technologies!$B$229:$U$229,0)</f>
        <v>7</v>
      </c>
      <c r="J2734">
        <v>121</v>
      </c>
    </row>
    <row r="2735" spans="2:10" x14ac:dyDescent="0.25">
      <c r="B2735">
        <f>INDEX(exante.Technology!$A$5:$A$300,MATCH(E2735,exante.Technology!$C$5:$C$300,0))</f>
        <v>1472</v>
      </c>
      <c r="C2735" s="1">
        <f t="shared" si="130"/>
        <v>205</v>
      </c>
      <c r="D2735" s="30" t="str">
        <f>IF(INDEX(Technologies!$B$230:$U$500,H2735,I2735)=0,"",INDEX(Technologies!$B$230:$U$500,H2735,I2735))</f>
        <v/>
      </c>
      <c r="E2735" t="str">
        <f>INDEX(Technologies!$B$230:$B$499,H2735)</f>
        <v>Freezer-368kWhyr-Manual-ES</v>
      </c>
      <c r="G2735" t="str">
        <f t="shared" si="129"/>
        <v>TotVolume</v>
      </c>
      <c r="H2735">
        <f t="shared" si="131"/>
        <v>52</v>
      </c>
      <c r="I2735">
        <f>MATCH(G2735,Technologies!$B$229:$U$229,0)</f>
        <v>8</v>
      </c>
      <c r="J2735">
        <v>121</v>
      </c>
    </row>
    <row r="2736" spans="2:10" x14ac:dyDescent="0.25">
      <c r="B2736">
        <f>INDEX(exante.Technology!$A$5:$A$300,MATCH(E2736,exante.Technology!$C$5:$C$300,0))</f>
        <v>1472</v>
      </c>
      <c r="C2736" s="1">
        <f t="shared" si="130"/>
        <v>1084</v>
      </c>
      <c r="D2736" s="30" t="str">
        <f>IF(INDEX(Technologies!$B$230:$U$500,H2736,I2736)=0,"",INDEX(Technologies!$B$230:$U$500,H2736,I2736))</f>
        <v/>
      </c>
      <c r="E2736" t="str">
        <f>INDEX(Technologies!$B$230:$B$499,H2736)</f>
        <v>Freezer-368kWhyr-Manual-ES</v>
      </c>
      <c r="G2736" t="str">
        <f t="shared" si="129"/>
        <v>SizeRange</v>
      </c>
      <c r="H2736">
        <f t="shared" si="131"/>
        <v>52</v>
      </c>
      <c r="I2736">
        <f>MATCH(G2736,Technologies!$B$229:$U$229,0)</f>
        <v>10</v>
      </c>
      <c r="J2736">
        <v>121</v>
      </c>
    </row>
    <row r="2737" spans="2:10" x14ac:dyDescent="0.25">
      <c r="B2737">
        <f>INDEX(exante.Technology!$A$5:$A$300,MATCH(E2737,exante.Technology!$C$5:$C$300,0))</f>
        <v>1472</v>
      </c>
      <c r="C2737" s="1">
        <f t="shared" si="130"/>
        <v>1085</v>
      </c>
      <c r="D2737" s="30" t="str">
        <f>IF(INDEX(Technologies!$B$230:$U$500,H2737,I2737)=0,"",INDEX(Technologies!$B$230:$U$500,H2737,I2737))</f>
        <v>EStar</v>
      </c>
      <c r="E2737" t="str">
        <f>INDEX(Technologies!$B$230:$B$499,H2737)</f>
        <v>Freezer-368kWhyr-Manual-ES</v>
      </c>
      <c r="G2737" t="str">
        <f t="shared" si="129"/>
        <v>EffLevel</v>
      </c>
      <c r="H2737">
        <f t="shared" si="131"/>
        <v>52</v>
      </c>
      <c r="I2737">
        <f>MATCH(G2737,Technologies!$B$229:$U$229,0)</f>
        <v>11</v>
      </c>
      <c r="J2737">
        <v>121</v>
      </c>
    </row>
    <row r="2738" spans="2:10" x14ac:dyDescent="0.25">
      <c r="B2738">
        <f>INDEX(exante.Technology!$A$5:$A$300,MATCH(E2738,exante.Technology!$C$5:$C$300,0))</f>
        <v>1472</v>
      </c>
      <c r="C2738" s="1">
        <f t="shared" si="130"/>
        <v>167</v>
      </c>
      <c r="D2738" s="30">
        <f>IF(INDEX(Technologies!$B$230:$U$500,H2738,I2738)=0,"",INDEX(Technologies!$B$230:$U$500,H2738,I2738))</f>
        <v>368</v>
      </c>
      <c r="E2738" t="str">
        <f>INDEX(Technologies!$B$230:$B$499,H2738)</f>
        <v>Freezer-368kWhyr-Manual-ES</v>
      </c>
      <c r="G2738" t="str">
        <f t="shared" si="129"/>
        <v>Rated_kWhyr</v>
      </c>
      <c r="H2738">
        <f t="shared" si="131"/>
        <v>52</v>
      </c>
      <c r="I2738">
        <f>MATCH(G2738,Technologies!$B$229:$U$229,0)</f>
        <v>12</v>
      </c>
      <c r="J2738">
        <v>121</v>
      </c>
    </row>
    <row r="2739" spans="2:10" x14ac:dyDescent="0.25">
      <c r="B2739">
        <f>INDEX(exante.Technology!$A$5:$A$300,MATCH(E2739,exante.Technology!$C$5:$C$300,0))</f>
        <v>1472</v>
      </c>
      <c r="C2739" s="1">
        <f t="shared" si="130"/>
        <v>9</v>
      </c>
      <c r="D2739" s="30" t="str">
        <f>IF(INDEX(Technologies!$B$230:$U$500,H2739,I2739)=0,"",INDEX(Technologies!$B$230:$U$500,H2739,I2739))</f>
        <v>RatedkWh</v>
      </c>
      <c r="E2739" t="str">
        <f>INDEX(Technologies!$B$230:$B$499,H2739)</f>
        <v>Freezer-368kWhyr-Manual-ES</v>
      </c>
      <c r="G2739" t="str">
        <f t="shared" si="129"/>
        <v>Scale_Basis_Type</v>
      </c>
      <c r="H2739">
        <f t="shared" si="131"/>
        <v>52</v>
      </c>
      <c r="I2739">
        <f>MATCH(G2739,Technologies!$B$229:$U$229,0)</f>
        <v>13</v>
      </c>
      <c r="J2739">
        <v>121</v>
      </c>
    </row>
    <row r="2740" spans="2:10" x14ac:dyDescent="0.25">
      <c r="B2740">
        <f>INDEX(exante.Technology!$A$5:$A$300,MATCH(E2740,exante.Technology!$C$5:$C$300,0))</f>
        <v>1472</v>
      </c>
      <c r="C2740" s="1">
        <f t="shared" si="130"/>
        <v>10</v>
      </c>
      <c r="D2740" s="30">
        <f>IF(INDEX(Technologies!$B$230:$U$500,H2740,I2740)=0,"",INDEX(Technologies!$B$230:$U$500,H2740,I2740))</f>
        <v>368</v>
      </c>
      <c r="E2740" t="str">
        <f>INDEX(Technologies!$B$230:$B$499,H2740)</f>
        <v>Freezer-368kWhyr-Manual-ES</v>
      </c>
      <c r="G2740" t="str">
        <f t="shared" si="129"/>
        <v>Scale_Basis_Value</v>
      </c>
      <c r="H2740">
        <f t="shared" si="131"/>
        <v>52</v>
      </c>
      <c r="I2740">
        <f>MATCH(G2740,Technologies!$B$229:$U$229,0)</f>
        <v>14</v>
      </c>
      <c r="J2740">
        <v>121</v>
      </c>
    </row>
    <row r="2741" spans="2:10" x14ac:dyDescent="0.25">
      <c r="B2741">
        <f>INDEX(exante.Technology!$A$5:$A$300,MATCH(E2741,exante.Technology!$C$5:$C$300,0))</f>
        <v>1473</v>
      </c>
      <c r="C2741" s="1">
        <f t="shared" si="130"/>
        <v>1086</v>
      </c>
      <c r="D2741" s="30" t="str">
        <f>IF(INDEX(Technologies!$B$230:$U$500,H2741,I2741)=0,"",INDEX(Technologies!$B$230:$U$500,H2741,I2741))</f>
        <v/>
      </c>
      <c r="E2741" t="str">
        <f>INDEX(Technologies!$B$230:$B$499,H2741)</f>
        <v>Freezer-409kWhyr-Manual</v>
      </c>
      <c r="G2741" t="str">
        <f t="shared" si="129"/>
        <v>FreezerType</v>
      </c>
      <c r="H2741">
        <f t="shared" si="131"/>
        <v>53</v>
      </c>
      <c r="I2741">
        <f>MATCH(G2741,Technologies!$B$229:$U$229,0)</f>
        <v>4</v>
      </c>
      <c r="J2741">
        <v>121</v>
      </c>
    </row>
    <row r="2742" spans="2:10" x14ac:dyDescent="0.25">
      <c r="B2742">
        <f>INDEX(exante.Technology!$A$5:$A$300,MATCH(E2742,exante.Technology!$C$5:$C$300,0))</f>
        <v>1473</v>
      </c>
      <c r="C2742" s="1">
        <f t="shared" si="130"/>
        <v>95</v>
      </c>
      <c r="D2742" s="30" t="str">
        <f>IF(INDEX(Technologies!$B$230:$U$500,H2742,I2742)=0,"",INDEX(Technologies!$B$230:$U$500,H2742,I2742))</f>
        <v/>
      </c>
      <c r="E2742" t="str">
        <f>INDEX(Technologies!$B$230:$B$499,H2742)</f>
        <v>Freezer-409kWhyr-Manual</v>
      </c>
      <c r="G2742" t="str">
        <f t="shared" si="129"/>
        <v>IceMaker</v>
      </c>
      <c r="H2742">
        <f t="shared" si="131"/>
        <v>53</v>
      </c>
      <c r="I2742">
        <f>MATCH(G2742,Technologies!$B$229:$U$229,0)</f>
        <v>5</v>
      </c>
      <c r="J2742">
        <v>121</v>
      </c>
    </row>
    <row r="2743" spans="2:10" x14ac:dyDescent="0.25">
      <c r="B2743">
        <f>INDEX(exante.Technology!$A$5:$A$300,MATCH(E2743,exante.Technology!$C$5:$C$300,0))</f>
        <v>1473</v>
      </c>
      <c r="C2743" s="1">
        <f t="shared" si="130"/>
        <v>1083</v>
      </c>
      <c r="D2743" s="30" t="str">
        <f>IF(INDEX(Technologies!$B$230:$U$500,H2743,I2743)=0,"",INDEX(Technologies!$B$230:$U$500,H2743,I2743))</f>
        <v/>
      </c>
      <c r="E2743" t="str">
        <f>INDEX(Technologies!$B$230:$B$499,H2743)</f>
        <v>Freezer-409kWhyr-Manual</v>
      </c>
      <c r="G2743" t="str">
        <f t="shared" si="129"/>
        <v>ThruDoorIce</v>
      </c>
      <c r="H2743">
        <f t="shared" si="131"/>
        <v>53</v>
      </c>
      <c r="I2743">
        <f>MATCH(G2743,Technologies!$B$229:$U$229,0)</f>
        <v>6</v>
      </c>
      <c r="J2743">
        <v>121</v>
      </c>
    </row>
    <row r="2744" spans="2:10" x14ac:dyDescent="0.25">
      <c r="B2744">
        <f>INDEX(exante.Technology!$A$5:$A$300,MATCH(E2744,exante.Technology!$C$5:$C$300,0))</f>
        <v>1473</v>
      </c>
      <c r="C2744" s="1">
        <f t="shared" si="130"/>
        <v>38</v>
      </c>
      <c r="D2744" s="30" t="str">
        <f>IF(INDEX(Technologies!$B$230:$U$500,H2744,I2744)=0,"",INDEX(Technologies!$B$230:$U$500,H2744,I2744))</f>
        <v>Manual</v>
      </c>
      <c r="E2744" t="str">
        <f>INDEX(Technologies!$B$230:$B$499,H2744)</f>
        <v>Freezer-409kWhyr-Manual</v>
      </c>
      <c r="G2744" t="str">
        <f t="shared" si="129"/>
        <v>Defrost</v>
      </c>
      <c r="H2744">
        <f t="shared" si="131"/>
        <v>53</v>
      </c>
      <c r="I2744">
        <f>MATCH(G2744,Technologies!$B$229:$U$229,0)</f>
        <v>7</v>
      </c>
      <c r="J2744">
        <v>121</v>
      </c>
    </row>
    <row r="2745" spans="2:10" x14ac:dyDescent="0.25">
      <c r="B2745">
        <f>INDEX(exante.Technology!$A$5:$A$300,MATCH(E2745,exante.Technology!$C$5:$C$300,0))</f>
        <v>1473</v>
      </c>
      <c r="C2745" s="1">
        <f t="shared" si="130"/>
        <v>205</v>
      </c>
      <c r="D2745" s="30" t="str">
        <f>IF(INDEX(Technologies!$B$230:$U$500,H2745,I2745)=0,"",INDEX(Technologies!$B$230:$U$500,H2745,I2745))</f>
        <v/>
      </c>
      <c r="E2745" t="str">
        <f>INDEX(Technologies!$B$230:$B$499,H2745)</f>
        <v>Freezer-409kWhyr-Manual</v>
      </c>
      <c r="G2745" t="str">
        <f t="shared" si="129"/>
        <v>TotVolume</v>
      </c>
      <c r="H2745">
        <f t="shared" si="131"/>
        <v>53</v>
      </c>
      <c r="I2745">
        <f>MATCH(G2745,Technologies!$B$229:$U$229,0)</f>
        <v>8</v>
      </c>
      <c r="J2745">
        <v>121</v>
      </c>
    </row>
    <row r="2746" spans="2:10" x14ac:dyDescent="0.25">
      <c r="B2746">
        <f>INDEX(exante.Technology!$A$5:$A$300,MATCH(E2746,exante.Technology!$C$5:$C$300,0))</f>
        <v>1473</v>
      </c>
      <c r="C2746" s="1">
        <f t="shared" si="130"/>
        <v>1084</v>
      </c>
      <c r="D2746" s="30" t="str">
        <f>IF(INDEX(Technologies!$B$230:$U$500,H2746,I2746)=0,"",INDEX(Technologies!$B$230:$U$500,H2746,I2746))</f>
        <v/>
      </c>
      <c r="E2746" t="str">
        <f>INDEX(Technologies!$B$230:$B$499,H2746)</f>
        <v>Freezer-409kWhyr-Manual</v>
      </c>
      <c r="G2746" t="str">
        <f t="shared" si="129"/>
        <v>SizeRange</v>
      </c>
      <c r="H2746">
        <f t="shared" si="131"/>
        <v>53</v>
      </c>
      <c r="I2746">
        <f>MATCH(G2746,Technologies!$B$229:$U$229,0)</f>
        <v>10</v>
      </c>
      <c r="J2746">
        <v>121</v>
      </c>
    </row>
    <row r="2747" spans="2:10" x14ac:dyDescent="0.25">
      <c r="B2747">
        <f>INDEX(exante.Technology!$A$5:$A$300,MATCH(E2747,exante.Technology!$C$5:$C$300,0))</f>
        <v>1473</v>
      </c>
      <c r="C2747" s="1">
        <f t="shared" si="130"/>
        <v>1085</v>
      </c>
      <c r="D2747" s="30" t="str">
        <f>IF(INDEX(Technologies!$B$230:$U$500,H2747,I2747)=0,"",INDEX(Technologies!$B$230:$U$500,H2747,I2747))</f>
        <v/>
      </c>
      <c r="E2747" t="str">
        <f>INDEX(Technologies!$B$230:$B$499,H2747)</f>
        <v>Freezer-409kWhyr-Manual</v>
      </c>
      <c r="G2747" t="str">
        <f t="shared" si="129"/>
        <v>EffLevel</v>
      </c>
      <c r="H2747">
        <f t="shared" si="131"/>
        <v>53</v>
      </c>
      <c r="I2747">
        <f>MATCH(G2747,Technologies!$B$229:$U$229,0)</f>
        <v>11</v>
      </c>
      <c r="J2747">
        <v>121</v>
      </c>
    </row>
    <row r="2748" spans="2:10" x14ac:dyDescent="0.25">
      <c r="B2748">
        <f>INDEX(exante.Technology!$A$5:$A$300,MATCH(E2748,exante.Technology!$C$5:$C$300,0))</f>
        <v>1473</v>
      </c>
      <c r="C2748" s="1">
        <f t="shared" si="130"/>
        <v>167</v>
      </c>
      <c r="D2748" s="30">
        <f>IF(INDEX(Technologies!$B$230:$U$500,H2748,I2748)=0,"",INDEX(Technologies!$B$230:$U$500,H2748,I2748))</f>
        <v>409</v>
      </c>
      <c r="E2748" t="str">
        <f>INDEX(Technologies!$B$230:$B$499,H2748)</f>
        <v>Freezer-409kWhyr-Manual</v>
      </c>
      <c r="G2748" t="str">
        <f t="shared" si="129"/>
        <v>Rated_kWhyr</v>
      </c>
      <c r="H2748">
        <f t="shared" si="131"/>
        <v>53</v>
      </c>
      <c r="I2748">
        <f>MATCH(G2748,Technologies!$B$229:$U$229,0)</f>
        <v>12</v>
      </c>
      <c r="J2748">
        <v>121</v>
      </c>
    </row>
    <row r="2749" spans="2:10" x14ac:dyDescent="0.25">
      <c r="B2749">
        <f>INDEX(exante.Technology!$A$5:$A$300,MATCH(E2749,exante.Technology!$C$5:$C$300,0))</f>
        <v>1473</v>
      </c>
      <c r="C2749" s="1">
        <f t="shared" si="130"/>
        <v>9</v>
      </c>
      <c r="D2749" s="30" t="str">
        <f>IF(INDEX(Technologies!$B$230:$U$500,H2749,I2749)=0,"",INDEX(Technologies!$B$230:$U$500,H2749,I2749))</f>
        <v>RatedkWh</v>
      </c>
      <c r="E2749" t="str">
        <f>INDEX(Technologies!$B$230:$B$499,H2749)</f>
        <v>Freezer-409kWhyr-Manual</v>
      </c>
      <c r="G2749" t="str">
        <f t="shared" si="129"/>
        <v>Scale_Basis_Type</v>
      </c>
      <c r="H2749">
        <f t="shared" si="131"/>
        <v>53</v>
      </c>
      <c r="I2749">
        <f>MATCH(G2749,Technologies!$B$229:$U$229,0)</f>
        <v>13</v>
      </c>
      <c r="J2749">
        <v>121</v>
      </c>
    </row>
    <row r="2750" spans="2:10" x14ac:dyDescent="0.25">
      <c r="B2750">
        <f>INDEX(exante.Technology!$A$5:$A$300,MATCH(E2750,exante.Technology!$C$5:$C$300,0))</f>
        <v>1473</v>
      </c>
      <c r="C2750" s="1">
        <f t="shared" si="130"/>
        <v>10</v>
      </c>
      <c r="D2750" s="30">
        <f>IF(INDEX(Technologies!$B$230:$U$500,H2750,I2750)=0,"",INDEX(Technologies!$B$230:$U$500,H2750,I2750))</f>
        <v>409</v>
      </c>
      <c r="E2750" t="str">
        <f>INDEX(Technologies!$B$230:$B$499,H2750)</f>
        <v>Freezer-409kWhyr-Manual</v>
      </c>
      <c r="G2750" t="str">
        <f t="shared" si="129"/>
        <v>Scale_Basis_Value</v>
      </c>
      <c r="H2750">
        <f t="shared" si="131"/>
        <v>53</v>
      </c>
      <c r="I2750">
        <f>MATCH(G2750,Technologies!$B$229:$U$229,0)</f>
        <v>14</v>
      </c>
      <c r="J2750">
        <v>121</v>
      </c>
    </row>
    <row r="2751" spans="2:10" x14ac:dyDescent="0.25">
      <c r="B2751">
        <f>INDEX(exante.Technology!$A$5:$A$300,MATCH(E2751,exante.Technology!$C$5:$C$300,0))</f>
        <v>1474</v>
      </c>
      <c r="C2751" s="1">
        <f t="shared" si="130"/>
        <v>1086</v>
      </c>
      <c r="D2751" s="30" t="str">
        <f>IF(INDEX(Technologies!$B$230:$U$500,H2751,I2751)=0,"",INDEX(Technologies!$B$230:$U$500,H2751,I2751))</f>
        <v>Upright</v>
      </c>
      <c r="E2751" t="str">
        <f>INDEX(Technologies!$B$230:$B$499,H2751)</f>
        <v>Freezer-409kWhyr-Manual-ES</v>
      </c>
      <c r="G2751" t="str">
        <f t="shared" si="129"/>
        <v>FreezerType</v>
      </c>
      <c r="H2751">
        <f t="shared" si="131"/>
        <v>54</v>
      </c>
      <c r="I2751">
        <f>MATCH(G2751,Technologies!$B$229:$U$229,0)</f>
        <v>4</v>
      </c>
      <c r="J2751">
        <v>121</v>
      </c>
    </row>
    <row r="2752" spans="2:10" x14ac:dyDescent="0.25">
      <c r="B2752">
        <f>INDEX(exante.Technology!$A$5:$A$300,MATCH(E2752,exante.Technology!$C$5:$C$300,0))</f>
        <v>1474</v>
      </c>
      <c r="C2752" s="1">
        <f t="shared" si="130"/>
        <v>95</v>
      </c>
      <c r="D2752" s="30" t="str">
        <f>IF(INDEX(Technologies!$B$230:$U$500,H2752,I2752)=0,"",INDEX(Technologies!$B$230:$U$500,H2752,I2752))</f>
        <v/>
      </c>
      <c r="E2752" t="str">
        <f>INDEX(Technologies!$B$230:$B$499,H2752)</f>
        <v>Freezer-409kWhyr-Manual-ES</v>
      </c>
      <c r="G2752" t="str">
        <f t="shared" si="129"/>
        <v>IceMaker</v>
      </c>
      <c r="H2752">
        <f t="shared" si="131"/>
        <v>54</v>
      </c>
      <c r="I2752">
        <f>MATCH(G2752,Technologies!$B$229:$U$229,0)</f>
        <v>5</v>
      </c>
      <c r="J2752">
        <v>121</v>
      </c>
    </row>
    <row r="2753" spans="2:10" x14ac:dyDescent="0.25">
      <c r="B2753">
        <f>INDEX(exante.Technology!$A$5:$A$300,MATCH(E2753,exante.Technology!$C$5:$C$300,0))</f>
        <v>1474</v>
      </c>
      <c r="C2753" s="1">
        <f t="shared" si="130"/>
        <v>1083</v>
      </c>
      <c r="D2753" s="30" t="str">
        <f>IF(INDEX(Technologies!$B$230:$U$500,H2753,I2753)=0,"",INDEX(Technologies!$B$230:$U$500,H2753,I2753))</f>
        <v/>
      </c>
      <c r="E2753" t="str">
        <f>INDEX(Technologies!$B$230:$B$499,H2753)</f>
        <v>Freezer-409kWhyr-Manual-ES</v>
      </c>
      <c r="G2753" t="str">
        <f t="shared" ref="G2753:G2816" si="132">VLOOKUP(C2753,$B$6:$C$17,2,FALSE)</f>
        <v>ThruDoorIce</v>
      </c>
      <c r="H2753">
        <f t="shared" si="131"/>
        <v>54</v>
      </c>
      <c r="I2753">
        <f>MATCH(G2753,Technologies!$B$229:$U$229,0)</f>
        <v>6</v>
      </c>
      <c r="J2753">
        <v>121</v>
      </c>
    </row>
    <row r="2754" spans="2:10" x14ac:dyDescent="0.25">
      <c r="B2754">
        <f>INDEX(exante.Technology!$A$5:$A$300,MATCH(E2754,exante.Technology!$C$5:$C$300,0))</f>
        <v>1474</v>
      </c>
      <c r="C2754" s="1">
        <f t="shared" si="130"/>
        <v>38</v>
      </c>
      <c r="D2754" s="30" t="str">
        <f>IF(INDEX(Technologies!$B$230:$U$500,H2754,I2754)=0,"",INDEX(Technologies!$B$230:$U$500,H2754,I2754))</f>
        <v>Manual</v>
      </c>
      <c r="E2754" t="str">
        <f>INDEX(Technologies!$B$230:$B$499,H2754)</f>
        <v>Freezer-409kWhyr-Manual-ES</v>
      </c>
      <c r="G2754" t="str">
        <f t="shared" si="132"/>
        <v>Defrost</v>
      </c>
      <c r="H2754">
        <f t="shared" si="131"/>
        <v>54</v>
      </c>
      <c r="I2754">
        <f>MATCH(G2754,Technologies!$B$229:$U$229,0)</f>
        <v>7</v>
      </c>
      <c r="J2754">
        <v>121</v>
      </c>
    </row>
    <row r="2755" spans="2:10" x14ac:dyDescent="0.25">
      <c r="B2755">
        <f>INDEX(exante.Technology!$A$5:$A$300,MATCH(E2755,exante.Technology!$C$5:$C$300,0))</f>
        <v>1474</v>
      </c>
      <c r="C2755" s="1">
        <f t="shared" si="130"/>
        <v>205</v>
      </c>
      <c r="D2755" s="30" t="str">
        <f>IF(INDEX(Technologies!$B$230:$U$500,H2755,I2755)=0,"",INDEX(Technologies!$B$230:$U$500,H2755,I2755))</f>
        <v/>
      </c>
      <c r="E2755" t="str">
        <f>INDEX(Technologies!$B$230:$B$499,H2755)</f>
        <v>Freezer-409kWhyr-Manual-ES</v>
      </c>
      <c r="G2755" t="str">
        <f t="shared" si="132"/>
        <v>TotVolume</v>
      </c>
      <c r="H2755">
        <f t="shared" si="131"/>
        <v>54</v>
      </c>
      <c r="I2755">
        <f>MATCH(G2755,Technologies!$B$229:$U$229,0)</f>
        <v>8</v>
      </c>
      <c r="J2755">
        <v>121</v>
      </c>
    </row>
    <row r="2756" spans="2:10" x14ac:dyDescent="0.25">
      <c r="B2756">
        <f>INDEX(exante.Technology!$A$5:$A$300,MATCH(E2756,exante.Technology!$C$5:$C$300,0))</f>
        <v>1474</v>
      </c>
      <c r="C2756" s="1">
        <f t="shared" si="130"/>
        <v>1084</v>
      </c>
      <c r="D2756" s="30" t="str">
        <f>IF(INDEX(Technologies!$B$230:$U$500,H2756,I2756)=0,"",INDEX(Technologies!$B$230:$U$500,H2756,I2756))</f>
        <v/>
      </c>
      <c r="E2756" t="str">
        <f>INDEX(Technologies!$B$230:$B$499,H2756)</f>
        <v>Freezer-409kWhyr-Manual-ES</v>
      </c>
      <c r="G2756" t="str">
        <f t="shared" si="132"/>
        <v>SizeRange</v>
      </c>
      <c r="H2756">
        <f t="shared" si="131"/>
        <v>54</v>
      </c>
      <c r="I2756">
        <f>MATCH(G2756,Technologies!$B$229:$U$229,0)</f>
        <v>10</v>
      </c>
      <c r="J2756">
        <v>121</v>
      </c>
    </row>
    <row r="2757" spans="2:10" x14ac:dyDescent="0.25">
      <c r="B2757">
        <f>INDEX(exante.Technology!$A$5:$A$300,MATCH(E2757,exante.Technology!$C$5:$C$300,0))</f>
        <v>1474</v>
      </c>
      <c r="C2757" s="1">
        <f t="shared" si="130"/>
        <v>1085</v>
      </c>
      <c r="D2757" s="30" t="str">
        <f>IF(INDEX(Technologies!$B$230:$U$500,H2757,I2757)=0,"",INDEX(Technologies!$B$230:$U$500,H2757,I2757))</f>
        <v>EStar</v>
      </c>
      <c r="E2757" t="str">
        <f>INDEX(Technologies!$B$230:$B$499,H2757)</f>
        <v>Freezer-409kWhyr-Manual-ES</v>
      </c>
      <c r="G2757" t="str">
        <f t="shared" si="132"/>
        <v>EffLevel</v>
      </c>
      <c r="H2757">
        <f t="shared" si="131"/>
        <v>54</v>
      </c>
      <c r="I2757">
        <f>MATCH(G2757,Technologies!$B$229:$U$229,0)</f>
        <v>11</v>
      </c>
      <c r="J2757">
        <v>121</v>
      </c>
    </row>
    <row r="2758" spans="2:10" x14ac:dyDescent="0.25">
      <c r="B2758">
        <f>INDEX(exante.Technology!$A$5:$A$300,MATCH(E2758,exante.Technology!$C$5:$C$300,0))</f>
        <v>1474</v>
      </c>
      <c r="C2758" s="1">
        <f t="shared" si="130"/>
        <v>167</v>
      </c>
      <c r="D2758" s="30">
        <f>IF(INDEX(Technologies!$B$230:$U$500,H2758,I2758)=0,"",INDEX(Technologies!$B$230:$U$500,H2758,I2758))</f>
        <v>409</v>
      </c>
      <c r="E2758" t="str">
        <f>INDEX(Technologies!$B$230:$B$499,H2758)</f>
        <v>Freezer-409kWhyr-Manual-ES</v>
      </c>
      <c r="G2758" t="str">
        <f t="shared" si="132"/>
        <v>Rated_kWhyr</v>
      </c>
      <c r="H2758">
        <f t="shared" si="131"/>
        <v>54</v>
      </c>
      <c r="I2758">
        <f>MATCH(G2758,Technologies!$B$229:$U$229,0)</f>
        <v>12</v>
      </c>
      <c r="J2758">
        <v>121</v>
      </c>
    </row>
    <row r="2759" spans="2:10" x14ac:dyDescent="0.25">
      <c r="B2759">
        <f>INDEX(exante.Technology!$A$5:$A$300,MATCH(E2759,exante.Technology!$C$5:$C$300,0))</f>
        <v>1474</v>
      </c>
      <c r="C2759" s="1">
        <f t="shared" si="130"/>
        <v>9</v>
      </c>
      <c r="D2759" s="30" t="str">
        <f>IF(INDEX(Technologies!$B$230:$U$500,H2759,I2759)=0,"",INDEX(Technologies!$B$230:$U$500,H2759,I2759))</f>
        <v>RatedkWh</v>
      </c>
      <c r="E2759" t="str">
        <f>INDEX(Technologies!$B$230:$B$499,H2759)</f>
        <v>Freezer-409kWhyr-Manual-ES</v>
      </c>
      <c r="G2759" t="str">
        <f t="shared" si="132"/>
        <v>Scale_Basis_Type</v>
      </c>
      <c r="H2759">
        <f t="shared" si="131"/>
        <v>54</v>
      </c>
      <c r="I2759">
        <f>MATCH(G2759,Technologies!$B$229:$U$229,0)</f>
        <v>13</v>
      </c>
      <c r="J2759">
        <v>121</v>
      </c>
    </row>
    <row r="2760" spans="2:10" x14ac:dyDescent="0.25">
      <c r="B2760">
        <f>INDEX(exante.Technology!$A$5:$A$300,MATCH(E2760,exante.Technology!$C$5:$C$300,0))</f>
        <v>1474</v>
      </c>
      <c r="C2760" s="1">
        <f t="shared" si="130"/>
        <v>10</v>
      </c>
      <c r="D2760" s="30">
        <f>IF(INDEX(Technologies!$B$230:$U$500,H2760,I2760)=0,"",INDEX(Technologies!$B$230:$U$500,H2760,I2760))</f>
        <v>409</v>
      </c>
      <c r="E2760" t="str">
        <f>INDEX(Technologies!$B$230:$B$499,H2760)</f>
        <v>Freezer-409kWhyr-Manual-ES</v>
      </c>
      <c r="G2760" t="str">
        <f t="shared" si="132"/>
        <v>Scale_Basis_Value</v>
      </c>
      <c r="H2760">
        <f t="shared" si="131"/>
        <v>54</v>
      </c>
      <c r="I2760">
        <f>MATCH(G2760,Technologies!$B$229:$U$229,0)</f>
        <v>14</v>
      </c>
      <c r="J2760">
        <v>121</v>
      </c>
    </row>
    <row r="2761" spans="2:10" x14ac:dyDescent="0.25">
      <c r="B2761">
        <f>INDEX(exante.Technology!$A$5:$A$300,MATCH(E2761,exante.Technology!$C$5:$C$300,0))</f>
        <v>1475</v>
      </c>
      <c r="C2761" s="1">
        <f t="shared" si="130"/>
        <v>1086</v>
      </c>
      <c r="D2761" s="30" t="str">
        <f>IF(INDEX(Technologies!$B$230:$U$500,H2761,I2761)=0,"",INDEX(Technologies!$B$230:$U$500,H2761,I2761))</f>
        <v/>
      </c>
      <c r="E2761" t="str">
        <f>INDEX(Technologies!$B$230:$B$499,H2761)</f>
        <v>Freezer-454kWhyr-Manual</v>
      </c>
      <c r="G2761" t="str">
        <f t="shared" si="132"/>
        <v>FreezerType</v>
      </c>
      <c r="H2761">
        <f t="shared" si="131"/>
        <v>55</v>
      </c>
      <c r="I2761">
        <f>MATCH(G2761,Technologies!$B$229:$U$229,0)</f>
        <v>4</v>
      </c>
      <c r="J2761">
        <v>121</v>
      </c>
    </row>
    <row r="2762" spans="2:10" x14ac:dyDescent="0.25">
      <c r="B2762">
        <f>INDEX(exante.Technology!$A$5:$A$300,MATCH(E2762,exante.Technology!$C$5:$C$300,0))</f>
        <v>1475</v>
      </c>
      <c r="C2762" s="1">
        <f t="shared" si="130"/>
        <v>95</v>
      </c>
      <c r="D2762" s="30" t="str">
        <f>IF(INDEX(Technologies!$B$230:$U$500,H2762,I2762)=0,"",INDEX(Technologies!$B$230:$U$500,H2762,I2762))</f>
        <v/>
      </c>
      <c r="E2762" t="str">
        <f>INDEX(Technologies!$B$230:$B$499,H2762)</f>
        <v>Freezer-454kWhyr-Manual</v>
      </c>
      <c r="G2762" t="str">
        <f t="shared" si="132"/>
        <v>IceMaker</v>
      </c>
      <c r="H2762">
        <f t="shared" si="131"/>
        <v>55</v>
      </c>
      <c r="I2762">
        <f>MATCH(G2762,Technologies!$B$229:$U$229,0)</f>
        <v>5</v>
      </c>
      <c r="J2762">
        <v>121</v>
      </c>
    </row>
    <row r="2763" spans="2:10" x14ac:dyDescent="0.25">
      <c r="B2763">
        <f>INDEX(exante.Technology!$A$5:$A$300,MATCH(E2763,exante.Technology!$C$5:$C$300,0))</f>
        <v>1475</v>
      </c>
      <c r="C2763" s="1">
        <f t="shared" si="130"/>
        <v>1083</v>
      </c>
      <c r="D2763" s="30" t="str">
        <f>IF(INDEX(Technologies!$B$230:$U$500,H2763,I2763)=0,"",INDEX(Technologies!$B$230:$U$500,H2763,I2763))</f>
        <v/>
      </c>
      <c r="E2763" t="str">
        <f>INDEX(Technologies!$B$230:$B$499,H2763)</f>
        <v>Freezer-454kWhyr-Manual</v>
      </c>
      <c r="G2763" t="str">
        <f t="shared" si="132"/>
        <v>ThruDoorIce</v>
      </c>
      <c r="H2763">
        <f t="shared" si="131"/>
        <v>55</v>
      </c>
      <c r="I2763">
        <f>MATCH(G2763,Technologies!$B$229:$U$229,0)</f>
        <v>6</v>
      </c>
      <c r="J2763">
        <v>121</v>
      </c>
    </row>
    <row r="2764" spans="2:10" x14ac:dyDescent="0.25">
      <c r="B2764">
        <f>INDEX(exante.Technology!$A$5:$A$300,MATCH(E2764,exante.Technology!$C$5:$C$300,0))</f>
        <v>1475</v>
      </c>
      <c r="C2764" s="1">
        <f t="shared" si="130"/>
        <v>38</v>
      </c>
      <c r="D2764" s="30" t="str">
        <f>IF(INDEX(Technologies!$B$230:$U$500,H2764,I2764)=0,"",INDEX(Technologies!$B$230:$U$500,H2764,I2764))</f>
        <v>Manual</v>
      </c>
      <c r="E2764" t="str">
        <f>INDEX(Technologies!$B$230:$B$499,H2764)</f>
        <v>Freezer-454kWhyr-Manual</v>
      </c>
      <c r="G2764" t="str">
        <f t="shared" si="132"/>
        <v>Defrost</v>
      </c>
      <c r="H2764">
        <f t="shared" si="131"/>
        <v>55</v>
      </c>
      <c r="I2764">
        <f>MATCH(G2764,Technologies!$B$229:$U$229,0)</f>
        <v>7</v>
      </c>
      <c r="J2764">
        <v>121</v>
      </c>
    </row>
    <row r="2765" spans="2:10" x14ac:dyDescent="0.25">
      <c r="B2765">
        <f>INDEX(exante.Technology!$A$5:$A$300,MATCH(E2765,exante.Technology!$C$5:$C$300,0))</f>
        <v>1475</v>
      </c>
      <c r="C2765" s="1">
        <f t="shared" si="130"/>
        <v>205</v>
      </c>
      <c r="D2765" s="30" t="str">
        <f>IF(INDEX(Technologies!$B$230:$U$500,H2765,I2765)=0,"",INDEX(Technologies!$B$230:$U$500,H2765,I2765))</f>
        <v/>
      </c>
      <c r="E2765" t="str">
        <f>INDEX(Technologies!$B$230:$B$499,H2765)</f>
        <v>Freezer-454kWhyr-Manual</v>
      </c>
      <c r="G2765" t="str">
        <f t="shared" si="132"/>
        <v>TotVolume</v>
      </c>
      <c r="H2765">
        <f t="shared" si="131"/>
        <v>55</v>
      </c>
      <c r="I2765">
        <f>MATCH(G2765,Technologies!$B$229:$U$229,0)</f>
        <v>8</v>
      </c>
      <c r="J2765">
        <v>121</v>
      </c>
    </row>
    <row r="2766" spans="2:10" x14ac:dyDescent="0.25">
      <c r="B2766">
        <f>INDEX(exante.Technology!$A$5:$A$300,MATCH(E2766,exante.Technology!$C$5:$C$300,0))</f>
        <v>1475</v>
      </c>
      <c r="C2766" s="1">
        <f t="shared" si="130"/>
        <v>1084</v>
      </c>
      <c r="D2766" s="30" t="str">
        <f>IF(INDEX(Technologies!$B$230:$U$500,H2766,I2766)=0,"",INDEX(Technologies!$B$230:$U$500,H2766,I2766))</f>
        <v/>
      </c>
      <c r="E2766" t="str">
        <f>INDEX(Technologies!$B$230:$B$499,H2766)</f>
        <v>Freezer-454kWhyr-Manual</v>
      </c>
      <c r="G2766" t="str">
        <f t="shared" si="132"/>
        <v>SizeRange</v>
      </c>
      <c r="H2766">
        <f t="shared" si="131"/>
        <v>55</v>
      </c>
      <c r="I2766">
        <f>MATCH(G2766,Technologies!$B$229:$U$229,0)</f>
        <v>10</v>
      </c>
      <c r="J2766">
        <v>121</v>
      </c>
    </row>
    <row r="2767" spans="2:10" x14ac:dyDescent="0.25">
      <c r="B2767">
        <f>INDEX(exante.Technology!$A$5:$A$300,MATCH(E2767,exante.Technology!$C$5:$C$300,0))</f>
        <v>1475</v>
      </c>
      <c r="C2767" s="1">
        <f t="shared" si="130"/>
        <v>1085</v>
      </c>
      <c r="D2767" s="30" t="str">
        <f>IF(INDEX(Technologies!$B$230:$U$500,H2767,I2767)=0,"",INDEX(Technologies!$B$230:$U$500,H2767,I2767))</f>
        <v/>
      </c>
      <c r="E2767" t="str">
        <f>INDEX(Technologies!$B$230:$B$499,H2767)</f>
        <v>Freezer-454kWhyr-Manual</v>
      </c>
      <c r="G2767" t="str">
        <f t="shared" si="132"/>
        <v>EffLevel</v>
      </c>
      <c r="H2767">
        <f t="shared" si="131"/>
        <v>55</v>
      </c>
      <c r="I2767">
        <f>MATCH(G2767,Technologies!$B$229:$U$229,0)</f>
        <v>11</v>
      </c>
      <c r="J2767">
        <v>121</v>
      </c>
    </row>
    <row r="2768" spans="2:10" x14ac:dyDescent="0.25">
      <c r="B2768">
        <f>INDEX(exante.Technology!$A$5:$A$300,MATCH(E2768,exante.Technology!$C$5:$C$300,0))</f>
        <v>1475</v>
      </c>
      <c r="C2768" s="1">
        <f t="shared" si="130"/>
        <v>167</v>
      </c>
      <c r="D2768" s="30">
        <f>IF(INDEX(Technologies!$B$230:$U$500,H2768,I2768)=0,"",INDEX(Technologies!$B$230:$U$500,H2768,I2768))</f>
        <v>454</v>
      </c>
      <c r="E2768" t="str">
        <f>INDEX(Technologies!$B$230:$B$499,H2768)</f>
        <v>Freezer-454kWhyr-Manual</v>
      </c>
      <c r="G2768" t="str">
        <f t="shared" si="132"/>
        <v>Rated_kWhyr</v>
      </c>
      <c r="H2768">
        <f t="shared" si="131"/>
        <v>55</v>
      </c>
      <c r="I2768">
        <f>MATCH(G2768,Technologies!$B$229:$U$229,0)</f>
        <v>12</v>
      </c>
      <c r="J2768">
        <v>121</v>
      </c>
    </row>
    <row r="2769" spans="2:10" x14ac:dyDescent="0.25">
      <c r="B2769">
        <f>INDEX(exante.Technology!$A$5:$A$300,MATCH(E2769,exante.Technology!$C$5:$C$300,0))</f>
        <v>1475</v>
      </c>
      <c r="C2769" s="1">
        <f t="shared" si="130"/>
        <v>9</v>
      </c>
      <c r="D2769" s="30" t="str">
        <f>IF(INDEX(Technologies!$B$230:$U$500,H2769,I2769)=0,"",INDEX(Technologies!$B$230:$U$500,H2769,I2769))</f>
        <v>RatedkWh</v>
      </c>
      <c r="E2769" t="str">
        <f>INDEX(Technologies!$B$230:$B$499,H2769)</f>
        <v>Freezer-454kWhyr-Manual</v>
      </c>
      <c r="G2769" t="str">
        <f t="shared" si="132"/>
        <v>Scale_Basis_Type</v>
      </c>
      <c r="H2769">
        <f t="shared" si="131"/>
        <v>55</v>
      </c>
      <c r="I2769">
        <f>MATCH(G2769,Technologies!$B$229:$U$229,0)</f>
        <v>13</v>
      </c>
      <c r="J2769">
        <v>121</v>
      </c>
    </row>
    <row r="2770" spans="2:10" x14ac:dyDescent="0.25">
      <c r="B2770">
        <f>INDEX(exante.Technology!$A$5:$A$300,MATCH(E2770,exante.Technology!$C$5:$C$300,0))</f>
        <v>1475</v>
      </c>
      <c r="C2770" s="1">
        <f t="shared" si="130"/>
        <v>10</v>
      </c>
      <c r="D2770" s="30">
        <f>IF(INDEX(Technologies!$B$230:$U$500,H2770,I2770)=0,"",INDEX(Technologies!$B$230:$U$500,H2770,I2770))</f>
        <v>454</v>
      </c>
      <c r="E2770" t="str">
        <f>INDEX(Technologies!$B$230:$B$499,H2770)</f>
        <v>Freezer-454kWhyr-Manual</v>
      </c>
      <c r="G2770" t="str">
        <f t="shared" si="132"/>
        <v>Scale_Basis_Value</v>
      </c>
      <c r="H2770">
        <f t="shared" si="131"/>
        <v>55</v>
      </c>
      <c r="I2770">
        <f>MATCH(G2770,Technologies!$B$229:$U$229,0)</f>
        <v>14</v>
      </c>
      <c r="J2770">
        <v>121</v>
      </c>
    </row>
    <row r="2771" spans="2:10" x14ac:dyDescent="0.25">
      <c r="B2771">
        <f>INDEX(exante.Technology!$A$5:$A$300,MATCH(E2771,exante.Technology!$C$5:$C$300,0))</f>
        <v>1476</v>
      </c>
      <c r="C2771" s="1">
        <f t="shared" si="130"/>
        <v>1086</v>
      </c>
      <c r="D2771" s="30" t="str">
        <f>IF(INDEX(Technologies!$B$230:$U$500,H2771,I2771)=0,"",INDEX(Technologies!$B$230:$U$500,H2771,I2771))</f>
        <v>Upright</v>
      </c>
      <c r="E2771" t="str">
        <f>INDEX(Technologies!$B$230:$B$499,H2771)</f>
        <v>Freezer-642kWhyr-Automatic-ES</v>
      </c>
      <c r="G2771" t="str">
        <f t="shared" si="132"/>
        <v>FreezerType</v>
      </c>
      <c r="H2771">
        <f t="shared" si="131"/>
        <v>56</v>
      </c>
      <c r="I2771">
        <f>MATCH(G2771,Technologies!$B$229:$U$229,0)</f>
        <v>4</v>
      </c>
      <c r="J2771">
        <v>121</v>
      </c>
    </row>
    <row r="2772" spans="2:10" x14ac:dyDescent="0.25">
      <c r="B2772">
        <f>INDEX(exante.Technology!$A$5:$A$300,MATCH(E2772,exante.Technology!$C$5:$C$300,0))</f>
        <v>1476</v>
      </c>
      <c r="C2772" s="1">
        <f t="shared" si="130"/>
        <v>95</v>
      </c>
      <c r="D2772" s="30" t="str">
        <f>IF(INDEX(Technologies!$B$230:$U$500,H2772,I2772)=0,"",INDEX(Technologies!$B$230:$U$500,H2772,I2772))</f>
        <v/>
      </c>
      <c r="E2772" t="str">
        <f>INDEX(Technologies!$B$230:$B$499,H2772)</f>
        <v>Freezer-642kWhyr-Automatic-ES</v>
      </c>
      <c r="G2772" t="str">
        <f t="shared" si="132"/>
        <v>IceMaker</v>
      </c>
      <c r="H2772">
        <f t="shared" si="131"/>
        <v>56</v>
      </c>
      <c r="I2772">
        <f>MATCH(G2772,Technologies!$B$229:$U$229,0)</f>
        <v>5</v>
      </c>
      <c r="J2772">
        <v>121</v>
      </c>
    </row>
    <row r="2773" spans="2:10" x14ac:dyDescent="0.25">
      <c r="B2773">
        <f>INDEX(exante.Technology!$A$5:$A$300,MATCH(E2773,exante.Technology!$C$5:$C$300,0))</f>
        <v>1476</v>
      </c>
      <c r="C2773" s="1">
        <f t="shared" si="130"/>
        <v>1083</v>
      </c>
      <c r="D2773" s="30" t="str">
        <f>IF(INDEX(Technologies!$B$230:$U$500,H2773,I2773)=0,"",INDEX(Technologies!$B$230:$U$500,H2773,I2773))</f>
        <v/>
      </c>
      <c r="E2773" t="str">
        <f>INDEX(Technologies!$B$230:$B$499,H2773)</f>
        <v>Freezer-642kWhyr-Automatic-ES</v>
      </c>
      <c r="G2773" t="str">
        <f t="shared" si="132"/>
        <v>ThruDoorIce</v>
      </c>
      <c r="H2773">
        <f t="shared" si="131"/>
        <v>56</v>
      </c>
      <c r="I2773">
        <f>MATCH(G2773,Technologies!$B$229:$U$229,0)</f>
        <v>6</v>
      </c>
      <c r="J2773">
        <v>121</v>
      </c>
    </row>
    <row r="2774" spans="2:10" x14ac:dyDescent="0.25">
      <c r="B2774">
        <f>INDEX(exante.Technology!$A$5:$A$300,MATCH(E2774,exante.Technology!$C$5:$C$300,0))</f>
        <v>1476</v>
      </c>
      <c r="C2774" s="1">
        <f t="shared" si="130"/>
        <v>38</v>
      </c>
      <c r="D2774" s="30" t="str">
        <f>IF(INDEX(Technologies!$B$230:$U$500,H2774,I2774)=0,"",INDEX(Technologies!$B$230:$U$500,H2774,I2774))</f>
        <v>Automatic</v>
      </c>
      <c r="E2774" t="str">
        <f>INDEX(Technologies!$B$230:$B$499,H2774)</f>
        <v>Freezer-642kWhyr-Automatic-ES</v>
      </c>
      <c r="G2774" t="str">
        <f t="shared" si="132"/>
        <v>Defrost</v>
      </c>
      <c r="H2774">
        <f t="shared" si="131"/>
        <v>56</v>
      </c>
      <c r="I2774">
        <f>MATCH(G2774,Technologies!$B$229:$U$229,0)</f>
        <v>7</v>
      </c>
      <c r="J2774">
        <v>121</v>
      </c>
    </row>
    <row r="2775" spans="2:10" x14ac:dyDescent="0.25">
      <c r="B2775">
        <f>INDEX(exante.Technology!$A$5:$A$300,MATCH(E2775,exante.Technology!$C$5:$C$300,0))</f>
        <v>1476</v>
      </c>
      <c r="C2775" s="1">
        <f t="shared" si="130"/>
        <v>205</v>
      </c>
      <c r="D2775" s="30" t="str">
        <f>IF(INDEX(Technologies!$B$230:$U$500,H2775,I2775)=0,"",INDEX(Technologies!$B$230:$U$500,H2775,I2775))</f>
        <v/>
      </c>
      <c r="E2775" t="str">
        <f>INDEX(Technologies!$B$230:$B$499,H2775)</f>
        <v>Freezer-642kWhyr-Automatic-ES</v>
      </c>
      <c r="G2775" t="str">
        <f t="shared" si="132"/>
        <v>TotVolume</v>
      </c>
      <c r="H2775">
        <f t="shared" si="131"/>
        <v>56</v>
      </c>
      <c r="I2775">
        <f>MATCH(G2775,Technologies!$B$229:$U$229,0)</f>
        <v>8</v>
      </c>
      <c r="J2775">
        <v>121</v>
      </c>
    </row>
    <row r="2776" spans="2:10" x14ac:dyDescent="0.25">
      <c r="B2776">
        <f>INDEX(exante.Technology!$A$5:$A$300,MATCH(E2776,exante.Technology!$C$5:$C$300,0))</f>
        <v>1476</v>
      </c>
      <c r="C2776" s="1">
        <f t="shared" si="130"/>
        <v>1084</v>
      </c>
      <c r="D2776" s="30" t="str">
        <f>IF(INDEX(Technologies!$B$230:$U$500,H2776,I2776)=0,"",INDEX(Technologies!$B$230:$U$500,H2776,I2776))</f>
        <v/>
      </c>
      <c r="E2776" t="str">
        <f>INDEX(Technologies!$B$230:$B$499,H2776)</f>
        <v>Freezer-642kWhyr-Automatic-ES</v>
      </c>
      <c r="G2776" t="str">
        <f t="shared" si="132"/>
        <v>SizeRange</v>
      </c>
      <c r="H2776">
        <f t="shared" si="131"/>
        <v>56</v>
      </c>
      <c r="I2776">
        <f>MATCH(G2776,Technologies!$B$229:$U$229,0)</f>
        <v>10</v>
      </c>
      <c r="J2776">
        <v>121</v>
      </c>
    </row>
    <row r="2777" spans="2:10" x14ac:dyDescent="0.25">
      <c r="B2777">
        <f>INDEX(exante.Technology!$A$5:$A$300,MATCH(E2777,exante.Technology!$C$5:$C$300,0))</f>
        <v>1476</v>
      </c>
      <c r="C2777" s="1">
        <f t="shared" si="130"/>
        <v>1085</v>
      </c>
      <c r="D2777" s="30" t="str">
        <f>IF(INDEX(Technologies!$B$230:$U$500,H2777,I2777)=0,"",INDEX(Technologies!$B$230:$U$500,H2777,I2777))</f>
        <v>EStar</v>
      </c>
      <c r="E2777" t="str">
        <f>INDEX(Technologies!$B$230:$B$499,H2777)</f>
        <v>Freezer-642kWhyr-Automatic-ES</v>
      </c>
      <c r="G2777" t="str">
        <f t="shared" si="132"/>
        <v>EffLevel</v>
      </c>
      <c r="H2777">
        <f t="shared" si="131"/>
        <v>56</v>
      </c>
      <c r="I2777">
        <f>MATCH(G2777,Technologies!$B$229:$U$229,0)</f>
        <v>11</v>
      </c>
      <c r="J2777">
        <v>121</v>
      </c>
    </row>
    <row r="2778" spans="2:10" x14ac:dyDescent="0.25">
      <c r="B2778">
        <f>INDEX(exante.Technology!$A$5:$A$300,MATCH(E2778,exante.Technology!$C$5:$C$300,0))</f>
        <v>1476</v>
      </c>
      <c r="C2778" s="1">
        <f t="shared" si="130"/>
        <v>167</v>
      </c>
      <c r="D2778" s="30">
        <f>IF(INDEX(Technologies!$B$230:$U$500,H2778,I2778)=0,"",INDEX(Technologies!$B$230:$U$500,H2778,I2778))</f>
        <v>642</v>
      </c>
      <c r="E2778" t="str">
        <f>INDEX(Technologies!$B$230:$B$499,H2778)</f>
        <v>Freezer-642kWhyr-Automatic-ES</v>
      </c>
      <c r="G2778" t="str">
        <f t="shared" si="132"/>
        <v>Rated_kWhyr</v>
      </c>
      <c r="H2778">
        <f t="shared" si="131"/>
        <v>56</v>
      </c>
      <c r="I2778">
        <f>MATCH(G2778,Technologies!$B$229:$U$229,0)</f>
        <v>12</v>
      </c>
      <c r="J2778">
        <v>121</v>
      </c>
    </row>
    <row r="2779" spans="2:10" x14ac:dyDescent="0.25">
      <c r="B2779">
        <f>INDEX(exante.Technology!$A$5:$A$300,MATCH(E2779,exante.Technology!$C$5:$C$300,0))</f>
        <v>1476</v>
      </c>
      <c r="C2779" s="1">
        <f t="shared" si="130"/>
        <v>9</v>
      </c>
      <c r="D2779" s="30" t="str">
        <f>IF(INDEX(Technologies!$B$230:$U$500,H2779,I2779)=0,"",INDEX(Technologies!$B$230:$U$500,H2779,I2779))</f>
        <v>RatedkWh</v>
      </c>
      <c r="E2779" t="str">
        <f>INDEX(Technologies!$B$230:$B$499,H2779)</f>
        <v>Freezer-642kWhyr-Automatic-ES</v>
      </c>
      <c r="G2779" t="str">
        <f t="shared" si="132"/>
        <v>Scale_Basis_Type</v>
      </c>
      <c r="H2779">
        <f t="shared" si="131"/>
        <v>56</v>
      </c>
      <c r="I2779">
        <f>MATCH(G2779,Technologies!$B$229:$U$229,0)</f>
        <v>13</v>
      </c>
      <c r="J2779">
        <v>121</v>
      </c>
    </row>
    <row r="2780" spans="2:10" x14ac:dyDescent="0.25">
      <c r="B2780">
        <f>INDEX(exante.Technology!$A$5:$A$300,MATCH(E2780,exante.Technology!$C$5:$C$300,0))</f>
        <v>1476</v>
      </c>
      <c r="C2780" s="1">
        <f t="shared" si="130"/>
        <v>10</v>
      </c>
      <c r="D2780" s="30">
        <f>IF(INDEX(Technologies!$B$230:$U$500,H2780,I2780)=0,"",INDEX(Technologies!$B$230:$U$500,H2780,I2780))</f>
        <v>642</v>
      </c>
      <c r="E2780" t="str">
        <f>INDEX(Technologies!$B$230:$B$499,H2780)</f>
        <v>Freezer-642kWhyr-Automatic-ES</v>
      </c>
      <c r="G2780" t="str">
        <f t="shared" si="132"/>
        <v>Scale_Basis_Value</v>
      </c>
      <c r="H2780">
        <f t="shared" si="131"/>
        <v>56</v>
      </c>
      <c r="I2780">
        <f>MATCH(G2780,Technologies!$B$229:$U$229,0)</f>
        <v>14</v>
      </c>
      <c r="J2780">
        <v>121</v>
      </c>
    </row>
    <row r="2781" spans="2:10" x14ac:dyDescent="0.25">
      <c r="B2781">
        <f>INDEX(exante.Technology!$A$5:$A$300,MATCH(E2781,exante.Technology!$C$5:$C$300,0))</f>
        <v>1477</v>
      </c>
      <c r="C2781" s="1">
        <f t="shared" si="130"/>
        <v>1086</v>
      </c>
      <c r="D2781" s="30" t="str">
        <f>IF(INDEX(Technologies!$B$230:$U$500,H2781,I2781)=0,"",INDEX(Technologies!$B$230:$U$500,H2781,I2781))</f>
        <v/>
      </c>
      <c r="E2781" t="str">
        <f>INDEX(Technologies!$B$230:$B$499,H2781)</f>
        <v>Freezer-700kWhyr-Manual</v>
      </c>
      <c r="G2781" t="str">
        <f t="shared" si="132"/>
        <v>FreezerType</v>
      </c>
      <c r="H2781">
        <f t="shared" si="131"/>
        <v>57</v>
      </c>
      <c r="I2781">
        <f>MATCH(G2781,Technologies!$B$229:$U$229,0)</f>
        <v>4</v>
      </c>
      <c r="J2781">
        <v>121</v>
      </c>
    </row>
    <row r="2782" spans="2:10" x14ac:dyDescent="0.25">
      <c r="B2782">
        <f>INDEX(exante.Technology!$A$5:$A$300,MATCH(E2782,exante.Technology!$C$5:$C$300,0))</f>
        <v>1477</v>
      </c>
      <c r="C2782" s="1">
        <f t="shared" si="130"/>
        <v>95</v>
      </c>
      <c r="D2782" s="30" t="str">
        <f>IF(INDEX(Technologies!$B$230:$U$500,H2782,I2782)=0,"",INDEX(Technologies!$B$230:$U$500,H2782,I2782))</f>
        <v/>
      </c>
      <c r="E2782" t="str">
        <f>INDEX(Technologies!$B$230:$B$499,H2782)</f>
        <v>Freezer-700kWhyr-Manual</v>
      </c>
      <c r="G2782" t="str">
        <f t="shared" si="132"/>
        <v>IceMaker</v>
      </c>
      <c r="H2782">
        <f t="shared" si="131"/>
        <v>57</v>
      </c>
      <c r="I2782">
        <f>MATCH(G2782,Technologies!$B$229:$U$229,0)</f>
        <v>5</v>
      </c>
      <c r="J2782">
        <v>121</v>
      </c>
    </row>
    <row r="2783" spans="2:10" x14ac:dyDescent="0.25">
      <c r="B2783">
        <f>INDEX(exante.Technology!$A$5:$A$300,MATCH(E2783,exante.Technology!$C$5:$C$300,0))</f>
        <v>1477</v>
      </c>
      <c r="C2783" s="1">
        <f t="shared" si="130"/>
        <v>1083</v>
      </c>
      <c r="D2783" s="30" t="str">
        <f>IF(INDEX(Technologies!$B$230:$U$500,H2783,I2783)=0,"",INDEX(Technologies!$B$230:$U$500,H2783,I2783))</f>
        <v/>
      </c>
      <c r="E2783" t="str">
        <f>INDEX(Technologies!$B$230:$B$499,H2783)</f>
        <v>Freezer-700kWhyr-Manual</v>
      </c>
      <c r="G2783" t="str">
        <f t="shared" si="132"/>
        <v>ThruDoorIce</v>
      </c>
      <c r="H2783">
        <f t="shared" si="131"/>
        <v>57</v>
      </c>
      <c r="I2783">
        <f>MATCH(G2783,Technologies!$B$229:$U$229,0)</f>
        <v>6</v>
      </c>
      <c r="J2783">
        <v>121</v>
      </c>
    </row>
    <row r="2784" spans="2:10" x14ac:dyDescent="0.25">
      <c r="B2784">
        <f>INDEX(exante.Technology!$A$5:$A$300,MATCH(E2784,exante.Technology!$C$5:$C$300,0))</f>
        <v>1477</v>
      </c>
      <c r="C2784" s="1">
        <f t="shared" ref="C2784:C2820" si="133">+C2774</f>
        <v>38</v>
      </c>
      <c r="D2784" s="30" t="str">
        <f>IF(INDEX(Technologies!$B$230:$U$500,H2784,I2784)=0,"",INDEX(Technologies!$B$230:$U$500,H2784,I2784))</f>
        <v>Manual</v>
      </c>
      <c r="E2784" t="str">
        <f>INDEX(Technologies!$B$230:$B$499,H2784)</f>
        <v>Freezer-700kWhyr-Manual</v>
      </c>
      <c r="G2784" t="str">
        <f t="shared" si="132"/>
        <v>Defrost</v>
      </c>
      <c r="H2784">
        <f t="shared" ref="H2784:H2820" si="134">+H2774+1</f>
        <v>57</v>
      </c>
      <c r="I2784">
        <f>MATCH(G2784,Technologies!$B$229:$U$229,0)</f>
        <v>7</v>
      </c>
      <c r="J2784">
        <v>121</v>
      </c>
    </row>
    <row r="2785" spans="2:10" x14ac:dyDescent="0.25">
      <c r="B2785">
        <f>INDEX(exante.Technology!$A$5:$A$300,MATCH(E2785,exante.Technology!$C$5:$C$300,0))</f>
        <v>1477</v>
      </c>
      <c r="C2785" s="1">
        <f t="shared" si="133"/>
        <v>205</v>
      </c>
      <c r="D2785" s="30" t="str">
        <f>IF(INDEX(Technologies!$B$230:$U$500,H2785,I2785)=0,"",INDEX(Technologies!$B$230:$U$500,H2785,I2785))</f>
        <v/>
      </c>
      <c r="E2785" t="str">
        <f>INDEX(Technologies!$B$230:$B$499,H2785)</f>
        <v>Freezer-700kWhyr-Manual</v>
      </c>
      <c r="G2785" t="str">
        <f t="shared" si="132"/>
        <v>TotVolume</v>
      </c>
      <c r="H2785">
        <f t="shared" si="134"/>
        <v>57</v>
      </c>
      <c r="I2785">
        <f>MATCH(G2785,Technologies!$B$229:$U$229,0)</f>
        <v>8</v>
      </c>
      <c r="J2785">
        <v>121</v>
      </c>
    </row>
    <row r="2786" spans="2:10" x14ac:dyDescent="0.25">
      <c r="B2786">
        <f>INDEX(exante.Technology!$A$5:$A$300,MATCH(E2786,exante.Technology!$C$5:$C$300,0))</f>
        <v>1477</v>
      </c>
      <c r="C2786" s="1">
        <f t="shared" si="133"/>
        <v>1084</v>
      </c>
      <c r="D2786" s="30" t="str">
        <f>IF(INDEX(Technologies!$B$230:$U$500,H2786,I2786)=0,"",INDEX(Technologies!$B$230:$U$500,H2786,I2786))</f>
        <v/>
      </c>
      <c r="E2786" t="str">
        <f>INDEX(Technologies!$B$230:$B$499,H2786)</f>
        <v>Freezer-700kWhyr-Manual</v>
      </c>
      <c r="G2786" t="str">
        <f t="shared" si="132"/>
        <v>SizeRange</v>
      </c>
      <c r="H2786">
        <f t="shared" si="134"/>
        <v>57</v>
      </c>
      <c r="I2786">
        <f>MATCH(G2786,Technologies!$B$229:$U$229,0)</f>
        <v>10</v>
      </c>
      <c r="J2786">
        <v>121</v>
      </c>
    </row>
    <row r="2787" spans="2:10" x14ac:dyDescent="0.25">
      <c r="B2787">
        <f>INDEX(exante.Technology!$A$5:$A$300,MATCH(E2787,exante.Technology!$C$5:$C$300,0))</f>
        <v>1477</v>
      </c>
      <c r="C2787" s="1">
        <f t="shared" si="133"/>
        <v>1085</v>
      </c>
      <c r="D2787" s="30" t="str">
        <f>IF(INDEX(Technologies!$B$230:$U$500,H2787,I2787)=0,"",INDEX(Technologies!$B$230:$U$500,H2787,I2787))</f>
        <v/>
      </c>
      <c r="E2787" t="str">
        <f>INDEX(Technologies!$B$230:$B$499,H2787)</f>
        <v>Freezer-700kWhyr-Manual</v>
      </c>
      <c r="G2787" t="str">
        <f t="shared" si="132"/>
        <v>EffLevel</v>
      </c>
      <c r="H2787">
        <f t="shared" si="134"/>
        <v>57</v>
      </c>
      <c r="I2787">
        <f>MATCH(G2787,Technologies!$B$229:$U$229,0)</f>
        <v>11</v>
      </c>
      <c r="J2787">
        <v>121</v>
      </c>
    </row>
    <row r="2788" spans="2:10" x14ac:dyDescent="0.25">
      <c r="B2788">
        <f>INDEX(exante.Technology!$A$5:$A$300,MATCH(E2788,exante.Technology!$C$5:$C$300,0))</f>
        <v>1477</v>
      </c>
      <c r="C2788" s="1">
        <f t="shared" si="133"/>
        <v>167</v>
      </c>
      <c r="D2788" s="30">
        <f>IF(INDEX(Technologies!$B$230:$U$500,H2788,I2788)=0,"",INDEX(Technologies!$B$230:$U$500,H2788,I2788))</f>
        <v>700</v>
      </c>
      <c r="E2788" t="str">
        <f>INDEX(Technologies!$B$230:$B$499,H2788)</f>
        <v>Freezer-700kWhyr-Manual</v>
      </c>
      <c r="G2788" t="str">
        <f t="shared" si="132"/>
        <v>Rated_kWhyr</v>
      </c>
      <c r="H2788">
        <f t="shared" si="134"/>
        <v>57</v>
      </c>
      <c r="I2788">
        <f>MATCH(G2788,Technologies!$B$229:$U$229,0)</f>
        <v>12</v>
      </c>
      <c r="J2788">
        <v>121</v>
      </c>
    </row>
    <row r="2789" spans="2:10" x14ac:dyDescent="0.25">
      <c r="B2789">
        <f>INDEX(exante.Technology!$A$5:$A$300,MATCH(E2789,exante.Technology!$C$5:$C$300,0))</f>
        <v>1477</v>
      </c>
      <c r="C2789" s="1">
        <f t="shared" si="133"/>
        <v>9</v>
      </c>
      <c r="D2789" s="30" t="str">
        <f>IF(INDEX(Technologies!$B$230:$U$500,H2789,I2789)=0,"",INDEX(Technologies!$B$230:$U$500,H2789,I2789))</f>
        <v>RatedkWh</v>
      </c>
      <c r="E2789" t="str">
        <f>INDEX(Technologies!$B$230:$B$499,H2789)</f>
        <v>Freezer-700kWhyr-Manual</v>
      </c>
      <c r="G2789" t="str">
        <f t="shared" si="132"/>
        <v>Scale_Basis_Type</v>
      </c>
      <c r="H2789">
        <f t="shared" si="134"/>
        <v>57</v>
      </c>
      <c r="I2789">
        <f>MATCH(G2789,Technologies!$B$229:$U$229,0)</f>
        <v>13</v>
      </c>
      <c r="J2789">
        <v>121</v>
      </c>
    </row>
    <row r="2790" spans="2:10" x14ac:dyDescent="0.25">
      <c r="B2790">
        <f>INDEX(exante.Technology!$A$5:$A$300,MATCH(E2790,exante.Technology!$C$5:$C$300,0))</f>
        <v>1477</v>
      </c>
      <c r="C2790" s="1">
        <f t="shared" si="133"/>
        <v>10</v>
      </c>
      <c r="D2790" s="30">
        <f>IF(INDEX(Technologies!$B$230:$U$500,H2790,I2790)=0,"",INDEX(Technologies!$B$230:$U$500,H2790,I2790))</f>
        <v>700</v>
      </c>
      <c r="E2790" t="str">
        <f>INDEX(Technologies!$B$230:$B$499,H2790)</f>
        <v>Freezer-700kWhyr-Manual</v>
      </c>
      <c r="G2790" t="str">
        <f t="shared" si="132"/>
        <v>Scale_Basis_Value</v>
      </c>
      <c r="H2790">
        <f t="shared" si="134"/>
        <v>57</v>
      </c>
      <c r="I2790">
        <f>MATCH(G2790,Technologies!$B$229:$U$229,0)</f>
        <v>14</v>
      </c>
      <c r="J2790">
        <v>121</v>
      </c>
    </row>
    <row r="2791" spans="2:10" x14ac:dyDescent="0.25">
      <c r="B2791">
        <f>INDEX(exante.Technology!$A$5:$A$300,MATCH(E2791,exante.Technology!$C$5:$C$300,0))</f>
        <v>1478</v>
      </c>
      <c r="C2791" s="1">
        <f t="shared" si="133"/>
        <v>1086</v>
      </c>
      <c r="D2791" s="30" t="str">
        <f>IF(INDEX(Technologies!$B$230:$U$500,H2791,I2791)=0,"",INDEX(Technologies!$B$230:$U$500,H2791,I2791))</f>
        <v/>
      </c>
      <c r="E2791" t="str">
        <f>INDEX(Technologies!$B$230:$B$499,H2791)</f>
        <v>Freezer-708kWhyr-Manual</v>
      </c>
      <c r="G2791" t="str">
        <f t="shared" si="132"/>
        <v>FreezerType</v>
      </c>
      <c r="H2791">
        <f t="shared" si="134"/>
        <v>58</v>
      </c>
      <c r="I2791">
        <f>MATCH(G2791,Technologies!$B$229:$U$229,0)</f>
        <v>4</v>
      </c>
      <c r="J2791">
        <v>121</v>
      </c>
    </row>
    <row r="2792" spans="2:10" x14ac:dyDescent="0.25">
      <c r="B2792">
        <f>INDEX(exante.Technology!$A$5:$A$300,MATCH(E2792,exante.Technology!$C$5:$C$300,0))</f>
        <v>1478</v>
      </c>
      <c r="C2792" s="1">
        <f t="shared" si="133"/>
        <v>95</v>
      </c>
      <c r="D2792" s="30" t="str">
        <f>IF(INDEX(Technologies!$B$230:$U$500,H2792,I2792)=0,"",INDEX(Technologies!$B$230:$U$500,H2792,I2792))</f>
        <v/>
      </c>
      <c r="E2792" t="str">
        <f>INDEX(Technologies!$B$230:$B$499,H2792)</f>
        <v>Freezer-708kWhyr-Manual</v>
      </c>
      <c r="G2792" t="str">
        <f t="shared" si="132"/>
        <v>IceMaker</v>
      </c>
      <c r="H2792">
        <f t="shared" si="134"/>
        <v>58</v>
      </c>
      <c r="I2792">
        <f>MATCH(G2792,Technologies!$B$229:$U$229,0)</f>
        <v>5</v>
      </c>
      <c r="J2792">
        <v>121</v>
      </c>
    </row>
    <row r="2793" spans="2:10" x14ac:dyDescent="0.25">
      <c r="B2793">
        <f>INDEX(exante.Technology!$A$5:$A$300,MATCH(E2793,exante.Technology!$C$5:$C$300,0))</f>
        <v>1478</v>
      </c>
      <c r="C2793" s="1">
        <f t="shared" si="133"/>
        <v>1083</v>
      </c>
      <c r="D2793" s="30" t="str">
        <f>IF(INDEX(Technologies!$B$230:$U$500,H2793,I2793)=0,"",INDEX(Technologies!$B$230:$U$500,H2793,I2793))</f>
        <v/>
      </c>
      <c r="E2793" t="str">
        <f>INDEX(Technologies!$B$230:$B$499,H2793)</f>
        <v>Freezer-708kWhyr-Manual</v>
      </c>
      <c r="G2793" t="str">
        <f t="shared" si="132"/>
        <v>ThruDoorIce</v>
      </c>
      <c r="H2793">
        <f t="shared" si="134"/>
        <v>58</v>
      </c>
      <c r="I2793">
        <f>MATCH(G2793,Technologies!$B$229:$U$229,0)</f>
        <v>6</v>
      </c>
      <c r="J2793">
        <v>121</v>
      </c>
    </row>
    <row r="2794" spans="2:10" x14ac:dyDescent="0.25">
      <c r="B2794">
        <f>INDEX(exante.Technology!$A$5:$A$300,MATCH(E2794,exante.Technology!$C$5:$C$300,0))</f>
        <v>1478</v>
      </c>
      <c r="C2794" s="1">
        <f t="shared" si="133"/>
        <v>38</v>
      </c>
      <c r="D2794" s="30" t="str">
        <f>IF(INDEX(Technologies!$B$230:$U$500,H2794,I2794)=0,"",INDEX(Technologies!$B$230:$U$500,H2794,I2794))</f>
        <v>Manual</v>
      </c>
      <c r="E2794" t="str">
        <f>INDEX(Technologies!$B$230:$B$499,H2794)</f>
        <v>Freezer-708kWhyr-Manual</v>
      </c>
      <c r="G2794" t="str">
        <f t="shared" si="132"/>
        <v>Defrost</v>
      </c>
      <c r="H2794">
        <f t="shared" si="134"/>
        <v>58</v>
      </c>
      <c r="I2794">
        <f>MATCH(G2794,Technologies!$B$229:$U$229,0)</f>
        <v>7</v>
      </c>
      <c r="J2794">
        <v>121</v>
      </c>
    </row>
    <row r="2795" spans="2:10" x14ac:dyDescent="0.25">
      <c r="B2795">
        <f>INDEX(exante.Technology!$A$5:$A$300,MATCH(E2795,exante.Technology!$C$5:$C$300,0))</f>
        <v>1478</v>
      </c>
      <c r="C2795" s="1">
        <f t="shared" si="133"/>
        <v>205</v>
      </c>
      <c r="D2795" s="30" t="str">
        <f>IF(INDEX(Technologies!$B$230:$U$500,H2795,I2795)=0,"",INDEX(Technologies!$B$230:$U$500,H2795,I2795))</f>
        <v/>
      </c>
      <c r="E2795" t="str">
        <f>INDEX(Technologies!$B$230:$B$499,H2795)</f>
        <v>Freezer-708kWhyr-Manual</v>
      </c>
      <c r="G2795" t="str">
        <f t="shared" si="132"/>
        <v>TotVolume</v>
      </c>
      <c r="H2795">
        <f t="shared" si="134"/>
        <v>58</v>
      </c>
      <c r="I2795">
        <f>MATCH(G2795,Technologies!$B$229:$U$229,0)</f>
        <v>8</v>
      </c>
      <c r="J2795">
        <v>121</v>
      </c>
    </row>
    <row r="2796" spans="2:10" x14ac:dyDescent="0.25">
      <c r="B2796">
        <f>INDEX(exante.Technology!$A$5:$A$300,MATCH(E2796,exante.Technology!$C$5:$C$300,0))</f>
        <v>1478</v>
      </c>
      <c r="C2796" s="1">
        <f t="shared" si="133"/>
        <v>1084</v>
      </c>
      <c r="D2796" s="30" t="str">
        <f>IF(INDEX(Technologies!$B$230:$U$500,H2796,I2796)=0,"",INDEX(Technologies!$B$230:$U$500,H2796,I2796))</f>
        <v/>
      </c>
      <c r="E2796" t="str">
        <f>INDEX(Technologies!$B$230:$B$499,H2796)</f>
        <v>Freezer-708kWhyr-Manual</v>
      </c>
      <c r="G2796" t="str">
        <f t="shared" si="132"/>
        <v>SizeRange</v>
      </c>
      <c r="H2796">
        <f t="shared" si="134"/>
        <v>58</v>
      </c>
      <c r="I2796">
        <f>MATCH(G2796,Technologies!$B$229:$U$229,0)</f>
        <v>10</v>
      </c>
      <c r="J2796">
        <v>121</v>
      </c>
    </row>
    <row r="2797" spans="2:10" x14ac:dyDescent="0.25">
      <c r="B2797">
        <f>INDEX(exante.Technology!$A$5:$A$300,MATCH(E2797,exante.Technology!$C$5:$C$300,0))</f>
        <v>1478</v>
      </c>
      <c r="C2797" s="1">
        <f t="shared" si="133"/>
        <v>1085</v>
      </c>
      <c r="D2797" s="30" t="str">
        <f>IF(INDEX(Technologies!$B$230:$U$500,H2797,I2797)=0,"",INDEX(Technologies!$B$230:$U$500,H2797,I2797))</f>
        <v/>
      </c>
      <c r="E2797" t="str">
        <f>INDEX(Technologies!$B$230:$B$499,H2797)</f>
        <v>Freezer-708kWhyr-Manual</v>
      </c>
      <c r="G2797" t="str">
        <f t="shared" si="132"/>
        <v>EffLevel</v>
      </c>
      <c r="H2797">
        <f t="shared" si="134"/>
        <v>58</v>
      </c>
      <c r="I2797">
        <f>MATCH(G2797,Technologies!$B$229:$U$229,0)</f>
        <v>11</v>
      </c>
      <c r="J2797">
        <v>121</v>
      </c>
    </row>
    <row r="2798" spans="2:10" x14ac:dyDescent="0.25">
      <c r="B2798">
        <f>INDEX(exante.Technology!$A$5:$A$300,MATCH(E2798,exante.Technology!$C$5:$C$300,0))</f>
        <v>1478</v>
      </c>
      <c r="C2798" s="1">
        <f t="shared" si="133"/>
        <v>167</v>
      </c>
      <c r="D2798" s="30">
        <f>IF(INDEX(Technologies!$B$230:$U$500,H2798,I2798)=0,"",INDEX(Technologies!$B$230:$U$500,H2798,I2798))</f>
        <v>708</v>
      </c>
      <c r="E2798" t="str">
        <f>INDEX(Technologies!$B$230:$B$499,H2798)</f>
        <v>Freezer-708kWhyr-Manual</v>
      </c>
      <c r="G2798" t="str">
        <f t="shared" si="132"/>
        <v>Rated_kWhyr</v>
      </c>
      <c r="H2798">
        <f t="shared" si="134"/>
        <v>58</v>
      </c>
      <c r="I2798">
        <f>MATCH(G2798,Technologies!$B$229:$U$229,0)</f>
        <v>12</v>
      </c>
      <c r="J2798">
        <v>121</v>
      </c>
    </row>
    <row r="2799" spans="2:10" x14ac:dyDescent="0.25">
      <c r="B2799">
        <f>INDEX(exante.Technology!$A$5:$A$300,MATCH(E2799,exante.Technology!$C$5:$C$300,0))</f>
        <v>1478</v>
      </c>
      <c r="C2799" s="1">
        <f t="shared" si="133"/>
        <v>9</v>
      </c>
      <c r="D2799" s="30" t="str">
        <f>IF(INDEX(Technologies!$B$230:$U$500,H2799,I2799)=0,"",INDEX(Technologies!$B$230:$U$500,H2799,I2799))</f>
        <v>RatedkWh</v>
      </c>
      <c r="E2799" t="str">
        <f>INDEX(Technologies!$B$230:$B$499,H2799)</f>
        <v>Freezer-708kWhyr-Manual</v>
      </c>
      <c r="G2799" t="str">
        <f t="shared" si="132"/>
        <v>Scale_Basis_Type</v>
      </c>
      <c r="H2799">
        <f t="shared" si="134"/>
        <v>58</v>
      </c>
      <c r="I2799">
        <f>MATCH(G2799,Technologies!$B$229:$U$229,0)</f>
        <v>13</v>
      </c>
      <c r="J2799">
        <v>121</v>
      </c>
    </row>
    <row r="2800" spans="2:10" x14ac:dyDescent="0.25">
      <c r="B2800">
        <f>INDEX(exante.Technology!$A$5:$A$300,MATCH(E2800,exante.Technology!$C$5:$C$300,0))</f>
        <v>1478</v>
      </c>
      <c r="C2800" s="1">
        <f t="shared" si="133"/>
        <v>10</v>
      </c>
      <c r="D2800" s="30">
        <f>IF(INDEX(Technologies!$B$230:$U$500,H2800,I2800)=0,"",INDEX(Technologies!$B$230:$U$500,H2800,I2800))</f>
        <v>708</v>
      </c>
      <c r="E2800" t="str">
        <f>INDEX(Technologies!$B$230:$B$499,H2800)</f>
        <v>Freezer-708kWhyr-Manual</v>
      </c>
      <c r="G2800" t="str">
        <f t="shared" si="132"/>
        <v>Scale_Basis_Value</v>
      </c>
      <c r="H2800">
        <f t="shared" si="134"/>
        <v>58</v>
      </c>
      <c r="I2800">
        <f>MATCH(G2800,Technologies!$B$229:$U$229,0)</f>
        <v>14</v>
      </c>
      <c r="J2800">
        <v>121</v>
      </c>
    </row>
    <row r="2801" spans="2:10" x14ac:dyDescent="0.25">
      <c r="B2801">
        <f>INDEX(exante.Technology!$A$5:$A$300,MATCH(E2801,exante.Technology!$C$5:$C$300,0))</f>
        <v>1479</v>
      </c>
      <c r="C2801" s="1">
        <f t="shared" si="133"/>
        <v>1086</v>
      </c>
      <c r="D2801" s="30" t="str">
        <f>IF(INDEX(Technologies!$B$230:$U$500,H2801,I2801)=0,"",INDEX(Technologies!$B$230:$U$500,H2801,I2801))</f>
        <v/>
      </c>
      <c r="E2801" t="str">
        <f>INDEX(Technologies!$B$230:$B$499,H2801)</f>
        <v>Freezer-713kWhyr-Automatic</v>
      </c>
      <c r="G2801" t="str">
        <f t="shared" si="132"/>
        <v>FreezerType</v>
      </c>
      <c r="H2801">
        <f t="shared" si="134"/>
        <v>59</v>
      </c>
      <c r="I2801">
        <f>MATCH(G2801,Technologies!$B$229:$U$229,0)</f>
        <v>4</v>
      </c>
      <c r="J2801">
        <v>121</v>
      </c>
    </row>
    <row r="2802" spans="2:10" x14ac:dyDescent="0.25">
      <c r="B2802">
        <f>INDEX(exante.Technology!$A$5:$A$300,MATCH(E2802,exante.Technology!$C$5:$C$300,0))</f>
        <v>1479</v>
      </c>
      <c r="C2802" s="1">
        <f t="shared" si="133"/>
        <v>95</v>
      </c>
      <c r="D2802" s="30" t="str">
        <f>IF(INDEX(Technologies!$B$230:$U$500,H2802,I2802)=0,"",INDEX(Technologies!$B$230:$U$500,H2802,I2802))</f>
        <v/>
      </c>
      <c r="E2802" t="str">
        <f>INDEX(Technologies!$B$230:$B$499,H2802)</f>
        <v>Freezer-713kWhyr-Automatic</v>
      </c>
      <c r="G2802" t="str">
        <f t="shared" si="132"/>
        <v>IceMaker</v>
      </c>
      <c r="H2802">
        <f t="shared" si="134"/>
        <v>59</v>
      </c>
      <c r="I2802">
        <f>MATCH(G2802,Technologies!$B$229:$U$229,0)</f>
        <v>5</v>
      </c>
      <c r="J2802">
        <v>121</v>
      </c>
    </row>
    <row r="2803" spans="2:10" x14ac:dyDescent="0.25">
      <c r="B2803">
        <f>INDEX(exante.Technology!$A$5:$A$300,MATCH(E2803,exante.Technology!$C$5:$C$300,0))</f>
        <v>1479</v>
      </c>
      <c r="C2803" s="1">
        <f t="shared" si="133"/>
        <v>1083</v>
      </c>
      <c r="D2803" s="30" t="str">
        <f>IF(INDEX(Technologies!$B$230:$U$500,H2803,I2803)=0,"",INDEX(Technologies!$B$230:$U$500,H2803,I2803))</f>
        <v/>
      </c>
      <c r="E2803" t="str">
        <f>INDEX(Technologies!$B$230:$B$499,H2803)</f>
        <v>Freezer-713kWhyr-Automatic</v>
      </c>
      <c r="G2803" t="str">
        <f t="shared" si="132"/>
        <v>ThruDoorIce</v>
      </c>
      <c r="H2803">
        <f t="shared" si="134"/>
        <v>59</v>
      </c>
      <c r="I2803">
        <f>MATCH(G2803,Technologies!$B$229:$U$229,0)</f>
        <v>6</v>
      </c>
      <c r="J2803">
        <v>121</v>
      </c>
    </row>
    <row r="2804" spans="2:10" x14ac:dyDescent="0.25">
      <c r="B2804">
        <f>INDEX(exante.Technology!$A$5:$A$300,MATCH(E2804,exante.Technology!$C$5:$C$300,0))</f>
        <v>1479</v>
      </c>
      <c r="C2804" s="1">
        <f t="shared" si="133"/>
        <v>38</v>
      </c>
      <c r="D2804" s="30" t="str">
        <f>IF(INDEX(Technologies!$B$230:$U$500,H2804,I2804)=0,"",INDEX(Technologies!$B$230:$U$500,H2804,I2804))</f>
        <v>Automatic</v>
      </c>
      <c r="E2804" t="str">
        <f>INDEX(Technologies!$B$230:$B$499,H2804)</f>
        <v>Freezer-713kWhyr-Automatic</v>
      </c>
      <c r="G2804" t="str">
        <f t="shared" si="132"/>
        <v>Defrost</v>
      </c>
      <c r="H2804">
        <f t="shared" si="134"/>
        <v>59</v>
      </c>
      <c r="I2804">
        <f>MATCH(G2804,Technologies!$B$229:$U$229,0)</f>
        <v>7</v>
      </c>
      <c r="J2804">
        <v>121</v>
      </c>
    </row>
    <row r="2805" spans="2:10" x14ac:dyDescent="0.25">
      <c r="B2805">
        <f>INDEX(exante.Technology!$A$5:$A$300,MATCH(E2805,exante.Technology!$C$5:$C$300,0))</f>
        <v>1479</v>
      </c>
      <c r="C2805" s="1">
        <f t="shared" si="133"/>
        <v>205</v>
      </c>
      <c r="D2805" s="30" t="str">
        <f>IF(INDEX(Technologies!$B$230:$U$500,H2805,I2805)=0,"",INDEX(Technologies!$B$230:$U$500,H2805,I2805))</f>
        <v/>
      </c>
      <c r="E2805" t="str">
        <f>INDEX(Technologies!$B$230:$B$499,H2805)</f>
        <v>Freezer-713kWhyr-Automatic</v>
      </c>
      <c r="G2805" t="str">
        <f t="shared" si="132"/>
        <v>TotVolume</v>
      </c>
      <c r="H2805">
        <f t="shared" si="134"/>
        <v>59</v>
      </c>
      <c r="I2805">
        <f>MATCH(G2805,Technologies!$B$229:$U$229,0)</f>
        <v>8</v>
      </c>
      <c r="J2805">
        <v>121</v>
      </c>
    </row>
    <row r="2806" spans="2:10" x14ac:dyDescent="0.25">
      <c r="B2806">
        <f>INDEX(exante.Technology!$A$5:$A$300,MATCH(E2806,exante.Technology!$C$5:$C$300,0))</f>
        <v>1479</v>
      </c>
      <c r="C2806" s="1">
        <f t="shared" si="133"/>
        <v>1084</v>
      </c>
      <c r="D2806" s="30" t="str">
        <f>IF(INDEX(Technologies!$B$230:$U$500,H2806,I2806)=0,"",INDEX(Technologies!$B$230:$U$500,H2806,I2806))</f>
        <v/>
      </c>
      <c r="E2806" t="str">
        <f>INDEX(Technologies!$B$230:$B$499,H2806)</f>
        <v>Freezer-713kWhyr-Automatic</v>
      </c>
      <c r="G2806" t="str">
        <f t="shared" si="132"/>
        <v>SizeRange</v>
      </c>
      <c r="H2806">
        <f t="shared" si="134"/>
        <v>59</v>
      </c>
      <c r="I2806">
        <f>MATCH(G2806,Technologies!$B$229:$U$229,0)</f>
        <v>10</v>
      </c>
      <c r="J2806">
        <v>121</v>
      </c>
    </row>
    <row r="2807" spans="2:10" x14ac:dyDescent="0.25">
      <c r="B2807">
        <f>INDEX(exante.Technology!$A$5:$A$300,MATCH(E2807,exante.Technology!$C$5:$C$300,0))</f>
        <v>1479</v>
      </c>
      <c r="C2807" s="1">
        <f t="shared" si="133"/>
        <v>1085</v>
      </c>
      <c r="D2807" s="30" t="str">
        <f>IF(INDEX(Technologies!$B$230:$U$500,H2807,I2807)=0,"",INDEX(Technologies!$B$230:$U$500,H2807,I2807))</f>
        <v/>
      </c>
      <c r="E2807" t="str">
        <f>INDEX(Technologies!$B$230:$B$499,H2807)</f>
        <v>Freezer-713kWhyr-Automatic</v>
      </c>
      <c r="G2807" t="str">
        <f t="shared" si="132"/>
        <v>EffLevel</v>
      </c>
      <c r="H2807">
        <f t="shared" si="134"/>
        <v>59</v>
      </c>
      <c r="I2807">
        <f>MATCH(G2807,Technologies!$B$229:$U$229,0)</f>
        <v>11</v>
      </c>
      <c r="J2807">
        <v>121</v>
      </c>
    </row>
    <row r="2808" spans="2:10" x14ac:dyDescent="0.25">
      <c r="B2808">
        <f>INDEX(exante.Technology!$A$5:$A$300,MATCH(E2808,exante.Technology!$C$5:$C$300,0))</f>
        <v>1479</v>
      </c>
      <c r="C2808" s="1">
        <f t="shared" si="133"/>
        <v>167</v>
      </c>
      <c r="D2808" s="30">
        <f>IF(INDEX(Technologies!$B$230:$U$500,H2808,I2808)=0,"",INDEX(Technologies!$B$230:$U$500,H2808,I2808))</f>
        <v>713</v>
      </c>
      <c r="E2808" t="str">
        <f>INDEX(Technologies!$B$230:$B$499,H2808)</f>
        <v>Freezer-713kWhyr-Automatic</v>
      </c>
      <c r="G2808" t="str">
        <f t="shared" si="132"/>
        <v>Rated_kWhyr</v>
      </c>
      <c r="H2808">
        <f t="shared" si="134"/>
        <v>59</v>
      </c>
      <c r="I2808">
        <f>MATCH(G2808,Technologies!$B$229:$U$229,0)</f>
        <v>12</v>
      </c>
      <c r="J2808">
        <v>121</v>
      </c>
    </row>
    <row r="2809" spans="2:10" x14ac:dyDescent="0.25">
      <c r="B2809">
        <f>INDEX(exante.Technology!$A$5:$A$300,MATCH(E2809,exante.Technology!$C$5:$C$300,0))</f>
        <v>1479</v>
      </c>
      <c r="C2809" s="1">
        <f t="shared" si="133"/>
        <v>9</v>
      </c>
      <c r="D2809" s="30" t="str">
        <f>IF(INDEX(Technologies!$B$230:$U$500,H2809,I2809)=0,"",INDEX(Technologies!$B$230:$U$500,H2809,I2809))</f>
        <v>RatedkWh</v>
      </c>
      <c r="E2809" t="str">
        <f>INDEX(Technologies!$B$230:$B$499,H2809)</f>
        <v>Freezer-713kWhyr-Automatic</v>
      </c>
      <c r="G2809" t="str">
        <f t="shared" si="132"/>
        <v>Scale_Basis_Type</v>
      </c>
      <c r="H2809">
        <f t="shared" si="134"/>
        <v>59</v>
      </c>
      <c r="I2809">
        <f>MATCH(G2809,Technologies!$B$229:$U$229,0)</f>
        <v>13</v>
      </c>
      <c r="J2809">
        <v>121</v>
      </c>
    </row>
    <row r="2810" spans="2:10" x14ac:dyDescent="0.25">
      <c r="B2810">
        <f>INDEX(exante.Technology!$A$5:$A$300,MATCH(E2810,exante.Technology!$C$5:$C$300,0))</f>
        <v>1479</v>
      </c>
      <c r="C2810" s="1">
        <f t="shared" si="133"/>
        <v>10</v>
      </c>
      <c r="D2810" s="30">
        <f>IF(INDEX(Technologies!$B$230:$U$500,H2810,I2810)=0,"",INDEX(Technologies!$B$230:$U$500,H2810,I2810))</f>
        <v>713</v>
      </c>
      <c r="E2810" t="str">
        <f>INDEX(Technologies!$B$230:$B$499,H2810)</f>
        <v>Freezer-713kWhyr-Automatic</v>
      </c>
      <c r="G2810" t="str">
        <f t="shared" si="132"/>
        <v>Scale_Basis_Value</v>
      </c>
      <c r="H2810">
        <f t="shared" si="134"/>
        <v>59</v>
      </c>
      <c r="I2810">
        <f>MATCH(G2810,Technologies!$B$229:$U$229,0)</f>
        <v>14</v>
      </c>
      <c r="J2810">
        <v>121</v>
      </c>
    </row>
    <row r="2811" spans="2:10" x14ac:dyDescent="0.25">
      <c r="B2811">
        <f>INDEX(exante.Technology!$A$5:$A$300,MATCH(E2811,exante.Technology!$C$5:$C$300,0))</f>
        <v>1480</v>
      </c>
      <c r="C2811" s="1">
        <f t="shared" si="133"/>
        <v>1086</v>
      </c>
      <c r="D2811" s="30" t="str">
        <f>IF(INDEX(Technologies!$B$230:$U$500,H2811,I2811)=0,"",INDEX(Technologies!$B$230:$U$500,H2811,I2811))</f>
        <v/>
      </c>
      <c r="E2811" t="str">
        <f>INDEX(Technologies!$B$230:$B$499,H2811)</f>
        <v>Freezer-849kWhyr-Automatic</v>
      </c>
      <c r="G2811" t="str">
        <f t="shared" si="132"/>
        <v>FreezerType</v>
      </c>
      <c r="H2811">
        <f t="shared" si="134"/>
        <v>60</v>
      </c>
      <c r="I2811">
        <f>MATCH(G2811,Technologies!$B$229:$U$229,0)</f>
        <v>4</v>
      </c>
      <c r="J2811">
        <v>121</v>
      </c>
    </row>
    <row r="2812" spans="2:10" x14ac:dyDescent="0.25">
      <c r="B2812">
        <f>INDEX(exante.Technology!$A$5:$A$300,MATCH(E2812,exante.Technology!$C$5:$C$300,0))</f>
        <v>1480</v>
      </c>
      <c r="C2812" s="1">
        <f t="shared" si="133"/>
        <v>95</v>
      </c>
      <c r="D2812" s="30" t="str">
        <f>IF(INDEX(Technologies!$B$230:$U$500,H2812,I2812)=0,"",INDEX(Technologies!$B$230:$U$500,H2812,I2812))</f>
        <v/>
      </c>
      <c r="E2812" t="str">
        <f>INDEX(Technologies!$B$230:$B$499,H2812)</f>
        <v>Freezer-849kWhyr-Automatic</v>
      </c>
      <c r="G2812" t="str">
        <f t="shared" si="132"/>
        <v>IceMaker</v>
      </c>
      <c r="H2812">
        <f t="shared" si="134"/>
        <v>60</v>
      </c>
      <c r="I2812">
        <f>MATCH(G2812,Technologies!$B$229:$U$229,0)</f>
        <v>5</v>
      </c>
      <c r="J2812">
        <v>121</v>
      </c>
    </row>
    <row r="2813" spans="2:10" x14ac:dyDescent="0.25">
      <c r="B2813">
        <f>INDEX(exante.Technology!$A$5:$A$300,MATCH(E2813,exante.Technology!$C$5:$C$300,0))</f>
        <v>1480</v>
      </c>
      <c r="C2813" s="1">
        <f t="shared" si="133"/>
        <v>1083</v>
      </c>
      <c r="D2813" s="30" t="str">
        <f>IF(INDEX(Technologies!$B$230:$U$500,H2813,I2813)=0,"",INDEX(Technologies!$B$230:$U$500,H2813,I2813))</f>
        <v/>
      </c>
      <c r="E2813" t="str">
        <f>INDEX(Technologies!$B$230:$B$499,H2813)</f>
        <v>Freezer-849kWhyr-Automatic</v>
      </c>
      <c r="G2813" t="str">
        <f t="shared" si="132"/>
        <v>ThruDoorIce</v>
      </c>
      <c r="H2813">
        <f t="shared" si="134"/>
        <v>60</v>
      </c>
      <c r="I2813">
        <f>MATCH(G2813,Technologies!$B$229:$U$229,0)</f>
        <v>6</v>
      </c>
      <c r="J2813">
        <v>121</v>
      </c>
    </row>
    <row r="2814" spans="2:10" x14ac:dyDescent="0.25">
      <c r="B2814">
        <f>INDEX(exante.Technology!$A$5:$A$300,MATCH(E2814,exante.Technology!$C$5:$C$300,0))</f>
        <v>1480</v>
      </c>
      <c r="C2814" s="1">
        <f t="shared" si="133"/>
        <v>38</v>
      </c>
      <c r="D2814" s="30" t="str">
        <f>IF(INDEX(Technologies!$B$230:$U$500,H2814,I2814)=0,"",INDEX(Technologies!$B$230:$U$500,H2814,I2814))</f>
        <v>Automatic</v>
      </c>
      <c r="E2814" t="str">
        <f>INDEX(Technologies!$B$230:$B$499,H2814)</f>
        <v>Freezer-849kWhyr-Automatic</v>
      </c>
      <c r="G2814" t="str">
        <f t="shared" si="132"/>
        <v>Defrost</v>
      </c>
      <c r="H2814">
        <f t="shared" si="134"/>
        <v>60</v>
      </c>
      <c r="I2814">
        <f>MATCH(G2814,Technologies!$B$229:$U$229,0)</f>
        <v>7</v>
      </c>
      <c r="J2814">
        <v>121</v>
      </c>
    </row>
    <row r="2815" spans="2:10" x14ac:dyDescent="0.25">
      <c r="B2815">
        <f>INDEX(exante.Technology!$A$5:$A$300,MATCH(E2815,exante.Technology!$C$5:$C$300,0))</f>
        <v>1480</v>
      </c>
      <c r="C2815" s="1">
        <f t="shared" si="133"/>
        <v>205</v>
      </c>
      <c r="D2815" s="30" t="str">
        <f>IF(INDEX(Technologies!$B$230:$U$500,H2815,I2815)=0,"",INDEX(Technologies!$B$230:$U$500,H2815,I2815))</f>
        <v/>
      </c>
      <c r="E2815" t="str">
        <f>INDEX(Technologies!$B$230:$B$499,H2815)</f>
        <v>Freezer-849kWhyr-Automatic</v>
      </c>
      <c r="G2815" t="str">
        <f t="shared" si="132"/>
        <v>TotVolume</v>
      </c>
      <c r="H2815">
        <f t="shared" si="134"/>
        <v>60</v>
      </c>
      <c r="I2815">
        <f>MATCH(G2815,Technologies!$B$229:$U$229,0)</f>
        <v>8</v>
      </c>
      <c r="J2815">
        <v>121</v>
      </c>
    </row>
    <row r="2816" spans="2:10" x14ac:dyDescent="0.25">
      <c r="B2816">
        <f>INDEX(exante.Technology!$A$5:$A$300,MATCH(E2816,exante.Technology!$C$5:$C$300,0))</f>
        <v>1480</v>
      </c>
      <c r="C2816" s="1">
        <f t="shared" si="133"/>
        <v>1084</v>
      </c>
      <c r="D2816" s="30" t="str">
        <f>IF(INDEX(Technologies!$B$230:$U$500,H2816,I2816)=0,"",INDEX(Technologies!$B$230:$U$500,H2816,I2816))</f>
        <v/>
      </c>
      <c r="E2816" t="str">
        <f>INDEX(Technologies!$B$230:$B$499,H2816)</f>
        <v>Freezer-849kWhyr-Automatic</v>
      </c>
      <c r="G2816" t="str">
        <f t="shared" si="132"/>
        <v>SizeRange</v>
      </c>
      <c r="H2816">
        <f t="shared" si="134"/>
        <v>60</v>
      </c>
      <c r="I2816">
        <f>MATCH(G2816,Technologies!$B$229:$U$229,0)</f>
        <v>10</v>
      </c>
      <c r="J2816">
        <v>121</v>
      </c>
    </row>
    <row r="2817" spans="2:10" x14ac:dyDescent="0.25">
      <c r="B2817">
        <f>INDEX(exante.Technology!$A$5:$A$300,MATCH(E2817,exante.Technology!$C$5:$C$300,0))</f>
        <v>1480</v>
      </c>
      <c r="C2817" s="1">
        <f t="shared" si="133"/>
        <v>1085</v>
      </c>
      <c r="D2817" s="30" t="str">
        <f>IF(INDEX(Technologies!$B$230:$U$500,H2817,I2817)=0,"",INDEX(Technologies!$B$230:$U$500,H2817,I2817))</f>
        <v/>
      </c>
      <c r="E2817" t="str">
        <f>INDEX(Technologies!$B$230:$B$499,H2817)</f>
        <v>Freezer-849kWhyr-Automatic</v>
      </c>
      <c r="G2817" t="str">
        <f t="shared" ref="G2817:G2820" si="135">VLOOKUP(C2817,$B$6:$C$17,2,FALSE)</f>
        <v>EffLevel</v>
      </c>
      <c r="H2817">
        <f t="shared" si="134"/>
        <v>60</v>
      </c>
      <c r="I2817">
        <f>MATCH(G2817,Technologies!$B$229:$U$229,0)</f>
        <v>11</v>
      </c>
      <c r="J2817">
        <v>121</v>
      </c>
    </row>
    <row r="2818" spans="2:10" x14ac:dyDescent="0.25">
      <c r="B2818">
        <f>INDEX(exante.Technology!$A$5:$A$300,MATCH(E2818,exante.Technology!$C$5:$C$300,0))</f>
        <v>1480</v>
      </c>
      <c r="C2818" s="1">
        <f t="shared" si="133"/>
        <v>167</v>
      </c>
      <c r="D2818" s="30">
        <f>IF(INDEX(Technologies!$B$230:$U$500,H2818,I2818)=0,"",INDEX(Technologies!$B$230:$U$500,H2818,I2818))</f>
        <v>849</v>
      </c>
      <c r="E2818" t="str">
        <f>INDEX(Technologies!$B$230:$B$499,H2818)</f>
        <v>Freezer-849kWhyr-Automatic</v>
      </c>
      <c r="G2818" t="str">
        <f t="shared" si="135"/>
        <v>Rated_kWhyr</v>
      </c>
      <c r="H2818">
        <f t="shared" si="134"/>
        <v>60</v>
      </c>
      <c r="I2818">
        <f>MATCH(G2818,Technologies!$B$229:$U$229,0)</f>
        <v>12</v>
      </c>
      <c r="J2818">
        <v>121</v>
      </c>
    </row>
    <row r="2819" spans="2:10" x14ac:dyDescent="0.25">
      <c r="B2819">
        <f>INDEX(exante.Technology!$A$5:$A$300,MATCH(E2819,exante.Technology!$C$5:$C$300,0))</f>
        <v>1480</v>
      </c>
      <c r="C2819" s="1">
        <f t="shared" si="133"/>
        <v>9</v>
      </c>
      <c r="D2819" s="30" t="str">
        <f>IF(INDEX(Technologies!$B$230:$U$500,H2819,I2819)=0,"",INDEX(Technologies!$B$230:$U$500,H2819,I2819))</f>
        <v>RatedkWh</v>
      </c>
      <c r="E2819" t="str">
        <f>INDEX(Technologies!$B$230:$B$499,H2819)</f>
        <v>Freezer-849kWhyr-Automatic</v>
      </c>
      <c r="G2819" t="str">
        <f t="shared" si="135"/>
        <v>Scale_Basis_Type</v>
      </c>
      <c r="H2819">
        <f t="shared" si="134"/>
        <v>60</v>
      </c>
      <c r="I2819">
        <f>MATCH(G2819,Technologies!$B$229:$U$229,0)</f>
        <v>13</v>
      </c>
      <c r="J2819">
        <v>121</v>
      </c>
    </row>
    <row r="2820" spans="2:10" x14ac:dyDescent="0.25">
      <c r="B2820">
        <f>INDEX(exante.Technology!$A$5:$A$300,MATCH(E2820,exante.Technology!$C$5:$C$300,0))</f>
        <v>1480</v>
      </c>
      <c r="C2820" s="1">
        <f t="shared" si="133"/>
        <v>10</v>
      </c>
      <c r="D2820" s="30">
        <f>IF(INDEX(Technologies!$B$230:$U$500,H2820,I2820)=0,"",INDEX(Technologies!$B$230:$U$500,H2820,I2820))</f>
        <v>849</v>
      </c>
      <c r="E2820" t="str">
        <f>INDEX(Technologies!$B$230:$B$499,H2820)</f>
        <v>Freezer-849kWhyr-Automatic</v>
      </c>
      <c r="G2820" t="str">
        <f t="shared" si="135"/>
        <v>Scale_Basis_Value</v>
      </c>
      <c r="H2820">
        <f t="shared" si="134"/>
        <v>60</v>
      </c>
      <c r="I2820">
        <f>MATCH(G2820,Technologies!$B$229:$U$229,0)</f>
        <v>14</v>
      </c>
      <c r="J2820">
        <v>121</v>
      </c>
    </row>
    <row r="2821" spans="2:10" x14ac:dyDescent="0.25">
      <c r="C2821" s="1"/>
      <c r="D2821" s="30"/>
    </row>
    <row r="2822" spans="2:10" x14ac:dyDescent="0.25">
      <c r="C2822" s="1"/>
      <c r="D2822" s="30"/>
    </row>
    <row r="2823" spans="2:10" x14ac:dyDescent="0.25">
      <c r="C2823" s="1"/>
      <c r="D2823" s="30"/>
    </row>
    <row r="2824" spans="2:10" x14ac:dyDescent="0.25">
      <c r="C2824" s="1"/>
      <c r="D2824" s="30"/>
    </row>
    <row r="2825" spans="2:10" x14ac:dyDescent="0.25">
      <c r="C2825" s="1"/>
      <c r="D2825" s="30"/>
    </row>
    <row r="2826" spans="2:10" x14ac:dyDescent="0.25">
      <c r="C2826" s="1"/>
      <c r="D2826" s="30"/>
    </row>
    <row r="2827" spans="2:10" x14ac:dyDescent="0.25">
      <c r="C2827" s="1"/>
      <c r="D2827" s="30"/>
    </row>
    <row r="2828" spans="2:10" x14ac:dyDescent="0.25">
      <c r="C2828" s="1"/>
      <c r="D2828" s="30"/>
    </row>
    <row r="2829" spans="2:10" x14ac:dyDescent="0.25">
      <c r="C2829" s="1"/>
      <c r="D2829" s="30"/>
    </row>
    <row r="2830" spans="2:10" x14ac:dyDescent="0.25">
      <c r="C2830" s="1"/>
      <c r="D2830" s="30"/>
    </row>
    <row r="2831" spans="2:10" x14ac:dyDescent="0.25">
      <c r="C2831" s="1"/>
      <c r="D2831" s="30"/>
    </row>
    <row r="2832" spans="2:10" x14ac:dyDescent="0.25">
      <c r="C2832" s="1"/>
      <c r="D2832" s="30"/>
    </row>
    <row r="2833" spans="3:4" x14ac:dyDescent="0.25">
      <c r="C2833" s="1"/>
      <c r="D2833" s="30"/>
    </row>
    <row r="2834" spans="3:4" x14ac:dyDescent="0.25">
      <c r="C2834" s="1"/>
      <c r="D2834" s="30"/>
    </row>
    <row r="2835" spans="3:4" x14ac:dyDescent="0.25">
      <c r="C2835" s="1"/>
      <c r="D2835" s="30"/>
    </row>
    <row r="2836" spans="3:4" x14ac:dyDescent="0.25">
      <c r="C2836" s="1"/>
      <c r="D2836" s="30"/>
    </row>
    <row r="2837" spans="3:4" x14ac:dyDescent="0.25">
      <c r="C2837" s="1"/>
      <c r="D2837" s="30"/>
    </row>
    <row r="2838" spans="3:4" x14ac:dyDescent="0.25">
      <c r="C2838" s="1"/>
      <c r="D2838" s="30"/>
    </row>
    <row r="2839" spans="3:4" x14ac:dyDescent="0.25">
      <c r="C2839" s="1"/>
      <c r="D2839" s="30"/>
    </row>
    <row r="2840" spans="3:4" x14ac:dyDescent="0.25">
      <c r="C2840" s="1"/>
      <c r="D2840" s="30"/>
    </row>
    <row r="2841" spans="3:4" x14ac:dyDescent="0.25">
      <c r="C2841" s="1"/>
      <c r="D2841" s="30"/>
    </row>
    <row r="2842" spans="3:4" x14ac:dyDescent="0.25">
      <c r="C2842" s="1"/>
      <c r="D2842" s="30"/>
    </row>
    <row r="2843" spans="3:4" x14ac:dyDescent="0.25">
      <c r="C2843" s="1"/>
      <c r="D2843" s="30"/>
    </row>
    <row r="2844" spans="3:4" x14ac:dyDescent="0.25">
      <c r="C2844" s="1"/>
      <c r="D2844" s="30"/>
    </row>
    <row r="2845" spans="3:4" x14ac:dyDescent="0.25">
      <c r="C2845" s="1"/>
      <c r="D2845" s="30"/>
    </row>
    <row r="2846" spans="3:4" x14ac:dyDescent="0.25">
      <c r="C2846" s="1"/>
      <c r="D2846" s="30"/>
    </row>
    <row r="2847" spans="3:4" x14ac:dyDescent="0.25">
      <c r="C2847" s="1"/>
      <c r="D2847" s="30"/>
    </row>
    <row r="2848" spans="3:4" x14ac:dyDescent="0.25">
      <c r="C2848" s="1"/>
      <c r="D2848" s="30"/>
    </row>
    <row r="2849" spans="3:4" x14ac:dyDescent="0.25">
      <c r="C2849" s="1"/>
      <c r="D2849" s="30"/>
    </row>
    <row r="2850" spans="3:4" x14ac:dyDescent="0.25">
      <c r="C2850" s="1"/>
      <c r="D2850" s="30"/>
    </row>
    <row r="2851" spans="3:4" x14ac:dyDescent="0.25">
      <c r="C2851" s="1"/>
      <c r="D2851" s="30"/>
    </row>
    <row r="2852" spans="3:4" x14ac:dyDescent="0.25">
      <c r="C2852" s="1"/>
      <c r="D2852" s="30"/>
    </row>
    <row r="2853" spans="3:4" x14ac:dyDescent="0.25">
      <c r="C2853" s="1"/>
      <c r="D2853" s="30"/>
    </row>
    <row r="2854" spans="3:4" x14ac:dyDescent="0.25">
      <c r="C2854" s="1"/>
      <c r="D2854" s="30"/>
    </row>
    <row r="2855" spans="3:4" x14ac:dyDescent="0.25">
      <c r="C2855" s="1"/>
      <c r="D2855" s="30"/>
    </row>
    <row r="2856" spans="3:4" x14ac:dyDescent="0.25">
      <c r="C2856" s="1"/>
      <c r="D2856" s="30"/>
    </row>
    <row r="2857" spans="3:4" x14ac:dyDescent="0.25">
      <c r="C2857" s="1"/>
      <c r="D2857" s="30"/>
    </row>
    <row r="2858" spans="3:4" x14ac:dyDescent="0.25">
      <c r="C2858" s="1"/>
      <c r="D2858" s="30"/>
    </row>
    <row r="2859" spans="3:4" x14ac:dyDescent="0.25">
      <c r="C2859" s="1"/>
      <c r="D2859" s="30"/>
    </row>
    <row r="2860" spans="3:4" x14ac:dyDescent="0.25">
      <c r="C2860" s="1"/>
      <c r="D2860" s="30"/>
    </row>
    <row r="2861" spans="3:4" x14ac:dyDescent="0.25">
      <c r="C2861" s="1"/>
      <c r="D2861" s="30"/>
    </row>
    <row r="2862" spans="3:4" x14ac:dyDescent="0.25">
      <c r="C2862" s="1"/>
      <c r="D2862" s="30"/>
    </row>
    <row r="2863" spans="3:4" x14ac:dyDescent="0.25">
      <c r="C2863" s="1"/>
      <c r="D2863" s="30"/>
    </row>
    <row r="2864" spans="3:4" x14ac:dyDescent="0.25">
      <c r="C2864" s="1"/>
      <c r="D2864" s="30"/>
    </row>
    <row r="2865" spans="3:4" x14ac:dyDescent="0.25">
      <c r="C2865" s="1"/>
      <c r="D2865" s="30"/>
    </row>
    <row r="2866" spans="3:4" x14ac:dyDescent="0.25">
      <c r="C2866" s="1"/>
      <c r="D2866" s="30"/>
    </row>
    <row r="2867" spans="3:4" x14ac:dyDescent="0.25">
      <c r="C2867" s="1"/>
      <c r="D2867" s="30"/>
    </row>
    <row r="2868" spans="3:4" x14ac:dyDescent="0.25">
      <c r="C2868" s="1"/>
      <c r="D2868" s="30"/>
    </row>
    <row r="2869" spans="3:4" x14ac:dyDescent="0.25">
      <c r="C2869" s="1"/>
      <c r="D2869" s="3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C3:I16"/>
  <sheetViews>
    <sheetView workbookViewId="0"/>
  </sheetViews>
  <sheetFormatPr defaultRowHeight="15" x14ac:dyDescent="0.25"/>
  <cols>
    <col min="3" max="3" width="10.28515625" customWidth="1"/>
    <col min="4" max="4" width="27.7109375" bestFit="1" customWidth="1"/>
    <col min="8" max="8" width="9.42578125" bestFit="1" customWidth="1"/>
    <col min="9" max="9" width="11.85546875" bestFit="1" customWidth="1"/>
  </cols>
  <sheetData>
    <row r="3" spans="3:9" x14ac:dyDescent="0.25">
      <c r="C3" s="7" t="s">
        <v>285</v>
      </c>
      <c r="D3" s="10" t="s">
        <v>46</v>
      </c>
      <c r="G3" s="10" t="s">
        <v>406</v>
      </c>
      <c r="H3" s="10" t="s">
        <v>68</v>
      </c>
      <c r="I3" s="10" t="s">
        <v>679</v>
      </c>
    </row>
    <row r="4" spans="3:9" x14ac:dyDescent="0.25">
      <c r="C4" s="1" t="s">
        <v>250</v>
      </c>
      <c r="D4" s="30" t="s">
        <v>300</v>
      </c>
      <c r="G4" s="306" t="s">
        <v>642</v>
      </c>
      <c r="H4" s="306" t="s">
        <v>229</v>
      </c>
      <c r="I4" t="s">
        <v>230</v>
      </c>
    </row>
    <row r="5" spans="3:9" x14ac:dyDescent="0.25">
      <c r="C5" s="1" t="s">
        <v>251</v>
      </c>
      <c r="D5" s="30" t="s">
        <v>253</v>
      </c>
      <c r="G5" s="306" t="s">
        <v>678</v>
      </c>
      <c r="H5" s="306" t="s">
        <v>226</v>
      </c>
      <c r="I5" t="s">
        <v>227</v>
      </c>
    </row>
    <row r="7" spans="3:9" x14ac:dyDescent="0.25">
      <c r="C7" s="1" t="s">
        <v>406</v>
      </c>
      <c r="D7" t="s">
        <v>504</v>
      </c>
    </row>
    <row r="8" spans="3:9" x14ac:dyDescent="0.25">
      <c r="C8" s="1" t="s">
        <v>250</v>
      </c>
      <c r="D8" t="s">
        <v>505</v>
      </c>
    </row>
    <row r="9" spans="3:9" x14ac:dyDescent="0.25">
      <c r="C9" s="1" t="s">
        <v>654</v>
      </c>
      <c r="D9" s="188" t="s">
        <v>506</v>
      </c>
    </row>
    <row r="12" spans="3:9" x14ac:dyDescent="0.25">
      <c r="C12" s="1" t="s">
        <v>347</v>
      </c>
      <c r="D12" t="s">
        <v>631</v>
      </c>
    </row>
    <row r="13" spans="3:9" x14ac:dyDescent="0.25">
      <c r="C13" s="1" t="s">
        <v>600</v>
      </c>
      <c r="D13" t="s">
        <v>632</v>
      </c>
    </row>
    <row r="14" spans="3:9" x14ac:dyDescent="0.25">
      <c r="C14" s="1" t="s">
        <v>651</v>
      </c>
      <c r="D14" t="s">
        <v>652</v>
      </c>
    </row>
    <row r="15" spans="3:9" x14ac:dyDescent="0.25">
      <c r="C15" s="1" t="s">
        <v>348</v>
      </c>
      <c r="D15" t="s">
        <v>633</v>
      </c>
    </row>
    <row r="16" spans="3:9" x14ac:dyDescent="0.25">
      <c r="C16" s="1" t="s">
        <v>349</v>
      </c>
      <c r="D16" t="s">
        <v>634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Summary</vt:lpstr>
      <vt:lpstr>Measure Summary</vt:lpstr>
      <vt:lpstr>Technologies</vt:lpstr>
      <vt:lpstr>Measure Definitions</vt:lpstr>
      <vt:lpstr>CLASS Weights</vt:lpstr>
      <vt:lpstr>430.32 Code Update</vt:lpstr>
      <vt:lpstr>exante.Technology</vt:lpstr>
      <vt:lpstr>exante.TechParams</vt:lpstr>
      <vt:lpstr>key</vt:lpstr>
      <vt:lpstr>'430.32 Code Update'!_MailAutoSig</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KJM</dc:creator>
  <cp:lastModifiedBy>Paul Reeves</cp:lastModifiedBy>
  <dcterms:created xsi:type="dcterms:W3CDTF">2014-06-03T15:27:03Z</dcterms:created>
  <dcterms:modified xsi:type="dcterms:W3CDTF">2014-11-24T20:29:07Z</dcterms:modified>
</cp:coreProperties>
</file>