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Projects\DEER2016\data\hvac\"/>
    </mc:Choice>
  </mc:AlternateContent>
  <bookViews>
    <workbookView xWindow="0" yWindow="0" windowWidth="28800" windowHeight="14235"/>
  </bookViews>
  <sheets>
    <sheet name="Summary" sheetId="10" r:id="rId1"/>
    <sheet name="Measure Summary" sheetId="9" r:id="rId2"/>
    <sheet name="Baseline Summary" sheetId="12" r:id="rId3"/>
    <sheet name="Technology Summary" sheetId="11" r:id="rId4"/>
    <sheet name="Measure Definitions" sheetId="5" r:id="rId5"/>
    <sheet name="Technologies" sheetId="8" r:id="rId6"/>
    <sheet name="Lookups" sheetId="7" r:id="rId7"/>
    <sheet name="Sheet_1" sheetId="6" r:id="rId8"/>
  </sheets>
  <definedNames>
    <definedName name="hHdrTechnologies">Technologies!$B$9:$U$9</definedName>
    <definedName name="tblDraftDesc">Lookups!$C$3:$E$8</definedName>
    <definedName name="tblSizeID">Lookups!$C$46:$D$49</definedName>
    <definedName name="tblTechnologies">Technologies!$B$9:$U$105</definedName>
    <definedName name="tblVintEffic">Lookups!$F$18:$H$43</definedName>
    <definedName name="TempCtrlVsVint">Lookups!$C$11:$E$16</definedName>
  </definedNames>
  <calcPr calcId="152511"/>
</workbook>
</file>

<file path=xl/calcChain.xml><?xml version="1.0" encoding="utf-8"?>
<calcChain xmlns="http://schemas.openxmlformats.org/spreadsheetml/2006/main">
  <c r="I44" i="11" l="1"/>
  <c r="I43" i="11"/>
  <c r="I42" i="11"/>
  <c r="I41" i="11"/>
  <c r="I40" i="11"/>
  <c r="I39" i="11"/>
  <c r="I38" i="11"/>
  <c r="I37" i="11"/>
  <c r="I36" i="11"/>
  <c r="I35" i="11"/>
  <c r="I34" i="11"/>
  <c r="I33" i="11"/>
  <c r="I32" i="11"/>
  <c r="I31" i="11"/>
  <c r="I30" i="11"/>
  <c r="I29" i="11"/>
  <c r="I28" i="11"/>
  <c r="I27" i="11"/>
  <c r="I26" i="11"/>
  <c r="I25" i="11"/>
  <c r="I24" i="11"/>
  <c r="I23" i="11"/>
  <c r="I22" i="11"/>
  <c r="I21" i="11"/>
  <c r="I20" i="11"/>
  <c r="I19" i="11"/>
  <c r="I18" i="11"/>
  <c r="I17" i="11"/>
  <c r="I16" i="11"/>
  <c r="I15" i="11"/>
  <c r="I14" i="11"/>
  <c r="I13" i="11"/>
  <c r="I12" i="11"/>
  <c r="I11" i="11"/>
  <c r="I10" i="11"/>
  <c r="I9" i="11"/>
  <c r="I8" i="11"/>
  <c r="I7" i="11"/>
  <c r="I6" i="11"/>
  <c r="H44" i="11"/>
  <c r="H43" i="11"/>
  <c r="H42" i="11"/>
  <c r="H41" i="11"/>
  <c r="H40" i="11"/>
  <c r="H39" i="11"/>
  <c r="H38" i="11"/>
  <c r="H37" i="11"/>
  <c r="H36" i="11"/>
  <c r="H35" i="11"/>
  <c r="H34" i="11"/>
  <c r="H33" i="11"/>
  <c r="H32" i="11"/>
  <c r="H31" i="11"/>
  <c r="H30" i="11"/>
  <c r="H29" i="11"/>
  <c r="H28" i="11"/>
  <c r="H27" i="11"/>
  <c r="H26" i="11"/>
  <c r="H25" i="11"/>
  <c r="H24" i="11"/>
  <c r="H23" i="11"/>
  <c r="H22" i="11"/>
  <c r="H21" i="11"/>
  <c r="H20" i="11"/>
  <c r="H19" i="11"/>
  <c r="H18" i="11"/>
  <c r="H17" i="11"/>
  <c r="H16" i="11"/>
  <c r="H15" i="11"/>
  <c r="H14" i="11"/>
  <c r="H13" i="11"/>
  <c r="H12" i="11"/>
  <c r="H11" i="11"/>
  <c r="H10" i="11"/>
  <c r="H9" i="11"/>
  <c r="H8" i="11"/>
  <c r="H7" i="11"/>
  <c r="H6" i="11"/>
  <c r="G44" i="11"/>
  <c r="G43" i="11"/>
  <c r="G42" i="11"/>
  <c r="G41" i="11"/>
  <c r="G40" i="11"/>
  <c r="G39" i="11"/>
  <c r="G38" i="11"/>
  <c r="G37" i="11"/>
  <c r="G36" i="11"/>
  <c r="G35" i="11"/>
  <c r="G34" i="11"/>
  <c r="G33" i="11"/>
  <c r="G32" i="11"/>
  <c r="G31" i="11"/>
  <c r="G30" i="11"/>
  <c r="G29" i="11"/>
  <c r="G28" i="11"/>
  <c r="G27" i="11"/>
  <c r="G26" i="11"/>
  <c r="G25" i="11"/>
  <c r="G24" i="11"/>
  <c r="G23" i="11"/>
  <c r="G22" i="11"/>
  <c r="G21" i="11"/>
  <c r="G20" i="11"/>
  <c r="G19" i="11"/>
  <c r="G18" i="11"/>
  <c r="G17" i="11"/>
  <c r="G16" i="11"/>
  <c r="G15" i="11"/>
  <c r="G14" i="11"/>
  <c r="G13" i="11"/>
  <c r="G12" i="11"/>
  <c r="G11" i="11"/>
  <c r="G10" i="11"/>
  <c r="G9" i="11"/>
  <c r="G8" i="11"/>
  <c r="G7" i="11"/>
  <c r="G6" i="11"/>
  <c r="E44" i="11"/>
  <c r="E43" i="11"/>
  <c r="E42" i="11"/>
  <c r="E41" i="11"/>
  <c r="E40" i="11"/>
  <c r="E39" i="11"/>
  <c r="E38" i="11"/>
  <c r="E37" i="11"/>
  <c r="E36" i="11"/>
  <c r="E35" i="11"/>
  <c r="E34" i="11"/>
  <c r="E33" i="11"/>
  <c r="E32" i="11"/>
  <c r="E31" i="11"/>
  <c r="E30" i="11"/>
  <c r="E29" i="11"/>
  <c r="E28" i="11"/>
  <c r="E27" i="11"/>
  <c r="E26" i="11"/>
  <c r="E25" i="11"/>
  <c r="E24" i="11"/>
  <c r="E23" i="11"/>
  <c r="E22" i="11"/>
  <c r="E21" i="11"/>
  <c r="E20" i="11"/>
  <c r="E19" i="11"/>
  <c r="E18" i="11"/>
  <c r="E17" i="11"/>
  <c r="E16" i="11"/>
  <c r="E15" i="11"/>
  <c r="E14" i="11"/>
  <c r="E13" i="11"/>
  <c r="E12" i="11"/>
  <c r="E11" i="11"/>
  <c r="E10" i="11"/>
  <c r="E9" i="11"/>
  <c r="E8" i="11"/>
  <c r="E7" i="11"/>
  <c r="E6" i="11"/>
  <c r="F44" i="11"/>
  <c r="F43" i="11"/>
  <c r="F42" i="11"/>
  <c r="F41" i="11"/>
  <c r="F40" i="11"/>
  <c r="F39" i="11"/>
  <c r="F38" i="11"/>
  <c r="F37" i="11"/>
  <c r="F36" i="11"/>
  <c r="F35" i="11"/>
  <c r="F34" i="11"/>
  <c r="F33" i="11"/>
  <c r="F32" i="11"/>
  <c r="F31" i="11"/>
  <c r="F30" i="11"/>
  <c r="F29" i="11"/>
  <c r="F28" i="11"/>
  <c r="F27" i="11"/>
  <c r="F26" i="11"/>
  <c r="F25" i="11"/>
  <c r="F24" i="11"/>
  <c r="F23" i="11"/>
  <c r="F22" i="11"/>
  <c r="F21" i="11"/>
  <c r="F20" i="11"/>
  <c r="F19" i="11"/>
  <c r="F18" i="11"/>
  <c r="F17" i="11"/>
  <c r="F16" i="11"/>
  <c r="F15" i="11"/>
  <c r="F14" i="11"/>
  <c r="F13" i="11"/>
  <c r="F12" i="11"/>
  <c r="F11" i="11"/>
  <c r="F10" i="11"/>
  <c r="F9" i="11"/>
  <c r="F8" i="11"/>
  <c r="F7" i="11"/>
  <c r="F6" i="11"/>
  <c r="C41" i="11"/>
  <c r="C38" i="11"/>
  <c r="C35" i="11"/>
  <c r="C26" i="11"/>
  <c r="C17" i="11"/>
  <c r="B6" i="11"/>
  <c r="C6" i="11"/>
  <c r="H14" i="12"/>
  <c r="G14" i="12"/>
  <c r="F14" i="12"/>
  <c r="E14" i="12"/>
  <c r="I14" i="12"/>
  <c r="H13" i="12"/>
  <c r="G13" i="12"/>
  <c r="F13" i="12"/>
  <c r="E13" i="12"/>
  <c r="I13" i="12"/>
  <c r="H12" i="12"/>
  <c r="G12" i="12"/>
  <c r="F12" i="12"/>
  <c r="E12" i="12"/>
  <c r="I12" i="12"/>
  <c r="H11" i="12"/>
  <c r="G11" i="12"/>
  <c r="F11" i="12"/>
  <c r="E11" i="12"/>
  <c r="I11" i="12"/>
  <c r="H10" i="12"/>
  <c r="G10" i="12"/>
  <c r="F10" i="12"/>
  <c r="E10" i="12"/>
  <c r="I10" i="12"/>
  <c r="H9" i="12" l="1"/>
  <c r="G9" i="12"/>
  <c r="F9" i="12"/>
  <c r="E9" i="12"/>
  <c r="I9" i="12"/>
  <c r="AT39" i="5"/>
  <c r="AT38" i="5"/>
  <c r="AT37" i="5"/>
  <c r="AT36" i="5"/>
  <c r="AT35" i="5"/>
  <c r="AT34" i="5"/>
  <c r="AT33" i="5"/>
  <c r="AT32" i="5"/>
  <c r="AT31" i="5"/>
  <c r="AT30" i="5"/>
  <c r="AT29" i="5"/>
  <c r="AT28" i="5"/>
  <c r="AT27" i="5"/>
  <c r="AT26" i="5"/>
  <c r="AT25" i="5"/>
  <c r="AT24" i="5"/>
  <c r="AT23" i="5"/>
  <c r="AT22" i="5"/>
  <c r="AT21" i="5"/>
  <c r="AT20" i="5"/>
  <c r="AT19" i="5"/>
  <c r="AT18" i="5"/>
  <c r="AT17" i="5"/>
  <c r="AT16" i="5"/>
  <c r="AT15" i="5"/>
  <c r="AT14" i="5"/>
  <c r="AT13" i="5"/>
  <c r="AT12" i="5"/>
  <c r="AT11" i="5"/>
  <c r="AT10" i="5"/>
  <c r="AT9" i="5"/>
  <c r="AT8" i="5"/>
  <c r="AT7" i="5"/>
  <c r="B74" i="8"/>
  <c r="B73" i="8"/>
  <c r="B72" i="8"/>
  <c r="B71" i="8"/>
  <c r="B70" i="8"/>
  <c r="B69" i="8"/>
  <c r="B68" i="8"/>
  <c r="B67" i="8"/>
  <c r="B66" i="8"/>
  <c r="B65" i="8"/>
  <c r="B64" i="8"/>
  <c r="B63" i="8"/>
  <c r="B62" i="8"/>
  <c r="B61" i="8"/>
  <c r="B60" i="8"/>
  <c r="B59" i="8"/>
  <c r="B58" i="8"/>
  <c r="B57" i="8"/>
  <c r="B56" i="8"/>
  <c r="B55" i="8"/>
  <c r="B54" i="8"/>
  <c r="B53" i="8"/>
  <c r="B52" i="8"/>
  <c r="B51" i="8"/>
  <c r="B15" i="8"/>
  <c r="B14" i="8"/>
  <c r="B13" i="8"/>
  <c r="B12" i="8"/>
  <c r="B11" i="8"/>
  <c r="B10" i="8"/>
  <c r="R39" i="5"/>
  <c r="C53" i="9" s="1"/>
  <c r="R38" i="5"/>
  <c r="R37" i="5"/>
  <c r="R36" i="5"/>
  <c r="R35" i="5"/>
  <c r="C47" i="9" s="1"/>
  <c r="R34" i="5"/>
  <c r="R33" i="5"/>
  <c r="R32" i="5"/>
  <c r="R31" i="5"/>
  <c r="C37" i="9" s="1"/>
  <c r="R30" i="5"/>
  <c r="R29" i="5"/>
  <c r="R28" i="5"/>
  <c r="R27" i="5"/>
  <c r="C33" i="9" s="1"/>
  <c r="R26" i="5"/>
  <c r="R25" i="5"/>
  <c r="R24" i="5"/>
  <c r="R23" i="5"/>
  <c r="C29" i="9" s="1"/>
  <c r="R22" i="5"/>
  <c r="R21" i="5"/>
  <c r="R20" i="5"/>
  <c r="R19" i="5"/>
  <c r="C25" i="9" s="1"/>
  <c r="R18" i="5"/>
  <c r="R17" i="5"/>
  <c r="R16" i="5"/>
  <c r="R15" i="5"/>
  <c r="C19" i="9" s="1"/>
  <c r="R14" i="5"/>
  <c r="R13" i="5"/>
  <c r="R12" i="5"/>
  <c r="R11" i="5"/>
  <c r="C15" i="9" s="1"/>
  <c r="R10" i="5"/>
  <c r="R9" i="5"/>
  <c r="R8" i="5"/>
  <c r="R7" i="5"/>
  <c r="C11" i="9" s="1"/>
  <c r="C51" i="9"/>
  <c r="C43" i="9"/>
  <c r="C35" i="9"/>
  <c r="C31" i="9"/>
  <c r="C27" i="9"/>
  <c r="C22" i="9"/>
  <c r="C17" i="9"/>
  <c r="C13" i="9"/>
  <c r="C44" i="9"/>
  <c r="C48" i="9"/>
  <c r="C52" i="9"/>
  <c r="C12" i="9"/>
  <c r="C14" i="9"/>
  <c r="C16" i="9"/>
  <c r="C18" i="9"/>
  <c r="C20" i="9"/>
  <c r="C24" i="9"/>
  <c r="C26" i="9"/>
  <c r="C28" i="9"/>
  <c r="C30" i="9"/>
  <c r="C32" i="9"/>
  <c r="C34" i="9"/>
  <c r="C36" i="9"/>
  <c r="C38" i="9"/>
  <c r="AM39" i="5" l="1"/>
  <c r="AL39" i="5"/>
  <c r="W39" i="5"/>
  <c r="AM38" i="5"/>
  <c r="AL38" i="5"/>
  <c r="W38" i="5"/>
  <c r="AM37" i="5"/>
  <c r="AL37" i="5"/>
  <c r="W37" i="5"/>
  <c r="AM36" i="5"/>
  <c r="AL36" i="5"/>
  <c r="W36" i="5"/>
  <c r="AM35" i="5"/>
  <c r="AL35" i="5"/>
  <c r="W35" i="5"/>
  <c r="AM34" i="5"/>
  <c r="AL34" i="5"/>
  <c r="W34" i="5"/>
  <c r="AM33" i="5"/>
  <c r="AL33" i="5"/>
  <c r="W33" i="5"/>
  <c r="AM32" i="5"/>
  <c r="AL32" i="5"/>
  <c r="W32" i="5"/>
  <c r="AM31" i="5"/>
  <c r="AL31" i="5"/>
  <c r="W31" i="5"/>
  <c r="AM30" i="5"/>
  <c r="AL30" i="5"/>
  <c r="W30" i="5"/>
  <c r="AM29" i="5"/>
  <c r="AL29" i="5"/>
  <c r="W29" i="5"/>
  <c r="AM28" i="5"/>
  <c r="AL28" i="5"/>
  <c r="W28" i="5"/>
  <c r="AM27" i="5"/>
  <c r="AL27" i="5"/>
  <c r="W27" i="5"/>
  <c r="AM26" i="5"/>
  <c r="AL26" i="5"/>
  <c r="W26" i="5"/>
  <c r="AM25" i="5"/>
  <c r="AL25" i="5"/>
  <c r="W25" i="5"/>
  <c r="AM24" i="5"/>
  <c r="AL24" i="5"/>
  <c r="W24" i="5"/>
  <c r="AM23" i="5"/>
  <c r="AL23" i="5"/>
  <c r="W23" i="5"/>
  <c r="AM22" i="5"/>
  <c r="AL22" i="5"/>
  <c r="W22" i="5"/>
  <c r="AM21" i="5"/>
  <c r="AL21" i="5"/>
  <c r="W21" i="5"/>
  <c r="AM20" i="5"/>
  <c r="AL20" i="5"/>
  <c r="W20" i="5"/>
  <c r="AM19" i="5"/>
  <c r="AL19" i="5"/>
  <c r="W19" i="5"/>
  <c r="AM18" i="5"/>
  <c r="AL18" i="5"/>
  <c r="W18" i="5"/>
  <c r="AM17" i="5"/>
  <c r="AL17" i="5"/>
  <c r="W17" i="5"/>
  <c r="AM16" i="5"/>
  <c r="AL16" i="5"/>
  <c r="W16" i="5"/>
  <c r="AM15" i="5"/>
  <c r="AL15" i="5"/>
  <c r="W15" i="5"/>
  <c r="AM14" i="5"/>
  <c r="AL14" i="5"/>
  <c r="W14" i="5"/>
  <c r="AM13" i="5"/>
  <c r="AL13" i="5"/>
  <c r="W13" i="5"/>
  <c r="AM12" i="5"/>
  <c r="AL12" i="5"/>
  <c r="W12" i="5"/>
  <c r="AM11" i="5"/>
  <c r="AL11" i="5"/>
  <c r="W11" i="5"/>
  <c r="AM10" i="5"/>
  <c r="AL10" i="5"/>
  <c r="W10" i="5"/>
  <c r="AM9" i="5"/>
  <c r="AL9" i="5"/>
  <c r="W9" i="5"/>
  <c r="AM8" i="5"/>
  <c r="AL8" i="5"/>
  <c r="W8" i="5"/>
  <c r="AR2" i="5"/>
  <c r="AU2" i="5"/>
  <c r="AT2" i="5"/>
  <c r="AQ2" i="5"/>
  <c r="B49" i="8"/>
  <c r="B48" i="8"/>
  <c r="B47" i="8"/>
  <c r="B46" i="8"/>
  <c r="B45" i="8"/>
  <c r="B44" i="8"/>
  <c r="B43" i="8"/>
  <c r="B42" i="8"/>
  <c r="B41" i="8"/>
  <c r="B40" i="8"/>
  <c r="B39" i="8"/>
  <c r="B38" i="8"/>
  <c r="B37" i="8"/>
  <c r="B36" i="8"/>
  <c r="B35" i="8"/>
  <c r="B34" i="8"/>
  <c r="B33" i="8"/>
  <c r="B32" i="8"/>
  <c r="B31" i="8"/>
  <c r="B30" i="8"/>
  <c r="B29" i="8"/>
  <c r="B28" i="8"/>
  <c r="B27" i="8"/>
  <c r="B26" i="8"/>
  <c r="B25" i="8"/>
  <c r="B24" i="8"/>
  <c r="B23" i="8"/>
  <c r="B22" i="8"/>
  <c r="B21" i="8"/>
  <c r="B20" i="8"/>
  <c r="B19" i="8"/>
  <c r="B18" i="8"/>
  <c r="B17" i="8"/>
  <c r="V15" i="8"/>
  <c r="V14" i="8"/>
  <c r="V13" i="8"/>
  <c r="V12" i="8"/>
  <c r="V11" i="8"/>
  <c r="V10" i="8"/>
  <c r="V74" i="8" l="1"/>
  <c r="V73" i="8"/>
  <c r="V72" i="8"/>
  <c r="V71" i="8"/>
  <c r="V70" i="8"/>
  <c r="V69" i="8"/>
  <c r="V68" i="8"/>
  <c r="V67" i="8"/>
  <c r="V66" i="8"/>
  <c r="V65" i="8"/>
  <c r="V64" i="8"/>
  <c r="V63" i="8"/>
  <c r="V62" i="8"/>
  <c r="V61" i="8"/>
  <c r="V60" i="8"/>
  <c r="V59" i="8"/>
  <c r="V58" i="8"/>
  <c r="V57" i="8"/>
  <c r="V56" i="8"/>
  <c r="V55" i="8"/>
  <c r="V54" i="8"/>
  <c r="V53" i="8"/>
  <c r="V52" i="8"/>
  <c r="V51" i="8"/>
  <c r="J74" i="8"/>
  <c r="J73" i="8"/>
  <c r="J72" i="8"/>
  <c r="J71" i="8"/>
  <c r="J70" i="8"/>
  <c r="J69" i="8"/>
  <c r="J68" i="8"/>
  <c r="J67" i="8"/>
  <c r="J66" i="8"/>
  <c r="J65" i="8"/>
  <c r="J64" i="8"/>
  <c r="J63" i="8"/>
  <c r="J62" i="8"/>
  <c r="J61" i="8"/>
  <c r="J60" i="8"/>
  <c r="J59" i="8"/>
  <c r="J58" i="8"/>
  <c r="J57" i="8"/>
  <c r="J56" i="8"/>
  <c r="J55" i="8"/>
  <c r="J54" i="8"/>
  <c r="J53" i="8"/>
  <c r="J52" i="8"/>
  <c r="J51" i="8"/>
  <c r="S74" i="8"/>
  <c r="S73" i="8"/>
  <c r="S72" i="8"/>
  <c r="S71" i="8"/>
  <c r="S70" i="8"/>
  <c r="S69" i="8"/>
  <c r="S68" i="8"/>
  <c r="S67" i="8"/>
  <c r="S66" i="8"/>
  <c r="S65" i="8"/>
  <c r="S64" i="8"/>
  <c r="S63" i="8"/>
  <c r="S62" i="8"/>
  <c r="S61" i="8"/>
  <c r="S60" i="8"/>
  <c r="S59" i="8"/>
  <c r="S58" i="8"/>
  <c r="S57" i="8"/>
  <c r="S56" i="8"/>
  <c r="S55" i="8"/>
  <c r="S54" i="8"/>
  <c r="S53" i="8"/>
  <c r="S52" i="8"/>
  <c r="S51" i="8"/>
  <c r="M54" i="8"/>
  <c r="W54" i="8" s="1"/>
  <c r="M53" i="8"/>
  <c r="H53" i="8" s="1"/>
  <c r="M52" i="8"/>
  <c r="W52" i="8" s="1"/>
  <c r="M51" i="8"/>
  <c r="H51" i="8" s="1"/>
  <c r="L74" i="8"/>
  <c r="L73" i="8"/>
  <c r="L72" i="8"/>
  <c r="L71" i="8"/>
  <c r="L70" i="8"/>
  <c r="L69" i="8"/>
  <c r="L68" i="8"/>
  <c r="L67" i="8"/>
  <c r="L66" i="8"/>
  <c r="L65" i="8"/>
  <c r="L64" i="8"/>
  <c r="L63" i="8"/>
  <c r="L62" i="8"/>
  <c r="L61" i="8"/>
  <c r="L60" i="8"/>
  <c r="L59" i="8"/>
  <c r="L58" i="8"/>
  <c r="L57" i="8"/>
  <c r="L56" i="8"/>
  <c r="L55" i="8"/>
  <c r="L54" i="8"/>
  <c r="L53" i="8"/>
  <c r="L52" i="8"/>
  <c r="L51" i="8"/>
  <c r="F42" i="7"/>
  <c r="F41" i="7"/>
  <c r="F40" i="7"/>
  <c r="F39" i="7"/>
  <c r="F38" i="7"/>
  <c r="F37" i="7"/>
  <c r="F36" i="7"/>
  <c r="F35" i="7"/>
  <c r="F34" i="7"/>
  <c r="F33" i="7"/>
  <c r="F32" i="7"/>
  <c r="F31" i="7"/>
  <c r="F30" i="7"/>
  <c r="F29" i="7"/>
  <c r="F28" i="7"/>
  <c r="F27" i="7"/>
  <c r="F26" i="7"/>
  <c r="F25" i="7"/>
  <c r="F24" i="7"/>
  <c r="F23" i="7"/>
  <c r="F22" i="7"/>
  <c r="F21" i="7"/>
  <c r="F20" i="7"/>
  <c r="F19" i="7"/>
  <c r="H49" i="8"/>
  <c r="AU39" i="5" s="1"/>
  <c r="H48" i="8"/>
  <c r="AU38" i="5" s="1"/>
  <c r="H47" i="8"/>
  <c r="AU37" i="5" s="1"/>
  <c r="H46" i="8"/>
  <c r="AU36" i="5" s="1"/>
  <c r="H45" i="8"/>
  <c r="AU35" i="5" s="1"/>
  <c r="H44" i="8"/>
  <c r="AU34" i="5" s="1"/>
  <c r="H43" i="8"/>
  <c r="AU33" i="5" s="1"/>
  <c r="H42" i="8"/>
  <c r="AU32" i="5" s="1"/>
  <c r="H41" i="8"/>
  <c r="AU31" i="5" s="1"/>
  <c r="H40" i="8"/>
  <c r="AU30" i="5" s="1"/>
  <c r="H39" i="8"/>
  <c r="AU29" i="5" s="1"/>
  <c r="H38" i="8"/>
  <c r="AU28" i="5" s="1"/>
  <c r="H37" i="8"/>
  <c r="AU27" i="5" s="1"/>
  <c r="H36" i="8"/>
  <c r="AU26" i="5" s="1"/>
  <c r="H35" i="8"/>
  <c r="AU25" i="5" s="1"/>
  <c r="H34" i="8"/>
  <c r="AU24" i="5" s="1"/>
  <c r="H33" i="8"/>
  <c r="AU23" i="5" s="1"/>
  <c r="H32" i="8"/>
  <c r="AU22" i="5" s="1"/>
  <c r="H31" i="8"/>
  <c r="AU21" i="5" s="1"/>
  <c r="H30" i="8"/>
  <c r="AU20" i="5" s="1"/>
  <c r="H29" i="8"/>
  <c r="AU19" i="5" s="1"/>
  <c r="H28" i="8"/>
  <c r="AU18" i="5" s="1"/>
  <c r="H27" i="8"/>
  <c r="AU17" i="5" s="1"/>
  <c r="H26" i="8"/>
  <c r="AU16" i="5" s="1"/>
  <c r="H25" i="8"/>
  <c r="AU15" i="5" s="1"/>
  <c r="H24" i="8"/>
  <c r="AU14" i="5" s="1"/>
  <c r="H23" i="8"/>
  <c r="AU13" i="5" s="1"/>
  <c r="H22" i="8"/>
  <c r="AU12" i="5" s="1"/>
  <c r="H21" i="8"/>
  <c r="AU11" i="5" s="1"/>
  <c r="H20" i="8"/>
  <c r="AU10" i="5" s="1"/>
  <c r="H19" i="8"/>
  <c r="AU9" i="5" s="1"/>
  <c r="H18" i="8"/>
  <c r="AU8" i="5" s="1"/>
  <c r="H17" i="8"/>
  <c r="AU7" i="5" s="1"/>
  <c r="H15" i="8"/>
  <c r="H14" i="8"/>
  <c r="H13" i="8"/>
  <c r="H12" i="8"/>
  <c r="H11" i="8"/>
  <c r="H10" i="8"/>
  <c r="W51" i="8" l="1"/>
  <c r="M73" i="8"/>
  <c r="H73" i="8" s="1"/>
  <c r="M68" i="8"/>
  <c r="W68" i="8" s="1"/>
  <c r="AC14" i="8" s="1"/>
  <c r="M61" i="8"/>
  <c r="W61" i="8" s="1"/>
  <c r="M69" i="8"/>
  <c r="H69" i="8" s="1"/>
  <c r="M71" i="8"/>
  <c r="H71" i="8" s="1"/>
  <c r="M56" i="8"/>
  <c r="W56" i="8" s="1"/>
  <c r="AC11" i="8" s="1"/>
  <c r="M64" i="8"/>
  <c r="H64" i="8" s="1"/>
  <c r="M72" i="8"/>
  <c r="W72" i="8" s="1"/>
  <c r="AC15" i="8" s="1"/>
  <c r="M60" i="8"/>
  <c r="W60" i="8" s="1"/>
  <c r="AC12" i="8" s="1"/>
  <c r="M57" i="8"/>
  <c r="W57" i="8" s="1"/>
  <c r="AD11" i="8" s="1"/>
  <c r="M65" i="8"/>
  <c r="W65" i="8" s="1"/>
  <c r="AE10" i="8"/>
  <c r="W71" i="8"/>
  <c r="AC10" i="8"/>
  <c r="T73" i="8"/>
  <c r="M58" i="8"/>
  <c r="T58" i="8" s="1"/>
  <c r="M62" i="8"/>
  <c r="T62" i="8" s="1"/>
  <c r="M66" i="8"/>
  <c r="M70" i="8"/>
  <c r="H70" i="8" s="1"/>
  <c r="M74" i="8"/>
  <c r="T74" i="8" s="1"/>
  <c r="T54" i="8"/>
  <c r="H54" i="8"/>
  <c r="W53" i="8"/>
  <c r="AB10" i="8"/>
  <c r="T52" i="8"/>
  <c r="H52" i="8"/>
  <c r="T53" i="8"/>
  <c r="M55" i="8"/>
  <c r="H55" i="8" s="1"/>
  <c r="M59" i="8"/>
  <c r="M63" i="8"/>
  <c r="M67" i="8"/>
  <c r="W67" i="8" s="1"/>
  <c r="T55" i="8"/>
  <c r="T56" i="8"/>
  <c r="H56" i="8"/>
  <c r="T57" i="8"/>
  <c r="H57" i="8"/>
  <c r="T51" i="8"/>
  <c r="S49" i="8"/>
  <c r="T49" i="8" s="1"/>
  <c r="AR39" i="5" s="1"/>
  <c r="S39" i="5" s="1"/>
  <c r="S46" i="8"/>
  <c r="T46" i="8" s="1"/>
  <c r="AR36" i="5" s="1"/>
  <c r="S36" i="5" s="1"/>
  <c r="S45" i="8"/>
  <c r="T45" i="8" s="1"/>
  <c r="AR35" i="5" s="1"/>
  <c r="S35" i="5" s="1"/>
  <c r="S42" i="8"/>
  <c r="T42" i="8" s="1"/>
  <c r="AR32" i="5" s="1"/>
  <c r="S32" i="5" s="1"/>
  <c r="S41" i="8"/>
  <c r="T41" i="8" s="1"/>
  <c r="AR31" i="5" s="1"/>
  <c r="S31" i="5" s="1"/>
  <c r="S38" i="8"/>
  <c r="T38" i="8" s="1"/>
  <c r="AR28" i="5" s="1"/>
  <c r="S28" i="5" s="1"/>
  <c r="S37" i="8"/>
  <c r="T37" i="8" s="1"/>
  <c r="AR27" i="5" s="1"/>
  <c r="S27" i="5" s="1"/>
  <c r="S34" i="8"/>
  <c r="T34" i="8" s="1"/>
  <c r="AR24" i="5" s="1"/>
  <c r="S24" i="5" s="1"/>
  <c r="S33" i="8"/>
  <c r="T33" i="8" s="1"/>
  <c r="AR23" i="5" s="1"/>
  <c r="S23" i="5" s="1"/>
  <c r="S30" i="8"/>
  <c r="T30" i="8" s="1"/>
  <c r="AR20" i="5" s="1"/>
  <c r="S20" i="5" s="1"/>
  <c r="S29" i="8"/>
  <c r="T29" i="8" s="1"/>
  <c r="AR19" i="5" s="1"/>
  <c r="S19" i="5" s="1"/>
  <c r="S26" i="8"/>
  <c r="T26" i="8" s="1"/>
  <c r="AR16" i="5" s="1"/>
  <c r="S16" i="5" s="1"/>
  <c r="S25" i="8"/>
  <c r="T25" i="8" s="1"/>
  <c r="AR15" i="5" s="1"/>
  <c r="S15" i="5" s="1"/>
  <c r="S22" i="8"/>
  <c r="T22" i="8" s="1"/>
  <c r="AR12" i="5" s="1"/>
  <c r="S12" i="5" s="1"/>
  <c r="S15" i="8"/>
  <c r="T15" i="8" s="1"/>
  <c r="S12" i="8"/>
  <c r="T12" i="8" s="1"/>
  <c r="S11" i="8"/>
  <c r="T11" i="8" s="1"/>
  <c r="R49" i="8"/>
  <c r="R48" i="8"/>
  <c r="S48" i="8" s="1"/>
  <c r="T48" i="8" s="1"/>
  <c r="AR38" i="5" s="1"/>
  <c r="S38" i="5" s="1"/>
  <c r="R47" i="8"/>
  <c r="S47" i="8" s="1"/>
  <c r="T47" i="8" s="1"/>
  <c r="AR37" i="5" s="1"/>
  <c r="S37" i="5" s="1"/>
  <c r="R46" i="8"/>
  <c r="R45" i="8"/>
  <c r="R44" i="8"/>
  <c r="S44" i="8" s="1"/>
  <c r="T44" i="8" s="1"/>
  <c r="AR34" i="5" s="1"/>
  <c r="S34" i="5" s="1"/>
  <c r="R43" i="8"/>
  <c r="S43" i="8" s="1"/>
  <c r="T43" i="8" s="1"/>
  <c r="AR33" i="5" s="1"/>
  <c r="S33" i="5" s="1"/>
  <c r="R42" i="8"/>
  <c r="R41" i="8"/>
  <c r="R40" i="8"/>
  <c r="S40" i="8" s="1"/>
  <c r="T40" i="8" s="1"/>
  <c r="AR30" i="5" s="1"/>
  <c r="S30" i="5" s="1"/>
  <c r="R39" i="8"/>
  <c r="S39" i="8" s="1"/>
  <c r="T39" i="8" s="1"/>
  <c r="AR29" i="5" s="1"/>
  <c r="S29" i="5" s="1"/>
  <c r="R38" i="8"/>
  <c r="R37" i="8"/>
  <c r="R36" i="8"/>
  <c r="S36" i="8" s="1"/>
  <c r="T36" i="8" s="1"/>
  <c r="AR26" i="5" s="1"/>
  <c r="S26" i="5" s="1"/>
  <c r="R35" i="8"/>
  <c r="S35" i="8" s="1"/>
  <c r="T35" i="8" s="1"/>
  <c r="AR25" i="5" s="1"/>
  <c r="S25" i="5" s="1"/>
  <c r="R34" i="8"/>
  <c r="R33" i="8"/>
  <c r="R32" i="8"/>
  <c r="S32" i="8" s="1"/>
  <c r="T32" i="8" s="1"/>
  <c r="AR22" i="5" s="1"/>
  <c r="S22" i="5" s="1"/>
  <c r="R31" i="8"/>
  <c r="S31" i="8" s="1"/>
  <c r="T31" i="8" s="1"/>
  <c r="AR21" i="5" s="1"/>
  <c r="S21" i="5" s="1"/>
  <c r="R30" i="8"/>
  <c r="R29" i="8"/>
  <c r="R28" i="8"/>
  <c r="S28" i="8" s="1"/>
  <c r="T28" i="8" s="1"/>
  <c r="AR18" i="5" s="1"/>
  <c r="S18" i="5" s="1"/>
  <c r="R27" i="8"/>
  <c r="S27" i="8" s="1"/>
  <c r="T27" i="8" s="1"/>
  <c r="AR17" i="5" s="1"/>
  <c r="S17" i="5" s="1"/>
  <c r="R26" i="8"/>
  <c r="R25" i="8"/>
  <c r="R24" i="8"/>
  <c r="S24" i="8" s="1"/>
  <c r="T24" i="8" s="1"/>
  <c r="AR14" i="5" s="1"/>
  <c r="S14" i="5" s="1"/>
  <c r="R23" i="8"/>
  <c r="S23" i="8" s="1"/>
  <c r="T23" i="8" s="1"/>
  <c r="AR13" i="5" s="1"/>
  <c r="S13" i="5" s="1"/>
  <c r="R22" i="8"/>
  <c r="R21" i="8"/>
  <c r="S21" i="8" s="1"/>
  <c r="T21" i="8" s="1"/>
  <c r="AR11" i="5" s="1"/>
  <c r="S11" i="5" s="1"/>
  <c r="R20" i="8"/>
  <c r="S20" i="8" s="1"/>
  <c r="T20" i="8" s="1"/>
  <c r="AR10" i="5" s="1"/>
  <c r="S10" i="5" s="1"/>
  <c r="R19" i="8"/>
  <c r="S19" i="8" s="1"/>
  <c r="T19" i="8" s="1"/>
  <c r="AR9" i="5" s="1"/>
  <c r="S9" i="5" s="1"/>
  <c r="R18" i="8"/>
  <c r="S18" i="8" s="1"/>
  <c r="T18" i="8" s="1"/>
  <c r="AR8" i="5" s="1"/>
  <c r="S8" i="5" s="1"/>
  <c r="R15" i="8"/>
  <c r="R14" i="8"/>
  <c r="S14" i="8" s="1"/>
  <c r="T14" i="8" s="1"/>
  <c r="R13" i="8"/>
  <c r="S13" i="8" s="1"/>
  <c r="T13" i="8" s="1"/>
  <c r="R12" i="8"/>
  <c r="R11" i="8"/>
  <c r="R10" i="8"/>
  <c r="S10" i="8" s="1"/>
  <c r="T10" i="8" s="1"/>
  <c r="AQ32" i="5" l="1"/>
  <c r="AQ28" i="5"/>
  <c r="AQ25" i="5"/>
  <c r="AQ31" i="5"/>
  <c r="AQ27" i="5"/>
  <c r="AQ29" i="5"/>
  <c r="AQ30" i="5"/>
  <c r="AQ26" i="5"/>
  <c r="AQ16" i="5"/>
  <c r="AQ12" i="5"/>
  <c r="AQ8" i="5"/>
  <c r="AQ9" i="5"/>
  <c r="AQ15" i="5"/>
  <c r="AQ11" i="5"/>
  <c r="AQ7" i="5"/>
  <c r="AQ13" i="5"/>
  <c r="AQ14" i="5"/>
  <c r="AQ10" i="5"/>
  <c r="AQ36" i="5"/>
  <c r="AQ35" i="5"/>
  <c r="AQ33" i="5"/>
  <c r="AQ34" i="5"/>
  <c r="AQ39" i="5"/>
  <c r="AQ37" i="5"/>
  <c r="AQ38" i="5"/>
  <c r="AQ24" i="5"/>
  <c r="AQ20" i="5"/>
  <c r="AQ17" i="5"/>
  <c r="AQ23" i="5"/>
  <c r="AQ19" i="5"/>
  <c r="AQ21" i="5"/>
  <c r="AQ22" i="5"/>
  <c r="AQ18" i="5"/>
  <c r="T65" i="8"/>
  <c r="W64" i="8"/>
  <c r="AC13" i="8" s="1"/>
  <c r="W55" i="8"/>
  <c r="AB11" i="8" s="1"/>
  <c r="T69" i="8"/>
  <c r="T61" i="8"/>
  <c r="W73" i="8"/>
  <c r="AD15" i="8" s="1"/>
  <c r="H67" i="8"/>
  <c r="AD12" i="8"/>
  <c r="T68" i="8"/>
  <c r="H68" i="8"/>
  <c r="W69" i="8"/>
  <c r="AD14" i="8" s="1"/>
  <c r="H60" i="8"/>
  <c r="T60" i="8"/>
  <c r="T71" i="8"/>
  <c r="AB14" i="8"/>
  <c r="W70" i="8"/>
  <c r="H72" i="8"/>
  <c r="T70" i="8"/>
  <c r="H65" i="8"/>
  <c r="T72" i="8"/>
  <c r="H61" i="8"/>
  <c r="T64" i="8"/>
  <c r="AD13" i="8"/>
  <c r="AD10" i="8"/>
  <c r="W10" i="8" s="1"/>
  <c r="H66" i="8"/>
  <c r="W66" i="8"/>
  <c r="AE13" i="8" s="1"/>
  <c r="H63" i="8"/>
  <c r="W63" i="8"/>
  <c r="AB13" i="8" s="1"/>
  <c r="T63" i="8"/>
  <c r="H59" i="8"/>
  <c r="W59" i="8"/>
  <c r="H74" i="8"/>
  <c r="W74" i="8"/>
  <c r="H58" i="8"/>
  <c r="W58" i="8"/>
  <c r="H62" i="8"/>
  <c r="W62" i="8"/>
  <c r="T67" i="8"/>
  <c r="T59" i="8"/>
  <c r="T66" i="8"/>
  <c r="AP8" i="5" l="1"/>
  <c r="AP16" i="5"/>
  <c r="AP7" i="5"/>
  <c r="AP9" i="5"/>
  <c r="AP12" i="5"/>
  <c r="AP13" i="5"/>
  <c r="AP14" i="5"/>
  <c r="AP10" i="5"/>
  <c r="AP15" i="5"/>
  <c r="AP11" i="5"/>
  <c r="W13" i="8"/>
  <c r="AB12" i="8"/>
  <c r="AB15" i="8"/>
  <c r="AE12" i="8"/>
  <c r="AE15" i="8"/>
  <c r="AE14" i="8"/>
  <c r="W14" i="8" s="1"/>
  <c r="AE11" i="8"/>
  <c r="W11" i="8" s="1"/>
  <c r="AP35" i="5" l="1"/>
  <c r="AP36" i="5"/>
  <c r="AP33" i="5"/>
  <c r="AP34" i="5"/>
  <c r="AP17" i="5"/>
  <c r="AP24" i="5"/>
  <c r="AP19" i="5"/>
  <c r="AP21" i="5"/>
  <c r="AP22" i="5"/>
  <c r="AP18" i="5"/>
  <c r="AP20" i="5"/>
  <c r="AP23" i="5"/>
  <c r="W12" i="8"/>
  <c r="W15" i="8"/>
  <c r="AP37" i="5" l="1"/>
  <c r="AP38" i="5"/>
  <c r="AP39" i="5"/>
  <c r="AP26" i="5"/>
  <c r="AP27" i="5"/>
  <c r="AP30" i="5"/>
  <c r="AP28" i="5"/>
  <c r="AP31" i="5"/>
  <c r="AP32" i="5"/>
  <c r="AP25" i="5"/>
  <c r="AP29" i="5"/>
  <c r="R17" i="8" l="1"/>
  <c r="S17" i="8" s="1"/>
  <c r="T17" i="8" s="1"/>
  <c r="AR7" i="5" s="1"/>
  <c r="S7" i="5" s="1"/>
  <c r="AM7" i="5"/>
  <c r="AL7" i="5"/>
  <c r="W7" i="5"/>
  <c r="L26" i="5" l="1"/>
  <c r="L25" i="5"/>
  <c r="K32" i="5"/>
  <c r="K31" i="5"/>
  <c r="K30" i="5"/>
  <c r="K29" i="5"/>
  <c r="K28" i="5"/>
  <c r="K27" i="5"/>
  <c r="K26" i="5"/>
  <c r="K25" i="5"/>
</calcChain>
</file>

<file path=xl/sharedStrings.xml><?xml version="1.0" encoding="utf-8"?>
<sst xmlns="http://schemas.openxmlformats.org/spreadsheetml/2006/main" count="1847" uniqueCount="180">
  <si>
    <t>DEER Measure Definition</t>
  </si>
  <si>
    <t>This table formats the DEER2015 measures in the ex ante format.</t>
  </si>
  <si>
    <t>Index</t>
  </si>
  <si>
    <t>MeasureID</t>
  </si>
  <si>
    <t>Description</t>
  </si>
  <si>
    <t>Version</t>
  </si>
  <si>
    <t>VersionSource</t>
  </si>
  <si>
    <t>LastMod</t>
  </si>
  <si>
    <t>EnergyImpactID</t>
  </si>
  <si>
    <t>MeasImpactType</t>
  </si>
  <si>
    <t>EnImpCalcType</t>
  </si>
  <si>
    <t>ImpScaleBasis</t>
  </si>
  <si>
    <t>StdScaleVal</t>
  </si>
  <si>
    <t>PreScaleVal</t>
  </si>
  <si>
    <t>ImpWeighting</t>
  </si>
  <si>
    <t>WeightGroupID</t>
  </si>
  <si>
    <t>ApplyIE</t>
  </si>
  <si>
    <t>IETableName</t>
  </si>
  <si>
    <t>TechBased</t>
  </si>
  <si>
    <t>Sector</t>
  </si>
  <si>
    <t>PA</t>
  </si>
  <si>
    <t>UseCategory</t>
  </si>
  <si>
    <t>UseSubCategory</t>
  </si>
  <si>
    <t>TechGroup</t>
  </si>
  <si>
    <t>TechType</t>
  </si>
  <si>
    <t>MeasCostID</t>
  </si>
  <si>
    <t>EUL_ID</t>
  </si>
  <si>
    <t>PreDesc</t>
  </si>
  <si>
    <t>StdDesc</t>
  </si>
  <si>
    <t>MeasDesc</t>
  </si>
  <si>
    <t>PreTechID</t>
  </si>
  <si>
    <t>StdTechID</t>
  </si>
  <si>
    <t>MeasTechID</t>
  </si>
  <si>
    <t>Status</t>
  </si>
  <si>
    <t>Comment</t>
  </si>
  <si>
    <t>PreMultiTech</t>
  </si>
  <si>
    <t>StdMultiTech</t>
  </si>
  <si>
    <t>SourceDesc</t>
  </si>
  <si>
    <t>SupportedAppType</t>
  </si>
  <si>
    <t>StdCostID</t>
  </si>
  <si>
    <t>RUL_ID</t>
  </si>
  <si>
    <t>LegacyID</t>
  </si>
  <si>
    <t>Qualifier</t>
  </si>
  <si>
    <t>StartDate</t>
  </si>
  <si>
    <t>ExpiryDate</t>
  </si>
  <si>
    <t>Commercial Boilers</t>
  </si>
  <si>
    <t>HW</t>
  </si>
  <si>
    <t>&lt; 300</t>
  </si>
  <si>
    <t>lt300</t>
  </si>
  <si>
    <t>AFUE</t>
  </si>
  <si>
    <t>Drft</t>
  </si>
  <si>
    <t>CndStd</t>
  </si>
  <si>
    <t>CndLow</t>
  </si>
  <si>
    <t>CndReset</t>
  </si>
  <si>
    <t>300 - 2500</t>
  </si>
  <si>
    <t>300to2500</t>
  </si>
  <si>
    <t>Et</t>
  </si>
  <si>
    <t>&gt; 2500</t>
  </si>
  <si>
    <t>gt2500</t>
  </si>
  <si>
    <t>Stm</t>
  </si>
  <si>
    <t>Std</t>
  </si>
  <si>
    <t>Msr</t>
  </si>
  <si>
    <t>Units</t>
  </si>
  <si>
    <t>AltStd</t>
  </si>
  <si>
    <t>AltMsr</t>
  </si>
  <si>
    <t>AltUnits</t>
  </si>
  <si>
    <t>Ec</t>
  </si>
  <si>
    <t>Thru 2013</t>
  </si>
  <si>
    <t>Post 2013</t>
  </si>
  <si>
    <t>DEER2016</t>
  </si>
  <si>
    <t>Standard</t>
  </si>
  <si>
    <t>None</t>
  </si>
  <si>
    <t>DEER</t>
  </si>
  <si>
    <t>0</t>
  </si>
  <si>
    <t>f</t>
  </si>
  <si>
    <t>Com</t>
  </si>
  <si>
    <t>Any</t>
  </si>
  <si>
    <t>HVAC</t>
  </si>
  <si>
    <t>SpaceHeat</t>
  </si>
  <si>
    <t>Steam</t>
  </si>
  <si>
    <t>Hot water</t>
  </si>
  <si>
    <t>HVAC-Blr</t>
  </si>
  <si>
    <t>ID</t>
  </si>
  <si>
    <t>forced draft</t>
  </si>
  <si>
    <t>condensing, OA reset from 140 to 165 F</t>
  </si>
  <si>
    <t>condensing, OA reset from 115 to 140 F</t>
  </si>
  <si>
    <t>condensing, load reset from 115 to 140 F</t>
  </si>
  <si>
    <t>Desc</t>
  </si>
  <si>
    <t>DEER2015 HVAC Technology Definitions</t>
  </si>
  <si>
    <t>This table defines the key equipment parameters for all technologies referenced by  the updated measures.</t>
  </si>
  <si>
    <t>UnitID</t>
  </si>
  <si>
    <t>Case</t>
  </si>
  <si>
    <t>Effic</t>
  </si>
  <si>
    <t>AltEffic</t>
  </si>
  <si>
    <t>Draft</t>
  </si>
  <si>
    <t>Condensing</t>
  </si>
  <si>
    <t>Type</t>
  </si>
  <si>
    <t>CapRange</t>
  </si>
  <si>
    <t>Technology Description</t>
  </si>
  <si>
    <t>TempCtrl</t>
  </si>
  <si>
    <t>Vintage</t>
  </si>
  <si>
    <t>Pre-2005</t>
  </si>
  <si>
    <t>2006 - 2009</t>
  </si>
  <si>
    <t>2010 - 2013</t>
  </si>
  <si>
    <t>2014 - 2015</t>
  </si>
  <si>
    <t>Vint</t>
  </si>
  <si>
    <t>TechID</t>
  </si>
  <si>
    <t>fDraft</t>
  </si>
  <si>
    <t>Measure</t>
  </si>
  <si>
    <t>OA Reset from 140 to 165 F</t>
  </si>
  <si>
    <t>LookupID</t>
  </si>
  <si>
    <t>Size</t>
  </si>
  <si>
    <t>no</t>
  </si>
  <si>
    <t>No reset</t>
  </si>
  <si>
    <t>Pre-existing technology Description</t>
  </si>
  <si>
    <t>Measure Summary</t>
  </si>
  <si>
    <t>For details on the new measure definitions, see the technology summary worksheets and the "Measure Definitions" worksheet.</t>
  </si>
  <si>
    <t>DEER2014</t>
  </si>
  <si>
    <t>AFUE Rated Hot Water Boilers</t>
  </si>
  <si>
    <t>NG-HVAC-Blr-Stm-lt300kBtuh-82p0AFUE-Atm</t>
  </si>
  <si>
    <t>NG-HVAC-Blr-Stm-lt300kBtuh-82p0AFUE-Drft</t>
  </si>
  <si>
    <t>NG-HVAC-Blr-Stm-300to2500kBtuh-85p0ET-Atm</t>
  </si>
  <si>
    <t>NG-HVAC-Blr-Stm-300to2500kBtuh-85p0ET-Drft</t>
  </si>
  <si>
    <t>NG-HVAC-Blr-Stm-gt2500kBtuh-80p0EC-Atm</t>
  </si>
  <si>
    <t>NG-HVAC-Blr-Stm-gt2500kBtuh-80p0EC-Drft</t>
  </si>
  <si>
    <t>NG-HVAC-Blr-HW-lt300kBtuh-84p5AFUE-Atm</t>
  </si>
  <si>
    <t>NG-HVAC-Blr-HW-lt300kBtuh-84p5AFUE-Drft</t>
  </si>
  <si>
    <t>NG-HVAC-Blr-HW-lt300kBtuh-94p0AFUE-Cnd</t>
  </si>
  <si>
    <t>NG-HVAC-Blr-HW-300to2500kBtuh-85p0ET-Atm</t>
  </si>
  <si>
    <t>NG-HVAC-Blr-HW-300to2500kBtuh-85p0ET-Drft</t>
  </si>
  <si>
    <t>NG-HVAC-Blr-HW-300to2500kBtuh-94p0ET-Cnd</t>
  </si>
  <si>
    <t>NG-HVAC-Blr-HW-gt2500kBtuh-85p0EC-Atm</t>
  </si>
  <si>
    <t>NG-HVAC-Blr-HW-gt2500kBtuh-85p0EC-Drft</t>
  </si>
  <si>
    <t>Deleted</t>
  </si>
  <si>
    <t>Thermal Efficiency Rated Hot Water Boilers</t>
  </si>
  <si>
    <t>Thermal Efficiency Rated Steam Boilers</t>
  </si>
  <si>
    <t>AFUE Rated Steam Boilers</t>
  </si>
  <si>
    <t>Updated Boiler Efficiency Measures</t>
  </si>
  <si>
    <t>Workbook Contents:</t>
  </si>
  <si>
    <t>Technology Summary</t>
  </si>
  <si>
    <t>Measure Definitions</t>
  </si>
  <si>
    <t>Technologies</t>
  </si>
  <si>
    <t>DEER2016 Commercial Boiler Update</t>
  </si>
  <si>
    <t>List of new and deleted boiler measures for DEER2016</t>
  </si>
  <si>
    <t>This table lists the DEER2014 measure IDs that are updated for DEER2016 and the updated measure IDs.</t>
  </si>
  <si>
    <t>DEER2016 includes additional tier levels and size ranges, based on review of available products.</t>
  </si>
  <si>
    <t>Boiler Type</t>
  </si>
  <si>
    <t>Hot Water</t>
  </si>
  <si>
    <t>Efficiency</t>
  </si>
  <si>
    <t>Boiler Efficiency</t>
  </si>
  <si>
    <t>Hot Water Temperature Control</t>
  </si>
  <si>
    <t>Size ID</t>
  </si>
  <si>
    <t>kBtuh</t>
  </si>
  <si>
    <t>Temperature Control</t>
  </si>
  <si>
    <t>DEER2016 Commercial Boiler Measure Technology Summary</t>
  </si>
  <si>
    <t>OA reset: 140 to 165 F</t>
  </si>
  <si>
    <t>OA reset: 115 to 140 F</t>
  </si>
  <si>
    <t>Load reset: 115 to 140 F</t>
  </si>
  <si>
    <t>This table summarizes the key parameters for the DEER2016 commercial boiler technologies.</t>
  </si>
  <si>
    <t>Baseline Summary</t>
  </si>
  <si>
    <t>This table lists the standard and vintage based pre-existing baseline conditions for each boiler category.</t>
  </si>
  <si>
    <t>For additional details, see the Technology Summary worksheet and the Measure Definitions worksheet.</t>
  </si>
  <si>
    <t>Key Changes:</t>
  </si>
  <si>
    <t xml:space="preserve">Notes: </t>
  </si>
  <si>
    <t>For hot water boilers &gt; 2500 kBtuh, the code requirement is 82% combustion efficiency, which was assumed equivalent to 80% thermal efficiency.</t>
  </si>
  <si>
    <t>For all boiler measures in DEER2014, both standard and pre-existing boilers were modeled as atmospheric draft.  For DEER2016 all standard and pre-existing boilers are changed to forced draft.  This change was made in accordance with the 2011 Codes and Standards Enhancement Intitiative (CASE) report titled "Commercial Boilers", which states that 88% of existing boilers are forced draft.</t>
  </si>
  <si>
    <t>Assumption for boiler draft type in baseline</t>
  </si>
  <si>
    <t>For all boiler measures in DEER2014, both standard and pre-existing boilers were modeled as atmospheric draft.  For DEER2016 standard and pre-existing boilers are changed to forced draft.  This change was made in accordance with the 2011 Codes and Standards Enhancement Intitiative (CASE) report titled "Commercial Boilers", which states that 88% of existing boilers are forced draft.</t>
  </si>
  <si>
    <t>Expansion of measure list</t>
  </si>
  <si>
    <t>Several measures were added to accomodate program offerings.  Other measures were added based on equipment listings in the CEC appliance database.  The measure for steam boilers 300 to 2500 kBtuh with thermal efficiency 85% were deleted due to lack of availability in the market.</t>
  </si>
  <si>
    <t>Hot water loop temperature reset control was added to all simulations for vintages starting with 2006 based on Title 24 requirements that have been in place since October 2005.  The baseline reset control for DEER is assumed to be an outdoor temperature based control that resets hot water temperature between 165 and 140 F.  This is applied to both steam and hot water boilers.  For steam boilers, it is assumed that the secondary piping loop is hot water.</t>
  </si>
  <si>
    <t>Hot water loop temperature reset control for baseline simulations</t>
  </si>
  <si>
    <t>Hot water loop temperature reset control for condensing boilers</t>
  </si>
  <si>
    <t>For condensing boilers, measures were developed that include alternative reset controls.  The first alternative is an outdoor temperature based reset control with a reduced temperature range of 140 to 115 F.  The second alternative is a load based reset control with the same reduced temperature range of 140 to 115 F.</t>
  </si>
  <si>
    <t>List of TechIDs for boiler measures for DEER2016</t>
  </si>
  <si>
    <t>Complete listing of boiler measure definitions for DEER2016</t>
  </si>
  <si>
    <t>Complete listing of boiler technologies for DEER2016</t>
  </si>
  <si>
    <t>List of key parameters for Standard and Pre-Existing cases</t>
  </si>
  <si>
    <t>1/1/2015</t>
  </si>
  <si>
    <t>5/15/2015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</si>
</sst>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1" x14ac:knownFonts="1">
    <font>
      <sz val="11"/>
      <color theme="1"/>
      <name val="Calibri"/>
      <family val="2"/>
      <scheme val="minor"/>
    </font>
    <font>
      <b/>
      <sz val="15"/>
      <color theme="3"/>
      <name val="Calibri"/>
      <family val="2"/>
      <scheme val="minor"/>
    </font>
    <font>
      <b/>
      <sz val="11"/>
      <color theme="1"/>
      <name val="Calibri"/>
      <family val="2"/>
      <scheme val="minor"/>
    </font>
    <font>
      <sz val="11"/>
      <color theme="0" tint="-0.34998626667073579"/>
      <name val="Calibri"/>
      <family val="2"/>
      <scheme val="minor"/>
    </font>
    <font>
      <sz val="11"/>
      <color theme="0" tint="-0.249977111117893"/>
      <name val="Calibri"/>
      <family val="2"/>
      <scheme val="minor"/>
    </font>
    <font>
      <sz val="11"/>
      <color theme="1"/>
      <name val="Calibri"/>
      <family val="2"/>
      <scheme val="minor"/>
    </font>
    <font>
      <b/>
      <sz val="11"/>
      <name val="Calibri"/>
      <family val="2"/>
      <scheme val="minor"/>
    </font>
    <font>
      <b/>
      <i/>
      <sz val="11"/>
      <color theme="1"/>
      <name val="Calibri"/>
      <family val="2"/>
      <scheme val="minor"/>
    </font>
    <font>
      <i/>
      <sz val="11"/>
      <color theme="1"/>
      <name val="Calibri"/>
      <family val="2"/>
      <scheme val="minor"/>
    </font>
    <font>
      <b/>
      <sz val="12"/>
      <name val="Calibri"/>
      <family val="2"/>
      <scheme val="minor"/>
    </font>
    <font>
      <sz val="11"/>
      <color rgb="FF0070C0"/>
      <name val="Calibri"/>
      <family val="2"/>
      <scheme val="minor"/>
    </font>
  </fonts>
  <fills count="5">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42">
    <border>
      <left/>
      <right/>
      <top/>
      <bottom/>
      <diagonal/>
    </border>
    <border>
      <left/>
      <right/>
      <top/>
      <bottom style="thick">
        <color theme="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ck">
        <color theme="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3">
    <xf numFmtId="0" fontId="0" fillId="0" borderId="0"/>
    <xf numFmtId="0" fontId="1" fillId="0" borderId="1" applyNumberFormat="0" applyFill="0" applyAlignment="0" applyProtection="0"/>
    <xf numFmtId="9" fontId="5" fillId="0" borderId="0" applyFont="0" applyFill="0" applyBorder="0" applyAlignment="0" applyProtection="0"/>
  </cellStyleXfs>
  <cellXfs count="123">
    <xf numFmtId="0" fontId="0" fillId="0" borderId="0" xfId="0"/>
    <xf numFmtId="0" fontId="0" fillId="0" borderId="0" xfId="0" applyFill="1"/>
    <xf numFmtId="0" fontId="0" fillId="0" borderId="0" xfId="0" applyFill="1" applyAlignment="1">
      <alignment horizontal="left"/>
    </xf>
    <xf numFmtId="0" fontId="1" fillId="0" borderId="1" xfId="1" applyFill="1"/>
    <xf numFmtId="0" fontId="0" fillId="0" borderId="0" xfId="0" applyFill="1" applyAlignment="1"/>
    <xf numFmtId="0" fontId="3" fillId="0" borderId="2" xfId="0" applyFont="1" applyFill="1" applyBorder="1" applyAlignment="1">
      <alignment horizontal="center"/>
    </xf>
    <xf numFmtId="0" fontId="0" fillId="0" borderId="2" xfId="0" applyFill="1" applyBorder="1"/>
    <xf numFmtId="0" fontId="2" fillId="0" borderId="2" xfId="0" applyFont="1" applyFill="1" applyBorder="1"/>
    <xf numFmtId="0" fontId="2" fillId="0" borderId="0" xfId="0" applyFont="1" applyFill="1"/>
    <xf numFmtId="22" fontId="0" fillId="0" borderId="0" xfId="0" applyNumberFormat="1" applyFill="1"/>
    <xf numFmtId="14" fontId="0" fillId="0" borderId="0" xfId="0" applyNumberFormat="1" applyFill="1"/>
    <xf numFmtId="0" fontId="0" fillId="0" borderId="5" xfId="0" applyBorder="1"/>
    <xf numFmtId="0" fontId="0" fillId="0" borderId="0" xfId="0" applyBorder="1"/>
    <xf numFmtId="0" fontId="0" fillId="0" borderId="7" xfId="0" applyBorder="1"/>
    <xf numFmtId="0" fontId="0" fillId="0" borderId="0" xfId="0" applyAlignment="1">
      <alignment horizontal="center"/>
    </xf>
    <xf numFmtId="0" fontId="0" fillId="0" borderId="0" xfId="0" applyAlignment="1">
      <alignment horizontal="right"/>
    </xf>
    <xf numFmtId="0" fontId="0" fillId="0" borderId="0" xfId="0" applyNumberFormat="1" applyAlignment="1">
      <alignment horizontal="right"/>
    </xf>
    <xf numFmtId="0" fontId="1" fillId="0" borderId="1" xfId="1"/>
    <xf numFmtId="0" fontId="4" fillId="0" borderId="0" xfId="0" applyFont="1"/>
    <xf numFmtId="0" fontId="4" fillId="0" borderId="0" xfId="0" applyFont="1" applyAlignment="1">
      <alignment horizontal="center"/>
    </xf>
    <xf numFmtId="0" fontId="4" fillId="0" borderId="0" xfId="0" applyNumberFormat="1" applyFont="1"/>
    <xf numFmtId="0" fontId="0" fillId="0" borderId="2" xfId="0" applyBorder="1" applyAlignment="1">
      <alignment horizontal="center"/>
    </xf>
    <xf numFmtId="0" fontId="2" fillId="0" borderId="8" xfId="0" applyFont="1" applyBorder="1"/>
    <xf numFmtId="0" fontId="0" fillId="0" borderId="8" xfId="0" applyFill="1" applyBorder="1" applyAlignment="1">
      <alignment horizontal="left"/>
    </xf>
    <xf numFmtId="0" fontId="0" fillId="0" borderId="0" xfId="0" applyBorder="1" applyAlignment="1">
      <alignment horizontal="center"/>
    </xf>
    <xf numFmtId="0" fontId="0" fillId="0" borderId="0" xfId="0" applyBorder="1" applyAlignment="1">
      <alignment horizontal="right"/>
    </xf>
    <xf numFmtId="0" fontId="0" fillId="0" borderId="0" xfId="0" applyFont="1" applyBorder="1"/>
    <xf numFmtId="0" fontId="0" fillId="0" borderId="0" xfId="0" applyAlignment="1">
      <alignment vertical="center"/>
    </xf>
    <xf numFmtId="0" fontId="0" fillId="0" borderId="0" xfId="0" applyAlignment="1">
      <alignment vertical="center" wrapText="1"/>
    </xf>
    <xf numFmtId="0" fontId="0" fillId="0" borderId="8" xfId="0" applyBorder="1" applyAlignment="1">
      <alignment horizontal="left"/>
    </xf>
    <xf numFmtId="0" fontId="0" fillId="0" borderId="8" xfId="0" applyFont="1" applyFill="1" applyBorder="1" applyAlignment="1">
      <alignment horizontal="left"/>
    </xf>
    <xf numFmtId="0" fontId="0" fillId="0" borderId="0" xfId="0" applyAlignment="1"/>
    <xf numFmtId="0" fontId="6" fillId="2" borderId="7" xfId="0" applyFont="1" applyFill="1" applyBorder="1" applyAlignment="1">
      <alignment horizontal="center"/>
    </xf>
    <xf numFmtId="0" fontId="6" fillId="2" borderId="9" xfId="0" applyFont="1" applyFill="1" applyBorder="1" applyAlignment="1">
      <alignment horizontal="center"/>
    </xf>
    <xf numFmtId="0" fontId="0" fillId="0" borderId="5" xfId="0" applyBorder="1" applyAlignment="1">
      <alignment horizontal="center"/>
    </xf>
    <xf numFmtId="0" fontId="0" fillId="0" borderId="6" xfId="0" applyBorder="1" applyAlignment="1">
      <alignment horizontal="left"/>
    </xf>
    <xf numFmtId="0" fontId="8" fillId="3" borderId="6" xfId="0" applyFont="1" applyFill="1" applyBorder="1" applyAlignment="1">
      <alignment horizontal="left"/>
    </xf>
    <xf numFmtId="0" fontId="0" fillId="0" borderId="5" xfId="0" applyBorder="1" applyAlignment="1">
      <alignment horizontal="left"/>
    </xf>
    <xf numFmtId="0" fontId="0" fillId="0" borderId="9" xfId="0" applyBorder="1" applyAlignment="1">
      <alignment horizontal="left"/>
    </xf>
    <xf numFmtId="0" fontId="2" fillId="0" borderId="0" xfId="0" applyFont="1"/>
    <xf numFmtId="0" fontId="10" fillId="0" borderId="0" xfId="0" applyFont="1"/>
    <xf numFmtId="0" fontId="0" fillId="0" borderId="13" xfId="0" applyBorder="1"/>
    <xf numFmtId="0" fontId="0" fillId="0" borderId="13" xfId="0" applyBorder="1" applyAlignment="1">
      <alignment horizontal="center"/>
    </xf>
    <xf numFmtId="0" fontId="0" fillId="0" borderId="13" xfId="0" applyFill="1" applyBorder="1" applyAlignment="1">
      <alignment horizontal="center"/>
    </xf>
    <xf numFmtId="0" fontId="0" fillId="0" borderId="17" xfId="0" applyBorder="1"/>
    <xf numFmtId="0" fontId="0" fillId="0" borderId="19" xfId="0" applyBorder="1"/>
    <xf numFmtId="0" fontId="0" fillId="0" borderId="20" xfId="0" applyBorder="1"/>
    <xf numFmtId="0" fontId="0" fillId="0" borderId="20" xfId="0" applyFill="1" applyBorder="1" applyAlignment="1">
      <alignment horizontal="center"/>
    </xf>
    <xf numFmtId="0" fontId="0" fillId="0" borderId="22" xfId="0" applyBorder="1"/>
    <xf numFmtId="0" fontId="0" fillId="0" borderId="23" xfId="0" applyBorder="1"/>
    <xf numFmtId="0" fontId="0" fillId="0" borderId="23" xfId="0" applyFill="1" applyBorder="1" applyAlignment="1">
      <alignment horizontal="center"/>
    </xf>
    <xf numFmtId="0" fontId="0" fillId="4" borderId="20" xfId="0" applyFill="1" applyBorder="1"/>
    <xf numFmtId="0" fontId="0" fillId="4" borderId="20" xfId="0" applyFill="1" applyBorder="1" applyAlignment="1">
      <alignment horizontal="center"/>
    </xf>
    <xf numFmtId="0" fontId="0" fillId="4" borderId="21" xfId="0" applyFill="1" applyBorder="1"/>
    <xf numFmtId="0" fontId="0" fillId="4" borderId="29" xfId="0" applyFill="1" applyBorder="1"/>
    <xf numFmtId="0" fontId="0" fillId="0" borderId="30" xfId="0" applyBorder="1"/>
    <xf numFmtId="0" fontId="0" fillId="0" borderId="31" xfId="0" applyBorder="1"/>
    <xf numFmtId="0" fontId="0" fillId="0" borderId="29" xfId="0" applyBorder="1"/>
    <xf numFmtId="0" fontId="0" fillId="4" borderId="19" xfId="0" applyFill="1" applyBorder="1" applyAlignment="1">
      <alignment horizontal="center"/>
    </xf>
    <xf numFmtId="0" fontId="0" fillId="4" borderId="21" xfId="0" applyFill="1" applyBorder="1" applyAlignment="1">
      <alignment horizontal="center"/>
    </xf>
    <xf numFmtId="0" fontId="0" fillId="0" borderId="22" xfId="0" applyFill="1" applyBorder="1" applyAlignment="1">
      <alignment horizontal="center"/>
    </xf>
    <xf numFmtId="0" fontId="0" fillId="0" borderId="24" xfId="0" applyFill="1" applyBorder="1" applyAlignment="1">
      <alignment horizontal="center"/>
    </xf>
    <xf numFmtId="0" fontId="0" fillId="0" borderId="17" xfId="0" applyFill="1" applyBorder="1" applyAlignment="1">
      <alignment horizontal="center"/>
    </xf>
    <xf numFmtId="0" fontId="0" fillId="0" borderId="18" xfId="0" applyFill="1" applyBorder="1" applyAlignment="1">
      <alignment horizontal="center"/>
    </xf>
    <xf numFmtId="0" fontId="0" fillId="0" borderId="19" xfId="0" applyFill="1" applyBorder="1" applyAlignment="1">
      <alignment horizontal="center"/>
    </xf>
    <xf numFmtId="0" fontId="0" fillId="0" borderId="21" xfId="0" applyFill="1" applyBorder="1" applyAlignment="1">
      <alignment horizontal="center"/>
    </xf>
    <xf numFmtId="0" fontId="0" fillId="0" borderId="23"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0" borderId="20" xfId="0" applyBorder="1" applyAlignment="1">
      <alignment horizontal="center"/>
    </xf>
    <xf numFmtId="0" fontId="0" fillId="0" borderId="25" xfId="0" applyBorder="1" applyAlignment="1">
      <alignment horizontal="center"/>
    </xf>
    <xf numFmtId="0" fontId="0" fillId="4" borderId="32" xfId="0" applyFill="1" applyBorder="1"/>
    <xf numFmtId="0" fontId="0" fillId="4" borderId="33" xfId="0" applyFill="1" applyBorder="1" applyAlignment="1">
      <alignment horizontal="center"/>
    </xf>
    <xf numFmtId="0" fontId="0" fillId="4" borderId="34" xfId="0" applyFill="1" applyBorder="1" applyAlignment="1">
      <alignment horizontal="center"/>
    </xf>
    <xf numFmtId="0" fontId="0" fillId="4" borderId="35" xfId="0" applyFill="1" applyBorder="1"/>
    <xf numFmtId="0" fontId="0" fillId="4" borderId="36" xfId="0" applyFill="1" applyBorder="1" applyAlignment="1">
      <alignment horizontal="center"/>
    </xf>
    <xf numFmtId="0" fontId="0" fillId="4" borderId="37" xfId="0" applyFill="1" applyBorder="1" applyAlignment="1">
      <alignment horizontal="center"/>
    </xf>
    <xf numFmtId="14" fontId="0" fillId="0" borderId="12" xfId="0" applyNumberFormat="1" applyBorder="1" applyAlignment="1">
      <alignment horizontal="left"/>
    </xf>
    <xf numFmtId="0" fontId="2" fillId="4" borderId="39" xfId="0" applyFont="1" applyFill="1" applyBorder="1" applyAlignment="1">
      <alignment vertical="center" wrapText="1"/>
    </xf>
    <xf numFmtId="0" fontId="2" fillId="4" borderId="39" xfId="0" applyFont="1" applyFill="1" applyBorder="1" applyAlignment="1">
      <alignment horizontal="center"/>
    </xf>
    <xf numFmtId="0" fontId="2" fillId="4" borderId="39" xfId="0" applyFont="1" applyFill="1" applyBorder="1" applyAlignment="1">
      <alignment horizontal="center" vertical="center" wrapText="1"/>
    </xf>
    <xf numFmtId="0" fontId="2" fillId="4" borderId="41" xfId="0" applyFont="1" applyFill="1" applyBorder="1" applyAlignment="1">
      <alignment horizontal="center"/>
    </xf>
    <xf numFmtId="0" fontId="0" fillId="0" borderId="18" xfId="0" applyFill="1" applyBorder="1" applyAlignment="1">
      <alignment horizontal="left"/>
    </xf>
    <xf numFmtId="0" fontId="0" fillId="0" borderId="13" xfId="0" applyBorder="1" applyAlignment="1">
      <alignment horizontal="center" vertical="center"/>
    </xf>
    <xf numFmtId="164" fontId="0" fillId="0" borderId="13" xfId="2" applyNumberFormat="1" applyFont="1" applyFill="1" applyBorder="1" applyAlignment="1">
      <alignment horizontal="right"/>
    </xf>
    <xf numFmtId="0" fontId="0" fillId="0" borderId="20" xfId="0" applyBorder="1" applyAlignment="1">
      <alignment horizontal="center" vertical="center"/>
    </xf>
    <xf numFmtId="164" fontId="0" fillId="0" borderId="20" xfId="2" applyNumberFormat="1" applyFont="1" applyFill="1" applyBorder="1" applyAlignment="1">
      <alignment horizontal="right"/>
    </xf>
    <xf numFmtId="0" fontId="0" fillId="0" borderId="21" xfId="0" applyFill="1" applyBorder="1" applyAlignment="1">
      <alignment horizontal="left"/>
    </xf>
    <xf numFmtId="0" fontId="0" fillId="0" borderId="23" xfId="0" applyBorder="1" applyAlignment="1">
      <alignment horizontal="center" vertical="center"/>
    </xf>
    <xf numFmtId="164" fontId="0" fillId="0" borderId="23" xfId="2" applyNumberFormat="1" applyFont="1" applyFill="1" applyBorder="1" applyAlignment="1">
      <alignment horizontal="right"/>
    </xf>
    <xf numFmtId="0" fontId="0" fillId="0" borderId="24" xfId="0" applyFill="1" applyBorder="1" applyAlignment="1">
      <alignment horizontal="left"/>
    </xf>
    <xf numFmtId="0" fontId="2" fillId="4" borderId="38" xfId="0" applyFont="1" applyFill="1" applyBorder="1" applyAlignment="1">
      <alignment vertical="center" wrapText="1"/>
    </xf>
    <xf numFmtId="0" fontId="2" fillId="4" borderId="40" xfId="0" applyFont="1" applyFill="1" applyBorder="1"/>
    <xf numFmtId="0" fontId="0" fillId="0" borderId="0" xfId="0" applyAlignment="1">
      <alignment horizontal="left"/>
    </xf>
    <xf numFmtId="14" fontId="0" fillId="0" borderId="12" xfId="0" applyNumberFormat="1" applyBorder="1" applyAlignment="1">
      <alignment horizontal="left"/>
    </xf>
    <xf numFmtId="0" fontId="0" fillId="0" borderId="0" xfId="0" applyAlignment="1">
      <alignment vertical="center" wrapText="1"/>
    </xf>
    <xf numFmtId="0" fontId="9" fillId="2" borderId="3" xfId="0" applyFont="1" applyFill="1" applyBorder="1" applyAlignment="1">
      <alignment horizontal="center"/>
    </xf>
    <xf numFmtId="0" fontId="9" fillId="2" borderId="4" xfId="0" applyFont="1" applyFill="1" applyBorder="1" applyAlignment="1">
      <alignment horizontal="center"/>
    </xf>
    <xf numFmtId="0" fontId="7" fillId="3" borderId="10" xfId="0" applyFont="1" applyFill="1" applyBorder="1" applyAlignment="1">
      <alignment horizontal="center"/>
    </xf>
    <xf numFmtId="0" fontId="7" fillId="3" borderId="11" xfId="0" applyFont="1" applyFill="1" applyBorder="1" applyAlignment="1">
      <alignment horizontal="center"/>
    </xf>
    <xf numFmtId="0" fontId="0" fillId="4" borderId="14" xfId="0" applyFill="1" applyBorder="1" applyAlignment="1">
      <alignment horizontal="center"/>
    </xf>
    <xf numFmtId="0" fontId="0" fillId="4" borderId="15" xfId="0" applyFill="1" applyBorder="1" applyAlignment="1">
      <alignment horizontal="center"/>
    </xf>
    <xf numFmtId="0" fontId="0" fillId="4" borderId="16" xfId="0" applyFill="1" applyBorder="1" applyAlignment="1">
      <alignment horizontal="center"/>
    </xf>
    <xf numFmtId="0" fontId="0" fillId="4" borderId="28" xfId="0" applyFill="1"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13" xfId="0" applyBorder="1" applyAlignment="1">
      <alignment horizontal="center"/>
    </xf>
    <xf numFmtId="0" fontId="0" fillId="0" borderId="18"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13" xfId="0" applyBorder="1" applyAlignment="1">
      <alignment horizontal="center" vertical="center" wrapText="1"/>
    </xf>
    <xf numFmtId="0" fontId="0" fillId="0" borderId="17" xfId="0" applyBorder="1" applyAlignment="1">
      <alignment horizontal="left" vertical="center" wrapText="1"/>
    </xf>
    <xf numFmtId="0" fontId="0" fillId="0" borderId="23" xfId="0" applyBorder="1" applyAlignment="1">
      <alignment horizontal="center" vertical="center"/>
    </xf>
    <xf numFmtId="0" fontId="0" fillId="0" borderId="13" xfId="0" applyBorder="1" applyAlignment="1">
      <alignment horizontal="center" vertical="center"/>
    </xf>
    <xf numFmtId="0" fontId="0" fillId="0" borderId="22" xfId="0" applyBorder="1" applyAlignment="1">
      <alignment horizontal="left" vertical="center" wrapText="1"/>
    </xf>
    <xf numFmtId="0" fontId="2" fillId="4" borderId="39" xfId="0" applyFont="1" applyFill="1" applyBorder="1" applyAlignment="1">
      <alignment horizontal="center"/>
    </xf>
    <xf numFmtId="0" fontId="0" fillId="0" borderId="17" xfId="0" applyFill="1" applyBorder="1" applyAlignment="1">
      <alignment horizontal="left" vertical="center" wrapText="1"/>
    </xf>
    <xf numFmtId="0" fontId="0" fillId="0" borderId="19" xfId="0" applyFill="1" applyBorder="1" applyAlignment="1">
      <alignment horizontal="left" vertical="center" wrapText="1"/>
    </xf>
    <xf numFmtId="0" fontId="0" fillId="0" borderId="17" xfId="0" applyFont="1" applyFill="1" applyBorder="1" applyAlignment="1">
      <alignment horizontal="left" vertical="center" wrapText="1"/>
    </xf>
    <xf numFmtId="0" fontId="0" fillId="0" borderId="20" xfId="0" applyBorder="1" applyAlignment="1">
      <alignment horizontal="center" vertical="center" wrapText="1"/>
    </xf>
    <xf numFmtId="14" fontId="0" fillId="0" borderId="0" xfId="0" quotePrefix="1" applyNumberFormat="1"/>
    <xf numFmtId="0" fontId="0" fillId="0" borderId="0" xfId="0" quotePrefix="1"/>
    <xf numFmtId="0" fontId="0" fillId="0" borderId="2" xfId="0" applyBorder="1"/>
  </cellXfs>
  <cellStyles count="3">
    <cellStyle name="Heading 1" xfId="1" builtinId="16"/>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2:L41"/>
  <sheetViews>
    <sheetView tabSelected="1" workbookViewId="0"/>
  </sheetViews>
  <sheetFormatPr defaultRowHeight="15" x14ac:dyDescent="0.25"/>
  <cols>
    <col min="1" max="1" width="2.42578125" customWidth="1"/>
    <col min="2" max="2" width="6.140625" customWidth="1"/>
    <col min="5" max="5" width="9.140625" customWidth="1"/>
  </cols>
  <sheetData>
    <row r="2" spans="2:12" ht="20.25" thickBot="1" x14ac:dyDescent="0.35">
      <c r="B2" s="17" t="s">
        <v>142</v>
      </c>
      <c r="C2" s="17"/>
      <c r="D2" s="17"/>
      <c r="E2" s="17"/>
      <c r="F2" s="17"/>
      <c r="G2" s="17"/>
      <c r="H2" s="17"/>
      <c r="I2" s="17"/>
      <c r="J2" s="17"/>
      <c r="K2" s="17"/>
      <c r="L2" s="17"/>
    </row>
    <row r="3" spans="2:12" ht="15.75" thickTop="1" x14ac:dyDescent="0.25">
      <c r="B3" s="94">
        <v>42138</v>
      </c>
      <c r="C3" s="94"/>
    </row>
    <row r="5" spans="2:12" x14ac:dyDescent="0.25">
      <c r="B5" s="39" t="s">
        <v>162</v>
      </c>
    </row>
    <row r="6" spans="2:12" x14ac:dyDescent="0.25">
      <c r="B6" s="40" t="s">
        <v>166</v>
      </c>
    </row>
    <row r="7" spans="2:12" ht="60" customHeight="1" x14ac:dyDescent="0.25">
      <c r="B7" s="28"/>
      <c r="C7" s="95" t="s">
        <v>165</v>
      </c>
      <c r="D7" s="95"/>
      <c r="E7" s="95"/>
      <c r="F7" s="95"/>
      <c r="G7" s="95"/>
      <c r="H7" s="95"/>
      <c r="I7" s="95"/>
      <c r="J7" s="95"/>
      <c r="K7" s="95"/>
      <c r="L7" s="95"/>
    </row>
    <row r="8" spans="2:12" x14ac:dyDescent="0.25">
      <c r="B8" s="28"/>
      <c r="C8" s="28"/>
      <c r="D8" s="28"/>
      <c r="E8" s="28"/>
      <c r="F8" s="28"/>
      <c r="G8" s="28"/>
      <c r="H8" s="28"/>
      <c r="I8" s="28"/>
      <c r="J8" s="28"/>
      <c r="K8" s="28"/>
      <c r="L8" s="28"/>
    </row>
    <row r="9" spans="2:12" x14ac:dyDescent="0.25">
      <c r="B9" s="40" t="s">
        <v>168</v>
      </c>
      <c r="C9" s="28"/>
      <c r="D9" s="28"/>
      <c r="E9" s="28"/>
      <c r="F9" s="28"/>
      <c r="G9" s="28"/>
      <c r="H9" s="28"/>
      <c r="I9" s="28"/>
      <c r="J9" s="28"/>
      <c r="K9" s="28"/>
      <c r="L9" s="28"/>
    </row>
    <row r="10" spans="2:12" ht="46.5" customHeight="1" x14ac:dyDescent="0.25">
      <c r="B10" s="28"/>
      <c r="C10" s="95" t="s">
        <v>169</v>
      </c>
      <c r="D10" s="95"/>
      <c r="E10" s="95"/>
      <c r="F10" s="95"/>
      <c r="G10" s="95"/>
      <c r="H10" s="95"/>
      <c r="I10" s="95"/>
      <c r="J10" s="95"/>
      <c r="K10" s="95"/>
      <c r="L10" s="95"/>
    </row>
    <row r="11" spans="2:12" x14ac:dyDescent="0.25">
      <c r="B11" s="28"/>
      <c r="C11" s="28"/>
      <c r="D11" s="28"/>
      <c r="E11" s="28"/>
      <c r="F11" s="28"/>
      <c r="G11" s="28"/>
      <c r="H11" s="28"/>
      <c r="I11" s="28"/>
      <c r="J11" s="28"/>
      <c r="K11" s="28"/>
      <c r="L11" s="28"/>
    </row>
    <row r="12" spans="2:12" x14ac:dyDescent="0.25">
      <c r="B12" s="40" t="s">
        <v>171</v>
      </c>
      <c r="C12" s="28"/>
      <c r="D12" s="28"/>
      <c r="E12" s="28"/>
      <c r="F12" s="28"/>
      <c r="G12" s="28"/>
      <c r="H12" s="28"/>
      <c r="I12" s="28"/>
      <c r="J12" s="28"/>
      <c r="K12" s="28"/>
      <c r="L12" s="28"/>
    </row>
    <row r="13" spans="2:12" ht="78.75" customHeight="1" x14ac:dyDescent="0.25">
      <c r="B13" s="28"/>
      <c r="C13" s="95" t="s">
        <v>170</v>
      </c>
      <c r="D13" s="95"/>
      <c r="E13" s="95"/>
      <c r="F13" s="95"/>
      <c r="G13" s="95"/>
      <c r="H13" s="95"/>
      <c r="I13" s="95"/>
      <c r="J13" s="95"/>
      <c r="K13" s="95"/>
      <c r="L13" s="95"/>
    </row>
    <row r="14" spans="2:12" x14ac:dyDescent="0.25">
      <c r="B14" s="28"/>
      <c r="C14" s="28"/>
      <c r="D14" s="28"/>
      <c r="E14" s="28"/>
      <c r="F14" s="28"/>
      <c r="G14" s="28"/>
      <c r="H14" s="28"/>
      <c r="I14" s="28"/>
      <c r="J14" s="28"/>
      <c r="K14" s="28"/>
      <c r="L14" s="28"/>
    </row>
    <row r="15" spans="2:12" x14ac:dyDescent="0.25">
      <c r="B15" s="40" t="s">
        <v>172</v>
      </c>
      <c r="C15" s="28"/>
      <c r="D15" s="28"/>
      <c r="E15" s="28"/>
      <c r="F15" s="28"/>
      <c r="G15" s="28"/>
      <c r="H15" s="28"/>
      <c r="I15" s="28"/>
      <c r="J15" s="28"/>
      <c r="K15" s="28"/>
      <c r="L15" s="28"/>
    </row>
    <row r="16" spans="2:12" ht="60" customHeight="1" x14ac:dyDescent="0.25">
      <c r="B16" s="28"/>
      <c r="C16" s="95" t="s">
        <v>173</v>
      </c>
      <c r="D16" s="95"/>
      <c r="E16" s="95"/>
      <c r="F16" s="95"/>
      <c r="G16" s="95"/>
      <c r="H16" s="95"/>
      <c r="I16" s="95"/>
      <c r="J16" s="95"/>
      <c r="K16" s="95"/>
      <c r="L16" s="95"/>
    </row>
    <row r="18" spans="2:3" x14ac:dyDescent="0.25">
      <c r="B18" s="39" t="s">
        <v>138</v>
      </c>
    </row>
    <row r="19" spans="2:3" x14ac:dyDescent="0.25">
      <c r="B19" s="40" t="s">
        <v>159</v>
      </c>
    </row>
    <row r="20" spans="2:3" x14ac:dyDescent="0.25">
      <c r="B20" s="40"/>
      <c r="C20" t="s">
        <v>177</v>
      </c>
    </row>
    <row r="21" spans="2:3" x14ac:dyDescent="0.25">
      <c r="B21" s="40" t="s">
        <v>115</v>
      </c>
    </row>
    <row r="22" spans="2:3" x14ac:dyDescent="0.25">
      <c r="B22" s="40"/>
      <c r="C22" t="s">
        <v>143</v>
      </c>
    </row>
    <row r="23" spans="2:3" x14ac:dyDescent="0.25">
      <c r="B23" s="40" t="s">
        <v>139</v>
      </c>
    </row>
    <row r="24" spans="2:3" x14ac:dyDescent="0.25">
      <c r="B24" s="40"/>
      <c r="C24" t="s">
        <v>174</v>
      </c>
    </row>
    <row r="25" spans="2:3" x14ac:dyDescent="0.25">
      <c r="B25" s="40" t="s">
        <v>140</v>
      </c>
    </row>
    <row r="26" spans="2:3" x14ac:dyDescent="0.25">
      <c r="B26" s="40"/>
      <c r="C26" t="s">
        <v>175</v>
      </c>
    </row>
    <row r="27" spans="2:3" x14ac:dyDescent="0.25">
      <c r="B27" s="40" t="s">
        <v>141</v>
      </c>
    </row>
    <row r="28" spans="2:3" x14ac:dyDescent="0.25">
      <c r="B28" s="40"/>
      <c r="C28" t="s">
        <v>176</v>
      </c>
    </row>
    <row r="29" spans="2:3" x14ac:dyDescent="0.25">
      <c r="B29" s="40"/>
    </row>
    <row r="30" spans="2:3" x14ac:dyDescent="0.25">
      <c r="B30" s="40"/>
    </row>
    <row r="31" spans="2:3" x14ac:dyDescent="0.25">
      <c r="B31" s="40"/>
    </row>
    <row r="32" spans="2:3" x14ac:dyDescent="0.25">
      <c r="B32" s="40"/>
    </row>
    <row r="33" spans="2:2" x14ac:dyDescent="0.25">
      <c r="B33" s="40"/>
    </row>
    <row r="34" spans="2:2" x14ac:dyDescent="0.25">
      <c r="B34" s="40"/>
    </row>
    <row r="35" spans="2:2" x14ac:dyDescent="0.25">
      <c r="B35" s="40"/>
    </row>
    <row r="36" spans="2:2" x14ac:dyDescent="0.25">
      <c r="B36" s="40"/>
    </row>
    <row r="37" spans="2:2" x14ac:dyDescent="0.25">
      <c r="B37" s="40"/>
    </row>
    <row r="38" spans="2:2" x14ac:dyDescent="0.25">
      <c r="B38" s="40"/>
    </row>
    <row r="39" spans="2:2" x14ac:dyDescent="0.25">
      <c r="B39" s="40"/>
    </row>
    <row r="40" spans="2:2" x14ac:dyDescent="0.25">
      <c r="B40" s="40"/>
    </row>
    <row r="41" spans="2:2" x14ac:dyDescent="0.25">
      <c r="B41" s="40"/>
    </row>
  </sheetData>
  <mergeCells count="5">
    <mergeCell ref="B3:C3"/>
    <mergeCell ref="C7:L7"/>
    <mergeCell ref="C10:L10"/>
    <mergeCell ref="C13:L13"/>
    <mergeCell ref="C16:L16"/>
  </mergeCells>
  <pageMargins left="0.7" right="0.7" top="0.75" bottom="0.75" header="0.3" footer="0.3"/>
  <pageSetup orientation="portrait" horizontalDpi="0" verticalDpi="0" r:id="rId1"/>
  <headerFooter>
    <oddFooter>&amp;L&amp;Z&amp;F &amp;A&amp;C&amp;P&amp;R&amp;D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2:C53"/>
  <sheetViews>
    <sheetView workbookViewId="0">
      <selection activeCell="E1" sqref="E1"/>
    </sheetView>
  </sheetViews>
  <sheetFormatPr defaultRowHeight="15" x14ac:dyDescent="0.25"/>
  <cols>
    <col min="1" max="1" width="4" customWidth="1"/>
    <col min="2" max="2" width="49.140625" customWidth="1"/>
    <col min="3" max="3" width="70.7109375" customWidth="1"/>
  </cols>
  <sheetData>
    <row r="2" spans="2:3" ht="20.25" thickBot="1" x14ac:dyDescent="0.35">
      <c r="B2" s="17" t="s">
        <v>115</v>
      </c>
      <c r="C2" s="17"/>
    </row>
    <row r="3" spans="2:3" ht="15.75" thickTop="1" x14ac:dyDescent="0.25">
      <c r="B3" t="s">
        <v>144</v>
      </c>
    </row>
    <row r="4" spans="2:3" x14ac:dyDescent="0.25">
      <c r="B4" t="s">
        <v>145</v>
      </c>
    </row>
    <row r="5" spans="2:3" x14ac:dyDescent="0.25">
      <c r="B5" t="s">
        <v>116</v>
      </c>
    </row>
    <row r="6" spans="2:3" ht="15.75" thickBot="1" x14ac:dyDescent="0.3"/>
    <row r="7" spans="2:3" ht="15.75" x14ac:dyDescent="0.25">
      <c r="B7" s="96" t="s">
        <v>137</v>
      </c>
      <c r="C7" s="97"/>
    </row>
    <row r="8" spans="2:3" ht="15.75" thickBot="1" x14ac:dyDescent="0.3">
      <c r="B8" s="32" t="s">
        <v>117</v>
      </c>
      <c r="C8" s="33" t="s">
        <v>69</v>
      </c>
    </row>
    <row r="9" spans="2:3" x14ac:dyDescent="0.25">
      <c r="B9" s="98" t="s">
        <v>118</v>
      </c>
      <c r="C9" s="99"/>
    </row>
    <row r="10" spans="2:3" x14ac:dyDescent="0.25">
      <c r="B10" s="11" t="s">
        <v>125</v>
      </c>
      <c r="C10" s="36" t="s">
        <v>133</v>
      </c>
    </row>
    <row r="11" spans="2:3" x14ac:dyDescent="0.25">
      <c r="B11" s="11" t="s">
        <v>126</v>
      </c>
      <c r="C11" s="35" t="str">
        <f>'Measure Definitions'!R7</f>
        <v>NG-HVAC-Blr-HW-lt300kBtuh-84p0AFUE-Drft</v>
      </c>
    </row>
    <row r="12" spans="2:3" x14ac:dyDescent="0.25">
      <c r="B12" s="34"/>
      <c r="C12" s="35" t="str">
        <f>'Measure Definitions'!R8</f>
        <v>NG-HVAC-Blr-HW-lt300kBtuh-84p5AFUE-Drft</v>
      </c>
    </row>
    <row r="13" spans="2:3" x14ac:dyDescent="0.25">
      <c r="B13" s="34"/>
      <c r="C13" s="35" t="str">
        <f>'Measure Definitions'!R9</f>
        <v>NG-HVAC-Blr-HW-lt300kBtuh-85p0AFUE-Drft</v>
      </c>
    </row>
    <row r="14" spans="2:3" x14ac:dyDescent="0.25">
      <c r="B14" s="34"/>
      <c r="C14" s="35" t="str">
        <f>'Measure Definitions'!R10</f>
        <v>NG-HVAC-Blr-HW-lt300kBtuh-87p0AFUE-Drft</v>
      </c>
    </row>
    <row r="15" spans="2:3" x14ac:dyDescent="0.25">
      <c r="B15" s="34"/>
      <c r="C15" s="35" t="str">
        <f>'Measure Definitions'!R11</f>
        <v>NG-HVAC-Blr-HW-lt300kBtuh-90p0AFUE-CndStd</v>
      </c>
    </row>
    <row r="16" spans="2:3" x14ac:dyDescent="0.25">
      <c r="B16" s="34"/>
      <c r="C16" s="35" t="str">
        <f>'Measure Definitions'!R12</f>
        <v>NG-HVAC-Blr-HW-lt300kBtuh-90p0AFUE-CndLow</v>
      </c>
    </row>
    <row r="17" spans="2:3" x14ac:dyDescent="0.25">
      <c r="B17" s="34"/>
      <c r="C17" s="35" t="str">
        <f>'Measure Definitions'!R13</f>
        <v>NG-HVAC-Blr-HW-lt300kBtuh-90p0AFUE-CndReset</v>
      </c>
    </row>
    <row r="18" spans="2:3" x14ac:dyDescent="0.25">
      <c r="B18" s="11" t="s">
        <v>127</v>
      </c>
      <c r="C18" s="35" t="str">
        <f>'Measure Definitions'!R14</f>
        <v>NG-HVAC-Blr-HW-lt300kBtuh-94p0AFUE-CndStd</v>
      </c>
    </row>
    <row r="19" spans="2:3" x14ac:dyDescent="0.25">
      <c r="B19" s="34"/>
      <c r="C19" s="35" t="str">
        <f>'Measure Definitions'!R15</f>
        <v>NG-HVAC-Blr-HW-lt300kBtuh-94p0AFUE-CndLow</v>
      </c>
    </row>
    <row r="20" spans="2:3" ht="15.75" thickBot="1" x14ac:dyDescent="0.3">
      <c r="B20" s="34"/>
      <c r="C20" s="35" t="str">
        <f>'Measure Definitions'!R16</f>
        <v>NG-HVAC-Blr-HW-lt300kBtuh-94p0AFUE-CndReset</v>
      </c>
    </row>
    <row r="21" spans="2:3" x14ac:dyDescent="0.25">
      <c r="B21" s="98" t="s">
        <v>134</v>
      </c>
      <c r="C21" s="99"/>
    </row>
    <row r="22" spans="2:3" x14ac:dyDescent="0.25">
      <c r="B22" s="11"/>
      <c r="C22" s="35" t="str">
        <f>'Measure Definitions'!R17</f>
        <v>NG-HVAC-Blr-HW-300to2500kBtuh-83p0Et-Drft</v>
      </c>
    </row>
    <row r="23" spans="2:3" x14ac:dyDescent="0.25">
      <c r="B23" s="11" t="s">
        <v>128</v>
      </c>
      <c r="C23" s="36" t="s">
        <v>133</v>
      </c>
    </row>
    <row r="24" spans="2:3" x14ac:dyDescent="0.25">
      <c r="B24" s="11" t="s">
        <v>129</v>
      </c>
      <c r="C24" s="35" t="str">
        <f>'Measure Definitions'!R18</f>
        <v>NG-HVAC-Blr-HW-300to2500kBtuh-85p0Et-Drft</v>
      </c>
    </row>
    <row r="25" spans="2:3" x14ac:dyDescent="0.25">
      <c r="B25" s="11"/>
      <c r="C25" s="35" t="str">
        <f>'Measure Definitions'!R19</f>
        <v>NG-HVAC-Blr-HW-300to2500kBtuh-90p0Et-CndStd</v>
      </c>
    </row>
    <row r="26" spans="2:3" x14ac:dyDescent="0.25">
      <c r="B26" s="11"/>
      <c r="C26" s="35" t="str">
        <f>'Measure Definitions'!R20</f>
        <v>NG-HVAC-Blr-HW-300to2500kBtuh-90p0Et-CndLow</v>
      </c>
    </row>
    <row r="27" spans="2:3" x14ac:dyDescent="0.25">
      <c r="B27" s="11"/>
      <c r="C27" s="35" t="str">
        <f>'Measure Definitions'!R21</f>
        <v>NG-HVAC-Blr-HW-300to2500kBtuh-90p0Et-CndReset</v>
      </c>
    </row>
    <row r="28" spans="2:3" x14ac:dyDescent="0.25">
      <c r="B28" s="11"/>
      <c r="C28" s="35" t="str">
        <f>'Measure Definitions'!R22</f>
        <v>NG-HVAC-Blr-HW-300to2500kBtuh-94p0Et-CndStd</v>
      </c>
    </row>
    <row r="29" spans="2:3" x14ac:dyDescent="0.25">
      <c r="B29" s="11"/>
      <c r="C29" s="35" t="str">
        <f>'Measure Definitions'!R23</f>
        <v>NG-HVAC-Blr-HW-300to2500kBtuh-94p0Et-CndLow</v>
      </c>
    </row>
    <row r="30" spans="2:3" x14ac:dyDescent="0.25">
      <c r="B30" s="11"/>
      <c r="C30" s="35" t="str">
        <f>'Measure Definitions'!R24</f>
        <v>NG-HVAC-Blr-HW-300to2500kBtuh-94p0Et-CndReset</v>
      </c>
    </row>
    <row r="31" spans="2:3" x14ac:dyDescent="0.25">
      <c r="B31" s="11"/>
      <c r="C31" s="35" t="str">
        <f>'Measure Definitions'!R25</f>
        <v>NG-HVAC-Blr-HW-gt2500kBtuh-83p0Et-Drft</v>
      </c>
    </row>
    <row r="32" spans="2:3" x14ac:dyDescent="0.25">
      <c r="B32" s="11"/>
      <c r="C32" s="35" t="str">
        <f>'Measure Definitions'!R26</f>
        <v>NG-HVAC-Blr-HW-gt2500kBtuh-85p0Et-Drft</v>
      </c>
    </row>
    <row r="33" spans="2:3" x14ac:dyDescent="0.25">
      <c r="B33" s="11"/>
      <c r="C33" s="35" t="str">
        <f>'Measure Definitions'!R27</f>
        <v>NG-HVAC-Blr-HW-gt2500kBtuh-90p0Et-CndStd</v>
      </c>
    </row>
    <row r="34" spans="2:3" x14ac:dyDescent="0.25">
      <c r="B34" s="11"/>
      <c r="C34" s="35" t="str">
        <f>'Measure Definitions'!R28</f>
        <v>NG-HVAC-Blr-HW-gt2500kBtuh-90p0Et-CndLow</v>
      </c>
    </row>
    <row r="35" spans="2:3" x14ac:dyDescent="0.25">
      <c r="B35" s="11"/>
      <c r="C35" s="35" t="str">
        <f>'Measure Definitions'!R29</f>
        <v>NG-HVAC-Blr-HW-gt2500kBtuh-90p0Et-CndReset</v>
      </c>
    </row>
    <row r="36" spans="2:3" x14ac:dyDescent="0.25">
      <c r="B36" s="11" t="s">
        <v>130</v>
      </c>
      <c r="C36" s="35" t="str">
        <f>'Measure Definitions'!R30</f>
        <v>NG-HVAC-Blr-HW-gt2500kBtuh-94p0Et-CndStd</v>
      </c>
    </row>
    <row r="37" spans="2:3" x14ac:dyDescent="0.25">
      <c r="B37" s="11"/>
      <c r="C37" s="35" t="str">
        <f>'Measure Definitions'!R31</f>
        <v>NG-HVAC-Blr-HW-gt2500kBtuh-94p0Et-CndLow</v>
      </c>
    </row>
    <row r="38" spans="2:3" x14ac:dyDescent="0.25">
      <c r="B38" s="11"/>
      <c r="C38" s="35" t="str">
        <f>'Measure Definitions'!R32</f>
        <v>NG-HVAC-Blr-HW-gt2500kBtuh-94p0Et-CndReset</v>
      </c>
    </row>
    <row r="39" spans="2:3" x14ac:dyDescent="0.25">
      <c r="B39" s="11" t="s">
        <v>131</v>
      </c>
      <c r="C39" s="36" t="s">
        <v>133</v>
      </c>
    </row>
    <row r="40" spans="2:3" ht="15.75" thickBot="1" x14ac:dyDescent="0.3">
      <c r="B40" s="11" t="s">
        <v>132</v>
      </c>
      <c r="C40" s="36" t="s">
        <v>133</v>
      </c>
    </row>
    <row r="41" spans="2:3" x14ac:dyDescent="0.25">
      <c r="B41" s="98" t="s">
        <v>136</v>
      </c>
      <c r="C41" s="99"/>
    </row>
    <row r="42" spans="2:3" x14ac:dyDescent="0.25">
      <c r="B42" s="37" t="s">
        <v>119</v>
      </c>
      <c r="C42" s="36" t="s">
        <v>133</v>
      </c>
    </row>
    <row r="43" spans="2:3" x14ac:dyDescent="0.25">
      <c r="B43" s="11" t="s">
        <v>120</v>
      </c>
      <c r="C43" s="35" t="str">
        <f>'Measure Definitions'!R33</f>
        <v>NG-HVAC-Blr-Stm-lt300kBtuh-82p0AFUE-Drft</v>
      </c>
    </row>
    <row r="44" spans="2:3" ht="15.75" thickBot="1" x14ac:dyDescent="0.3">
      <c r="B44" s="11"/>
      <c r="C44" s="35" t="str">
        <f>'Measure Definitions'!R34</f>
        <v>NG-HVAC-Blr-Stm-lt300kBtuh-83p0AFUE-Drft</v>
      </c>
    </row>
    <row r="45" spans="2:3" x14ac:dyDescent="0.25">
      <c r="B45" s="98" t="s">
        <v>135</v>
      </c>
      <c r="C45" s="99"/>
    </row>
    <row r="46" spans="2:3" x14ac:dyDescent="0.25">
      <c r="B46" s="11" t="s">
        <v>121</v>
      </c>
      <c r="C46" s="36" t="s">
        <v>133</v>
      </c>
    </row>
    <row r="47" spans="2:3" x14ac:dyDescent="0.25">
      <c r="B47" s="11" t="s">
        <v>122</v>
      </c>
      <c r="C47" s="35" t="str">
        <f>'Measure Definitions'!R35</f>
        <v>NG-HVAC-Blr-Stm-300to2500kBtuh-81p0Et-Drft</v>
      </c>
    </row>
    <row r="48" spans="2:3" x14ac:dyDescent="0.25">
      <c r="B48" s="11"/>
      <c r="C48" s="35" t="str">
        <f>'Measure Definitions'!R36</f>
        <v>NG-HVAC-Blr-Stm-300to2500kBtuh-82p0Et-Drft</v>
      </c>
    </row>
    <row r="49" spans="2:3" x14ac:dyDescent="0.25">
      <c r="B49" s="11" t="s">
        <v>123</v>
      </c>
      <c r="C49" s="36" t="s">
        <v>133</v>
      </c>
    </row>
    <row r="50" spans="2:3" x14ac:dyDescent="0.25">
      <c r="B50" s="11" t="s">
        <v>124</v>
      </c>
      <c r="C50" s="36" t="s">
        <v>133</v>
      </c>
    </row>
    <row r="51" spans="2:3" x14ac:dyDescent="0.25">
      <c r="B51" s="11"/>
      <c r="C51" s="35" t="str">
        <f>'Measure Definitions'!R37</f>
        <v>NG-HVAC-Blr-Stm-gt2500kBtuh-80p0Et-Drft</v>
      </c>
    </row>
    <row r="52" spans="2:3" x14ac:dyDescent="0.25">
      <c r="B52" s="11"/>
      <c r="C52" s="35" t="str">
        <f>'Measure Definitions'!R38</f>
        <v>NG-HVAC-Blr-Stm-gt2500kBtuh-81p0Et-Drft</v>
      </c>
    </row>
    <row r="53" spans="2:3" ht="15.75" thickBot="1" x14ac:dyDescent="0.3">
      <c r="B53" s="13"/>
      <c r="C53" s="38" t="str">
        <f>'Measure Definitions'!R39</f>
        <v>NG-HVAC-Blr-Stm-gt2500kBtuh-82p0Et-Drft</v>
      </c>
    </row>
  </sheetData>
  <mergeCells count="5">
    <mergeCell ref="B7:C7"/>
    <mergeCell ref="B9:C9"/>
    <mergeCell ref="B21:C21"/>
    <mergeCell ref="B41:C41"/>
    <mergeCell ref="B45:C45"/>
  </mergeCells>
  <pageMargins left="0.7" right="0.7" top="0.75" bottom="0.75" header="0.3" footer="0.3"/>
  <pageSetup orientation="portrait" horizontalDpi="0" verticalDpi="0" r:id="rId1"/>
  <headerFooter>
    <oddFooter>&amp;L&amp;Z&amp;F &amp;A&amp;C&amp;P&amp;R&amp;D &amp;T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2:N18"/>
  <sheetViews>
    <sheetView workbookViewId="0"/>
  </sheetViews>
  <sheetFormatPr defaultRowHeight="15" x14ac:dyDescent="0.25"/>
  <cols>
    <col min="1" max="1" width="3.28515625" customWidth="1"/>
    <col min="2" max="2" width="11.5703125" customWidth="1"/>
    <col min="3" max="3" width="10" customWidth="1"/>
    <col min="4" max="4" width="9.7109375" customWidth="1"/>
    <col min="6" max="8" width="10.5703125" bestFit="1" customWidth="1"/>
    <col min="11" max="13" width="10.5703125" bestFit="1" customWidth="1"/>
  </cols>
  <sheetData>
    <row r="2" spans="2:14" ht="20.25" thickBot="1" x14ac:dyDescent="0.35">
      <c r="B2" s="17" t="s">
        <v>159</v>
      </c>
      <c r="C2" s="17"/>
      <c r="D2" s="17"/>
      <c r="E2" s="17"/>
      <c r="F2" s="17"/>
      <c r="G2" s="17"/>
      <c r="H2" s="17"/>
      <c r="I2" s="17"/>
      <c r="J2" s="17"/>
      <c r="K2" s="17"/>
      <c r="L2" s="17"/>
      <c r="M2" s="17"/>
      <c r="N2" s="17"/>
    </row>
    <row r="3" spans="2:14" ht="15.75" thickTop="1" x14ac:dyDescent="0.25">
      <c r="B3" t="s">
        <v>160</v>
      </c>
    </row>
    <row r="4" spans="2:14" x14ac:dyDescent="0.25">
      <c r="B4" t="s">
        <v>161</v>
      </c>
    </row>
    <row r="6" spans="2:14" ht="15.75" thickBot="1" x14ac:dyDescent="0.3"/>
    <row r="7" spans="2:14" x14ac:dyDescent="0.25">
      <c r="B7" s="71"/>
      <c r="C7" s="72" t="s">
        <v>111</v>
      </c>
      <c r="D7" s="73" t="s">
        <v>148</v>
      </c>
      <c r="E7" s="100" t="s">
        <v>149</v>
      </c>
      <c r="F7" s="101"/>
      <c r="G7" s="101"/>
      <c r="H7" s="101"/>
      <c r="I7" s="102"/>
      <c r="J7" s="103" t="s">
        <v>150</v>
      </c>
      <c r="K7" s="101"/>
      <c r="L7" s="101"/>
      <c r="M7" s="101"/>
      <c r="N7" s="102"/>
    </row>
    <row r="8" spans="2:14" ht="15.75" thickBot="1" x14ac:dyDescent="0.3">
      <c r="B8" s="74" t="s">
        <v>146</v>
      </c>
      <c r="C8" s="75" t="s">
        <v>152</v>
      </c>
      <c r="D8" s="76" t="s">
        <v>62</v>
      </c>
      <c r="E8" s="58" t="s">
        <v>101</v>
      </c>
      <c r="F8" s="52" t="s">
        <v>102</v>
      </c>
      <c r="G8" s="52" t="s">
        <v>103</v>
      </c>
      <c r="H8" s="52" t="s">
        <v>104</v>
      </c>
      <c r="I8" s="59" t="s">
        <v>70</v>
      </c>
      <c r="J8" s="54" t="s">
        <v>101</v>
      </c>
      <c r="K8" s="51" t="s">
        <v>102</v>
      </c>
      <c r="L8" s="51" t="s">
        <v>103</v>
      </c>
      <c r="M8" s="51" t="s">
        <v>104</v>
      </c>
      <c r="N8" s="53" t="s">
        <v>70</v>
      </c>
    </row>
    <row r="9" spans="2:14" x14ac:dyDescent="0.25">
      <c r="B9" s="48" t="s">
        <v>147</v>
      </c>
      <c r="C9" s="66" t="s">
        <v>47</v>
      </c>
      <c r="D9" s="67" t="s">
        <v>49</v>
      </c>
      <c r="E9" s="60">
        <f t="shared" ref="E9:I14" si="0">VLOOKUP(LEFT(E$8,4)&amp;IF($B9="Hot Water","HW","Stm")&amp;VLOOKUP($C9,tblSizeID,2,FALSE),tblTechnologies,MATCH("Effic",hHdrTechnologies,0),FALSE)</f>
        <v>80</v>
      </c>
      <c r="F9" s="50">
        <f t="shared" si="0"/>
        <v>80</v>
      </c>
      <c r="G9" s="50">
        <f t="shared" si="0"/>
        <v>80</v>
      </c>
      <c r="H9" s="50">
        <f t="shared" si="0"/>
        <v>82</v>
      </c>
      <c r="I9" s="61">
        <f t="shared" si="0"/>
        <v>82</v>
      </c>
      <c r="J9" s="55" t="s">
        <v>113</v>
      </c>
      <c r="K9" s="104" t="s">
        <v>109</v>
      </c>
      <c r="L9" s="104"/>
      <c r="M9" s="104"/>
      <c r="N9" s="105"/>
    </row>
    <row r="10" spans="2:14" x14ac:dyDescent="0.25">
      <c r="B10" s="44" t="s">
        <v>147</v>
      </c>
      <c r="C10" s="42" t="s">
        <v>54</v>
      </c>
      <c r="D10" s="68" t="s">
        <v>56</v>
      </c>
      <c r="E10" s="62">
        <f t="shared" si="0"/>
        <v>75</v>
      </c>
      <c r="F10" s="43">
        <f t="shared" si="0"/>
        <v>75</v>
      </c>
      <c r="G10" s="43">
        <f t="shared" si="0"/>
        <v>75</v>
      </c>
      <c r="H10" s="43">
        <f t="shared" si="0"/>
        <v>80</v>
      </c>
      <c r="I10" s="63">
        <f t="shared" si="0"/>
        <v>80</v>
      </c>
      <c r="J10" s="56" t="s">
        <v>113</v>
      </c>
      <c r="K10" s="106" t="s">
        <v>109</v>
      </c>
      <c r="L10" s="106"/>
      <c r="M10" s="106"/>
      <c r="N10" s="107"/>
    </row>
    <row r="11" spans="2:14" x14ac:dyDescent="0.25">
      <c r="B11" s="44" t="s">
        <v>147</v>
      </c>
      <c r="C11" s="42" t="s">
        <v>57</v>
      </c>
      <c r="D11" s="68" t="s">
        <v>56</v>
      </c>
      <c r="E11" s="62">
        <f t="shared" si="0"/>
        <v>75</v>
      </c>
      <c r="F11" s="43">
        <f t="shared" si="0"/>
        <v>75</v>
      </c>
      <c r="G11" s="43">
        <f t="shared" si="0"/>
        <v>75</v>
      </c>
      <c r="H11" s="43">
        <f t="shared" si="0"/>
        <v>80</v>
      </c>
      <c r="I11" s="63">
        <f t="shared" si="0"/>
        <v>80</v>
      </c>
      <c r="J11" s="56" t="s">
        <v>113</v>
      </c>
      <c r="K11" s="106" t="s">
        <v>109</v>
      </c>
      <c r="L11" s="106"/>
      <c r="M11" s="106"/>
      <c r="N11" s="107"/>
    </row>
    <row r="12" spans="2:14" x14ac:dyDescent="0.25">
      <c r="B12" s="44" t="s">
        <v>79</v>
      </c>
      <c r="C12" s="42" t="s">
        <v>47</v>
      </c>
      <c r="D12" s="68" t="s">
        <v>49</v>
      </c>
      <c r="E12" s="62">
        <f t="shared" si="0"/>
        <v>75</v>
      </c>
      <c r="F12" s="43">
        <f t="shared" si="0"/>
        <v>75</v>
      </c>
      <c r="G12" s="43">
        <f t="shared" si="0"/>
        <v>75</v>
      </c>
      <c r="H12" s="43">
        <f t="shared" si="0"/>
        <v>80</v>
      </c>
      <c r="I12" s="63">
        <f t="shared" si="0"/>
        <v>80</v>
      </c>
      <c r="J12" s="56" t="s">
        <v>113</v>
      </c>
      <c r="K12" s="106" t="s">
        <v>109</v>
      </c>
      <c r="L12" s="106"/>
      <c r="M12" s="106"/>
      <c r="N12" s="107"/>
    </row>
    <row r="13" spans="2:14" x14ac:dyDescent="0.25">
      <c r="B13" s="44" t="s">
        <v>79</v>
      </c>
      <c r="C13" s="42" t="s">
        <v>54</v>
      </c>
      <c r="D13" s="68" t="s">
        <v>56</v>
      </c>
      <c r="E13" s="62">
        <f t="shared" si="0"/>
        <v>75</v>
      </c>
      <c r="F13" s="43">
        <f t="shared" si="0"/>
        <v>75</v>
      </c>
      <c r="G13" s="43">
        <f t="shared" si="0"/>
        <v>75</v>
      </c>
      <c r="H13" s="43">
        <f t="shared" si="0"/>
        <v>79</v>
      </c>
      <c r="I13" s="63">
        <f t="shared" si="0"/>
        <v>79</v>
      </c>
      <c r="J13" s="56" t="s">
        <v>113</v>
      </c>
      <c r="K13" s="106" t="s">
        <v>109</v>
      </c>
      <c r="L13" s="106"/>
      <c r="M13" s="106"/>
      <c r="N13" s="107"/>
    </row>
    <row r="14" spans="2:14" ht="15.75" thickBot="1" x14ac:dyDescent="0.3">
      <c r="B14" s="45" t="s">
        <v>79</v>
      </c>
      <c r="C14" s="69" t="s">
        <v>57</v>
      </c>
      <c r="D14" s="70" t="s">
        <v>56</v>
      </c>
      <c r="E14" s="64">
        <f t="shared" si="0"/>
        <v>75</v>
      </c>
      <c r="F14" s="47">
        <f t="shared" si="0"/>
        <v>75</v>
      </c>
      <c r="G14" s="47">
        <f t="shared" si="0"/>
        <v>75</v>
      </c>
      <c r="H14" s="47">
        <f t="shared" si="0"/>
        <v>79</v>
      </c>
      <c r="I14" s="65">
        <f t="shared" si="0"/>
        <v>79</v>
      </c>
      <c r="J14" s="57" t="s">
        <v>113</v>
      </c>
      <c r="K14" s="108" t="s">
        <v>109</v>
      </c>
      <c r="L14" s="108"/>
      <c r="M14" s="108"/>
      <c r="N14" s="109"/>
    </row>
    <row r="16" spans="2:14" x14ac:dyDescent="0.25">
      <c r="B16" t="s">
        <v>163</v>
      </c>
    </row>
    <row r="17" spans="2:14" x14ac:dyDescent="0.25">
      <c r="B17" t="s">
        <v>164</v>
      </c>
    </row>
    <row r="18" spans="2:14" ht="45.75" customHeight="1" x14ac:dyDescent="0.25">
      <c r="B18" s="95" t="s">
        <v>167</v>
      </c>
      <c r="C18" s="95"/>
      <c r="D18" s="95"/>
      <c r="E18" s="95"/>
      <c r="F18" s="95"/>
      <c r="G18" s="95"/>
      <c r="H18" s="95"/>
      <c r="I18" s="95"/>
      <c r="J18" s="95"/>
      <c r="K18" s="95"/>
      <c r="L18" s="95"/>
      <c r="M18" s="95"/>
      <c r="N18" s="95"/>
    </row>
  </sheetData>
  <mergeCells count="9">
    <mergeCell ref="E7:I7"/>
    <mergeCell ref="J7:N7"/>
    <mergeCell ref="B18:N18"/>
    <mergeCell ref="K9:N9"/>
    <mergeCell ref="K10:N10"/>
    <mergeCell ref="K11:N11"/>
    <mergeCell ref="K12:N12"/>
    <mergeCell ref="K13:N13"/>
    <mergeCell ref="K14:N14"/>
  </mergeCells>
  <pageMargins left="0.7" right="0.7" top="0.75" bottom="0.75" header="0.3" footer="0.3"/>
  <pageSetup orientation="portrait" horizontalDpi="0" verticalDpi="0" r:id="rId1"/>
  <headerFooter>
    <oddFooter>&amp;L&amp;Z&amp;F &amp;A&amp;C&amp;P&amp;R&amp;D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2:R51"/>
  <sheetViews>
    <sheetView workbookViewId="0">
      <selection activeCell="L9" sqref="L9:M9"/>
    </sheetView>
  </sheetViews>
  <sheetFormatPr defaultRowHeight="15" x14ac:dyDescent="0.25"/>
  <cols>
    <col min="2" max="2" width="6.85546875" customWidth="1"/>
    <col min="3" max="3" width="8" customWidth="1"/>
    <col min="5" max="5" width="6.7109375" customWidth="1"/>
    <col min="6" max="6" width="6.140625" customWidth="1"/>
    <col min="7" max="7" width="12" customWidth="1"/>
    <col min="8" max="8" width="24.28515625" customWidth="1"/>
    <col min="9" max="9" width="42.5703125" bestFit="1" customWidth="1"/>
    <col min="14" max="18" width="0" hidden="1" customWidth="1"/>
  </cols>
  <sheetData>
    <row r="2" spans="2:18" ht="20.25" thickBot="1" x14ac:dyDescent="0.35">
      <c r="B2" s="17" t="s">
        <v>154</v>
      </c>
      <c r="C2" s="17"/>
      <c r="D2" s="17"/>
      <c r="E2" s="17"/>
      <c r="F2" s="17"/>
      <c r="G2" s="17"/>
      <c r="H2" s="17"/>
      <c r="I2" s="17"/>
    </row>
    <row r="3" spans="2:18" ht="15.75" thickTop="1" x14ac:dyDescent="0.25">
      <c r="B3" s="77" t="s">
        <v>158</v>
      </c>
    </row>
    <row r="4" spans="2:18" ht="15.75" thickBot="1" x14ac:dyDescent="0.3"/>
    <row r="5" spans="2:18" ht="15.75" thickBot="1" x14ac:dyDescent="0.3">
      <c r="B5" s="91" t="s">
        <v>96</v>
      </c>
      <c r="C5" s="79" t="s">
        <v>111</v>
      </c>
      <c r="D5" s="81" t="s">
        <v>91</v>
      </c>
      <c r="E5" s="115" t="s">
        <v>148</v>
      </c>
      <c r="F5" s="115"/>
      <c r="G5" s="80" t="s">
        <v>95</v>
      </c>
      <c r="H5" s="78" t="s">
        <v>153</v>
      </c>
      <c r="I5" s="92" t="s">
        <v>106</v>
      </c>
    </row>
    <row r="6" spans="2:18" x14ac:dyDescent="0.25">
      <c r="B6" s="114" t="str">
        <f>N6</f>
        <v>Hot Water</v>
      </c>
      <c r="C6" s="112" t="str">
        <f>O6</f>
        <v>&lt; 300</v>
      </c>
      <c r="D6" s="88" t="s">
        <v>70</v>
      </c>
      <c r="E6" s="89">
        <f t="shared" ref="E6:E44" si="0">IF(P6="",VLOOKUP(LEFT($D6,4)&amp;IF($N6="Hot Water","HW","Stm")&amp;VLOOKUP($O6,tblSizeID,2,FALSE),tblTechnologies,MATCH("Effic",hHdrTechnologies,0),FALSE),P6)/100</f>
        <v>0.82</v>
      </c>
      <c r="F6" s="49" t="str">
        <f>Q6</f>
        <v>AFUE</v>
      </c>
      <c r="G6" s="66" t="str">
        <f>IF(LEFT(R6,3)="Cnd","Yes","No")</f>
        <v>No</v>
      </c>
      <c r="H6" s="49" t="str">
        <f t="shared" ref="H6:H44" si="1">VLOOKUP(R6,tblDraftDesc,3,FALSE)</f>
        <v>OA reset: 140 to 165 F</v>
      </c>
      <c r="I6" s="90" t="str">
        <f t="shared" ref="I6:I44" si="2">VLOOKUP(LEFT($D6,4)&amp;IF($N6="Hot Water","HW","Stm")&amp;VLOOKUP($O6,tblSizeID,2,FALSE)&amp;IF(P6&gt;0,"_"&amp;P6,"")&amp;IF(D6="Standard","",R6),tblTechnologies,MATCH("TechID",hHdrTechnologies,0),FALSE)</f>
        <v>W-Boiler_AF-lt300k-0.82-fDraft</v>
      </c>
      <c r="N6" t="s">
        <v>147</v>
      </c>
      <c r="O6" t="s">
        <v>47</v>
      </c>
      <c r="Q6" t="s">
        <v>49</v>
      </c>
      <c r="R6" t="s">
        <v>50</v>
      </c>
    </row>
    <row r="7" spans="2:18" x14ac:dyDescent="0.25">
      <c r="B7" s="111"/>
      <c r="C7" s="113"/>
      <c r="D7" s="83" t="s">
        <v>108</v>
      </c>
      <c r="E7" s="84">
        <f t="shared" si="0"/>
        <v>0.84</v>
      </c>
      <c r="F7" s="41" t="str">
        <f t="shared" ref="F7:F44" si="3">Q7</f>
        <v>AFUE</v>
      </c>
      <c r="G7" s="42" t="str">
        <f t="shared" ref="G7:G44" si="4">IF(LEFT(R7,3)="Cnd","Yes","No")</f>
        <v>No</v>
      </c>
      <c r="H7" s="41" t="str">
        <f t="shared" si="1"/>
        <v>OA reset: 140 to 165 F</v>
      </c>
      <c r="I7" s="82" t="str">
        <f t="shared" si="2"/>
        <v>W-Boiler_AF-lt300k-0.84-fDraft</v>
      </c>
      <c r="N7" t="s">
        <v>147</v>
      </c>
      <c r="O7" t="s">
        <v>47</v>
      </c>
      <c r="P7">
        <v>84</v>
      </c>
      <c r="Q7" t="s">
        <v>49</v>
      </c>
      <c r="R7" t="s">
        <v>50</v>
      </c>
    </row>
    <row r="8" spans="2:18" x14ac:dyDescent="0.25">
      <c r="B8" s="111"/>
      <c r="C8" s="113"/>
      <c r="D8" s="83" t="s">
        <v>108</v>
      </c>
      <c r="E8" s="84">
        <f t="shared" si="0"/>
        <v>0.84499999999999997</v>
      </c>
      <c r="F8" s="41" t="str">
        <f t="shared" si="3"/>
        <v>AFUE</v>
      </c>
      <c r="G8" s="42" t="str">
        <f t="shared" si="4"/>
        <v>No</v>
      </c>
      <c r="H8" s="41" t="str">
        <f t="shared" si="1"/>
        <v>OA reset: 140 to 165 F</v>
      </c>
      <c r="I8" s="82" t="str">
        <f t="shared" si="2"/>
        <v>W-Boiler_AF-lt300k-0.845-fDraft</v>
      </c>
      <c r="N8" t="s">
        <v>147</v>
      </c>
      <c r="O8" t="s">
        <v>47</v>
      </c>
      <c r="P8">
        <v>84.5</v>
      </c>
      <c r="Q8" t="s">
        <v>49</v>
      </c>
      <c r="R8" t="s">
        <v>50</v>
      </c>
    </row>
    <row r="9" spans="2:18" x14ac:dyDescent="0.25">
      <c r="B9" s="111"/>
      <c r="C9" s="113"/>
      <c r="D9" s="83" t="s">
        <v>108</v>
      </c>
      <c r="E9" s="84">
        <f t="shared" si="0"/>
        <v>0.85</v>
      </c>
      <c r="F9" s="41" t="str">
        <f t="shared" si="3"/>
        <v>AFUE</v>
      </c>
      <c r="G9" s="42" t="str">
        <f t="shared" si="4"/>
        <v>No</v>
      </c>
      <c r="H9" s="41" t="str">
        <f t="shared" si="1"/>
        <v>OA reset: 140 to 165 F</v>
      </c>
      <c r="I9" s="82" t="str">
        <f t="shared" si="2"/>
        <v>W-Boiler_AF-lt300k-0.85-fDraft</v>
      </c>
      <c r="N9" t="s">
        <v>147</v>
      </c>
      <c r="O9" t="s">
        <v>47</v>
      </c>
      <c r="P9">
        <v>85</v>
      </c>
      <c r="Q9" t="s">
        <v>49</v>
      </c>
      <c r="R9" t="s">
        <v>50</v>
      </c>
    </row>
    <row r="10" spans="2:18" x14ac:dyDescent="0.25">
      <c r="B10" s="111"/>
      <c r="C10" s="113"/>
      <c r="D10" s="83" t="s">
        <v>108</v>
      </c>
      <c r="E10" s="84">
        <f t="shared" si="0"/>
        <v>0.87</v>
      </c>
      <c r="F10" s="41" t="str">
        <f t="shared" si="3"/>
        <v>AFUE</v>
      </c>
      <c r="G10" s="42" t="str">
        <f t="shared" si="4"/>
        <v>No</v>
      </c>
      <c r="H10" s="41" t="str">
        <f t="shared" si="1"/>
        <v>OA reset: 140 to 165 F</v>
      </c>
      <c r="I10" s="82" t="str">
        <f t="shared" si="2"/>
        <v>W-Boiler_AF-lt300k-0.87-fDraft</v>
      </c>
      <c r="N10" t="s">
        <v>147</v>
      </c>
      <c r="O10" t="s">
        <v>47</v>
      </c>
      <c r="P10">
        <v>87</v>
      </c>
      <c r="Q10" t="s">
        <v>49</v>
      </c>
      <c r="R10" t="s">
        <v>50</v>
      </c>
    </row>
    <row r="11" spans="2:18" x14ac:dyDescent="0.25">
      <c r="B11" s="111"/>
      <c r="C11" s="113"/>
      <c r="D11" s="83" t="s">
        <v>108</v>
      </c>
      <c r="E11" s="84">
        <f t="shared" si="0"/>
        <v>0.9</v>
      </c>
      <c r="F11" s="41" t="str">
        <f t="shared" si="3"/>
        <v>AFUE</v>
      </c>
      <c r="G11" s="42" t="str">
        <f t="shared" si="4"/>
        <v>Yes</v>
      </c>
      <c r="H11" s="41" t="str">
        <f t="shared" si="1"/>
        <v>OA reset: 140 to 165 F</v>
      </c>
      <c r="I11" s="82" t="str">
        <f t="shared" si="2"/>
        <v>W-Boiler_AF-lt300k-0.9-fDraft-CndStd</v>
      </c>
      <c r="N11" t="s">
        <v>147</v>
      </c>
      <c r="O11" t="s">
        <v>47</v>
      </c>
      <c r="P11">
        <v>90</v>
      </c>
      <c r="Q11" t="s">
        <v>49</v>
      </c>
      <c r="R11" t="s">
        <v>51</v>
      </c>
    </row>
    <row r="12" spans="2:18" x14ac:dyDescent="0.25">
      <c r="B12" s="111"/>
      <c r="C12" s="113"/>
      <c r="D12" s="83" t="s">
        <v>108</v>
      </c>
      <c r="E12" s="84">
        <f t="shared" si="0"/>
        <v>0.9</v>
      </c>
      <c r="F12" s="41" t="str">
        <f t="shared" si="3"/>
        <v>AFUE</v>
      </c>
      <c r="G12" s="42" t="str">
        <f t="shared" si="4"/>
        <v>Yes</v>
      </c>
      <c r="H12" s="41" t="str">
        <f t="shared" si="1"/>
        <v>OA reset: 115 to 140 F</v>
      </c>
      <c r="I12" s="82" t="str">
        <f t="shared" si="2"/>
        <v>W-Boiler_AF-lt300k-0.9-fDraft-CndLow</v>
      </c>
      <c r="N12" t="s">
        <v>147</v>
      </c>
      <c r="O12" t="s">
        <v>47</v>
      </c>
      <c r="P12">
        <v>90</v>
      </c>
      <c r="Q12" t="s">
        <v>49</v>
      </c>
      <c r="R12" t="s">
        <v>52</v>
      </c>
    </row>
    <row r="13" spans="2:18" x14ac:dyDescent="0.25">
      <c r="B13" s="111"/>
      <c r="C13" s="113"/>
      <c r="D13" s="83" t="s">
        <v>108</v>
      </c>
      <c r="E13" s="84">
        <f t="shared" si="0"/>
        <v>0.9</v>
      </c>
      <c r="F13" s="41" t="str">
        <f t="shared" si="3"/>
        <v>AFUE</v>
      </c>
      <c r="G13" s="42" t="str">
        <f t="shared" si="4"/>
        <v>Yes</v>
      </c>
      <c r="H13" s="41" t="str">
        <f t="shared" si="1"/>
        <v>Load reset: 115 to 140 F</v>
      </c>
      <c r="I13" s="82" t="str">
        <f t="shared" si="2"/>
        <v>W-Boiler_AF-lt300k-0.9-fDraft-CndReset</v>
      </c>
      <c r="N13" t="s">
        <v>147</v>
      </c>
      <c r="O13" t="s">
        <v>47</v>
      </c>
      <c r="P13">
        <v>90</v>
      </c>
      <c r="Q13" t="s">
        <v>49</v>
      </c>
      <c r="R13" t="s">
        <v>53</v>
      </c>
    </row>
    <row r="14" spans="2:18" x14ac:dyDescent="0.25">
      <c r="B14" s="111"/>
      <c r="C14" s="113"/>
      <c r="D14" s="83" t="s">
        <v>108</v>
      </c>
      <c r="E14" s="84">
        <f t="shared" si="0"/>
        <v>0.94</v>
      </c>
      <c r="F14" s="41" t="str">
        <f t="shared" si="3"/>
        <v>AFUE</v>
      </c>
      <c r="G14" s="42" t="str">
        <f t="shared" si="4"/>
        <v>Yes</v>
      </c>
      <c r="H14" s="41" t="str">
        <f t="shared" si="1"/>
        <v>OA reset: 140 to 165 F</v>
      </c>
      <c r="I14" s="82" t="str">
        <f t="shared" si="2"/>
        <v>W-Boiler_AF-lt300k-0.94-fDraft-CndStd</v>
      </c>
      <c r="N14" t="s">
        <v>147</v>
      </c>
      <c r="O14" t="s">
        <v>47</v>
      </c>
      <c r="P14">
        <v>94</v>
      </c>
      <c r="Q14" t="s">
        <v>49</v>
      </c>
      <c r="R14" t="s">
        <v>51</v>
      </c>
    </row>
    <row r="15" spans="2:18" x14ac:dyDescent="0.25">
      <c r="B15" s="111"/>
      <c r="C15" s="113"/>
      <c r="D15" s="83" t="s">
        <v>108</v>
      </c>
      <c r="E15" s="84">
        <f t="shared" si="0"/>
        <v>0.94</v>
      </c>
      <c r="F15" s="41" t="str">
        <f t="shared" si="3"/>
        <v>AFUE</v>
      </c>
      <c r="G15" s="42" t="str">
        <f t="shared" si="4"/>
        <v>Yes</v>
      </c>
      <c r="H15" s="41" t="str">
        <f t="shared" si="1"/>
        <v>OA reset: 115 to 140 F</v>
      </c>
      <c r="I15" s="82" t="str">
        <f t="shared" si="2"/>
        <v>W-Boiler_AF-lt300k-0.94-fDraft-CndLow</v>
      </c>
      <c r="N15" t="s">
        <v>147</v>
      </c>
      <c r="O15" t="s">
        <v>47</v>
      </c>
      <c r="P15">
        <v>94</v>
      </c>
      <c r="Q15" t="s">
        <v>49</v>
      </c>
      <c r="R15" t="s">
        <v>52</v>
      </c>
    </row>
    <row r="16" spans="2:18" x14ac:dyDescent="0.25">
      <c r="B16" s="111"/>
      <c r="C16" s="113"/>
      <c r="D16" s="83" t="s">
        <v>108</v>
      </c>
      <c r="E16" s="84">
        <f t="shared" si="0"/>
        <v>0.94</v>
      </c>
      <c r="F16" s="41" t="str">
        <f t="shared" si="3"/>
        <v>AFUE</v>
      </c>
      <c r="G16" s="42" t="str">
        <f t="shared" si="4"/>
        <v>Yes</v>
      </c>
      <c r="H16" s="41" t="str">
        <f t="shared" si="1"/>
        <v>Load reset: 115 to 140 F</v>
      </c>
      <c r="I16" s="82" t="str">
        <f t="shared" si="2"/>
        <v>W-Boiler_AF-lt300k-0.94-fDraft-CndReset</v>
      </c>
      <c r="N16" t="s">
        <v>147</v>
      </c>
      <c r="O16" t="s">
        <v>47</v>
      </c>
      <c r="P16">
        <v>94</v>
      </c>
      <c r="Q16" t="s">
        <v>49</v>
      </c>
      <c r="R16" t="s">
        <v>53</v>
      </c>
    </row>
    <row r="17" spans="2:18" x14ac:dyDescent="0.25">
      <c r="B17" s="111" t="s">
        <v>147</v>
      </c>
      <c r="C17" s="110" t="str">
        <f>O17</f>
        <v>300 - 2500</v>
      </c>
      <c r="D17" s="83" t="s">
        <v>70</v>
      </c>
      <c r="E17" s="84">
        <f t="shared" si="0"/>
        <v>0.8</v>
      </c>
      <c r="F17" s="41" t="str">
        <f t="shared" si="3"/>
        <v>Et</v>
      </c>
      <c r="G17" s="42" t="str">
        <f t="shared" si="4"/>
        <v>No</v>
      </c>
      <c r="H17" s="41" t="str">
        <f t="shared" si="1"/>
        <v>OA reset: 140 to 165 F</v>
      </c>
      <c r="I17" s="82" t="str">
        <f t="shared" si="2"/>
        <v>W-Boiler_Et-300to2500k-0.8-fDraft</v>
      </c>
      <c r="N17" t="s">
        <v>147</v>
      </c>
      <c r="O17" t="s">
        <v>54</v>
      </c>
      <c r="Q17" t="s">
        <v>56</v>
      </c>
      <c r="R17" t="s">
        <v>50</v>
      </c>
    </row>
    <row r="18" spans="2:18" x14ac:dyDescent="0.25">
      <c r="B18" s="111"/>
      <c r="C18" s="110"/>
      <c r="D18" s="83" t="s">
        <v>108</v>
      </c>
      <c r="E18" s="84">
        <f t="shared" si="0"/>
        <v>0.83</v>
      </c>
      <c r="F18" s="41" t="str">
        <f t="shared" si="3"/>
        <v>Et</v>
      </c>
      <c r="G18" s="42" t="str">
        <f t="shared" si="4"/>
        <v>No</v>
      </c>
      <c r="H18" s="41" t="str">
        <f t="shared" si="1"/>
        <v>OA reset: 140 to 165 F</v>
      </c>
      <c r="I18" s="82" t="str">
        <f t="shared" si="2"/>
        <v>W-Boiler_Et-300to2500k-0.83-fDraft</v>
      </c>
      <c r="N18" t="s">
        <v>147</v>
      </c>
      <c r="O18" t="s">
        <v>54</v>
      </c>
      <c r="P18">
        <v>83</v>
      </c>
      <c r="Q18" t="s">
        <v>56</v>
      </c>
      <c r="R18" t="s">
        <v>50</v>
      </c>
    </row>
    <row r="19" spans="2:18" x14ac:dyDescent="0.25">
      <c r="B19" s="111"/>
      <c r="C19" s="110"/>
      <c r="D19" s="83" t="s">
        <v>108</v>
      </c>
      <c r="E19" s="84">
        <f t="shared" si="0"/>
        <v>0.85</v>
      </c>
      <c r="F19" s="41" t="str">
        <f t="shared" si="3"/>
        <v>Et</v>
      </c>
      <c r="G19" s="42" t="str">
        <f t="shared" si="4"/>
        <v>No</v>
      </c>
      <c r="H19" s="41" t="str">
        <f t="shared" si="1"/>
        <v>OA reset: 140 to 165 F</v>
      </c>
      <c r="I19" s="82" t="str">
        <f t="shared" si="2"/>
        <v>W-Boiler_Et-300to2500k-0.85-fDraft</v>
      </c>
      <c r="N19" t="s">
        <v>147</v>
      </c>
      <c r="O19" t="s">
        <v>54</v>
      </c>
      <c r="P19">
        <v>85</v>
      </c>
      <c r="Q19" t="s">
        <v>56</v>
      </c>
      <c r="R19" t="s">
        <v>50</v>
      </c>
    </row>
    <row r="20" spans="2:18" x14ac:dyDescent="0.25">
      <c r="B20" s="111"/>
      <c r="C20" s="110"/>
      <c r="D20" s="83" t="s">
        <v>108</v>
      </c>
      <c r="E20" s="84">
        <f t="shared" si="0"/>
        <v>0.9</v>
      </c>
      <c r="F20" s="41" t="str">
        <f t="shared" si="3"/>
        <v>Et</v>
      </c>
      <c r="G20" s="42" t="str">
        <f t="shared" si="4"/>
        <v>Yes</v>
      </c>
      <c r="H20" s="41" t="str">
        <f t="shared" si="1"/>
        <v>OA reset: 140 to 165 F</v>
      </c>
      <c r="I20" s="82" t="str">
        <f t="shared" si="2"/>
        <v>W-Boiler_Et-300to2500k-0.9-fDraft-CndStd</v>
      </c>
      <c r="N20" t="s">
        <v>147</v>
      </c>
      <c r="O20" t="s">
        <v>54</v>
      </c>
      <c r="P20">
        <v>90</v>
      </c>
      <c r="Q20" t="s">
        <v>56</v>
      </c>
      <c r="R20" t="s">
        <v>51</v>
      </c>
    </row>
    <row r="21" spans="2:18" x14ac:dyDescent="0.25">
      <c r="B21" s="111"/>
      <c r="C21" s="110"/>
      <c r="D21" s="83" t="s">
        <v>108</v>
      </c>
      <c r="E21" s="84">
        <f t="shared" si="0"/>
        <v>0.9</v>
      </c>
      <c r="F21" s="41" t="str">
        <f t="shared" si="3"/>
        <v>Et</v>
      </c>
      <c r="G21" s="42" t="str">
        <f t="shared" si="4"/>
        <v>Yes</v>
      </c>
      <c r="H21" s="41" t="str">
        <f t="shared" si="1"/>
        <v>OA reset: 115 to 140 F</v>
      </c>
      <c r="I21" s="82" t="str">
        <f t="shared" si="2"/>
        <v>W-Boiler_Et-300to2500k-0.9-fDraft-CndLow</v>
      </c>
      <c r="N21" t="s">
        <v>147</v>
      </c>
      <c r="O21" t="s">
        <v>54</v>
      </c>
      <c r="P21">
        <v>90</v>
      </c>
      <c r="Q21" t="s">
        <v>56</v>
      </c>
      <c r="R21" t="s">
        <v>52</v>
      </c>
    </row>
    <row r="22" spans="2:18" x14ac:dyDescent="0.25">
      <c r="B22" s="111"/>
      <c r="C22" s="110"/>
      <c r="D22" s="83" t="s">
        <v>108</v>
      </c>
      <c r="E22" s="84">
        <f t="shared" si="0"/>
        <v>0.9</v>
      </c>
      <c r="F22" s="41" t="str">
        <f t="shared" si="3"/>
        <v>Et</v>
      </c>
      <c r="G22" s="42" t="str">
        <f t="shared" si="4"/>
        <v>Yes</v>
      </c>
      <c r="H22" s="41" t="str">
        <f t="shared" si="1"/>
        <v>Load reset: 115 to 140 F</v>
      </c>
      <c r="I22" s="82" t="str">
        <f t="shared" si="2"/>
        <v>W-Boiler_Et-300to2500k-0.9-fDraft-CndReset</v>
      </c>
      <c r="N22" t="s">
        <v>147</v>
      </c>
      <c r="O22" t="s">
        <v>54</v>
      </c>
      <c r="P22">
        <v>90</v>
      </c>
      <c r="Q22" t="s">
        <v>56</v>
      </c>
      <c r="R22" t="s">
        <v>53</v>
      </c>
    </row>
    <row r="23" spans="2:18" x14ac:dyDescent="0.25">
      <c r="B23" s="111"/>
      <c r="C23" s="110"/>
      <c r="D23" s="83" t="s">
        <v>108</v>
      </c>
      <c r="E23" s="84">
        <f t="shared" si="0"/>
        <v>0.94</v>
      </c>
      <c r="F23" s="41" t="str">
        <f t="shared" si="3"/>
        <v>Et</v>
      </c>
      <c r="G23" s="42" t="str">
        <f t="shared" si="4"/>
        <v>Yes</v>
      </c>
      <c r="H23" s="41" t="str">
        <f t="shared" si="1"/>
        <v>OA reset: 140 to 165 F</v>
      </c>
      <c r="I23" s="82" t="str">
        <f t="shared" si="2"/>
        <v>W-Boiler_Et-300to2500k-0.94-fDraft-CndStd</v>
      </c>
      <c r="N23" t="s">
        <v>147</v>
      </c>
      <c r="O23" t="s">
        <v>54</v>
      </c>
      <c r="P23">
        <v>94</v>
      </c>
      <c r="Q23" t="s">
        <v>56</v>
      </c>
      <c r="R23" t="s">
        <v>51</v>
      </c>
    </row>
    <row r="24" spans="2:18" x14ac:dyDescent="0.25">
      <c r="B24" s="111"/>
      <c r="C24" s="110"/>
      <c r="D24" s="83" t="s">
        <v>108</v>
      </c>
      <c r="E24" s="84">
        <f t="shared" si="0"/>
        <v>0.94</v>
      </c>
      <c r="F24" s="41" t="str">
        <f t="shared" si="3"/>
        <v>Et</v>
      </c>
      <c r="G24" s="42" t="str">
        <f t="shared" si="4"/>
        <v>Yes</v>
      </c>
      <c r="H24" s="41" t="str">
        <f t="shared" si="1"/>
        <v>OA reset: 115 to 140 F</v>
      </c>
      <c r="I24" s="82" t="str">
        <f t="shared" si="2"/>
        <v>W-Boiler_Et-300to2500k-0.94-fDraft-CndLow</v>
      </c>
      <c r="N24" t="s">
        <v>147</v>
      </c>
      <c r="O24" t="s">
        <v>54</v>
      </c>
      <c r="P24">
        <v>94</v>
      </c>
      <c r="Q24" t="s">
        <v>56</v>
      </c>
      <c r="R24" t="s">
        <v>52</v>
      </c>
    </row>
    <row r="25" spans="2:18" x14ac:dyDescent="0.25">
      <c r="B25" s="111"/>
      <c r="C25" s="110"/>
      <c r="D25" s="83" t="s">
        <v>108</v>
      </c>
      <c r="E25" s="84">
        <f t="shared" si="0"/>
        <v>0.94</v>
      </c>
      <c r="F25" s="41" t="str">
        <f t="shared" si="3"/>
        <v>Et</v>
      </c>
      <c r="G25" s="42" t="str">
        <f t="shared" si="4"/>
        <v>Yes</v>
      </c>
      <c r="H25" s="41" t="str">
        <f t="shared" si="1"/>
        <v>Load reset: 115 to 140 F</v>
      </c>
      <c r="I25" s="82" t="str">
        <f t="shared" si="2"/>
        <v>W-Boiler_Et-300to2500k-0.94-fDraft-CndReset</v>
      </c>
      <c r="N25" t="s">
        <v>147</v>
      </c>
      <c r="O25" t="s">
        <v>54</v>
      </c>
      <c r="P25">
        <v>94</v>
      </c>
      <c r="Q25" t="s">
        <v>56</v>
      </c>
      <c r="R25" t="s">
        <v>53</v>
      </c>
    </row>
    <row r="26" spans="2:18" x14ac:dyDescent="0.25">
      <c r="B26" s="111" t="s">
        <v>147</v>
      </c>
      <c r="C26" s="110" t="str">
        <f>O26</f>
        <v>&gt; 2500</v>
      </c>
      <c r="D26" s="83" t="s">
        <v>70</v>
      </c>
      <c r="E26" s="84">
        <f t="shared" si="0"/>
        <v>0.8</v>
      </c>
      <c r="F26" s="41" t="str">
        <f t="shared" si="3"/>
        <v>Et</v>
      </c>
      <c r="G26" s="42" t="str">
        <f t="shared" si="4"/>
        <v>No</v>
      </c>
      <c r="H26" s="41" t="str">
        <f t="shared" si="1"/>
        <v>OA reset: 140 to 165 F</v>
      </c>
      <c r="I26" s="82" t="str">
        <f t="shared" si="2"/>
        <v>W-Boiler_Et-gt2500k-0.8-fDraft</v>
      </c>
      <c r="N26" t="s">
        <v>147</v>
      </c>
      <c r="O26" t="s">
        <v>57</v>
      </c>
      <c r="Q26" t="s">
        <v>56</v>
      </c>
      <c r="R26" t="s">
        <v>50</v>
      </c>
    </row>
    <row r="27" spans="2:18" x14ac:dyDescent="0.25">
      <c r="B27" s="111"/>
      <c r="C27" s="110"/>
      <c r="D27" s="83" t="s">
        <v>108</v>
      </c>
      <c r="E27" s="84">
        <f t="shared" si="0"/>
        <v>0.83</v>
      </c>
      <c r="F27" s="41" t="str">
        <f t="shared" si="3"/>
        <v>Et</v>
      </c>
      <c r="G27" s="42" t="str">
        <f t="shared" si="4"/>
        <v>No</v>
      </c>
      <c r="H27" s="41" t="str">
        <f t="shared" si="1"/>
        <v>OA reset: 140 to 165 F</v>
      </c>
      <c r="I27" s="82" t="str">
        <f t="shared" si="2"/>
        <v>W-Boiler_Et-gt2500k-0.83-fDraft</v>
      </c>
      <c r="N27" t="s">
        <v>147</v>
      </c>
      <c r="O27" t="s">
        <v>57</v>
      </c>
      <c r="P27">
        <v>83</v>
      </c>
      <c r="Q27" t="s">
        <v>56</v>
      </c>
      <c r="R27" t="s">
        <v>50</v>
      </c>
    </row>
    <row r="28" spans="2:18" x14ac:dyDescent="0.25">
      <c r="B28" s="111"/>
      <c r="C28" s="110"/>
      <c r="D28" s="83" t="s">
        <v>108</v>
      </c>
      <c r="E28" s="84">
        <f t="shared" si="0"/>
        <v>0.85</v>
      </c>
      <c r="F28" s="41" t="str">
        <f t="shared" si="3"/>
        <v>Et</v>
      </c>
      <c r="G28" s="42" t="str">
        <f t="shared" si="4"/>
        <v>No</v>
      </c>
      <c r="H28" s="41" t="str">
        <f t="shared" si="1"/>
        <v>OA reset: 140 to 165 F</v>
      </c>
      <c r="I28" s="82" t="str">
        <f t="shared" si="2"/>
        <v>W-Boiler_Et-gt2500k-0.85-fDraft</v>
      </c>
      <c r="N28" t="s">
        <v>147</v>
      </c>
      <c r="O28" t="s">
        <v>57</v>
      </c>
      <c r="P28">
        <v>85</v>
      </c>
      <c r="Q28" t="s">
        <v>56</v>
      </c>
      <c r="R28" t="s">
        <v>50</v>
      </c>
    </row>
    <row r="29" spans="2:18" x14ac:dyDescent="0.25">
      <c r="B29" s="111"/>
      <c r="C29" s="110"/>
      <c r="D29" s="83" t="s">
        <v>108</v>
      </c>
      <c r="E29" s="84">
        <f t="shared" si="0"/>
        <v>0.9</v>
      </c>
      <c r="F29" s="41" t="str">
        <f t="shared" si="3"/>
        <v>Et</v>
      </c>
      <c r="G29" s="42" t="str">
        <f t="shared" si="4"/>
        <v>Yes</v>
      </c>
      <c r="H29" s="41" t="str">
        <f t="shared" si="1"/>
        <v>OA reset: 140 to 165 F</v>
      </c>
      <c r="I29" s="82" t="str">
        <f t="shared" si="2"/>
        <v>W-Boiler_Et-gt2500k-0.9-fDraft-CndStd</v>
      </c>
      <c r="N29" t="s">
        <v>147</v>
      </c>
      <c r="O29" t="s">
        <v>57</v>
      </c>
      <c r="P29">
        <v>90</v>
      </c>
      <c r="Q29" t="s">
        <v>56</v>
      </c>
      <c r="R29" t="s">
        <v>51</v>
      </c>
    </row>
    <row r="30" spans="2:18" x14ac:dyDescent="0.25">
      <c r="B30" s="111"/>
      <c r="C30" s="110"/>
      <c r="D30" s="83" t="s">
        <v>108</v>
      </c>
      <c r="E30" s="84">
        <f t="shared" si="0"/>
        <v>0.9</v>
      </c>
      <c r="F30" s="41" t="str">
        <f t="shared" si="3"/>
        <v>Et</v>
      </c>
      <c r="G30" s="42" t="str">
        <f t="shared" si="4"/>
        <v>Yes</v>
      </c>
      <c r="H30" s="41" t="str">
        <f t="shared" si="1"/>
        <v>OA reset: 115 to 140 F</v>
      </c>
      <c r="I30" s="82" t="str">
        <f t="shared" si="2"/>
        <v>W-Boiler_Et-gt2500k-0.9-fDraft-CndLow</v>
      </c>
      <c r="N30" t="s">
        <v>147</v>
      </c>
      <c r="O30" t="s">
        <v>57</v>
      </c>
      <c r="P30">
        <v>90</v>
      </c>
      <c r="Q30" t="s">
        <v>56</v>
      </c>
      <c r="R30" t="s">
        <v>52</v>
      </c>
    </row>
    <row r="31" spans="2:18" x14ac:dyDescent="0.25">
      <c r="B31" s="111"/>
      <c r="C31" s="110"/>
      <c r="D31" s="83" t="s">
        <v>108</v>
      </c>
      <c r="E31" s="84">
        <f t="shared" si="0"/>
        <v>0.9</v>
      </c>
      <c r="F31" s="41" t="str">
        <f t="shared" si="3"/>
        <v>Et</v>
      </c>
      <c r="G31" s="42" t="str">
        <f t="shared" si="4"/>
        <v>Yes</v>
      </c>
      <c r="H31" s="41" t="str">
        <f t="shared" si="1"/>
        <v>Load reset: 115 to 140 F</v>
      </c>
      <c r="I31" s="82" t="str">
        <f t="shared" si="2"/>
        <v>W-Boiler_Et-gt2500k-0.9-fDraft-CndReset</v>
      </c>
      <c r="N31" t="s">
        <v>147</v>
      </c>
      <c r="O31" t="s">
        <v>57</v>
      </c>
      <c r="P31">
        <v>90</v>
      </c>
      <c r="Q31" t="s">
        <v>56</v>
      </c>
      <c r="R31" t="s">
        <v>53</v>
      </c>
    </row>
    <row r="32" spans="2:18" x14ac:dyDescent="0.25">
      <c r="B32" s="111"/>
      <c r="C32" s="110"/>
      <c r="D32" s="83" t="s">
        <v>108</v>
      </c>
      <c r="E32" s="84">
        <f t="shared" si="0"/>
        <v>0.94</v>
      </c>
      <c r="F32" s="41" t="str">
        <f t="shared" si="3"/>
        <v>Et</v>
      </c>
      <c r="G32" s="42" t="str">
        <f t="shared" si="4"/>
        <v>Yes</v>
      </c>
      <c r="H32" s="41" t="str">
        <f t="shared" si="1"/>
        <v>OA reset: 140 to 165 F</v>
      </c>
      <c r="I32" s="82" t="str">
        <f t="shared" si="2"/>
        <v>W-Boiler_Et-gt2500k-0.94-fDraft-CndStd</v>
      </c>
      <c r="N32" t="s">
        <v>147</v>
      </c>
      <c r="O32" t="s">
        <v>57</v>
      </c>
      <c r="P32">
        <v>94</v>
      </c>
      <c r="Q32" t="s">
        <v>56</v>
      </c>
      <c r="R32" t="s">
        <v>51</v>
      </c>
    </row>
    <row r="33" spans="2:18" x14ac:dyDescent="0.25">
      <c r="B33" s="111"/>
      <c r="C33" s="110"/>
      <c r="D33" s="83" t="s">
        <v>108</v>
      </c>
      <c r="E33" s="84">
        <f t="shared" si="0"/>
        <v>0.94</v>
      </c>
      <c r="F33" s="41" t="str">
        <f t="shared" si="3"/>
        <v>Et</v>
      </c>
      <c r="G33" s="42" t="str">
        <f t="shared" si="4"/>
        <v>Yes</v>
      </c>
      <c r="H33" s="41" t="str">
        <f t="shared" si="1"/>
        <v>OA reset: 115 to 140 F</v>
      </c>
      <c r="I33" s="82" t="str">
        <f t="shared" si="2"/>
        <v>W-Boiler_Et-gt2500k-0.94-fDraft-CndLow</v>
      </c>
      <c r="N33" t="s">
        <v>147</v>
      </c>
      <c r="O33" t="s">
        <v>57</v>
      </c>
      <c r="P33">
        <v>94</v>
      </c>
      <c r="Q33" t="s">
        <v>56</v>
      </c>
      <c r="R33" t="s">
        <v>52</v>
      </c>
    </row>
    <row r="34" spans="2:18" x14ac:dyDescent="0.25">
      <c r="B34" s="111"/>
      <c r="C34" s="110"/>
      <c r="D34" s="83" t="s">
        <v>108</v>
      </c>
      <c r="E34" s="84">
        <f t="shared" si="0"/>
        <v>0.94</v>
      </c>
      <c r="F34" s="41" t="str">
        <f t="shared" si="3"/>
        <v>Et</v>
      </c>
      <c r="G34" s="42" t="str">
        <f t="shared" si="4"/>
        <v>Yes</v>
      </c>
      <c r="H34" s="41" t="str">
        <f t="shared" si="1"/>
        <v>Load reset: 115 to 140 F</v>
      </c>
      <c r="I34" s="82" t="str">
        <f t="shared" si="2"/>
        <v>W-Boiler_Et-gt2500k-0.94-fDraft-CndReset</v>
      </c>
      <c r="N34" t="s">
        <v>147</v>
      </c>
      <c r="O34" t="s">
        <v>57</v>
      </c>
      <c r="P34">
        <v>94</v>
      </c>
      <c r="Q34" t="s">
        <v>56</v>
      </c>
      <c r="R34" t="s">
        <v>53</v>
      </c>
    </row>
    <row r="35" spans="2:18" x14ac:dyDescent="0.25">
      <c r="B35" s="116" t="s">
        <v>79</v>
      </c>
      <c r="C35" s="110" t="str">
        <f>O35</f>
        <v>&lt; 300</v>
      </c>
      <c r="D35" s="83" t="s">
        <v>70</v>
      </c>
      <c r="E35" s="84">
        <f t="shared" si="0"/>
        <v>0.8</v>
      </c>
      <c r="F35" s="41" t="str">
        <f t="shared" si="3"/>
        <v>AFUE</v>
      </c>
      <c r="G35" s="42" t="str">
        <f t="shared" si="4"/>
        <v>No</v>
      </c>
      <c r="H35" s="41" t="str">
        <f t="shared" si="1"/>
        <v>OA reset: 140 to 165 F</v>
      </c>
      <c r="I35" s="82" t="str">
        <f t="shared" si="2"/>
        <v>S-Boiler_AF-lt300k-0.8-fDraft</v>
      </c>
      <c r="O35" t="s">
        <v>47</v>
      </c>
      <c r="Q35" t="s">
        <v>49</v>
      </c>
      <c r="R35" t="s">
        <v>50</v>
      </c>
    </row>
    <row r="36" spans="2:18" x14ac:dyDescent="0.25">
      <c r="B36" s="116"/>
      <c r="C36" s="110"/>
      <c r="D36" s="83" t="s">
        <v>108</v>
      </c>
      <c r="E36" s="84">
        <f t="shared" si="0"/>
        <v>0.82</v>
      </c>
      <c r="F36" s="41" t="str">
        <f t="shared" si="3"/>
        <v>AFUE</v>
      </c>
      <c r="G36" s="42" t="str">
        <f t="shared" si="4"/>
        <v>No</v>
      </c>
      <c r="H36" s="41" t="str">
        <f t="shared" si="1"/>
        <v>OA reset: 140 to 165 F</v>
      </c>
      <c r="I36" s="82" t="str">
        <f t="shared" si="2"/>
        <v>S-Boiler_AF-lt300k-0.82-fDraft</v>
      </c>
      <c r="O36" t="s">
        <v>47</v>
      </c>
      <c r="P36">
        <v>82</v>
      </c>
      <c r="Q36" t="s">
        <v>49</v>
      </c>
      <c r="R36" t="s">
        <v>50</v>
      </c>
    </row>
    <row r="37" spans="2:18" x14ac:dyDescent="0.25">
      <c r="B37" s="116"/>
      <c r="C37" s="110"/>
      <c r="D37" s="83" t="s">
        <v>108</v>
      </c>
      <c r="E37" s="84">
        <f t="shared" si="0"/>
        <v>0.83</v>
      </c>
      <c r="F37" s="41" t="str">
        <f t="shared" si="3"/>
        <v>AFUE</v>
      </c>
      <c r="G37" s="42" t="str">
        <f t="shared" si="4"/>
        <v>No</v>
      </c>
      <c r="H37" s="41" t="str">
        <f t="shared" si="1"/>
        <v>OA reset: 140 to 165 F</v>
      </c>
      <c r="I37" s="82" t="str">
        <f t="shared" si="2"/>
        <v>S-Boiler_AF-lt300k-0.83-fDraft</v>
      </c>
      <c r="O37" t="s">
        <v>47</v>
      </c>
      <c r="P37">
        <v>83</v>
      </c>
      <c r="Q37" t="s">
        <v>49</v>
      </c>
      <c r="R37" t="s">
        <v>50</v>
      </c>
    </row>
    <row r="38" spans="2:18" x14ac:dyDescent="0.25">
      <c r="B38" s="118" t="s">
        <v>79</v>
      </c>
      <c r="C38" s="110" t="str">
        <f>O38</f>
        <v>300 - 2500</v>
      </c>
      <c r="D38" s="83" t="s">
        <v>70</v>
      </c>
      <c r="E38" s="84">
        <f t="shared" si="0"/>
        <v>0.79</v>
      </c>
      <c r="F38" s="41" t="str">
        <f t="shared" si="3"/>
        <v>Et</v>
      </c>
      <c r="G38" s="42" t="str">
        <f t="shared" si="4"/>
        <v>No</v>
      </c>
      <c r="H38" s="41" t="str">
        <f t="shared" si="1"/>
        <v>OA reset: 140 to 165 F</v>
      </c>
      <c r="I38" s="82" t="str">
        <f t="shared" si="2"/>
        <v>S-Boiler_Et-300to2500k-0.79-fDraft</v>
      </c>
      <c r="O38" t="s">
        <v>54</v>
      </c>
      <c r="Q38" t="s">
        <v>56</v>
      </c>
      <c r="R38" t="s">
        <v>50</v>
      </c>
    </row>
    <row r="39" spans="2:18" x14ac:dyDescent="0.25">
      <c r="B39" s="118"/>
      <c r="C39" s="110"/>
      <c r="D39" s="83" t="s">
        <v>108</v>
      </c>
      <c r="E39" s="84">
        <f t="shared" si="0"/>
        <v>0.81</v>
      </c>
      <c r="F39" s="41" t="str">
        <f t="shared" si="3"/>
        <v>Et</v>
      </c>
      <c r="G39" s="42" t="str">
        <f t="shared" si="4"/>
        <v>No</v>
      </c>
      <c r="H39" s="41" t="str">
        <f t="shared" si="1"/>
        <v>OA reset: 140 to 165 F</v>
      </c>
      <c r="I39" s="82" t="str">
        <f t="shared" si="2"/>
        <v>S-Boiler_Et-300to2500k-0.81-fDraft</v>
      </c>
      <c r="O39" t="s">
        <v>54</v>
      </c>
      <c r="P39">
        <v>81</v>
      </c>
      <c r="Q39" t="s">
        <v>56</v>
      </c>
      <c r="R39" t="s">
        <v>50</v>
      </c>
    </row>
    <row r="40" spans="2:18" x14ac:dyDescent="0.25">
      <c r="B40" s="118"/>
      <c r="C40" s="110"/>
      <c r="D40" s="83" t="s">
        <v>108</v>
      </c>
      <c r="E40" s="84">
        <f t="shared" si="0"/>
        <v>0.82</v>
      </c>
      <c r="F40" s="41" t="str">
        <f t="shared" si="3"/>
        <v>Et</v>
      </c>
      <c r="G40" s="42" t="str">
        <f t="shared" si="4"/>
        <v>No</v>
      </c>
      <c r="H40" s="41" t="str">
        <f t="shared" si="1"/>
        <v>OA reset: 140 to 165 F</v>
      </c>
      <c r="I40" s="82" t="str">
        <f t="shared" si="2"/>
        <v>S-Boiler_Et-300to2500k-0.82-fDraft</v>
      </c>
      <c r="O40" t="s">
        <v>54</v>
      </c>
      <c r="P40">
        <v>82</v>
      </c>
      <c r="Q40" t="s">
        <v>56</v>
      </c>
      <c r="R40" t="s">
        <v>50</v>
      </c>
    </row>
    <row r="41" spans="2:18" x14ac:dyDescent="0.25">
      <c r="B41" s="116" t="s">
        <v>79</v>
      </c>
      <c r="C41" s="110" t="str">
        <f>O41</f>
        <v>&gt; 2500</v>
      </c>
      <c r="D41" s="83" t="s">
        <v>70</v>
      </c>
      <c r="E41" s="84">
        <f t="shared" si="0"/>
        <v>0.79</v>
      </c>
      <c r="F41" s="41" t="str">
        <f t="shared" si="3"/>
        <v>Et</v>
      </c>
      <c r="G41" s="42" t="str">
        <f t="shared" si="4"/>
        <v>No</v>
      </c>
      <c r="H41" s="41" t="str">
        <f t="shared" si="1"/>
        <v>OA reset: 140 to 165 F</v>
      </c>
      <c r="I41" s="82" t="str">
        <f t="shared" si="2"/>
        <v>S-Boiler_Et-gt2500k-0.79-fDraft</v>
      </c>
      <c r="O41" t="s">
        <v>57</v>
      </c>
      <c r="Q41" t="s">
        <v>56</v>
      </c>
      <c r="R41" t="s">
        <v>50</v>
      </c>
    </row>
    <row r="42" spans="2:18" x14ac:dyDescent="0.25">
      <c r="B42" s="116"/>
      <c r="C42" s="110"/>
      <c r="D42" s="83" t="s">
        <v>108</v>
      </c>
      <c r="E42" s="84">
        <f t="shared" si="0"/>
        <v>0.8</v>
      </c>
      <c r="F42" s="41" t="str">
        <f t="shared" si="3"/>
        <v>Et</v>
      </c>
      <c r="G42" s="42" t="str">
        <f t="shared" si="4"/>
        <v>No</v>
      </c>
      <c r="H42" s="41" t="str">
        <f t="shared" si="1"/>
        <v>OA reset: 140 to 165 F</v>
      </c>
      <c r="I42" s="82" t="str">
        <f t="shared" si="2"/>
        <v>S-Boiler_Et-gt2500k-0.8-fDraft</v>
      </c>
      <c r="O42" t="s">
        <v>57</v>
      </c>
      <c r="P42">
        <v>80</v>
      </c>
      <c r="Q42" t="s">
        <v>56</v>
      </c>
      <c r="R42" t="s">
        <v>50</v>
      </c>
    </row>
    <row r="43" spans="2:18" x14ac:dyDescent="0.25">
      <c r="B43" s="116"/>
      <c r="C43" s="110"/>
      <c r="D43" s="83" t="s">
        <v>108</v>
      </c>
      <c r="E43" s="84">
        <f t="shared" si="0"/>
        <v>0.81</v>
      </c>
      <c r="F43" s="41" t="str">
        <f t="shared" si="3"/>
        <v>Et</v>
      </c>
      <c r="G43" s="42" t="str">
        <f t="shared" si="4"/>
        <v>No</v>
      </c>
      <c r="H43" s="41" t="str">
        <f t="shared" si="1"/>
        <v>OA reset: 140 to 165 F</v>
      </c>
      <c r="I43" s="82" t="str">
        <f t="shared" si="2"/>
        <v>S-Boiler_Et-gt2500k-0.81-fDraft</v>
      </c>
      <c r="O43" t="s">
        <v>57</v>
      </c>
      <c r="P43">
        <v>81</v>
      </c>
      <c r="Q43" t="s">
        <v>56</v>
      </c>
      <c r="R43" t="s">
        <v>50</v>
      </c>
    </row>
    <row r="44" spans="2:18" ht="15.75" thickBot="1" x14ac:dyDescent="0.3">
      <c r="B44" s="117"/>
      <c r="C44" s="119"/>
      <c r="D44" s="85" t="s">
        <v>108</v>
      </c>
      <c r="E44" s="86">
        <f t="shared" si="0"/>
        <v>0.82</v>
      </c>
      <c r="F44" s="46" t="str">
        <f t="shared" si="3"/>
        <v>Et</v>
      </c>
      <c r="G44" s="69" t="str">
        <f t="shared" si="4"/>
        <v>No</v>
      </c>
      <c r="H44" s="46" t="str">
        <f t="shared" si="1"/>
        <v>OA reset: 140 to 165 F</v>
      </c>
      <c r="I44" s="87" t="str">
        <f t="shared" si="2"/>
        <v>S-Boiler_Et-gt2500k-0.82-fDraft</v>
      </c>
      <c r="O44" t="s">
        <v>57</v>
      </c>
      <c r="P44">
        <v>82</v>
      </c>
      <c r="Q44" t="s">
        <v>56</v>
      </c>
      <c r="R44" t="s">
        <v>50</v>
      </c>
    </row>
    <row r="45" spans="2:18" x14ac:dyDescent="0.25">
      <c r="B45" s="93"/>
    </row>
    <row r="46" spans="2:18" x14ac:dyDescent="0.25">
      <c r="B46" s="93"/>
    </row>
    <row r="47" spans="2:18" x14ac:dyDescent="0.25">
      <c r="B47" s="93"/>
    </row>
    <row r="48" spans="2:18" x14ac:dyDescent="0.25">
      <c r="B48" s="93"/>
    </row>
    <row r="49" spans="2:2" x14ac:dyDescent="0.25">
      <c r="B49" s="93"/>
    </row>
    <row r="50" spans="2:2" x14ac:dyDescent="0.25">
      <c r="B50" s="93"/>
    </row>
    <row r="51" spans="2:2" x14ac:dyDescent="0.25">
      <c r="B51" s="93"/>
    </row>
  </sheetData>
  <mergeCells count="13">
    <mergeCell ref="E5:F5"/>
    <mergeCell ref="C17:C25"/>
    <mergeCell ref="B41:B44"/>
    <mergeCell ref="B38:B40"/>
    <mergeCell ref="B35:B37"/>
    <mergeCell ref="C35:C37"/>
    <mergeCell ref="C38:C40"/>
    <mergeCell ref="C41:C44"/>
    <mergeCell ref="C26:C34"/>
    <mergeCell ref="B26:B34"/>
    <mergeCell ref="B17:B25"/>
    <mergeCell ref="C6:C16"/>
    <mergeCell ref="B6:B16"/>
  </mergeCells>
  <pageMargins left="0.7" right="0.7" top="0.75" bottom="0.75" header="0.3" footer="0.3"/>
  <pageSetup orientation="portrait" horizontalDpi="0" verticalDpi="0" r:id="rId1"/>
  <headerFooter>
    <oddFooter>&amp;L&amp;Z&amp;F &amp;A&amp;C&amp;P&amp;R&amp;D &amp;T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BN39"/>
  <sheetViews>
    <sheetView workbookViewId="0">
      <selection activeCell="A8" sqref="A8"/>
    </sheetView>
  </sheetViews>
  <sheetFormatPr defaultRowHeight="15" x14ac:dyDescent="0.25"/>
  <cols>
    <col min="1" max="1" width="2.5703125" customWidth="1"/>
    <col min="2" max="2" width="9.7109375" hidden="1" customWidth="1"/>
    <col min="3" max="3" width="4.42578125" hidden="1" customWidth="1"/>
    <col min="4" max="4" width="9.5703125" hidden="1" customWidth="1"/>
    <col min="5" max="5" width="9.85546875" hidden="1" customWidth="1"/>
    <col min="6" max="6" width="9.42578125" hidden="1" customWidth="1"/>
    <col min="7" max="7" width="9.28515625" hidden="1" customWidth="1"/>
    <col min="8" max="8" width="3.85546875" hidden="1" customWidth="1"/>
    <col min="9" max="9" width="5" hidden="1" customWidth="1"/>
    <col min="10" max="10" width="5.5703125" hidden="1" customWidth="1"/>
    <col min="11" max="11" width="6.42578125" hidden="1" customWidth="1"/>
    <col min="12" max="12" width="6.85546875" hidden="1" customWidth="1"/>
    <col min="13" max="13" width="8.140625" hidden="1" customWidth="1"/>
    <col min="14" max="14" width="9.42578125" hidden="1" customWidth="1"/>
    <col min="15" max="15" width="5" hidden="1" customWidth="1"/>
    <col min="16" max="16" width="4.5703125" hidden="1" customWidth="1"/>
    <col min="17" max="17" width="6" bestFit="1" customWidth="1"/>
    <col min="18" max="18" width="68.85546875" customWidth="1"/>
    <col min="19" max="19" width="76.7109375" bestFit="1" customWidth="1"/>
    <col min="20" max="20" width="10.42578125" customWidth="1"/>
    <col min="22" max="22" width="10.140625" customWidth="1"/>
    <col min="23" max="23" width="47.7109375" customWidth="1"/>
    <col min="42" max="43" width="49.5703125" bestFit="1" customWidth="1"/>
    <col min="44" max="44" width="30.7109375" customWidth="1"/>
    <col min="45" max="45" width="25.28515625" customWidth="1"/>
    <col min="46" max="46" width="24.85546875" customWidth="1"/>
    <col min="47" max="47" width="28.5703125" customWidth="1"/>
  </cols>
  <sheetData>
    <row r="1" spans="2:66" s="1" customFormat="1" ht="16.5" customHeight="1" x14ac:dyDescent="0.25">
      <c r="BM1" s="2"/>
      <c r="BN1" s="2"/>
    </row>
    <row r="2" spans="2:66" s="1" customFormat="1" ht="20.25" thickBot="1" x14ac:dyDescent="0.35">
      <c r="R2" s="3" t="s">
        <v>0</v>
      </c>
      <c r="AQ2" s="1">
        <f>MATCH("Technology Description",hHdrTechnologies,0)</f>
        <v>19</v>
      </c>
      <c r="AR2" s="1">
        <f>MATCH("Technology Description",hHdrTechnologies,0)</f>
        <v>19</v>
      </c>
      <c r="AT2" s="1">
        <f>MATCH("TechID",hHdrTechnologies,0)</f>
        <v>7</v>
      </c>
      <c r="AU2" s="1">
        <f>MATCH("TechID",hHdrTechnologies,0)</f>
        <v>7</v>
      </c>
      <c r="BM2" s="2"/>
      <c r="BN2" s="2"/>
    </row>
    <row r="3" spans="2:66" s="1" customFormat="1" ht="15.75" thickTop="1" x14ac:dyDescent="0.25">
      <c r="R3" s="4" t="s">
        <v>1</v>
      </c>
      <c r="BM3" s="2"/>
      <c r="BN3" s="2"/>
    </row>
    <row r="4" spans="2:66" s="1" customFormat="1" x14ac:dyDescent="0.25">
      <c r="R4" s="4"/>
      <c r="BM4" s="2"/>
      <c r="BN4" s="2"/>
    </row>
    <row r="5" spans="2:66" s="1" customFormat="1" x14ac:dyDescent="0.25">
      <c r="Q5" s="5" t="s">
        <v>2</v>
      </c>
      <c r="R5" s="6" t="s">
        <v>3</v>
      </c>
      <c r="S5" s="6" t="s">
        <v>4</v>
      </c>
      <c r="T5" s="6" t="s">
        <v>5</v>
      </c>
      <c r="U5" s="6" t="s">
        <v>6</v>
      </c>
      <c r="V5" s="6" t="s">
        <v>7</v>
      </c>
      <c r="W5" s="6" t="s">
        <v>8</v>
      </c>
      <c r="X5" s="6" t="s">
        <v>9</v>
      </c>
      <c r="Y5" s="6" t="s">
        <v>10</v>
      </c>
      <c r="Z5" s="6" t="s">
        <v>11</v>
      </c>
      <c r="AA5" s="7" t="s">
        <v>12</v>
      </c>
      <c r="AB5" s="7" t="s">
        <v>13</v>
      </c>
      <c r="AC5" s="6" t="s">
        <v>14</v>
      </c>
      <c r="AD5" s="6" t="s">
        <v>15</v>
      </c>
      <c r="AE5" s="6" t="s">
        <v>16</v>
      </c>
      <c r="AF5" s="6" t="s">
        <v>17</v>
      </c>
      <c r="AG5" s="6" t="s">
        <v>18</v>
      </c>
      <c r="AH5" s="6" t="s">
        <v>19</v>
      </c>
      <c r="AI5" s="6" t="s">
        <v>20</v>
      </c>
      <c r="AJ5" s="6" t="s">
        <v>21</v>
      </c>
      <c r="AK5" s="6" t="s">
        <v>22</v>
      </c>
      <c r="AL5" s="6" t="s">
        <v>23</v>
      </c>
      <c r="AM5" s="6" t="s">
        <v>24</v>
      </c>
      <c r="AN5" s="6" t="s">
        <v>25</v>
      </c>
      <c r="AO5" s="6" t="s">
        <v>26</v>
      </c>
      <c r="AP5" s="6" t="s">
        <v>27</v>
      </c>
      <c r="AQ5" s="6" t="s">
        <v>28</v>
      </c>
      <c r="AR5" s="6" t="s">
        <v>29</v>
      </c>
      <c r="AS5" s="6" t="s">
        <v>30</v>
      </c>
      <c r="AT5" s="7" t="s">
        <v>31</v>
      </c>
      <c r="AU5" s="7" t="s">
        <v>32</v>
      </c>
      <c r="AV5" s="6" t="s">
        <v>33</v>
      </c>
      <c r="AW5" s="6" t="s">
        <v>34</v>
      </c>
      <c r="AX5" s="6" t="s">
        <v>35</v>
      </c>
      <c r="AY5" s="6" t="s">
        <v>36</v>
      </c>
      <c r="AZ5" s="6" t="s">
        <v>37</v>
      </c>
      <c r="BA5" s="6" t="s">
        <v>38</v>
      </c>
      <c r="BB5" s="6" t="s">
        <v>39</v>
      </c>
      <c r="BC5" s="6" t="s">
        <v>40</v>
      </c>
      <c r="BD5" s="6" t="s">
        <v>41</v>
      </c>
      <c r="BE5" s="6" t="s">
        <v>42</v>
      </c>
      <c r="BF5" s="6" t="s">
        <v>43</v>
      </c>
      <c r="BG5" s="6" t="s">
        <v>44</v>
      </c>
      <c r="BM5" s="2"/>
      <c r="BN5" s="2"/>
    </row>
    <row r="6" spans="2:66" s="1" customFormat="1" ht="16.5" customHeight="1" x14ac:dyDescent="0.25">
      <c r="F6" s="1" t="s">
        <v>67</v>
      </c>
      <c r="G6" s="1" t="s">
        <v>68</v>
      </c>
      <c r="H6" s="1" t="s">
        <v>60</v>
      </c>
      <c r="I6" s="1" t="s">
        <v>61</v>
      </c>
      <c r="J6" s="1" t="s">
        <v>62</v>
      </c>
      <c r="K6" s="1" t="s">
        <v>63</v>
      </c>
      <c r="L6" s="1" t="s">
        <v>64</v>
      </c>
      <c r="M6" s="1" t="s">
        <v>65</v>
      </c>
      <c r="R6" s="8" t="s">
        <v>45</v>
      </c>
      <c r="V6" s="9"/>
      <c r="BF6" s="10"/>
      <c r="BM6" s="2"/>
      <c r="BN6" s="2"/>
    </row>
    <row r="7" spans="2:66" ht="75" x14ac:dyDescent="0.25">
      <c r="B7" t="s">
        <v>80</v>
      </c>
      <c r="C7" t="s">
        <v>46</v>
      </c>
      <c r="D7" t="s">
        <v>47</v>
      </c>
      <c r="E7" t="s">
        <v>48</v>
      </c>
      <c r="F7">
        <v>80</v>
      </c>
      <c r="G7">
        <v>82</v>
      </c>
      <c r="H7">
        <v>82</v>
      </c>
      <c r="I7">
        <v>84</v>
      </c>
      <c r="J7" t="s">
        <v>49</v>
      </c>
      <c r="N7" t="s">
        <v>50</v>
      </c>
      <c r="O7">
        <v>2109</v>
      </c>
      <c r="Q7" s="18">
        <v>901</v>
      </c>
      <c r="R7" t="str">
        <f>"NG-HVAC-Blr-"&amp;C7&amp;"-"&amp;E7&amp;"kBtuh-"&amp;SUBSTITUTE(TEXT(I7,"00.0"),".","p")&amp;J7&amp;"-"&amp;N7</f>
        <v>NG-HVAC-Blr-HW-lt300kBtuh-84p0AFUE-Drft</v>
      </c>
      <c r="S7" t="str">
        <f>AR7</f>
        <v>Hot water boiler (&lt; 300 kBtuh, 84.0 AFUE, OA Reset from 140 to 165 F)</v>
      </c>
      <c r="T7" t="s">
        <v>69</v>
      </c>
      <c r="V7" s="121" t="s">
        <v>179</v>
      </c>
      <c r="W7" t="str">
        <f>R7</f>
        <v>NG-HVAC-Blr-HW-lt300kBtuh-84p0AFUE-Drft</v>
      </c>
      <c r="X7" t="s">
        <v>72</v>
      </c>
      <c r="Y7" s="1" t="s">
        <v>70</v>
      </c>
      <c r="Z7" s="1" t="s">
        <v>71</v>
      </c>
      <c r="AA7" s="1" t="s">
        <v>73</v>
      </c>
      <c r="AB7" s="1" t="s">
        <v>73</v>
      </c>
      <c r="AC7" s="1" t="s">
        <v>71</v>
      </c>
      <c r="AD7" s="1"/>
      <c r="AE7" s="1" t="s">
        <v>74</v>
      </c>
      <c r="AF7" s="1"/>
      <c r="AG7" s="1" t="s">
        <v>74</v>
      </c>
      <c r="AH7" s="1" t="s">
        <v>75</v>
      </c>
      <c r="AI7" s="1" t="s">
        <v>76</v>
      </c>
      <c r="AJ7" s="1" t="s">
        <v>77</v>
      </c>
      <c r="AK7" t="s">
        <v>78</v>
      </c>
      <c r="AL7" t="str">
        <f>IF($C7="HW","Water",IF($C7="Stm","Steam","XXXXXXX"))&amp;"Htg_eq"</f>
        <v>WaterHtg_eq</v>
      </c>
      <c r="AM7" t="str">
        <f>"Boiler_"&amp;LEFT(J7,2)</f>
        <v>Boiler_AF</v>
      </c>
      <c r="AO7" t="s">
        <v>81</v>
      </c>
      <c r="AP7" s="28" t="str">
        <f>VLOOKUP(C7&amp;"_"&amp;E7,Technologies!$V$10:$W$15,2,FALSE)</f>
        <v>Hot water boiler,&lt; 300 kBtuh; 
Pre-2005: 80.0 Et, No reset
2006 - 2009: 80.0 Et, OA Reset from 140 to 165 F
2010 - 2013: 80.0 Et, OA Reset from 140 to 165 F
2014 - 2015: 82.0 Et, OA Reset from 140 to 165 F</v>
      </c>
      <c r="AQ7" s="28" t="str">
        <f t="shared" ref="AQ7:AQ39" si="0">VLOOKUP("Stan"&amp;$C7&amp;$E7,tblTechnologies,AQ$2,FALSE)</f>
        <v>Hot water boiler (&lt; 300 kBtuh, 82.0 AFUE, OA Reset from 140 to 165 F)</v>
      </c>
      <c r="AR7" s="28" t="str">
        <f t="shared" ref="AR7:AR39" si="1">VLOOKUP("Meas"&amp;$C7&amp;$E7&amp;"_"&amp;$I7&amp;$N7,tblTechnologies,AR$2,FALSE)</f>
        <v>Hot water boiler (&lt; 300 kBtuh, 84.0 AFUE, OA Reset from 140 to 165 F)</v>
      </c>
      <c r="AT7" s="28" t="str">
        <f t="shared" ref="AT7:AT39" si="2">VLOOKUP("Stan"&amp;$C7&amp;$E7,tblTechnologies,AT$2,FALSE)</f>
        <v>W-Boiler_AF-lt300k-0.82-fDraft</v>
      </c>
      <c r="AU7" s="28" t="str">
        <f t="shared" ref="AU7:AU39" si="3">VLOOKUP("Meas"&amp;$C7&amp;$E7&amp;"_"&amp;$I7&amp;$N7,tblTechnologies,AU$2,FALSE)</f>
        <v>W-Boiler_AF-lt300k-0.84-fDraft</v>
      </c>
      <c r="AX7" t="s">
        <v>74</v>
      </c>
      <c r="AY7" t="s">
        <v>74</v>
      </c>
      <c r="BC7" t="s">
        <v>81</v>
      </c>
      <c r="BE7" t="s">
        <v>71</v>
      </c>
      <c r="BF7" s="120" t="s">
        <v>178</v>
      </c>
    </row>
    <row r="8" spans="2:66" x14ac:dyDescent="0.25">
      <c r="B8" t="s">
        <v>80</v>
      </c>
      <c r="C8" t="s">
        <v>46</v>
      </c>
      <c r="D8" t="s">
        <v>47</v>
      </c>
      <c r="E8" t="s">
        <v>48</v>
      </c>
      <c r="F8">
        <v>80</v>
      </c>
      <c r="G8">
        <v>82</v>
      </c>
      <c r="H8">
        <v>82</v>
      </c>
      <c r="I8">
        <v>84.5</v>
      </c>
      <c r="J8" t="s">
        <v>49</v>
      </c>
      <c r="N8" t="s">
        <v>50</v>
      </c>
      <c r="O8">
        <v>2110</v>
      </c>
      <c r="Q8" s="18">
        <v>902</v>
      </c>
      <c r="R8" t="str">
        <f t="shared" ref="R8:R39" si="4">"NG-HVAC-Blr-"&amp;C8&amp;"-"&amp;E8&amp;"kBtuh-"&amp;SUBSTITUTE(TEXT(I8,"00.0"),".","p")&amp;J8&amp;"-"&amp;N8</f>
        <v>NG-HVAC-Blr-HW-lt300kBtuh-84p5AFUE-Drft</v>
      </c>
      <c r="S8" t="str">
        <f t="shared" ref="S8:S39" si="5">AR8</f>
        <v>Hot water boiler (&lt; 300 kBtuh, 84.5 AFUE, OA Reset from 140 to 165 F)</v>
      </c>
      <c r="T8" t="s">
        <v>69</v>
      </c>
      <c r="V8" s="121" t="s">
        <v>179</v>
      </c>
      <c r="W8" t="str">
        <f t="shared" ref="W8:W39" si="6">R8</f>
        <v>NG-HVAC-Blr-HW-lt300kBtuh-84p5AFUE-Drft</v>
      </c>
      <c r="X8" t="s">
        <v>72</v>
      </c>
      <c r="Y8" s="1" t="s">
        <v>70</v>
      </c>
      <c r="Z8" s="1" t="s">
        <v>71</v>
      </c>
      <c r="AA8" s="1" t="s">
        <v>73</v>
      </c>
      <c r="AB8" s="1" t="s">
        <v>73</v>
      </c>
      <c r="AC8" s="1" t="s">
        <v>71</v>
      </c>
      <c r="AD8" s="1"/>
      <c r="AE8" s="1" t="s">
        <v>74</v>
      </c>
      <c r="AF8" s="1"/>
      <c r="AG8" s="1" t="s">
        <v>74</v>
      </c>
      <c r="AH8" s="1" t="s">
        <v>75</v>
      </c>
      <c r="AI8" s="1" t="s">
        <v>76</v>
      </c>
      <c r="AJ8" s="1" t="s">
        <v>77</v>
      </c>
      <c r="AK8" t="s">
        <v>78</v>
      </c>
      <c r="AL8" t="str">
        <f t="shared" ref="AL8:AL39" si="7">IF($C8="HW","Water",IF($C8="Stm","Steam","XXXXXXX"))&amp;"Htg_eq"</f>
        <v>WaterHtg_eq</v>
      </c>
      <c r="AM8" t="str">
        <f t="shared" ref="AM8:AM39" si="8">"Boiler_"&amp;LEFT(J8,2)</f>
        <v>Boiler_AF</v>
      </c>
      <c r="AO8" t="s">
        <v>81</v>
      </c>
      <c r="AP8" s="27" t="str">
        <f>VLOOKUP(C8&amp;"_"&amp;E8,Technologies!$V$10:$W$15,2,FALSE)</f>
        <v>Hot water boiler,&lt; 300 kBtuh; 
Pre-2005: 80.0 Et, No reset
2006 - 2009: 80.0 Et, OA Reset from 140 to 165 F
2010 - 2013: 80.0 Et, OA Reset from 140 to 165 F
2014 - 2015: 82.0 Et, OA Reset from 140 to 165 F</v>
      </c>
      <c r="AQ8" s="27" t="str">
        <f t="shared" si="0"/>
        <v>Hot water boiler (&lt; 300 kBtuh, 82.0 AFUE, OA Reset from 140 to 165 F)</v>
      </c>
      <c r="AR8" s="27" t="str">
        <f t="shared" si="1"/>
        <v>Hot water boiler (&lt; 300 kBtuh, 84.5 AFUE, OA Reset from 140 to 165 F)</v>
      </c>
      <c r="AS8" s="31"/>
      <c r="AT8" s="27" t="str">
        <f t="shared" si="2"/>
        <v>W-Boiler_AF-lt300k-0.82-fDraft</v>
      </c>
      <c r="AU8" s="27" t="str">
        <f t="shared" si="3"/>
        <v>W-Boiler_AF-lt300k-0.845-fDraft</v>
      </c>
      <c r="AX8" t="s">
        <v>74</v>
      </c>
      <c r="AY8" t="s">
        <v>74</v>
      </c>
      <c r="BC8" t="s">
        <v>81</v>
      </c>
      <c r="BE8" t="s">
        <v>71</v>
      </c>
      <c r="BF8" s="120" t="s">
        <v>178</v>
      </c>
    </row>
    <row r="9" spans="2:66" x14ac:dyDescent="0.25">
      <c r="B9" t="s">
        <v>80</v>
      </c>
      <c r="C9" t="s">
        <v>46</v>
      </c>
      <c r="D9" t="s">
        <v>47</v>
      </c>
      <c r="E9" t="s">
        <v>48</v>
      </c>
      <c r="F9">
        <v>80</v>
      </c>
      <c r="G9">
        <v>82</v>
      </c>
      <c r="H9">
        <v>82</v>
      </c>
      <c r="I9">
        <v>85</v>
      </c>
      <c r="J9" t="s">
        <v>49</v>
      </c>
      <c r="N9" t="s">
        <v>50</v>
      </c>
      <c r="O9">
        <v>2111</v>
      </c>
      <c r="Q9" s="18">
        <v>903</v>
      </c>
      <c r="R9" t="str">
        <f t="shared" si="4"/>
        <v>NG-HVAC-Blr-HW-lt300kBtuh-85p0AFUE-Drft</v>
      </c>
      <c r="S9" t="str">
        <f t="shared" si="5"/>
        <v>Hot water boiler (&lt; 300 kBtuh, 85.0 AFUE, OA Reset from 140 to 165 F)</v>
      </c>
      <c r="T9" t="s">
        <v>69</v>
      </c>
      <c r="V9" s="121" t="s">
        <v>179</v>
      </c>
      <c r="W9" t="str">
        <f t="shared" si="6"/>
        <v>NG-HVAC-Blr-HW-lt300kBtuh-85p0AFUE-Drft</v>
      </c>
      <c r="X9" t="s">
        <v>72</v>
      </c>
      <c r="Y9" s="1" t="s">
        <v>70</v>
      </c>
      <c r="Z9" s="1" t="s">
        <v>71</v>
      </c>
      <c r="AA9" s="1" t="s">
        <v>73</v>
      </c>
      <c r="AB9" s="1" t="s">
        <v>73</v>
      </c>
      <c r="AC9" s="1" t="s">
        <v>71</v>
      </c>
      <c r="AD9" s="1"/>
      <c r="AE9" s="1" t="s">
        <v>74</v>
      </c>
      <c r="AF9" s="1"/>
      <c r="AG9" s="1" t="s">
        <v>74</v>
      </c>
      <c r="AH9" s="1" t="s">
        <v>75</v>
      </c>
      <c r="AI9" s="1" t="s">
        <v>76</v>
      </c>
      <c r="AJ9" s="1" t="s">
        <v>77</v>
      </c>
      <c r="AK9" t="s">
        <v>78</v>
      </c>
      <c r="AL9" t="str">
        <f t="shared" si="7"/>
        <v>WaterHtg_eq</v>
      </c>
      <c r="AM9" t="str">
        <f t="shared" si="8"/>
        <v>Boiler_AF</v>
      </c>
      <c r="AO9" t="s">
        <v>81</v>
      </c>
      <c r="AP9" s="27" t="str">
        <f>VLOOKUP(C9&amp;"_"&amp;E9,Technologies!$V$10:$W$15,2,FALSE)</f>
        <v>Hot water boiler,&lt; 300 kBtuh; 
Pre-2005: 80.0 Et, No reset
2006 - 2009: 80.0 Et, OA Reset from 140 to 165 F
2010 - 2013: 80.0 Et, OA Reset from 140 to 165 F
2014 - 2015: 82.0 Et, OA Reset from 140 to 165 F</v>
      </c>
      <c r="AQ9" s="27" t="str">
        <f t="shared" si="0"/>
        <v>Hot water boiler (&lt; 300 kBtuh, 82.0 AFUE, OA Reset from 140 to 165 F)</v>
      </c>
      <c r="AR9" s="27" t="str">
        <f t="shared" si="1"/>
        <v>Hot water boiler (&lt; 300 kBtuh, 85.0 AFUE, OA Reset from 140 to 165 F)</v>
      </c>
      <c r="AS9" s="31"/>
      <c r="AT9" s="27" t="str">
        <f t="shared" si="2"/>
        <v>W-Boiler_AF-lt300k-0.82-fDraft</v>
      </c>
      <c r="AU9" s="27" t="str">
        <f t="shared" si="3"/>
        <v>W-Boiler_AF-lt300k-0.85-fDraft</v>
      </c>
      <c r="AX9" t="s">
        <v>74</v>
      </c>
      <c r="AY9" t="s">
        <v>74</v>
      </c>
      <c r="BC9" t="s">
        <v>81</v>
      </c>
      <c r="BE9" t="s">
        <v>71</v>
      </c>
      <c r="BF9" s="120" t="s">
        <v>178</v>
      </c>
    </row>
    <row r="10" spans="2:66" x14ac:dyDescent="0.25">
      <c r="B10" t="s">
        <v>80</v>
      </c>
      <c r="C10" t="s">
        <v>46</v>
      </c>
      <c r="D10" t="s">
        <v>47</v>
      </c>
      <c r="E10" t="s">
        <v>48</v>
      </c>
      <c r="F10">
        <v>80</v>
      </c>
      <c r="G10">
        <v>82</v>
      </c>
      <c r="H10">
        <v>82</v>
      </c>
      <c r="I10">
        <v>87</v>
      </c>
      <c r="J10" t="s">
        <v>49</v>
      </c>
      <c r="N10" t="s">
        <v>50</v>
      </c>
      <c r="O10">
        <v>2112</v>
      </c>
      <c r="Q10" s="18">
        <v>904</v>
      </c>
      <c r="R10" t="str">
        <f t="shared" si="4"/>
        <v>NG-HVAC-Blr-HW-lt300kBtuh-87p0AFUE-Drft</v>
      </c>
      <c r="S10" t="str">
        <f t="shared" si="5"/>
        <v>Hot water boiler (&lt; 300 kBtuh, 87.0 AFUE, OA Reset from 140 to 165 F)</v>
      </c>
      <c r="T10" t="s">
        <v>69</v>
      </c>
      <c r="V10" s="121" t="s">
        <v>179</v>
      </c>
      <c r="W10" t="str">
        <f t="shared" si="6"/>
        <v>NG-HVAC-Blr-HW-lt300kBtuh-87p0AFUE-Drft</v>
      </c>
      <c r="X10" t="s">
        <v>72</v>
      </c>
      <c r="Y10" s="1" t="s">
        <v>70</v>
      </c>
      <c r="Z10" s="1" t="s">
        <v>71</v>
      </c>
      <c r="AA10" s="1" t="s">
        <v>73</v>
      </c>
      <c r="AB10" s="1" t="s">
        <v>73</v>
      </c>
      <c r="AC10" s="1" t="s">
        <v>71</v>
      </c>
      <c r="AD10" s="1"/>
      <c r="AE10" s="1" t="s">
        <v>74</v>
      </c>
      <c r="AF10" s="1"/>
      <c r="AG10" s="1" t="s">
        <v>74</v>
      </c>
      <c r="AH10" s="1" t="s">
        <v>75</v>
      </c>
      <c r="AI10" s="1" t="s">
        <v>76</v>
      </c>
      <c r="AJ10" s="1" t="s">
        <v>77</v>
      </c>
      <c r="AK10" t="s">
        <v>78</v>
      </c>
      <c r="AL10" t="str">
        <f t="shared" si="7"/>
        <v>WaterHtg_eq</v>
      </c>
      <c r="AM10" t="str">
        <f t="shared" si="8"/>
        <v>Boiler_AF</v>
      </c>
      <c r="AO10" t="s">
        <v>81</v>
      </c>
      <c r="AP10" s="27" t="str">
        <f>VLOOKUP(C10&amp;"_"&amp;E10,Technologies!$V$10:$W$15,2,FALSE)</f>
        <v>Hot water boiler,&lt; 300 kBtuh; 
Pre-2005: 80.0 Et, No reset
2006 - 2009: 80.0 Et, OA Reset from 140 to 165 F
2010 - 2013: 80.0 Et, OA Reset from 140 to 165 F
2014 - 2015: 82.0 Et, OA Reset from 140 to 165 F</v>
      </c>
      <c r="AQ10" s="27" t="str">
        <f t="shared" si="0"/>
        <v>Hot water boiler (&lt; 300 kBtuh, 82.0 AFUE, OA Reset from 140 to 165 F)</v>
      </c>
      <c r="AR10" s="27" t="str">
        <f t="shared" si="1"/>
        <v>Hot water boiler (&lt; 300 kBtuh, 87.0 AFUE, OA Reset from 140 to 165 F)</v>
      </c>
      <c r="AS10" s="31"/>
      <c r="AT10" s="27" t="str">
        <f t="shared" si="2"/>
        <v>W-Boiler_AF-lt300k-0.82-fDraft</v>
      </c>
      <c r="AU10" s="27" t="str">
        <f t="shared" si="3"/>
        <v>W-Boiler_AF-lt300k-0.87-fDraft</v>
      </c>
      <c r="AX10" t="s">
        <v>74</v>
      </c>
      <c r="AY10" t="s">
        <v>74</v>
      </c>
      <c r="BC10" t="s">
        <v>81</v>
      </c>
      <c r="BE10" t="s">
        <v>71</v>
      </c>
      <c r="BF10" s="120" t="s">
        <v>178</v>
      </c>
    </row>
    <row r="11" spans="2:66" x14ac:dyDescent="0.25">
      <c r="B11" t="s">
        <v>80</v>
      </c>
      <c r="C11" t="s">
        <v>46</v>
      </c>
      <c r="D11" t="s">
        <v>47</v>
      </c>
      <c r="E11" t="s">
        <v>48</v>
      </c>
      <c r="F11">
        <v>80</v>
      </c>
      <c r="G11">
        <v>82</v>
      </c>
      <c r="H11">
        <v>82</v>
      </c>
      <c r="I11">
        <v>90</v>
      </c>
      <c r="J11" t="s">
        <v>49</v>
      </c>
      <c r="N11" t="s">
        <v>51</v>
      </c>
      <c r="O11">
        <v>2113</v>
      </c>
      <c r="Q11" s="18">
        <v>905</v>
      </c>
      <c r="R11" t="str">
        <f t="shared" si="4"/>
        <v>NG-HVAC-Blr-HW-lt300kBtuh-90p0AFUE-CndStd</v>
      </c>
      <c r="S11" t="str">
        <f t="shared" si="5"/>
        <v>Hot water boiler (&lt; 300 kBtuh, 90.0 AFUE, condensing, OA reset from 140 to 165 F)</v>
      </c>
      <c r="T11" t="s">
        <v>69</v>
      </c>
      <c r="V11" s="121" t="s">
        <v>179</v>
      </c>
      <c r="W11" t="str">
        <f t="shared" si="6"/>
        <v>NG-HVAC-Blr-HW-lt300kBtuh-90p0AFUE-CndStd</v>
      </c>
      <c r="X11" t="s">
        <v>72</v>
      </c>
      <c r="Y11" s="1" t="s">
        <v>70</v>
      </c>
      <c r="Z11" s="1" t="s">
        <v>71</v>
      </c>
      <c r="AA11" s="1" t="s">
        <v>73</v>
      </c>
      <c r="AB11" s="1" t="s">
        <v>73</v>
      </c>
      <c r="AC11" s="1" t="s">
        <v>71</v>
      </c>
      <c r="AD11" s="1"/>
      <c r="AE11" s="1" t="s">
        <v>74</v>
      </c>
      <c r="AF11" s="1"/>
      <c r="AG11" s="1" t="s">
        <v>74</v>
      </c>
      <c r="AH11" s="1" t="s">
        <v>75</v>
      </c>
      <c r="AI11" s="1" t="s">
        <v>76</v>
      </c>
      <c r="AJ11" s="1" t="s">
        <v>77</v>
      </c>
      <c r="AK11" t="s">
        <v>78</v>
      </c>
      <c r="AL11" t="str">
        <f t="shared" si="7"/>
        <v>WaterHtg_eq</v>
      </c>
      <c r="AM11" t="str">
        <f t="shared" si="8"/>
        <v>Boiler_AF</v>
      </c>
      <c r="AO11" t="s">
        <v>81</v>
      </c>
      <c r="AP11" s="27" t="str">
        <f>VLOOKUP(C11&amp;"_"&amp;E11,Technologies!$V$10:$W$15,2,FALSE)</f>
        <v>Hot water boiler,&lt; 300 kBtuh; 
Pre-2005: 80.0 Et, No reset
2006 - 2009: 80.0 Et, OA Reset from 140 to 165 F
2010 - 2013: 80.0 Et, OA Reset from 140 to 165 F
2014 - 2015: 82.0 Et, OA Reset from 140 to 165 F</v>
      </c>
      <c r="AQ11" s="27" t="str">
        <f t="shared" si="0"/>
        <v>Hot water boiler (&lt; 300 kBtuh, 82.0 AFUE, OA Reset from 140 to 165 F)</v>
      </c>
      <c r="AR11" s="27" t="str">
        <f t="shared" si="1"/>
        <v>Hot water boiler (&lt; 300 kBtuh, 90.0 AFUE, condensing, OA reset from 140 to 165 F)</v>
      </c>
      <c r="AS11" s="31"/>
      <c r="AT11" s="27" t="str">
        <f t="shared" si="2"/>
        <v>W-Boiler_AF-lt300k-0.82-fDraft</v>
      </c>
      <c r="AU11" s="27" t="str">
        <f t="shared" si="3"/>
        <v>W-Boiler_AF-lt300k-0.9-fDraft-CndStd</v>
      </c>
      <c r="AX11" t="s">
        <v>74</v>
      </c>
      <c r="AY11" t="s">
        <v>74</v>
      </c>
      <c r="BC11" t="s">
        <v>81</v>
      </c>
      <c r="BE11" t="s">
        <v>71</v>
      </c>
      <c r="BF11" s="120" t="s">
        <v>178</v>
      </c>
    </row>
    <row r="12" spans="2:66" x14ac:dyDescent="0.25">
      <c r="B12" t="s">
        <v>80</v>
      </c>
      <c r="C12" t="s">
        <v>46</v>
      </c>
      <c r="D12" t="s">
        <v>47</v>
      </c>
      <c r="E12" t="s">
        <v>48</v>
      </c>
      <c r="F12">
        <v>80</v>
      </c>
      <c r="G12">
        <v>82</v>
      </c>
      <c r="H12">
        <v>82</v>
      </c>
      <c r="I12">
        <v>90</v>
      </c>
      <c r="J12" t="s">
        <v>49</v>
      </c>
      <c r="N12" t="s">
        <v>52</v>
      </c>
      <c r="O12">
        <v>2114</v>
      </c>
      <c r="Q12" s="18">
        <v>906</v>
      </c>
      <c r="R12" t="str">
        <f t="shared" si="4"/>
        <v>NG-HVAC-Blr-HW-lt300kBtuh-90p0AFUE-CndLow</v>
      </c>
      <c r="S12" t="str">
        <f t="shared" si="5"/>
        <v>Hot water boiler (&lt; 300 kBtuh, 90.0 AFUE, condensing, OA reset from 115 to 140 F)</v>
      </c>
      <c r="T12" t="s">
        <v>69</v>
      </c>
      <c r="V12" s="121" t="s">
        <v>179</v>
      </c>
      <c r="W12" t="str">
        <f t="shared" si="6"/>
        <v>NG-HVAC-Blr-HW-lt300kBtuh-90p0AFUE-CndLow</v>
      </c>
      <c r="X12" t="s">
        <v>72</v>
      </c>
      <c r="Y12" s="1" t="s">
        <v>70</v>
      </c>
      <c r="Z12" s="1" t="s">
        <v>71</v>
      </c>
      <c r="AA12" s="1" t="s">
        <v>73</v>
      </c>
      <c r="AB12" s="1" t="s">
        <v>73</v>
      </c>
      <c r="AC12" s="1" t="s">
        <v>71</v>
      </c>
      <c r="AD12" s="1"/>
      <c r="AE12" s="1" t="s">
        <v>74</v>
      </c>
      <c r="AF12" s="1"/>
      <c r="AG12" s="1" t="s">
        <v>74</v>
      </c>
      <c r="AH12" s="1" t="s">
        <v>75</v>
      </c>
      <c r="AI12" s="1" t="s">
        <v>76</v>
      </c>
      <c r="AJ12" s="1" t="s">
        <v>77</v>
      </c>
      <c r="AK12" t="s">
        <v>78</v>
      </c>
      <c r="AL12" t="str">
        <f t="shared" si="7"/>
        <v>WaterHtg_eq</v>
      </c>
      <c r="AM12" t="str">
        <f t="shared" si="8"/>
        <v>Boiler_AF</v>
      </c>
      <c r="AO12" t="s">
        <v>81</v>
      </c>
      <c r="AP12" s="27" t="str">
        <f>VLOOKUP(C12&amp;"_"&amp;E12,Technologies!$V$10:$W$15,2,FALSE)</f>
        <v>Hot water boiler,&lt; 300 kBtuh; 
Pre-2005: 80.0 Et, No reset
2006 - 2009: 80.0 Et, OA Reset from 140 to 165 F
2010 - 2013: 80.0 Et, OA Reset from 140 to 165 F
2014 - 2015: 82.0 Et, OA Reset from 140 to 165 F</v>
      </c>
      <c r="AQ12" s="27" t="str">
        <f t="shared" si="0"/>
        <v>Hot water boiler (&lt; 300 kBtuh, 82.0 AFUE, OA Reset from 140 to 165 F)</v>
      </c>
      <c r="AR12" s="27" t="str">
        <f t="shared" si="1"/>
        <v>Hot water boiler (&lt; 300 kBtuh, 90.0 AFUE, condensing, OA reset from 115 to 140 F)</v>
      </c>
      <c r="AS12" s="31"/>
      <c r="AT12" s="27" t="str">
        <f t="shared" si="2"/>
        <v>W-Boiler_AF-lt300k-0.82-fDraft</v>
      </c>
      <c r="AU12" s="27" t="str">
        <f t="shared" si="3"/>
        <v>W-Boiler_AF-lt300k-0.9-fDraft-CndLow</v>
      </c>
      <c r="AX12" t="s">
        <v>74</v>
      </c>
      <c r="AY12" t="s">
        <v>74</v>
      </c>
      <c r="BC12" t="s">
        <v>81</v>
      </c>
      <c r="BE12" t="s">
        <v>71</v>
      </c>
      <c r="BF12" s="120" t="s">
        <v>178</v>
      </c>
    </row>
    <row r="13" spans="2:66" x14ac:dyDescent="0.25">
      <c r="B13" t="s">
        <v>80</v>
      </c>
      <c r="C13" t="s">
        <v>46</v>
      </c>
      <c r="D13" t="s">
        <v>47</v>
      </c>
      <c r="E13" t="s">
        <v>48</v>
      </c>
      <c r="F13">
        <v>80</v>
      </c>
      <c r="G13">
        <v>82</v>
      </c>
      <c r="H13">
        <v>82</v>
      </c>
      <c r="I13">
        <v>90</v>
      </c>
      <c r="J13" t="s">
        <v>49</v>
      </c>
      <c r="N13" t="s">
        <v>53</v>
      </c>
      <c r="O13">
        <v>2115</v>
      </c>
      <c r="Q13" s="18">
        <v>907</v>
      </c>
      <c r="R13" t="str">
        <f t="shared" si="4"/>
        <v>NG-HVAC-Blr-HW-lt300kBtuh-90p0AFUE-CndReset</v>
      </c>
      <c r="S13" t="str">
        <f t="shared" si="5"/>
        <v>Hot water boiler (&lt; 300 kBtuh, 90.0 AFUE, condensing, load reset from 115 to 140 F)</v>
      </c>
      <c r="T13" t="s">
        <v>69</v>
      </c>
      <c r="V13" s="121" t="s">
        <v>179</v>
      </c>
      <c r="W13" t="str">
        <f t="shared" si="6"/>
        <v>NG-HVAC-Blr-HW-lt300kBtuh-90p0AFUE-CndReset</v>
      </c>
      <c r="X13" t="s">
        <v>72</v>
      </c>
      <c r="Y13" s="1" t="s">
        <v>70</v>
      </c>
      <c r="Z13" s="1" t="s">
        <v>71</v>
      </c>
      <c r="AA13" s="1" t="s">
        <v>73</v>
      </c>
      <c r="AB13" s="1" t="s">
        <v>73</v>
      </c>
      <c r="AC13" s="1" t="s">
        <v>71</v>
      </c>
      <c r="AD13" s="1"/>
      <c r="AE13" s="1" t="s">
        <v>74</v>
      </c>
      <c r="AF13" s="1"/>
      <c r="AG13" s="1" t="s">
        <v>74</v>
      </c>
      <c r="AH13" s="1" t="s">
        <v>75</v>
      </c>
      <c r="AI13" s="1" t="s">
        <v>76</v>
      </c>
      <c r="AJ13" s="1" t="s">
        <v>77</v>
      </c>
      <c r="AK13" t="s">
        <v>78</v>
      </c>
      <c r="AL13" t="str">
        <f t="shared" si="7"/>
        <v>WaterHtg_eq</v>
      </c>
      <c r="AM13" t="str">
        <f t="shared" si="8"/>
        <v>Boiler_AF</v>
      </c>
      <c r="AO13" t="s">
        <v>81</v>
      </c>
      <c r="AP13" s="27" t="str">
        <f>VLOOKUP(C13&amp;"_"&amp;E13,Technologies!$V$10:$W$15,2,FALSE)</f>
        <v>Hot water boiler,&lt; 300 kBtuh; 
Pre-2005: 80.0 Et, No reset
2006 - 2009: 80.0 Et, OA Reset from 140 to 165 F
2010 - 2013: 80.0 Et, OA Reset from 140 to 165 F
2014 - 2015: 82.0 Et, OA Reset from 140 to 165 F</v>
      </c>
      <c r="AQ13" s="27" t="str">
        <f t="shared" si="0"/>
        <v>Hot water boiler (&lt; 300 kBtuh, 82.0 AFUE, OA Reset from 140 to 165 F)</v>
      </c>
      <c r="AR13" s="27" t="str">
        <f t="shared" si="1"/>
        <v>Hot water boiler (&lt; 300 kBtuh, 90.0 AFUE, condensing, load reset from 115 to 140 F)</v>
      </c>
      <c r="AS13" s="31"/>
      <c r="AT13" s="27" t="str">
        <f t="shared" si="2"/>
        <v>W-Boiler_AF-lt300k-0.82-fDraft</v>
      </c>
      <c r="AU13" s="27" t="str">
        <f t="shared" si="3"/>
        <v>W-Boiler_AF-lt300k-0.9-fDraft-CndReset</v>
      </c>
      <c r="AX13" t="s">
        <v>74</v>
      </c>
      <c r="AY13" t="s">
        <v>74</v>
      </c>
      <c r="BC13" t="s">
        <v>81</v>
      </c>
      <c r="BE13" t="s">
        <v>71</v>
      </c>
      <c r="BF13" s="120" t="s">
        <v>178</v>
      </c>
    </row>
    <row r="14" spans="2:66" x14ac:dyDescent="0.25">
      <c r="B14" t="s">
        <v>80</v>
      </c>
      <c r="C14" t="s">
        <v>46</v>
      </c>
      <c r="D14" t="s">
        <v>47</v>
      </c>
      <c r="E14" t="s">
        <v>48</v>
      </c>
      <c r="F14">
        <v>80</v>
      </c>
      <c r="G14">
        <v>82</v>
      </c>
      <c r="H14">
        <v>82</v>
      </c>
      <c r="I14">
        <v>94</v>
      </c>
      <c r="J14" t="s">
        <v>49</v>
      </c>
      <c r="N14" t="s">
        <v>51</v>
      </c>
      <c r="O14">
        <v>2116</v>
      </c>
      <c r="Q14" s="18">
        <v>908</v>
      </c>
      <c r="R14" t="str">
        <f t="shared" si="4"/>
        <v>NG-HVAC-Blr-HW-lt300kBtuh-94p0AFUE-CndStd</v>
      </c>
      <c r="S14" t="str">
        <f t="shared" si="5"/>
        <v>Hot water boiler (&lt; 300 kBtuh, 94.0 AFUE, condensing, OA reset from 140 to 165 F)</v>
      </c>
      <c r="T14" t="s">
        <v>69</v>
      </c>
      <c r="V14" s="121" t="s">
        <v>179</v>
      </c>
      <c r="W14" t="str">
        <f t="shared" si="6"/>
        <v>NG-HVAC-Blr-HW-lt300kBtuh-94p0AFUE-CndStd</v>
      </c>
      <c r="X14" t="s">
        <v>72</v>
      </c>
      <c r="Y14" s="1" t="s">
        <v>70</v>
      </c>
      <c r="Z14" s="1" t="s">
        <v>71</v>
      </c>
      <c r="AA14" s="1" t="s">
        <v>73</v>
      </c>
      <c r="AB14" s="1" t="s">
        <v>73</v>
      </c>
      <c r="AC14" s="1" t="s">
        <v>71</v>
      </c>
      <c r="AD14" s="1"/>
      <c r="AE14" s="1" t="s">
        <v>74</v>
      </c>
      <c r="AF14" s="1"/>
      <c r="AG14" s="1" t="s">
        <v>74</v>
      </c>
      <c r="AH14" s="1" t="s">
        <v>75</v>
      </c>
      <c r="AI14" s="1" t="s">
        <v>76</v>
      </c>
      <c r="AJ14" s="1" t="s">
        <v>77</v>
      </c>
      <c r="AK14" t="s">
        <v>78</v>
      </c>
      <c r="AL14" t="str">
        <f t="shared" si="7"/>
        <v>WaterHtg_eq</v>
      </c>
      <c r="AM14" t="str">
        <f t="shared" si="8"/>
        <v>Boiler_AF</v>
      </c>
      <c r="AO14" t="s">
        <v>81</v>
      </c>
      <c r="AP14" s="27" t="str">
        <f>VLOOKUP(C14&amp;"_"&amp;E14,Technologies!$V$10:$W$15,2,FALSE)</f>
        <v>Hot water boiler,&lt; 300 kBtuh; 
Pre-2005: 80.0 Et, No reset
2006 - 2009: 80.0 Et, OA Reset from 140 to 165 F
2010 - 2013: 80.0 Et, OA Reset from 140 to 165 F
2014 - 2015: 82.0 Et, OA Reset from 140 to 165 F</v>
      </c>
      <c r="AQ14" s="27" t="str">
        <f t="shared" si="0"/>
        <v>Hot water boiler (&lt; 300 kBtuh, 82.0 AFUE, OA Reset from 140 to 165 F)</v>
      </c>
      <c r="AR14" s="27" t="str">
        <f t="shared" si="1"/>
        <v>Hot water boiler (&lt; 300 kBtuh, 94.0 AFUE, condensing, OA reset from 140 to 165 F)</v>
      </c>
      <c r="AS14" s="31"/>
      <c r="AT14" s="27" t="str">
        <f t="shared" si="2"/>
        <v>W-Boiler_AF-lt300k-0.82-fDraft</v>
      </c>
      <c r="AU14" s="27" t="str">
        <f t="shared" si="3"/>
        <v>W-Boiler_AF-lt300k-0.94-fDraft-CndStd</v>
      </c>
      <c r="AX14" t="s">
        <v>74</v>
      </c>
      <c r="AY14" t="s">
        <v>74</v>
      </c>
      <c r="BC14" t="s">
        <v>81</v>
      </c>
      <c r="BE14" t="s">
        <v>71</v>
      </c>
      <c r="BF14" s="120" t="s">
        <v>178</v>
      </c>
    </row>
    <row r="15" spans="2:66" x14ac:dyDescent="0.25">
      <c r="B15" t="s">
        <v>80</v>
      </c>
      <c r="C15" t="s">
        <v>46</v>
      </c>
      <c r="D15" t="s">
        <v>47</v>
      </c>
      <c r="E15" t="s">
        <v>48</v>
      </c>
      <c r="F15">
        <v>80</v>
      </c>
      <c r="G15">
        <v>82</v>
      </c>
      <c r="H15">
        <v>82</v>
      </c>
      <c r="I15">
        <v>94</v>
      </c>
      <c r="J15" t="s">
        <v>49</v>
      </c>
      <c r="N15" t="s">
        <v>52</v>
      </c>
      <c r="O15">
        <v>2117</v>
      </c>
      <c r="Q15" s="18">
        <v>909</v>
      </c>
      <c r="R15" t="str">
        <f t="shared" si="4"/>
        <v>NG-HVAC-Blr-HW-lt300kBtuh-94p0AFUE-CndLow</v>
      </c>
      <c r="S15" t="str">
        <f t="shared" si="5"/>
        <v>Hot water boiler (&lt; 300 kBtuh, 94.0 AFUE, condensing, OA reset from 115 to 140 F)</v>
      </c>
      <c r="T15" t="s">
        <v>69</v>
      </c>
      <c r="V15" s="121" t="s">
        <v>179</v>
      </c>
      <c r="W15" t="str">
        <f t="shared" si="6"/>
        <v>NG-HVAC-Blr-HW-lt300kBtuh-94p0AFUE-CndLow</v>
      </c>
      <c r="X15" t="s">
        <v>72</v>
      </c>
      <c r="Y15" s="1" t="s">
        <v>70</v>
      </c>
      <c r="Z15" s="1" t="s">
        <v>71</v>
      </c>
      <c r="AA15" s="1" t="s">
        <v>73</v>
      </c>
      <c r="AB15" s="1" t="s">
        <v>73</v>
      </c>
      <c r="AC15" s="1" t="s">
        <v>71</v>
      </c>
      <c r="AD15" s="1"/>
      <c r="AE15" s="1" t="s">
        <v>74</v>
      </c>
      <c r="AF15" s="1"/>
      <c r="AG15" s="1" t="s">
        <v>74</v>
      </c>
      <c r="AH15" s="1" t="s">
        <v>75</v>
      </c>
      <c r="AI15" s="1" t="s">
        <v>76</v>
      </c>
      <c r="AJ15" s="1" t="s">
        <v>77</v>
      </c>
      <c r="AK15" t="s">
        <v>78</v>
      </c>
      <c r="AL15" t="str">
        <f t="shared" si="7"/>
        <v>WaterHtg_eq</v>
      </c>
      <c r="AM15" t="str">
        <f t="shared" si="8"/>
        <v>Boiler_AF</v>
      </c>
      <c r="AO15" t="s">
        <v>81</v>
      </c>
      <c r="AP15" s="27" t="str">
        <f>VLOOKUP(C15&amp;"_"&amp;E15,Technologies!$V$10:$W$15,2,FALSE)</f>
        <v>Hot water boiler,&lt; 300 kBtuh; 
Pre-2005: 80.0 Et, No reset
2006 - 2009: 80.0 Et, OA Reset from 140 to 165 F
2010 - 2013: 80.0 Et, OA Reset from 140 to 165 F
2014 - 2015: 82.0 Et, OA Reset from 140 to 165 F</v>
      </c>
      <c r="AQ15" s="27" t="str">
        <f t="shared" si="0"/>
        <v>Hot water boiler (&lt; 300 kBtuh, 82.0 AFUE, OA Reset from 140 to 165 F)</v>
      </c>
      <c r="AR15" s="27" t="str">
        <f t="shared" si="1"/>
        <v>Hot water boiler (&lt; 300 kBtuh, 94.0 AFUE, condensing, OA reset from 115 to 140 F)</v>
      </c>
      <c r="AS15" s="31"/>
      <c r="AT15" s="27" t="str">
        <f t="shared" si="2"/>
        <v>W-Boiler_AF-lt300k-0.82-fDraft</v>
      </c>
      <c r="AU15" s="27" t="str">
        <f t="shared" si="3"/>
        <v>W-Boiler_AF-lt300k-0.94-fDraft-CndLow</v>
      </c>
      <c r="AX15" t="s">
        <v>74</v>
      </c>
      <c r="AY15" t="s">
        <v>74</v>
      </c>
      <c r="BC15" t="s">
        <v>81</v>
      </c>
      <c r="BE15" t="s">
        <v>71</v>
      </c>
      <c r="BF15" s="120" t="s">
        <v>178</v>
      </c>
    </row>
    <row r="16" spans="2:66" x14ac:dyDescent="0.25">
      <c r="B16" t="s">
        <v>80</v>
      </c>
      <c r="C16" t="s">
        <v>46</v>
      </c>
      <c r="D16" t="s">
        <v>47</v>
      </c>
      <c r="E16" t="s">
        <v>48</v>
      </c>
      <c r="F16">
        <v>80</v>
      </c>
      <c r="G16">
        <v>82</v>
      </c>
      <c r="H16">
        <v>82</v>
      </c>
      <c r="I16">
        <v>94</v>
      </c>
      <c r="J16" t="s">
        <v>49</v>
      </c>
      <c r="N16" t="s">
        <v>53</v>
      </c>
      <c r="O16">
        <v>2118</v>
      </c>
      <c r="Q16" s="18">
        <v>910</v>
      </c>
      <c r="R16" t="str">
        <f t="shared" si="4"/>
        <v>NG-HVAC-Blr-HW-lt300kBtuh-94p0AFUE-CndReset</v>
      </c>
      <c r="S16" t="str">
        <f t="shared" si="5"/>
        <v>Hot water boiler (&lt; 300 kBtuh, 94.0 AFUE, condensing, load reset from 115 to 140 F)</v>
      </c>
      <c r="T16" t="s">
        <v>69</v>
      </c>
      <c r="V16" s="121" t="s">
        <v>179</v>
      </c>
      <c r="W16" t="str">
        <f t="shared" si="6"/>
        <v>NG-HVAC-Blr-HW-lt300kBtuh-94p0AFUE-CndReset</v>
      </c>
      <c r="X16" t="s">
        <v>72</v>
      </c>
      <c r="Y16" s="1" t="s">
        <v>70</v>
      </c>
      <c r="Z16" s="1" t="s">
        <v>71</v>
      </c>
      <c r="AA16" s="1" t="s">
        <v>73</v>
      </c>
      <c r="AB16" s="1" t="s">
        <v>73</v>
      </c>
      <c r="AC16" s="1" t="s">
        <v>71</v>
      </c>
      <c r="AD16" s="1"/>
      <c r="AE16" s="1" t="s">
        <v>74</v>
      </c>
      <c r="AF16" s="1"/>
      <c r="AG16" s="1" t="s">
        <v>74</v>
      </c>
      <c r="AH16" s="1" t="s">
        <v>75</v>
      </c>
      <c r="AI16" s="1" t="s">
        <v>76</v>
      </c>
      <c r="AJ16" s="1" t="s">
        <v>77</v>
      </c>
      <c r="AK16" t="s">
        <v>78</v>
      </c>
      <c r="AL16" t="str">
        <f t="shared" si="7"/>
        <v>WaterHtg_eq</v>
      </c>
      <c r="AM16" t="str">
        <f t="shared" si="8"/>
        <v>Boiler_AF</v>
      </c>
      <c r="AO16" t="s">
        <v>81</v>
      </c>
      <c r="AP16" s="27" t="str">
        <f>VLOOKUP(C16&amp;"_"&amp;E16,Technologies!$V$10:$W$15,2,FALSE)</f>
        <v>Hot water boiler,&lt; 300 kBtuh; 
Pre-2005: 80.0 Et, No reset
2006 - 2009: 80.0 Et, OA Reset from 140 to 165 F
2010 - 2013: 80.0 Et, OA Reset from 140 to 165 F
2014 - 2015: 82.0 Et, OA Reset from 140 to 165 F</v>
      </c>
      <c r="AQ16" s="27" t="str">
        <f t="shared" si="0"/>
        <v>Hot water boiler (&lt; 300 kBtuh, 82.0 AFUE, OA Reset from 140 to 165 F)</v>
      </c>
      <c r="AR16" s="27" t="str">
        <f t="shared" si="1"/>
        <v>Hot water boiler (&lt; 300 kBtuh, 94.0 AFUE, condensing, load reset from 115 to 140 F)</v>
      </c>
      <c r="AS16" s="31"/>
      <c r="AT16" s="27" t="str">
        <f t="shared" si="2"/>
        <v>W-Boiler_AF-lt300k-0.82-fDraft</v>
      </c>
      <c r="AU16" s="27" t="str">
        <f t="shared" si="3"/>
        <v>W-Boiler_AF-lt300k-0.94-fDraft-CndReset</v>
      </c>
      <c r="AX16" t="s">
        <v>74</v>
      </c>
      <c r="AY16" t="s">
        <v>74</v>
      </c>
      <c r="BC16" t="s">
        <v>81</v>
      </c>
      <c r="BE16" t="s">
        <v>71</v>
      </c>
      <c r="BF16" s="120" t="s">
        <v>178</v>
      </c>
    </row>
    <row r="17" spans="2:58" x14ac:dyDescent="0.25">
      <c r="B17" t="s">
        <v>80</v>
      </c>
      <c r="C17" t="s">
        <v>46</v>
      </c>
      <c r="D17" t="s">
        <v>54</v>
      </c>
      <c r="E17" t="s">
        <v>55</v>
      </c>
      <c r="F17">
        <v>75</v>
      </c>
      <c r="G17">
        <v>80</v>
      </c>
      <c r="H17">
        <v>80</v>
      </c>
      <c r="I17">
        <v>83</v>
      </c>
      <c r="J17" t="s">
        <v>56</v>
      </c>
      <c r="N17" t="s">
        <v>50</v>
      </c>
      <c r="O17">
        <v>2119</v>
      </c>
      <c r="Q17" s="18">
        <v>911</v>
      </c>
      <c r="R17" t="str">
        <f t="shared" si="4"/>
        <v>NG-HVAC-Blr-HW-300to2500kBtuh-83p0Et-Drft</v>
      </c>
      <c r="S17" t="str">
        <f t="shared" si="5"/>
        <v>Hot water boiler (300 - 2500 kBtuh, 83.0 Et, OA Reset from 140 to 165 F)</v>
      </c>
      <c r="T17" t="s">
        <v>69</v>
      </c>
      <c r="V17" s="121" t="s">
        <v>179</v>
      </c>
      <c r="W17" t="str">
        <f t="shared" si="6"/>
        <v>NG-HVAC-Blr-HW-300to2500kBtuh-83p0Et-Drft</v>
      </c>
      <c r="X17" t="s">
        <v>72</v>
      </c>
      <c r="Y17" s="1" t="s">
        <v>70</v>
      </c>
      <c r="Z17" s="1" t="s">
        <v>71</v>
      </c>
      <c r="AA17" s="1" t="s">
        <v>73</v>
      </c>
      <c r="AB17" s="1" t="s">
        <v>73</v>
      </c>
      <c r="AC17" s="1" t="s">
        <v>71</v>
      </c>
      <c r="AD17" s="1"/>
      <c r="AE17" s="1" t="s">
        <v>74</v>
      </c>
      <c r="AF17" s="1"/>
      <c r="AG17" s="1" t="s">
        <v>74</v>
      </c>
      <c r="AH17" s="1" t="s">
        <v>75</v>
      </c>
      <c r="AI17" s="1" t="s">
        <v>76</v>
      </c>
      <c r="AJ17" s="1" t="s">
        <v>77</v>
      </c>
      <c r="AK17" t="s">
        <v>78</v>
      </c>
      <c r="AL17" t="str">
        <f t="shared" si="7"/>
        <v>WaterHtg_eq</v>
      </c>
      <c r="AM17" t="str">
        <f t="shared" si="8"/>
        <v>Boiler_Et</v>
      </c>
      <c r="AO17" t="s">
        <v>81</v>
      </c>
      <c r="AP17" s="27" t="str">
        <f>VLOOKUP(C17&amp;"_"&amp;E17,Technologies!$V$10:$W$15,2,FALSE)</f>
        <v>Hot water boiler,300 - 2500 kBtuh; 
Pre-2005: 75.0 Et, No reset
2006 - 2009: 75.0 Et, OA Reset from 140 to 165 F
2010 - 2013: 75.0 Et, OA Reset from 140 to 165 F
2014 - 2015: 80.0 Et, OA Reset from 140 to 165 F</v>
      </c>
      <c r="AQ17" s="27" t="str">
        <f t="shared" si="0"/>
        <v>Hot water boiler (300 - 2500 kBtuh, 80.0 Et, OA Reset from 140 to 165 F)</v>
      </c>
      <c r="AR17" s="27" t="str">
        <f t="shared" si="1"/>
        <v>Hot water boiler (300 - 2500 kBtuh, 83.0 Et, OA Reset from 140 to 165 F)</v>
      </c>
      <c r="AS17" s="31"/>
      <c r="AT17" s="27" t="str">
        <f t="shared" si="2"/>
        <v>W-Boiler_Et-300to2500k-0.8-fDraft</v>
      </c>
      <c r="AU17" s="27" t="str">
        <f t="shared" si="3"/>
        <v>W-Boiler_Et-300to2500k-0.83-fDraft</v>
      </c>
      <c r="AX17" t="s">
        <v>74</v>
      </c>
      <c r="AY17" t="s">
        <v>74</v>
      </c>
      <c r="BC17" t="s">
        <v>81</v>
      </c>
      <c r="BE17" t="s">
        <v>71</v>
      </c>
      <c r="BF17" s="120" t="s">
        <v>178</v>
      </c>
    </row>
    <row r="18" spans="2:58" x14ac:dyDescent="0.25">
      <c r="B18" t="s">
        <v>80</v>
      </c>
      <c r="C18" t="s">
        <v>46</v>
      </c>
      <c r="D18" t="s">
        <v>54</v>
      </c>
      <c r="E18" t="s">
        <v>55</v>
      </c>
      <c r="F18">
        <v>75</v>
      </c>
      <c r="G18">
        <v>80</v>
      </c>
      <c r="H18">
        <v>80</v>
      </c>
      <c r="I18">
        <v>85</v>
      </c>
      <c r="J18" t="s">
        <v>56</v>
      </c>
      <c r="N18" t="s">
        <v>50</v>
      </c>
      <c r="O18">
        <v>2120</v>
      </c>
      <c r="Q18" s="18">
        <v>912</v>
      </c>
      <c r="R18" t="str">
        <f t="shared" si="4"/>
        <v>NG-HVAC-Blr-HW-300to2500kBtuh-85p0Et-Drft</v>
      </c>
      <c r="S18" t="str">
        <f t="shared" si="5"/>
        <v>Hot water boiler (300 - 2500 kBtuh, 85.0 Et, OA Reset from 140 to 165 F)</v>
      </c>
      <c r="T18" t="s">
        <v>69</v>
      </c>
      <c r="V18" s="121" t="s">
        <v>179</v>
      </c>
      <c r="W18" t="str">
        <f t="shared" si="6"/>
        <v>NG-HVAC-Blr-HW-300to2500kBtuh-85p0Et-Drft</v>
      </c>
      <c r="X18" t="s">
        <v>72</v>
      </c>
      <c r="Y18" s="1" t="s">
        <v>70</v>
      </c>
      <c r="Z18" s="1" t="s">
        <v>71</v>
      </c>
      <c r="AA18" s="1" t="s">
        <v>73</v>
      </c>
      <c r="AB18" s="1" t="s">
        <v>73</v>
      </c>
      <c r="AC18" s="1" t="s">
        <v>71</v>
      </c>
      <c r="AD18" s="1"/>
      <c r="AE18" s="1" t="s">
        <v>74</v>
      </c>
      <c r="AF18" s="1"/>
      <c r="AG18" s="1" t="s">
        <v>74</v>
      </c>
      <c r="AH18" s="1" t="s">
        <v>75</v>
      </c>
      <c r="AI18" s="1" t="s">
        <v>76</v>
      </c>
      <c r="AJ18" s="1" t="s">
        <v>77</v>
      </c>
      <c r="AK18" t="s">
        <v>78</v>
      </c>
      <c r="AL18" t="str">
        <f t="shared" si="7"/>
        <v>WaterHtg_eq</v>
      </c>
      <c r="AM18" t="str">
        <f t="shared" si="8"/>
        <v>Boiler_Et</v>
      </c>
      <c r="AO18" t="s">
        <v>81</v>
      </c>
      <c r="AP18" s="27" t="str">
        <f>VLOOKUP(C18&amp;"_"&amp;E18,Technologies!$V$10:$W$15,2,FALSE)</f>
        <v>Hot water boiler,300 - 2500 kBtuh; 
Pre-2005: 75.0 Et, No reset
2006 - 2009: 75.0 Et, OA Reset from 140 to 165 F
2010 - 2013: 75.0 Et, OA Reset from 140 to 165 F
2014 - 2015: 80.0 Et, OA Reset from 140 to 165 F</v>
      </c>
      <c r="AQ18" s="27" t="str">
        <f t="shared" si="0"/>
        <v>Hot water boiler (300 - 2500 kBtuh, 80.0 Et, OA Reset from 140 to 165 F)</v>
      </c>
      <c r="AR18" s="27" t="str">
        <f t="shared" si="1"/>
        <v>Hot water boiler (300 - 2500 kBtuh, 85.0 Et, OA Reset from 140 to 165 F)</v>
      </c>
      <c r="AS18" s="31"/>
      <c r="AT18" s="27" t="str">
        <f t="shared" si="2"/>
        <v>W-Boiler_Et-300to2500k-0.8-fDraft</v>
      </c>
      <c r="AU18" s="27" t="str">
        <f t="shared" si="3"/>
        <v>W-Boiler_Et-300to2500k-0.85-fDraft</v>
      </c>
      <c r="AX18" t="s">
        <v>74</v>
      </c>
      <c r="AY18" t="s">
        <v>74</v>
      </c>
      <c r="BC18" t="s">
        <v>81</v>
      </c>
      <c r="BE18" t="s">
        <v>71</v>
      </c>
      <c r="BF18" s="120" t="s">
        <v>178</v>
      </c>
    </row>
    <row r="19" spans="2:58" x14ac:dyDescent="0.25">
      <c r="B19" t="s">
        <v>80</v>
      </c>
      <c r="C19" t="s">
        <v>46</v>
      </c>
      <c r="D19" t="s">
        <v>54</v>
      </c>
      <c r="E19" t="s">
        <v>55</v>
      </c>
      <c r="F19">
        <v>75</v>
      </c>
      <c r="G19">
        <v>80</v>
      </c>
      <c r="H19">
        <v>80</v>
      </c>
      <c r="I19">
        <v>90</v>
      </c>
      <c r="J19" t="s">
        <v>56</v>
      </c>
      <c r="N19" t="s">
        <v>51</v>
      </c>
      <c r="O19">
        <v>2121</v>
      </c>
      <c r="Q19" s="18">
        <v>913</v>
      </c>
      <c r="R19" t="str">
        <f t="shared" si="4"/>
        <v>NG-HVAC-Blr-HW-300to2500kBtuh-90p0Et-CndStd</v>
      </c>
      <c r="S19" t="str">
        <f t="shared" si="5"/>
        <v>Hot water boiler (300 - 2500 kBtuh, 90.0 Et, condensing, OA reset from 140 to 165 F)</v>
      </c>
      <c r="T19" t="s">
        <v>69</v>
      </c>
      <c r="V19" s="121" t="s">
        <v>179</v>
      </c>
      <c r="W19" t="str">
        <f t="shared" si="6"/>
        <v>NG-HVAC-Blr-HW-300to2500kBtuh-90p0Et-CndStd</v>
      </c>
      <c r="X19" t="s">
        <v>72</v>
      </c>
      <c r="Y19" s="1" t="s">
        <v>70</v>
      </c>
      <c r="Z19" s="1" t="s">
        <v>71</v>
      </c>
      <c r="AA19" s="1" t="s">
        <v>73</v>
      </c>
      <c r="AB19" s="1" t="s">
        <v>73</v>
      </c>
      <c r="AC19" s="1" t="s">
        <v>71</v>
      </c>
      <c r="AD19" s="1"/>
      <c r="AE19" s="1" t="s">
        <v>74</v>
      </c>
      <c r="AF19" s="1"/>
      <c r="AG19" s="1" t="s">
        <v>74</v>
      </c>
      <c r="AH19" s="1" t="s">
        <v>75</v>
      </c>
      <c r="AI19" s="1" t="s">
        <v>76</v>
      </c>
      <c r="AJ19" s="1" t="s">
        <v>77</v>
      </c>
      <c r="AK19" t="s">
        <v>78</v>
      </c>
      <c r="AL19" t="str">
        <f t="shared" si="7"/>
        <v>WaterHtg_eq</v>
      </c>
      <c r="AM19" t="str">
        <f t="shared" si="8"/>
        <v>Boiler_Et</v>
      </c>
      <c r="AO19" t="s">
        <v>81</v>
      </c>
      <c r="AP19" s="27" t="str">
        <f>VLOOKUP(C19&amp;"_"&amp;E19,Technologies!$V$10:$W$15,2,FALSE)</f>
        <v>Hot water boiler,300 - 2500 kBtuh; 
Pre-2005: 75.0 Et, No reset
2006 - 2009: 75.0 Et, OA Reset from 140 to 165 F
2010 - 2013: 75.0 Et, OA Reset from 140 to 165 F
2014 - 2015: 80.0 Et, OA Reset from 140 to 165 F</v>
      </c>
      <c r="AQ19" s="27" t="str">
        <f t="shared" si="0"/>
        <v>Hot water boiler (300 - 2500 kBtuh, 80.0 Et, OA Reset from 140 to 165 F)</v>
      </c>
      <c r="AR19" s="27" t="str">
        <f t="shared" si="1"/>
        <v>Hot water boiler (300 - 2500 kBtuh, 90.0 Et, condensing, OA reset from 140 to 165 F)</v>
      </c>
      <c r="AS19" s="31"/>
      <c r="AT19" s="27" t="str">
        <f t="shared" si="2"/>
        <v>W-Boiler_Et-300to2500k-0.8-fDraft</v>
      </c>
      <c r="AU19" s="27" t="str">
        <f t="shared" si="3"/>
        <v>W-Boiler_Et-300to2500k-0.9-fDraft-CndStd</v>
      </c>
      <c r="AX19" t="s">
        <v>74</v>
      </c>
      <c r="AY19" t="s">
        <v>74</v>
      </c>
      <c r="BC19" t="s">
        <v>81</v>
      </c>
      <c r="BE19" t="s">
        <v>71</v>
      </c>
      <c r="BF19" s="120" t="s">
        <v>178</v>
      </c>
    </row>
    <row r="20" spans="2:58" x14ac:dyDescent="0.25">
      <c r="B20" t="s">
        <v>80</v>
      </c>
      <c r="C20" t="s">
        <v>46</v>
      </c>
      <c r="D20" t="s">
        <v>54</v>
      </c>
      <c r="E20" t="s">
        <v>55</v>
      </c>
      <c r="F20">
        <v>75</v>
      </c>
      <c r="G20">
        <v>80</v>
      </c>
      <c r="H20">
        <v>80</v>
      </c>
      <c r="I20">
        <v>90</v>
      </c>
      <c r="J20" t="s">
        <v>56</v>
      </c>
      <c r="N20" t="s">
        <v>52</v>
      </c>
      <c r="O20">
        <v>2122</v>
      </c>
      <c r="Q20" s="18">
        <v>914</v>
      </c>
      <c r="R20" t="str">
        <f t="shared" si="4"/>
        <v>NG-HVAC-Blr-HW-300to2500kBtuh-90p0Et-CndLow</v>
      </c>
      <c r="S20" t="str">
        <f t="shared" si="5"/>
        <v>Hot water boiler (300 - 2500 kBtuh, 90.0 Et, condensing, OA reset from 115 to 140 F)</v>
      </c>
      <c r="T20" t="s">
        <v>69</v>
      </c>
      <c r="V20" s="121" t="s">
        <v>179</v>
      </c>
      <c r="W20" t="str">
        <f t="shared" si="6"/>
        <v>NG-HVAC-Blr-HW-300to2500kBtuh-90p0Et-CndLow</v>
      </c>
      <c r="X20" t="s">
        <v>72</v>
      </c>
      <c r="Y20" s="1" t="s">
        <v>70</v>
      </c>
      <c r="Z20" s="1" t="s">
        <v>71</v>
      </c>
      <c r="AA20" s="1" t="s">
        <v>73</v>
      </c>
      <c r="AB20" s="1" t="s">
        <v>73</v>
      </c>
      <c r="AC20" s="1" t="s">
        <v>71</v>
      </c>
      <c r="AD20" s="1"/>
      <c r="AE20" s="1" t="s">
        <v>74</v>
      </c>
      <c r="AF20" s="1"/>
      <c r="AG20" s="1" t="s">
        <v>74</v>
      </c>
      <c r="AH20" s="1" t="s">
        <v>75</v>
      </c>
      <c r="AI20" s="1" t="s">
        <v>76</v>
      </c>
      <c r="AJ20" s="1" t="s">
        <v>77</v>
      </c>
      <c r="AK20" t="s">
        <v>78</v>
      </c>
      <c r="AL20" t="str">
        <f t="shared" si="7"/>
        <v>WaterHtg_eq</v>
      </c>
      <c r="AM20" t="str">
        <f t="shared" si="8"/>
        <v>Boiler_Et</v>
      </c>
      <c r="AO20" t="s">
        <v>81</v>
      </c>
      <c r="AP20" s="27" t="str">
        <f>VLOOKUP(C20&amp;"_"&amp;E20,Technologies!$V$10:$W$15,2,FALSE)</f>
        <v>Hot water boiler,300 - 2500 kBtuh; 
Pre-2005: 75.0 Et, No reset
2006 - 2009: 75.0 Et, OA Reset from 140 to 165 F
2010 - 2013: 75.0 Et, OA Reset from 140 to 165 F
2014 - 2015: 80.0 Et, OA Reset from 140 to 165 F</v>
      </c>
      <c r="AQ20" s="27" t="str">
        <f t="shared" si="0"/>
        <v>Hot water boiler (300 - 2500 kBtuh, 80.0 Et, OA Reset from 140 to 165 F)</v>
      </c>
      <c r="AR20" s="27" t="str">
        <f t="shared" si="1"/>
        <v>Hot water boiler (300 - 2500 kBtuh, 90.0 Et, condensing, OA reset from 115 to 140 F)</v>
      </c>
      <c r="AS20" s="31"/>
      <c r="AT20" s="27" t="str">
        <f t="shared" si="2"/>
        <v>W-Boiler_Et-300to2500k-0.8-fDraft</v>
      </c>
      <c r="AU20" s="27" t="str">
        <f t="shared" si="3"/>
        <v>W-Boiler_Et-300to2500k-0.9-fDraft-CndLow</v>
      </c>
      <c r="AX20" t="s">
        <v>74</v>
      </c>
      <c r="AY20" t="s">
        <v>74</v>
      </c>
      <c r="BC20" t="s">
        <v>81</v>
      </c>
      <c r="BE20" t="s">
        <v>71</v>
      </c>
      <c r="BF20" s="120" t="s">
        <v>178</v>
      </c>
    </row>
    <row r="21" spans="2:58" x14ac:dyDescent="0.25">
      <c r="B21" t="s">
        <v>80</v>
      </c>
      <c r="C21" t="s">
        <v>46</v>
      </c>
      <c r="D21" t="s">
        <v>54</v>
      </c>
      <c r="E21" t="s">
        <v>55</v>
      </c>
      <c r="F21">
        <v>75</v>
      </c>
      <c r="G21">
        <v>80</v>
      </c>
      <c r="H21">
        <v>80</v>
      </c>
      <c r="I21">
        <v>90</v>
      </c>
      <c r="J21" t="s">
        <v>56</v>
      </c>
      <c r="N21" t="s">
        <v>53</v>
      </c>
      <c r="O21">
        <v>2123</v>
      </c>
      <c r="Q21" s="18">
        <v>915</v>
      </c>
      <c r="R21" t="str">
        <f t="shared" si="4"/>
        <v>NG-HVAC-Blr-HW-300to2500kBtuh-90p0Et-CndReset</v>
      </c>
      <c r="S21" t="str">
        <f t="shared" si="5"/>
        <v>Hot water boiler (300 - 2500 kBtuh, 90.0 Et, condensing, load reset from 115 to 140 F)</v>
      </c>
      <c r="T21" t="s">
        <v>69</v>
      </c>
      <c r="V21" s="121" t="s">
        <v>179</v>
      </c>
      <c r="W21" t="str">
        <f t="shared" si="6"/>
        <v>NG-HVAC-Blr-HW-300to2500kBtuh-90p0Et-CndReset</v>
      </c>
      <c r="X21" t="s">
        <v>72</v>
      </c>
      <c r="Y21" s="1" t="s">
        <v>70</v>
      </c>
      <c r="Z21" s="1" t="s">
        <v>71</v>
      </c>
      <c r="AA21" s="1" t="s">
        <v>73</v>
      </c>
      <c r="AB21" s="1" t="s">
        <v>73</v>
      </c>
      <c r="AC21" s="1" t="s">
        <v>71</v>
      </c>
      <c r="AD21" s="1"/>
      <c r="AE21" s="1" t="s">
        <v>74</v>
      </c>
      <c r="AF21" s="1"/>
      <c r="AG21" s="1" t="s">
        <v>74</v>
      </c>
      <c r="AH21" s="1" t="s">
        <v>75</v>
      </c>
      <c r="AI21" s="1" t="s">
        <v>76</v>
      </c>
      <c r="AJ21" s="1" t="s">
        <v>77</v>
      </c>
      <c r="AK21" t="s">
        <v>78</v>
      </c>
      <c r="AL21" t="str">
        <f t="shared" si="7"/>
        <v>WaterHtg_eq</v>
      </c>
      <c r="AM21" t="str">
        <f t="shared" si="8"/>
        <v>Boiler_Et</v>
      </c>
      <c r="AO21" t="s">
        <v>81</v>
      </c>
      <c r="AP21" s="27" t="str">
        <f>VLOOKUP(C21&amp;"_"&amp;E21,Technologies!$V$10:$W$15,2,FALSE)</f>
        <v>Hot water boiler,300 - 2500 kBtuh; 
Pre-2005: 75.0 Et, No reset
2006 - 2009: 75.0 Et, OA Reset from 140 to 165 F
2010 - 2013: 75.0 Et, OA Reset from 140 to 165 F
2014 - 2015: 80.0 Et, OA Reset from 140 to 165 F</v>
      </c>
      <c r="AQ21" s="27" t="str">
        <f t="shared" si="0"/>
        <v>Hot water boiler (300 - 2500 kBtuh, 80.0 Et, OA Reset from 140 to 165 F)</v>
      </c>
      <c r="AR21" s="27" t="str">
        <f t="shared" si="1"/>
        <v>Hot water boiler (300 - 2500 kBtuh, 90.0 Et, condensing, load reset from 115 to 140 F)</v>
      </c>
      <c r="AS21" s="31"/>
      <c r="AT21" s="27" t="str">
        <f t="shared" si="2"/>
        <v>W-Boiler_Et-300to2500k-0.8-fDraft</v>
      </c>
      <c r="AU21" s="27" t="str">
        <f t="shared" si="3"/>
        <v>W-Boiler_Et-300to2500k-0.9-fDraft-CndReset</v>
      </c>
      <c r="AX21" t="s">
        <v>74</v>
      </c>
      <c r="AY21" t="s">
        <v>74</v>
      </c>
      <c r="BC21" t="s">
        <v>81</v>
      </c>
      <c r="BE21" t="s">
        <v>71</v>
      </c>
      <c r="BF21" s="120" t="s">
        <v>178</v>
      </c>
    </row>
    <row r="22" spans="2:58" x14ac:dyDescent="0.25">
      <c r="B22" t="s">
        <v>80</v>
      </c>
      <c r="C22" t="s">
        <v>46</v>
      </c>
      <c r="D22" t="s">
        <v>54</v>
      </c>
      <c r="E22" t="s">
        <v>55</v>
      </c>
      <c r="F22">
        <v>75</v>
      </c>
      <c r="G22">
        <v>80</v>
      </c>
      <c r="H22">
        <v>80</v>
      </c>
      <c r="I22">
        <v>94</v>
      </c>
      <c r="J22" t="s">
        <v>56</v>
      </c>
      <c r="N22" t="s">
        <v>51</v>
      </c>
      <c r="O22">
        <v>2124</v>
      </c>
      <c r="Q22" s="18">
        <v>916</v>
      </c>
      <c r="R22" t="str">
        <f t="shared" si="4"/>
        <v>NG-HVAC-Blr-HW-300to2500kBtuh-94p0Et-CndStd</v>
      </c>
      <c r="S22" t="str">
        <f t="shared" si="5"/>
        <v>Hot water boiler (300 - 2500 kBtuh, 94.0 Et, condensing, OA reset from 140 to 165 F)</v>
      </c>
      <c r="T22" t="s">
        <v>69</v>
      </c>
      <c r="V22" s="121" t="s">
        <v>179</v>
      </c>
      <c r="W22" t="str">
        <f t="shared" si="6"/>
        <v>NG-HVAC-Blr-HW-300to2500kBtuh-94p0Et-CndStd</v>
      </c>
      <c r="X22" t="s">
        <v>72</v>
      </c>
      <c r="Y22" s="1" t="s">
        <v>70</v>
      </c>
      <c r="Z22" s="1" t="s">
        <v>71</v>
      </c>
      <c r="AA22" s="1" t="s">
        <v>73</v>
      </c>
      <c r="AB22" s="1" t="s">
        <v>73</v>
      </c>
      <c r="AC22" s="1" t="s">
        <v>71</v>
      </c>
      <c r="AD22" s="1"/>
      <c r="AE22" s="1" t="s">
        <v>74</v>
      </c>
      <c r="AF22" s="1"/>
      <c r="AG22" s="1" t="s">
        <v>74</v>
      </c>
      <c r="AH22" s="1" t="s">
        <v>75</v>
      </c>
      <c r="AI22" s="1" t="s">
        <v>76</v>
      </c>
      <c r="AJ22" s="1" t="s">
        <v>77</v>
      </c>
      <c r="AK22" t="s">
        <v>78</v>
      </c>
      <c r="AL22" t="str">
        <f t="shared" si="7"/>
        <v>WaterHtg_eq</v>
      </c>
      <c r="AM22" t="str">
        <f t="shared" si="8"/>
        <v>Boiler_Et</v>
      </c>
      <c r="AO22" t="s">
        <v>81</v>
      </c>
      <c r="AP22" s="27" t="str">
        <f>VLOOKUP(C22&amp;"_"&amp;E22,Technologies!$V$10:$W$15,2,FALSE)</f>
        <v>Hot water boiler,300 - 2500 kBtuh; 
Pre-2005: 75.0 Et, No reset
2006 - 2009: 75.0 Et, OA Reset from 140 to 165 F
2010 - 2013: 75.0 Et, OA Reset from 140 to 165 F
2014 - 2015: 80.0 Et, OA Reset from 140 to 165 F</v>
      </c>
      <c r="AQ22" s="27" t="str">
        <f t="shared" si="0"/>
        <v>Hot water boiler (300 - 2500 kBtuh, 80.0 Et, OA Reset from 140 to 165 F)</v>
      </c>
      <c r="AR22" s="27" t="str">
        <f t="shared" si="1"/>
        <v>Hot water boiler (300 - 2500 kBtuh, 94.0 Et, condensing, OA reset from 140 to 165 F)</v>
      </c>
      <c r="AS22" s="31"/>
      <c r="AT22" s="27" t="str">
        <f t="shared" si="2"/>
        <v>W-Boiler_Et-300to2500k-0.8-fDraft</v>
      </c>
      <c r="AU22" s="27" t="str">
        <f t="shared" si="3"/>
        <v>W-Boiler_Et-300to2500k-0.94-fDraft-CndStd</v>
      </c>
      <c r="AX22" t="s">
        <v>74</v>
      </c>
      <c r="AY22" t="s">
        <v>74</v>
      </c>
      <c r="BC22" t="s">
        <v>81</v>
      </c>
      <c r="BE22" t="s">
        <v>71</v>
      </c>
      <c r="BF22" s="120" t="s">
        <v>178</v>
      </c>
    </row>
    <row r="23" spans="2:58" x14ac:dyDescent="0.25">
      <c r="B23" t="s">
        <v>80</v>
      </c>
      <c r="C23" t="s">
        <v>46</v>
      </c>
      <c r="D23" t="s">
        <v>54</v>
      </c>
      <c r="E23" t="s">
        <v>55</v>
      </c>
      <c r="F23">
        <v>75</v>
      </c>
      <c r="G23">
        <v>80</v>
      </c>
      <c r="H23">
        <v>80</v>
      </c>
      <c r="I23">
        <v>94</v>
      </c>
      <c r="J23" t="s">
        <v>56</v>
      </c>
      <c r="N23" t="s">
        <v>52</v>
      </c>
      <c r="O23">
        <v>2125</v>
      </c>
      <c r="Q23" s="18">
        <v>917</v>
      </c>
      <c r="R23" t="str">
        <f t="shared" si="4"/>
        <v>NG-HVAC-Blr-HW-300to2500kBtuh-94p0Et-CndLow</v>
      </c>
      <c r="S23" t="str">
        <f t="shared" si="5"/>
        <v>Hot water boiler (300 - 2500 kBtuh, 94.0 Et, condensing, OA reset from 115 to 140 F)</v>
      </c>
      <c r="T23" t="s">
        <v>69</v>
      </c>
      <c r="V23" s="121" t="s">
        <v>179</v>
      </c>
      <c r="W23" t="str">
        <f t="shared" si="6"/>
        <v>NG-HVAC-Blr-HW-300to2500kBtuh-94p0Et-CndLow</v>
      </c>
      <c r="X23" t="s">
        <v>72</v>
      </c>
      <c r="Y23" s="1" t="s">
        <v>70</v>
      </c>
      <c r="Z23" s="1" t="s">
        <v>71</v>
      </c>
      <c r="AA23" s="1" t="s">
        <v>73</v>
      </c>
      <c r="AB23" s="1" t="s">
        <v>73</v>
      </c>
      <c r="AC23" s="1" t="s">
        <v>71</v>
      </c>
      <c r="AD23" s="1"/>
      <c r="AE23" s="1" t="s">
        <v>74</v>
      </c>
      <c r="AF23" s="1"/>
      <c r="AG23" s="1" t="s">
        <v>74</v>
      </c>
      <c r="AH23" s="1" t="s">
        <v>75</v>
      </c>
      <c r="AI23" s="1" t="s">
        <v>76</v>
      </c>
      <c r="AJ23" s="1" t="s">
        <v>77</v>
      </c>
      <c r="AK23" t="s">
        <v>78</v>
      </c>
      <c r="AL23" t="str">
        <f t="shared" si="7"/>
        <v>WaterHtg_eq</v>
      </c>
      <c r="AM23" t="str">
        <f t="shared" si="8"/>
        <v>Boiler_Et</v>
      </c>
      <c r="AO23" t="s">
        <v>81</v>
      </c>
      <c r="AP23" s="27" t="str">
        <f>VLOOKUP(C23&amp;"_"&amp;E23,Technologies!$V$10:$W$15,2,FALSE)</f>
        <v>Hot water boiler,300 - 2500 kBtuh; 
Pre-2005: 75.0 Et, No reset
2006 - 2009: 75.0 Et, OA Reset from 140 to 165 F
2010 - 2013: 75.0 Et, OA Reset from 140 to 165 F
2014 - 2015: 80.0 Et, OA Reset from 140 to 165 F</v>
      </c>
      <c r="AQ23" s="27" t="str">
        <f t="shared" si="0"/>
        <v>Hot water boiler (300 - 2500 kBtuh, 80.0 Et, OA Reset from 140 to 165 F)</v>
      </c>
      <c r="AR23" s="27" t="str">
        <f t="shared" si="1"/>
        <v>Hot water boiler (300 - 2500 kBtuh, 94.0 Et, condensing, OA reset from 115 to 140 F)</v>
      </c>
      <c r="AS23" s="31"/>
      <c r="AT23" s="27" t="str">
        <f t="shared" si="2"/>
        <v>W-Boiler_Et-300to2500k-0.8-fDraft</v>
      </c>
      <c r="AU23" s="27" t="str">
        <f t="shared" si="3"/>
        <v>W-Boiler_Et-300to2500k-0.94-fDraft-CndLow</v>
      </c>
      <c r="AX23" t="s">
        <v>74</v>
      </c>
      <c r="AY23" t="s">
        <v>74</v>
      </c>
      <c r="BC23" t="s">
        <v>81</v>
      </c>
      <c r="BE23" t="s">
        <v>71</v>
      </c>
      <c r="BF23" s="120" t="s">
        <v>178</v>
      </c>
    </row>
    <row r="24" spans="2:58" x14ac:dyDescent="0.25">
      <c r="B24" t="s">
        <v>80</v>
      </c>
      <c r="C24" t="s">
        <v>46</v>
      </c>
      <c r="D24" t="s">
        <v>54</v>
      </c>
      <c r="E24" t="s">
        <v>55</v>
      </c>
      <c r="F24">
        <v>75</v>
      </c>
      <c r="G24">
        <v>80</v>
      </c>
      <c r="H24">
        <v>80</v>
      </c>
      <c r="I24">
        <v>94</v>
      </c>
      <c r="J24" t="s">
        <v>56</v>
      </c>
      <c r="N24" t="s">
        <v>53</v>
      </c>
      <c r="O24">
        <v>2126</v>
      </c>
      <c r="Q24" s="18">
        <v>918</v>
      </c>
      <c r="R24" t="str">
        <f t="shared" si="4"/>
        <v>NG-HVAC-Blr-HW-300to2500kBtuh-94p0Et-CndReset</v>
      </c>
      <c r="S24" t="str">
        <f t="shared" si="5"/>
        <v>Hot water boiler (300 - 2500 kBtuh, 94.0 Et, condensing, load reset from 115 to 140 F)</v>
      </c>
      <c r="T24" t="s">
        <v>69</v>
      </c>
      <c r="V24" s="121" t="s">
        <v>179</v>
      </c>
      <c r="W24" t="str">
        <f t="shared" si="6"/>
        <v>NG-HVAC-Blr-HW-300to2500kBtuh-94p0Et-CndReset</v>
      </c>
      <c r="X24" t="s">
        <v>72</v>
      </c>
      <c r="Y24" s="1" t="s">
        <v>70</v>
      </c>
      <c r="Z24" s="1" t="s">
        <v>71</v>
      </c>
      <c r="AA24" s="1" t="s">
        <v>73</v>
      </c>
      <c r="AB24" s="1" t="s">
        <v>73</v>
      </c>
      <c r="AC24" s="1" t="s">
        <v>71</v>
      </c>
      <c r="AD24" s="1"/>
      <c r="AE24" s="1" t="s">
        <v>74</v>
      </c>
      <c r="AF24" s="1"/>
      <c r="AG24" s="1" t="s">
        <v>74</v>
      </c>
      <c r="AH24" s="1" t="s">
        <v>75</v>
      </c>
      <c r="AI24" s="1" t="s">
        <v>76</v>
      </c>
      <c r="AJ24" s="1" t="s">
        <v>77</v>
      </c>
      <c r="AK24" t="s">
        <v>78</v>
      </c>
      <c r="AL24" t="str">
        <f t="shared" si="7"/>
        <v>WaterHtg_eq</v>
      </c>
      <c r="AM24" t="str">
        <f t="shared" si="8"/>
        <v>Boiler_Et</v>
      </c>
      <c r="AO24" t="s">
        <v>81</v>
      </c>
      <c r="AP24" s="27" t="str">
        <f>VLOOKUP(C24&amp;"_"&amp;E24,Technologies!$V$10:$W$15,2,FALSE)</f>
        <v>Hot water boiler,300 - 2500 kBtuh; 
Pre-2005: 75.0 Et, No reset
2006 - 2009: 75.0 Et, OA Reset from 140 to 165 F
2010 - 2013: 75.0 Et, OA Reset from 140 to 165 F
2014 - 2015: 80.0 Et, OA Reset from 140 to 165 F</v>
      </c>
      <c r="AQ24" s="27" t="str">
        <f t="shared" si="0"/>
        <v>Hot water boiler (300 - 2500 kBtuh, 80.0 Et, OA Reset from 140 to 165 F)</v>
      </c>
      <c r="AR24" s="27" t="str">
        <f t="shared" si="1"/>
        <v>Hot water boiler (300 - 2500 kBtuh, 94.0 Et, condensing, load reset from 115 to 140 F)</v>
      </c>
      <c r="AS24" s="31"/>
      <c r="AT24" s="27" t="str">
        <f t="shared" si="2"/>
        <v>W-Boiler_Et-300to2500k-0.8-fDraft</v>
      </c>
      <c r="AU24" s="27" t="str">
        <f t="shared" si="3"/>
        <v>W-Boiler_Et-300to2500k-0.94-fDraft-CndReset</v>
      </c>
      <c r="AX24" t="s">
        <v>74</v>
      </c>
      <c r="AY24" t="s">
        <v>74</v>
      </c>
      <c r="BC24" t="s">
        <v>81</v>
      </c>
      <c r="BE24" t="s">
        <v>71</v>
      </c>
      <c r="BF24" s="120" t="s">
        <v>178</v>
      </c>
    </row>
    <row r="25" spans="2:58" x14ac:dyDescent="0.25">
      <c r="B25" t="s">
        <v>80</v>
      </c>
      <c r="C25" t="s">
        <v>46</v>
      </c>
      <c r="D25" t="s">
        <v>57</v>
      </c>
      <c r="E25" t="s">
        <v>58</v>
      </c>
      <c r="F25">
        <v>75</v>
      </c>
      <c r="G25">
        <v>80</v>
      </c>
      <c r="H25">
        <v>80</v>
      </c>
      <c r="I25">
        <v>83</v>
      </c>
      <c r="J25" t="s">
        <v>56</v>
      </c>
      <c r="K25">
        <f>H25+2</f>
        <v>82</v>
      </c>
      <c r="L25">
        <f>I25+2</f>
        <v>85</v>
      </c>
      <c r="M25" t="s">
        <v>66</v>
      </c>
      <c r="N25" t="s">
        <v>50</v>
      </c>
      <c r="O25">
        <v>2127</v>
      </c>
      <c r="Q25" s="18">
        <v>919</v>
      </c>
      <c r="R25" t="str">
        <f t="shared" si="4"/>
        <v>NG-HVAC-Blr-HW-gt2500kBtuh-83p0Et-Drft</v>
      </c>
      <c r="S25" t="str">
        <f t="shared" si="5"/>
        <v>Hot water boiler (&gt; 2500 kBtuh, 83.0 Et, 85.0Ec, OA Reset from 140 to 165 F)</v>
      </c>
      <c r="T25" t="s">
        <v>69</v>
      </c>
      <c r="V25" s="121" t="s">
        <v>179</v>
      </c>
      <c r="W25" t="str">
        <f t="shared" si="6"/>
        <v>NG-HVAC-Blr-HW-gt2500kBtuh-83p0Et-Drft</v>
      </c>
      <c r="X25" t="s">
        <v>72</v>
      </c>
      <c r="Y25" s="1" t="s">
        <v>70</v>
      </c>
      <c r="Z25" s="1" t="s">
        <v>71</v>
      </c>
      <c r="AA25" s="1" t="s">
        <v>73</v>
      </c>
      <c r="AB25" s="1" t="s">
        <v>73</v>
      </c>
      <c r="AC25" s="1" t="s">
        <v>71</v>
      </c>
      <c r="AD25" s="1"/>
      <c r="AE25" s="1" t="s">
        <v>74</v>
      </c>
      <c r="AF25" s="1"/>
      <c r="AG25" s="1" t="s">
        <v>74</v>
      </c>
      <c r="AH25" s="1" t="s">
        <v>75</v>
      </c>
      <c r="AI25" s="1" t="s">
        <v>76</v>
      </c>
      <c r="AJ25" s="1" t="s">
        <v>77</v>
      </c>
      <c r="AK25" t="s">
        <v>78</v>
      </c>
      <c r="AL25" t="str">
        <f t="shared" si="7"/>
        <v>WaterHtg_eq</v>
      </c>
      <c r="AM25" t="str">
        <f t="shared" si="8"/>
        <v>Boiler_Et</v>
      </c>
      <c r="AO25" t="s">
        <v>81</v>
      </c>
      <c r="AP25" s="27" t="str">
        <f>VLOOKUP(C25&amp;"_"&amp;E25,Technologies!$V$10:$W$15,2,FALSE)</f>
        <v>Hot water boiler,&gt; 2500 kBtuh; 
Pre-2005: 75.0 Et, No reset
2006 - 2009: 75.0 Et, OA Reset from 140 to 165 F
2010 - 2013: 75.0 Et, OA Reset from 140 to 165 F
2014 - 2015: 80.0 Et, OA Reset from 140 to 165 F</v>
      </c>
      <c r="AQ25" s="27" t="str">
        <f t="shared" si="0"/>
        <v>Hot water boiler (&gt; 2500 kBtuh, 80.0 Et, 82.0Ec, OA Reset from 140 to 165 F)</v>
      </c>
      <c r="AR25" s="27" t="str">
        <f t="shared" si="1"/>
        <v>Hot water boiler (&gt; 2500 kBtuh, 83.0 Et, 85.0Ec, OA Reset from 140 to 165 F)</v>
      </c>
      <c r="AS25" s="31"/>
      <c r="AT25" s="27" t="str">
        <f t="shared" si="2"/>
        <v>W-Boiler_Et-gt2500k-0.8-fDraft</v>
      </c>
      <c r="AU25" s="27" t="str">
        <f t="shared" si="3"/>
        <v>W-Boiler_Et-gt2500k-0.83-fDraft</v>
      </c>
      <c r="AX25" t="s">
        <v>74</v>
      </c>
      <c r="AY25" t="s">
        <v>74</v>
      </c>
      <c r="BC25" t="s">
        <v>81</v>
      </c>
      <c r="BE25" t="s">
        <v>71</v>
      </c>
      <c r="BF25" s="120" t="s">
        <v>178</v>
      </c>
    </row>
    <row r="26" spans="2:58" x14ac:dyDescent="0.25">
      <c r="B26" t="s">
        <v>80</v>
      </c>
      <c r="C26" t="s">
        <v>46</v>
      </c>
      <c r="D26" t="s">
        <v>57</v>
      </c>
      <c r="E26" t="s">
        <v>58</v>
      </c>
      <c r="F26">
        <v>75</v>
      </c>
      <c r="G26">
        <v>80</v>
      </c>
      <c r="H26">
        <v>80</v>
      </c>
      <c r="I26">
        <v>85</v>
      </c>
      <c r="J26" t="s">
        <v>56</v>
      </c>
      <c r="K26">
        <f t="shared" ref="K26:K32" si="9">H26+2</f>
        <v>82</v>
      </c>
      <c r="L26">
        <f>I26+2</f>
        <v>87</v>
      </c>
      <c r="M26" t="s">
        <v>66</v>
      </c>
      <c r="N26" t="s">
        <v>50</v>
      </c>
      <c r="O26">
        <v>2128</v>
      </c>
      <c r="Q26" s="18">
        <v>920</v>
      </c>
      <c r="R26" t="str">
        <f t="shared" si="4"/>
        <v>NG-HVAC-Blr-HW-gt2500kBtuh-85p0Et-Drft</v>
      </c>
      <c r="S26" t="str">
        <f t="shared" si="5"/>
        <v>Hot water boiler (&gt; 2500 kBtuh, 85.0 Et, 87.0Ec, OA Reset from 140 to 165 F)</v>
      </c>
      <c r="T26" t="s">
        <v>69</v>
      </c>
      <c r="V26" s="121" t="s">
        <v>179</v>
      </c>
      <c r="W26" t="str">
        <f t="shared" si="6"/>
        <v>NG-HVAC-Blr-HW-gt2500kBtuh-85p0Et-Drft</v>
      </c>
      <c r="X26" t="s">
        <v>72</v>
      </c>
      <c r="Y26" s="1" t="s">
        <v>70</v>
      </c>
      <c r="Z26" s="1" t="s">
        <v>71</v>
      </c>
      <c r="AA26" s="1" t="s">
        <v>73</v>
      </c>
      <c r="AB26" s="1" t="s">
        <v>73</v>
      </c>
      <c r="AC26" s="1" t="s">
        <v>71</v>
      </c>
      <c r="AD26" s="1"/>
      <c r="AE26" s="1" t="s">
        <v>74</v>
      </c>
      <c r="AF26" s="1"/>
      <c r="AG26" s="1" t="s">
        <v>74</v>
      </c>
      <c r="AH26" s="1" t="s">
        <v>75</v>
      </c>
      <c r="AI26" s="1" t="s">
        <v>76</v>
      </c>
      <c r="AJ26" s="1" t="s">
        <v>77</v>
      </c>
      <c r="AK26" t="s">
        <v>78</v>
      </c>
      <c r="AL26" t="str">
        <f t="shared" si="7"/>
        <v>WaterHtg_eq</v>
      </c>
      <c r="AM26" t="str">
        <f t="shared" si="8"/>
        <v>Boiler_Et</v>
      </c>
      <c r="AO26" t="s">
        <v>81</v>
      </c>
      <c r="AP26" s="27" t="str">
        <f>VLOOKUP(C26&amp;"_"&amp;E26,Technologies!$V$10:$W$15,2,FALSE)</f>
        <v>Hot water boiler,&gt; 2500 kBtuh; 
Pre-2005: 75.0 Et, No reset
2006 - 2009: 75.0 Et, OA Reset from 140 to 165 F
2010 - 2013: 75.0 Et, OA Reset from 140 to 165 F
2014 - 2015: 80.0 Et, OA Reset from 140 to 165 F</v>
      </c>
      <c r="AQ26" s="27" t="str">
        <f t="shared" si="0"/>
        <v>Hot water boiler (&gt; 2500 kBtuh, 80.0 Et, 82.0Ec, OA Reset from 140 to 165 F)</v>
      </c>
      <c r="AR26" s="27" t="str">
        <f t="shared" si="1"/>
        <v>Hot water boiler (&gt; 2500 kBtuh, 85.0 Et, 87.0Ec, OA Reset from 140 to 165 F)</v>
      </c>
      <c r="AS26" s="31"/>
      <c r="AT26" s="27" t="str">
        <f t="shared" si="2"/>
        <v>W-Boiler_Et-gt2500k-0.8-fDraft</v>
      </c>
      <c r="AU26" s="27" t="str">
        <f t="shared" si="3"/>
        <v>W-Boiler_Et-gt2500k-0.85-fDraft</v>
      </c>
      <c r="AX26" t="s">
        <v>74</v>
      </c>
      <c r="AY26" t="s">
        <v>74</v>
      </c>
      <c r="BC26" t="s">
        <v>81</v>
      </c>
      <c r="BE26" t="s">
        <v>71</v>
      </c>
      <c r="BF26" s="120" t="s">
        <v>178</v>
      </c>
    </row>
    <row r="27" spans="2:58" x14ac:dyDescent="0.25">
      <c r="B27" t="s">
        <v>80</v>
      </c>
      <c r="C27" t="s">
        <v>46</v>
      </c>
      <c r="D27" t="s">
        <v>57</v>
      </c>
      <c r="E27" t="s">
        <v>58</v>
      </c>
      <c r="F27">
        <v>75</v>
      </c>
      <c r="G27">
        <v>80</v>
      </c>
      <c r="H27">
        <v>80</v>
      </c>
      <c r="I27">
        <v>90</v>
      </c>
      <c r="J27" t="s">
        <v>56</v>
      </c>
      <c r="K27">
        <f t="shared" si="9"/>
        <v>82</v>
      </c>
      <c r="M27" t="s">
        <v>66</v>
      </c>
      <c r="N27" t="s">
        <v>51</v>
      </c>
      <c r="O27">
        <v>2129</v>
      </c>
      <c r="Q27" s="18">
        <v>921</v>
      </c>
      <c r="R27" t="str">
        <f t="shared" si="4"/>
        <v>NG-HVAC-Blr-HW-gt2500kBtuh-90p0Et-CndStd</v>
      </c>
      <c r="S27" t="str">
        <f t="shared" si="5"/>
        <v>Hot water boiler (&gt; 2500 kBtuh, 90.0 Et, condensing, OA reset from 140 to 165 F)</v>
      </c>
      <c r="T27" t="s">
        <v>69</v>
      </c>
      <c r="V27" s="121" t="s">
        <v>179</v>
      </c>
      <c r="W27" t="str">
        <f t="shared" si="6"/>
        <v>NG-HVAC-Blr-HW-gt2500kBtuh-90p0Et-CndStd</v>
      </c>
      <c r="X27" t="s">
        <v>72</v>
      </c>
      <c r="Y27" s="1" t="s">
        <v>70</v>
      </c>
      <c r="Z27" s="1" t="s">
        <v>71</v>
      </c>
      <c r="AA27" s="1" t="s">
        <v>73</v>
      </c>
      <c r="AB27" s="1" t="s">
        <v>73</v>
      </c>
      <c r="AC27" s="1" t="s">
        <v>71</v>
      </c>
      <c r="AD27" s="1"/>
      <c r="AE27" s="1" t="s">
        <v>74</v>
      </c>
      <c r="AF27" s="1"/>
      <c r="AG27" s="1" t="s">
        <v>74</v>
      </c>
      <c r="AH27" s="1" t="s">
        <v>75</v>
      </c>
      <c r="AI27" s="1" t="s">
        <v>76</v>
      </c>
      <c r="AJ27" s="1" t="s">
        <v>77</v>
      </c>
      <c r="AK27" t="s">
        <v>78</v>
      </c>
      <c r="AL27" t="str">
        <f t="shared" si="7"/>
        <v>WaterHtg_eq</v>
      </c>
      <c r="AM27" t="str">
        <f t="shared" si="8"/>
        <v>Boiler_Et</v>
      </c>
      <c r="AO27" t="s">
        <v>81</v>
      </c>
      <c r="AP27" s="27" t="str">
        <f>VLOOKUP(C27&amp;"_"&amp;E27,Technologies!$V$10:$W$15,2,FALSE)</f>
        <v>Hot water boiler,&gt; 2500 kBtuh; 
Pre-2005: 75.0 Et, No reset
2006 - 2009: 75.0 Et, OA Reset from 140 to 165 F
2010 - 2013: 75.0 Et, OA Reset from 140 to 165 F
2014 - 2015: 80.0 Et, OA Reset from 140 to 165 F</v>
      </c>
      <c r="AQ27" s="27" t="str">
        <f t="shared" si="0"/>
        <v>Hot water boiler (&gt; 2500 kBtuh, 80.0 Et, 82.0Ec, OA Reset from 140 to 165 F)</v>
      </c>
      <c r="AR27" s="27" t="str">
        <f t="shared" si="1"/>
        <v>Hot water boiler (&gt; 2500 kBtuh, 90.0 Et, condensing, OA reset from 140 to 165 F)</v>
      </c>
      <c r="AS27" s="31"/>
      <c r="AT27" s="27" t="str">
        <f t="shared" si="2"/>
        <v>W-Boiler_Et-gt2500k-0.8-fDraft</v>
      </c>
      <c r="AU27" s="27" t="str">
        <f t="shared" si="3"/>
        <v>W-Boiler_Et-gt2500k-0.9-fDraft-CndStd</v>
      </c>
      <c r="AX27" t="s">
        <v>74</v>
      </c>
      <c r="AY27" t="s">
        <v>74</v>
      </c>
      <c r="BC27" t="s">
        <v>81</v>
      </c>
      <c r="BE27" t="s">
        <v>71</v>
      </c>
      <c r="BF27" s="120" t="s">
        <v>178</v>
      </c>
    </row>
    <row r="28" spans="2:58" x14ac:dyDescent="0.25">
      <c r="B28" t="s">
        <v>80</v>
      </c>
      <c r="C28" t="s">
        <v>46</v>
      </c>
      <c r="D28" t="s">
        <v>57</v>
      </c>
      <c r="E28" t="s">
        <v>58</v>
      </c>
      <c r="F28">
        <v>75</v>
      </c>
      <c r="G28">
        <v>80</v>
      </c>
      <c r="H28">
        <v>80</v>
      </c>
      <c r="I28">
        <v>90</v>
      </c>
      <c r="J28" t="s">
        <v>56</v>
      </c>
      <c r="K28">
        <f t="shared" si="9"/>
        <v>82</v>
      </c>
      <c r="M28" t="s">
        <v>66</v>
      </c>
      <c r="N28" t="s">
        <v>52</v>
      </c>
      <c r="O28">
        <v>2130</v>
      </c>
      <c r="Q28" s="18">
        <v>922</v>
      </c>
      <c r="R28" t="str">
        <f t="shared" si="4"/>
        <v>NG-HVAC-Blr-HW-gt2500kBtuh-90p0Et-CndLow</v>
      </c>
      <c r="S28" t="str">
        <f t="shared" si="5"/>
        <v>Hot water boiler (&gt; 2500 kBtuh, 90.0 Et, condensing, OA reset from 115 to 140 F)</v>
      </c>
      <c r="T28" t="s">
        <v>69</v>
      </c>
      <c r="V28" s="121" t="s">
        <v>179</v>
      </c>
      <c r="W28" t="str">
        <f t="shared" si="6"/>
        <v>NG-HVAC-Blr-HW-gt2500kBtuh-90p0Et-CndLow</v>
      </c>
      <c r="X28" t="s">
        <v>72</v>
      </c>
      <c r="Y28" s="1" t="s">
        <v>70</v>
      </c>
      <c r="Z28" s="1" t="s">
        <v>71</v>
      </c>
      <c r="AA28" s="1" t="s">
        <v>73</v>
      </c>
      <c r="AB28" s="1" t="s">
        <v>73</v>
      </c>
      <c r="AC28" s="1" t="s">
        <v>71</v>
      </c>
      <c r="AD28" s="1"/>
      <c r="AE28" s="1" t="s">
        <v>74</v>
      </c>
      <c r="AF28" s="1"/>
      <c r="AG28" s="1" t="s">
        <v>74</v>
      </c>
      <c r="AH28" s="1" t="s">
        <v>75</v>
      </c>
      <c r="AI28" s="1" t="s">
        <v>76</v>
      </c>
      <c r="AJ28" s="1" t="s">
        <v>77</v>
      </c>
      <c r="AK28" t="s">
        <v>78</v>
      </c>
      <c r="AL28" t="str">
        <f t="shared" si="7"/>
        <v>WaterHtg_eq</v>
      </c>
      <c r="AM28" t="str">
        <f t="shared" si="8"/>
        <v>Boiler_Et</v>
      </c>
      <c r="AO28" t="s">
        <v>81</v>
      </c>
      <c r="AP28" s="27" t="str">
        <f>VLOOKUP(C28&amp;"_"&amp;E28,Technologies!$V$10:$W$15,2,FALSE)</f>
        <v>Hot water boiler,&gt; 2500 kBtuh; 
Pre-2005: 75.0 Et, No reset
2006 - 2009: 75.0 Et, OA Reset from 140 to 165 F
2010 - 2013: 75.0 Et, OA Reset from 140 to 165 F
2014 - 2015: 80.0 Et, OA Reset from 140 to 165 F</v>
      </c>
      <c r="AQ28" s="27" t="str">
        <f t="shared" si="0"/>
        <v>Hot water boiler (&gt; 2500 kBtuh, 80.0 Et, 82.0Ec, OA Reset from 140 to 165 F)</v>
      </c>
      <c r="AR28" s="27" t="str">
        <f t="shared" si="1"/>
        <v>Hot water boiler (&gt; 2500 kBtuh, 90.0 Et, condensing, OA reset from 115 to 140 F)</v>
      </c>
      <c r="AS28" s="31"/>
      <c r="AT28" s="27" t="str">
        <f t="shared" si="2"/>
        <v>W-Boiler_Et-gt2500k-0.8-fDraft</v>
      </c>
      <c r="AU28" s="27" t="str">
        <f t="shared" si="3"/>
        <v>W-Boiler_Et-gt2500k-0.9-fDraft-CndLow</v>
      </c>
      <c r="AX28" t="s">
        <v>74</v>
      </c>
      <c r="AY28" t="s">
        <v>74</v>
      </c>
      <c r="BC28" t="s">
        <v>81</v>
      </c>
      <c r="BE28" t="s">
        <v>71</v>
      </c>
      <c r="BF28" s="120" t="s">
        <v>178</v>
      </c>
    </row>
    <row r="29" spans="2:58" x14ac:dyDescent="0.25">
      <c r="B29" t="s">
        <v>80</v>
      </c>
      <c r="C29" t="s">
        <v>46</v>
      </c>
      <c r="D29" t="s">
        <v>57</v>
      </c>
      <c r="E29" t="s">
        <v>58</v>
      </c>
      <c r="F29">
        <v>75</v>
      </c>
      <c r="G29">
        <v>80</v>
      </c>
      <c r="H29">
        <v>80</v>
      </c>
      <c r="I29">
        <v>90</v>
      </c>
      <c r="J29" t="s">
        <v>56</v>
      </c>
      <c r="K29">
        <f t="shared" si="9"/>
        <v>82</v>
      </c>
      <c r="M29" t="s">
        <v>66</v>
      </c>
      <c r="N29" t="s">
        <v>53</v>
      </c>
      <c r="O29">
        <v>2131</v>
      </c>
      <c r="Q29" s="18">
        <v>923</v>
      </c>
      <c r="R29" t="str">
        <f t="shared" si="4"/>
        <v>NG-HVAC-Blr-HW-gt2500kBtuh-90p0Et-CndReset</v>
      </c>
      <c r="S29" t="str">
        <f t="shared" si="5"/>
        <v>Hot water boiler (&gt; 2500 kBtuh, 90.0 Et, condensing, load reset from 115 to 140 F)</v>
      </c>
      <c r="T29" t="s">
        <v>69</v>
      </c>
      <c r="V29" s="121" t="s">
        <v>179</v>
      </c>
      <c r="W29" t="str">
        <f t="shared" si="6"/>
        <v>NG-HVAC-Blr-HW-gt2500kBtuh-90p0Et-CndReset</v>
      </c>
      <c r="X29" t="s">
        <v>72</v>
      </c>
      <c r="Y29" s="1" t="s">
        <v>70</v>
      </c>
      <c r="Z29" s="1" t="s">
        <v>71</v>
      </c>
      <c r="AA29" s="1" t="s">
        <v>73</v>
      </c>
      <c r="AB29" s="1" t="s">
        <v>73</v>
      </c>
      <c r="AC29" s="1" t="s">
        <v>71</v>
      </c>
      <c r="AD29" s="1"/>
      <c r="AE29" s="1" t="s">
        <v>74</v>
      </c>
      <c r="AF29" s="1"/>
      <c r="AG29" s="1" t="s">
        <v>74</v>
      </c>
      <c r="AH29" s="1" t="s">
        <v>75</v>
      </c>
      <c r="AI29" s="1" t="s">
        <v>76</v>
      </c>
      <c r="AJ29" s="1" t="s">
        <v>77</v>
      </c>
      <c r="AK29" t="s">
        <v>78</v>
      </c>
      <c r="AL29" t="str">
        <f t="shared" si="7"/>
        <v>WaterHtg_eq</v>
      </c>
      <c r="AM29" t="str">
        <f t="shared" si="8"/>
        <v>Boiler_Et</v>
      </c>
      <c r="AO29" t="s">
        <v>81</v>
      </c>
      <c r="AP29" s="27" t="str">
        <f>VLOOKUP(C29&amp;"_"&amp;E29,Technologies!$V$10:$W$15,2,FALSE)</f>
        <v>Hot water boiler,&gt; 2500 kBtuh; 
Pre-2005: 75.0 Et, No reset
2006 - 2009: 75.0 Et, OA Reset from 140 to 165 F
2010 - 2013: 75.0 Et, OA Reset from 140 to 165 F
2014 - 2015: 80.0 Et, OA Reset from 140 to 165 F</v>
      </c>
      <c r="AQ29" s="27" t="str">
        <f t="shared" si="0"/>
        <v>Hot water boiler (&gt; 2500 kBtuh, 80.0 Et, 82.0Ec, OA Reset from 140 to 165 F)</v>
      </c>
      <c r="AR29" s="27" t="str">
        <f t="shared" si="1"/>
        <v>Hot water boiler (&gt; 2500 kBtuh, 90.0 Et, condensing, load reset from 115 to 140 F)</v>
      </c>
      <c r="AS29" s="31"/>
      <c r="AT29" s="27" t="str">
        <f t="shared" si="2"/>
        <v>W-Boiler_Et-gt2500k-0.8-fDraft</v>
      </c>
      <c r="AU29" s="27" t="str">
        <f t="shared" si="3"/>
        <v>W-Boiler_Et-gt2500k-0.9-fDraft-CndReset</v>
      </c>
      <c r="AX29" t="s">
        <v>74</v>
      </c>
      <c r="AY29" t="s">
        <v>74</v>
      </c>
      <c r="BC29" t="s">
        <v>81</v>
      </c>
      <c r="BE29" t="s">
        <v>71</v>
      </c>
      <c r="BF29" s="120" t="s">
        <v>178</v>
      </c>
    </row>
    <row r="30" spans="2:58" x14ac:dyDescent="0.25">
      <c r="B30" t="s">
        <v>80</v>
      </c>
      <c r="C30" t="s">
        <v>46</v>
      </c>
      <c r="D30" t="s">
        <v>57</v>
      </c>
      <c r="E30" t="s">
        <v>58</v>
      </c>
      <c r="F30">
        <v>75</v>
      </c>
      <c r="G30">
        <v>80</v>
      </c>
      <c r="H30">
        <v>80</v>
      </c>
      <c r="I30">
        <v>94</v>
      </c>
      <c r="J30" t="s">
        <v>56</v>
      </c>
      <c r="K30">
        <f t="shared" si="9"/>
        <v>82</v>
      </c>
      <c r="M30" t="s">
        <v>66</v>
      </c>
      <c r="N30" t="s">
        <v>51</v>
      </c>
      <c r="O30">
        <v>2132</v>
      </c>
      <c r="Q30" s="18">
        <v>924</v>
      </c>
      <c r="R30" t="str">
        <f t="shared" si="4"/>
        <v>NG-HVAC-Blr-HW-gt2500kBtuh-94p0Et-CndStd</v>
      </c>
      <c r="S30" t="str">
        <f t="shared" si="5"/>
        <v>Hot water boiler (&gt; 2500 kBtuh, 94.0 Et, condensing, OA reset from 140 to 165 F)</v>
      </c>
      <c r="T30" t="s">
        <v>69</v>
      </c>
      <c r="V30" s="121" t="s">
        <v>179</v>
      </c>
      <c r="W30" t="str">
        <f t="shared" si="6"/>
        <v>NG-HVAC-Blr-HW-gt2500kBtuh-94p0Et-CndStd</v>
      </c>
      <c r="X30" t="s">
        <v>72</v>
      </c>
      <c r="Y30" s="1" t="s">
        <v>70</v>
      </c>
      <c r="Z30" s="1" t="s">
        <v>71</v>
      </c>
      <c r="AA30" s="1" t="s">
        <v>73</v>
      </c>
      <c r="AB30" s="1" t="s">
        <v>73</v>
      </c>
      <c r="AC30" s="1" t="s">
        <v>71</v>
      </c>
      <c r="AD30" s="1"/>
      <c r="AE30" s="1" t="s">
        <v>74</v>
      </c>
      <c r="AF30" s="1"/>
      <c r="AG30" s="1" t="s">
        <v>74</v>
      </c>
      <c r="AH30" s="1" t="s">
        <v>75</v>
      </c>
      <c r="AI30" s="1" t="s">
        <v>76</v>
      </c>
      <c r="AJ30" s="1" t="s">
        <v>77</v>
      </c>
      <c r="AK30" t="s">
        <v>78</v>
      </c>
      <c r="AL30" t="str">
        <f t="shared" si="7"/>
        <v>WaterHtg_eq</v>
      </c>
      <c r="AM30" t="str">
        <f t="shared" si="8"/>
        <v>Boiler_Et</v>
      </c>
      <c r="AO30" t="s">
        <v>81</v>
      </c>
      <c r="AP30" s="27" t="str">
        <f>VLOOKUP(C30&amp;"_"&amp;E30,Technologies!$V$10:$W$15,2,FALSE)</f>
        <v>Hot water boiler,&gt; 2500 kBtuh; 
Pre-2005: 75.0 Et, No reset
2006 - 2009: 75.0 Et, OA Reset from 140 to 165 F
2010 - 2013: 75.0 Et, OA Reset from 140 to 165 F
2014 - 2015: 80.0 Et, OA Reset from 140 to 165 F</v>
      </c>
      <c r="AQ30" s="27" t="str">
        <f t="shared" si="0"/>
        <v>Hot water boiler (&gt; 2500 kBtuh, 80.0 Et, 82.0Ec, OA Reset from 140 to 165 F)</v>
      </c>
      <c r="AR30" s="27" t="str">
        <f t="shared" si="1"/>
        <v>Hot water boiler (&gt; 2500 kBtuh, 94.0 Et, condensing, OA reset from 140 to 165 F)</v>
      </c>
      <c r="AS30" s="31"/>
      <c r="AT30" s="27" t="str">
        <f t="shared" si="2"/>
        <v>W-Boiler_Et-gt2500k-0.8-fDraft</v>
      </c>
      <c r="AU30" s="27" t="str">
        <f t="shared" si="3"/>
        <v>W-Boiler_Et-gt2500k-0.94-fDraft-CndStd</v>
      </c>
      <c r="AX30" t="s">
        <v>74</v>
      </c>
      <c r="AY30" t="s">
        <v>74</v>
      </c>
      <c r="BC30" t="s">
        <v>81</v>
      </c>
      <c r="BE30" t="s">
        <v>71</v>
      </c>
      <c r="BF30" s="120" t="s">
        <v>178</v>
      </c>
    </row>
    <row r="31" spans="2:58" x14ac:dyDescent="0.25">
      <c r="B31" t="s">
        <v>80</v>
      </c>
      <c r="C31" t="s">
        <v>46</v>
      </c>
      <c r="D31" t="s">
        <v>57</v>
      </c>
      <c r="E31" t="s">
        <v>58</v>
      </c>
      <c r="F31">
        <v>75</v>
      </c>
      <c r="G31">
        <v>80</v>
      </c>
      <c r="H31">
        <v>80</v>
      </c>
      <c r="I31">
        <v>94</v>
      </c>
      <c r="J31" t="s">
        <v>56</v>
      </c>
      <c r="K31">
        <f t="shared" si="9"/>
        <v>82</v>
      </c>
      <c r="M31" t="s">
        <v>66</v>
      </c>
      <c r="N31" t="s">
        <v>52</v>
      </c>
      <c r="O31">
        <v>2133</v>
      </c>
      <c r="Q31" s="18">
        <v>925</v>
      </c>
      <c r="R31" t="str">
        <f t="shared" si="4"/>
        <v>NG-HVAC-Blr-HW-gt2500kBtuh-94p0Et-CndLow</v>
      </c>
      <c r="S31" t="str">
        <f t="shared" si="5"/>
        <v>Hot water boiler (&gt; 2500 kBtuh, 94.0 Et, condensing, OA reset from 115 to 140 F)</v>
      </c>
      <c r="T31" t="s">
        <v>69</v>
      </c>
      <c r="V31" s="121" t="s">
        <v>179</v>
      </c>
      <c r="W31" t="str">
        <f t="shared" si="6"/>
        <v>NG-HVAC-Blr-HW-gt2500kBtuh-94p0Et-CndLow</v>
      </c>
      <c r="X31" t="s">
        <v>72</v>
      </c>
      <c r="Y31" s="1" t="s">
        <v>70</v>
      </c>
      <c r="Z31" s="1" t="s">
        <v>71</v>
      </c>
      <c r="AA31" s="1" t="s">
        <v>73</v>
      </c>
      <c r="AB31" s="1" t="s">
        <v>73</v>
      </c>
      <c r="AC31" s="1" t="s">
        <v>71</v>
      </c>
      <c r="AD31" s="1"/>
      <c r="AE31" s="1" t="s">
        <v>74</v>
      </c>
      <c r="AF31" s="1"/>
      <c r="AG31" s="1" t="s">
        <v>74</v>
      </c>
      <c r="AH31" s="1" t="s">
        <v>75</v>
      </c>
      <c r="AI31" s="1" t="s">
        <v>76</v>
      </c>
      <c r="AJ31" s="1" t="s">
        <v>77</v>
      </c>
      <c r="AK31" t="s">
        <v>78</v>
      </c>
      <c r="AL31" t="str">
        <f t="shared" si="7"/>
        <v>WaterHtg_eq</v>
      </c>
      <c r="AM31" t="str">
        <f t="shared" si="8"/>
        <v>Boiler_Et</v>
      </c>
      <c r="AO31" t="s">
        <v>81</v>
      </c>
      <c r="AP31" s="27" t="str">
        <f>VLOOKUP(C31&amp;"_"&amp;E31,Technologies!$V$10:$W$15,2,FALSE)</f>
        <v>Hot water boiler,&gt; 2500 kBtuh; 
Pre-2005: 75.0 Et, No reset
2006 - 2009: 75.0 Et, OA Reset from 140 to 165 F
2010 - 2013: 75.0 Et, OA Reset from 140 to 165 F
2014 - 2015: 80.0 Et, OA Reset from 140 to 165 F</v>
      </c>
      <c r="AQ31" s="27" t="str">
        <f t="shared" si="0"/>
        <v>Hot water boiler (&gt; 2500 kBtuh, 80.0 Et, 82.0Ec, OA Reset from 140 to 165 F)</v>
      </c>
      <c r="AR31" s="27" t="str">
        <f t="shared" si="1"/>
        <v>Hot water boiler (&gt; 2500 kBtuh, 94.0 Et, condensing, OA reset from 115 to 140 F)</v>
      </c>
      <c r="AS31" s="31"/>
      <c r="AT31" s="27" t="str">
        <f t="shared" si="2"/>
        <v>W-Boiler_Et-gt2500k-0.8-fDraft</v>
      </c>
      <c r="AU31" s="27" t="str">
        <f t="shared" si="3"/>
        <v>W-Boiler_Et-gt2500k-0.94-fDraft-CndLow</v>
      </c>
      <c r="AX31" t="s">
        <v>74</v>
      </c>
      <c r="AY31" t="s">
        <v>74</v>
      </c>
      <c r="BC31" t="s">
        <v>81</v>
      </c>
      <c r="BE31" t="s">
        <v>71</v>
      </c>
      <c r="BF31" s="120" t="s">
        <v>178</v>
      </c>
    </row>
    <row r="32" spans="2:58" x14ac:dyDescent="0.25">
      <c r="B32" t="s">
        <v>80</v>
      </c>
      <c r="C32" t="s">
        <v>46</v>
      </c>
      <c r="D32" t="s">
        <v>57</v>
      </c>
      <c r="E32" t="s">
        <v>58</v>
      </c>
      <c r="F32">
        <v>75</v>
      </c>
      <c r="G32">
        <v>80</v>
      </c>
      <c r="H32">
        <v>80</v>
      </c>
      <c r="I32">
        <v>94</v>
      </c>
      <c r="J32" t="s">
        <v>56</v>
      </c>
      <c r="K32">
        <f t="shared" si="9"/>
        <v>82</v>
      </c>
      <c r="M32" t="s">
        <v>66</v>
      </c>
      <c r="N32" t="s">
        <v>53</v>
      </c>
      <c r="O32">
        <v>2134</v>
      </c>
      <c r="Q32" s="18">
        <v>926</v>
      </c>
      <c r="R32" t="str">
        <f t="shared" si="4"/>
        <v>NG-HVAC-Blr-HW-gt2500kBtuh-94p0Et-CndReset</v>
      </c>
      <c r="S32" t="str">
        <f t="shared" si="5"/>
        <v>Hot water boiler (&gt; 2500 kBtuh, 94.0 Et, condensing, load reset from 115 to 140 F)</v>
      </c>
      <c r="T32" t="s">
        <v>69</v>
      </c>
      <c r="V32" s="121" t="s">
        <v>179</v>
      </c>
      <c r="W32" t="str">
        <f t="shared" si="6"/>
        <v>NG-HVAC-Blr-HW-gt2500kBtuh-94p0Et-CndReset</v>
      </c>
      <c r="X32" t="s">
        <v>72</v>
      </c>
      <c r="Y32" s="1" t="s">
        <v>70</v>
      </c>
      <c r="Z32" s="1" t="s">
        <v>71</v>
      </c>
      <c r="AA32" s="1" t="s">
        <v>73</v>
      </c>
      <c r="AB32" s="1" t="s">
        <v>73</v>
      </c>
      <c r="AC32" s="1" t="s">
        <v>71</v>
      </c>
      <c r="AD32" s="1"/>
      <c r="AE32" s="1" t="s">
        <v>74</v>
      </c>
      <c r="AF32" s="1"/>
      <c r="AG32" s="1" t="s">
        <v>74</v>
      </c>
      <c r="AH32" s="1" t="s">
        <v>75</v>
      </c>
      <c r="AI32" s="1" t="s">
        <v>76</v>
      </c>
      <c r="AJ32" s="1" t="s">
        <v>77</v>
      </c>
      <c r="AK32" t="s">
        <v>78</v>
      </c>
      <c r="AL32" t="str">
        <f t="shared" si="7"/>
        <v>WaterHtg_eq</v>
      </c>
      <c r="AM32" t="str">
        <f t="shared" si="8"/>
        <v>Boiler_Et</v>
      </c>
      <c r="AO32" t="s">
        <v>81</v>
      </c>
      <c r="AP32" s="27" t="str">
        <f>VLOOKUP(C32&amp;"_"&amp;E32,Technologies!$V$10:$W$15,2,FALSE)</f>
        <v>Hot water boiler,&gt; 2500 kBtuh; 
Pre-2005: 75.0 Et, No reset
2006 - 2009: 75.0 Et, OA Reset from 140 to 165 F
2010 - 2013: 75.0 Et, OA Reset from 140 to 165 F
2014 - 2015: 80.0 Et, OA Reset from 140 to 165 F</v>
      </c>
      <c r="AQ32" s="27" t="str">
        <f t="shared" si="0"/>
        <v>Hot water boiler (&gt; 2500 kBtuh, 80.0 Et, 82.0Ec, OA Reset from 140 to 165 F)</v>
      </c>
      <c r="AR32" s="27" t="str">
        <f t="shared" si="1"/>
        <v>Hot water boiler (&gt; 2500 kBtuh, 94.0 Et, condensing, load reset from 115 to 140 F)</v>
      </c>
      <c r="AS32" s="31"/>
      <c r="AT32" s="27" t="str">
        <f t="shared" si="2"/>
        <v>W-Boiler_Et-gt2500k-0.8-fDraft</v>
      </c>
      <c r="AU32" s="27" t="str">
        <f t="shared" si="3"/>
        <v>W-Boiler_Et-gt2500k-0.94-fDraft-CndReset</v>
      </c>
      <c r="AX32" t="s">
        <v>74</v>
      </c>
      <c r="AY32" t="s">
        <v>74</v>
      </c>
      <c r="BC32" t="s">
        <v>81</v>
      </c>
      <c r="BE32" t="s">
        <v>71</v>
      </c>
      <c r="BF32" s="120" t="s">
        <v>178</v>
      </c>
    </row>
    <row r="33" spans="2:58" x14ac:dyDescent="0.25">
      <c r="B33" t="s">
        <v>79</v>
      </c>
      <c r="C33" t="s">
        <v>59</v>
      </c>
      <c r="D33" t="s">
        <v>47</v>
      </c>
      <c r="E33" t="s">
        <v>48</v>
      </c>
      <c r="F33">
        <v>75</v>
      </c>
      <c r="G33">
        <v>80</v>
      </c>
      <c r="H33">
        <v>80</v>
      </c>
      <c r="I33">
        <v>82</v>
      </c>
      <c r="J33" t="s">
        <v>49</v>
      </c>
      <c r="N33" t="s">
        <v>50</v>
      </c>
      <c r="O33">
        <v>2135</v>
      </c>
      <c r="Q33" s="18">
        <v>927</v>
      </c>
      <c r="R33" t="str">
        <f t="shared" si="4"/>
        <v>NG-HVAC-Blr-Stm-lt300kBtuh-82p0AFUE-Drft</v>
      </c>
      <c r="S33" t="str">
        <f t="shared" si="5"/>
        <v>Steam boiler (&lt; 300 kBtuh, 82.0 AFUE, OA Reset from 140 to 165 F)</v>
      </c>
      <c r="T33" t="s">
        <v>69</v>
      </c>
      <c r="V33" s="121" t="s">
        <v>179</v>
      </c>
      <c r="W33" t="str">
        <f t="shared" si="6"/>
        <v>NG-HVAC-Blr-Stm-lt300kBtuh-82p0AFUE-Drft</v>
      </c>
      <c r="X33" t="s">
        <v>72</v>
      </c>
      <c r="Y33" s="1" t="s">
        <v>70</v>
      </c>
      <c r="Z33" s="1" t="s">
        <v>71</v>
      </c>
      <c r="AA33" s="1" t="s">
        <v>73</v>
      </c>
      <c r="AB33" s="1" t="s">
        <v>73</v>
      </c>
      <c r="AC33" s="1" t="s">
        <v>71</v>
      </c>
      <c r="AD33" s="1"/>
      <c r="AE33" s="1" t="s">
        <v>74</v>
      </c>
      <c r="AF33" s="1"/>
      <c r="AG33" s="1" t="s">
        <v>74</v>
      </c>
      <c r="AH33" s="1" t="s">
        <v>75</v>
      </c>
      <c r="AI33" s="1" t="s">
        <v>76</v>
      </c>
      <c r="AJ33" s="1" t="s">
        <v>77</v>
      </c>
      <c r="AK33" t="s">
        <v>78</v>
      </c>
      <c r="AL33" t="str">
        <f t="shared" si="7"/>
        <v>SteamHtg_eq</v>
      </c>
      <c r="AM33" t="str">
        <f t="shared" si="8"/>
        <v>Boiler_AF</v>
      </c>
      <c r="AO33" t="s">
        <v>81</v>
      </c>
      <c r="AP33" s="27" t="str">
        <f>VLOOKUP(C33&amp;"_"&amp;E33,Technologies!$V$10:$W$15,2,FALSE)</f>
        <v>Steam boiler,&lt; 300 kBtuh; 
Pre-2005: 75.0 Et, No reset
2006 - 2009: 75.0 Et, OA Reset from 140 to 165 F
2010 - 2013: 75.0 Et, OA Reset from 140 to 165 F
2014 - 2015: 80.0 Et, OA Reset from 140 to 165 F</v>
      </c>
      <c r="AQ33" s="27" t="str">
        <f t="shared" si="0"/>
        <v>Steam boiler (&lt; 300 kBtuh, 80.0 AFUE, OA Reset from 140 to 165 F)</v>
      </c>
      <c r="AR33" s="27" t="str">
        <f t="shared" si="1"/>
        <v>Steam boiler (&lt; 300 kBtuh, 82.0 AFUE, OA Reset from 140 to 165 F)</v>
      </c>
      <c r="AS33" s="31"/>
      <c r="AT33" s="27" t="str">
        <f t="shared" si="2"/>
        <v>S-Boiler_AF-lt300k-0.8-fDraft</v>
      </c>
      <c r="AU33" s="27" t="str">
        <f t="shared" si="3"/>
        <v>S-Boiler_AF-lt300k-0.82-fDraft</v>
      </c>
      <c r="AX33" t="s">
        <v>74</v>
      </c>
      <c r="AY33" t="s">
        <v>74</v>
      </c>
      <c r="BC33" t="s">
        <v>81</v>
      </c>
      <c r="BE33" t="s">
        <v>71</v>
      </c>
      <c r="BF33" s="120" t="s">
        <v>178</v>
      </c>
    </row>
    <row r="34" spans="2:58" x14ac:dyDescent="0.25">
      <c r="B34" t="s">
        <v>79</v>
      </c>
      <c r="C34" t="s">
        <v>59</v>
      </c>
      <c r="D34" t="s">
        <v>47</v>
      </c>
      <c r="E34" t="s">
        <v>48</v>
      </c>
      <c r="F34">
        <v>75</v>
      </c>
      <c r="G34">
        <v>80</v>
      </c>
      <c r="H34">
        <v>80</v>
      </c>
      <c r="I34">
        <v>83</v>
      </c>
      <c r="J34" t="s">
        <v>49</v>
      </c>
      <c r="N34" t="s">
        <v>50</v>
      </c>
      <c r="O34">
        <v>2136</v>
      </c>
      <c r="Q34" s="18">
        <v>928</v>
      </c>
      <c r="R34" t="str">
        <f t="shared" si="4"/>
        <v>NG-HVAC-Blr-Stm-lt300kBtuh-83p0AFUE-Drft</v>
      </c>
      <c r="S34" t="str">
        <f t="shared" si="5"/>
        <v>Steam boiler (&lt; 300 kBtuh, 83.0 AFUE, OA Reset from 140 to 165 F)</v>
      </c>
      <c r="T34" t="s">
        <v>69</v>
      </c>
      <c r="V34" s="121" t="s">
        <v>179</v>
      </c>
      <c r="W34" t="str">
        <f t="shared" si="6"/>
        <v>NG-HVAC-Blr-Stm-lt300kBtuh-83p0AFUE-Drft</v>
      </c>
      <c r="X34" t="s">
        <v>72</v>
      </c>
      <c r="Y34" s="1" t="s">
        <v>70</v>
      </c>
      <c r="Z34" s="1" t="s">
        <v>71</v>
      </c>
      <c r="AA34" s="1" t="s">
        <v>73</v>
      </c>
      <c r="AB34" s="1" t="s">
        <v>73</v>
      </c>
      <c r="AC34" s="1" t="s">
        <v>71</v>
      </c>
      <c r="AD34" s="1"/>
      <c r="AE34" s="1" t="s">
        <v>74</v>
      </c>
      <c r="AF34" s="1"/>
      <c r="AG34" s="1" t="s">
        <v>74</v>
      </c>
      <c r="AH34" s="1" t="s">
        <v>75</v>
      </c>
      <c r="AI34" s="1" t="s">
        <v>76</v>
      </c>
      <c r="AJ34" s="1" t="s">
        <v>77</v>
      </c>
      <c r="AK34" t="s">
        <v>78</v>
      </c>
      <c r="AL34" t="str">
        <f t="shared" si="7"/>
        <v>SteamHtg_eq</v>
      </c>
      <c r="AM34" t="str">
        <f t="shared" si="8"/>
        <v>Boiler_AF</v>
      </c>
      <c r="AO34" t="s">
        <v>81</v>
      </c>
      <c r="AP34" s="27" t="str">
        <f>VLOOKUP(C34&amp;"_"&amp;E34,Technologies!$V$10:$W$15,2,FALSE)</f>
        <v>Steam boiler,&lt; 300 kBtuh; 
Pre-2005: 75.0 Et, No reset
2006 - 2009: 75.0 Et, OA Reset from 140 to 165 F
2010 - 2013: 75.0 Et, OA Reset from 140 to 165 F
2014 - 2015: 80.0 Et, OA Reset from 140 to 165 F</v>
      </c>
      <c r="AQ34" s="27" t="str">
        <f t="shared" si="0"/>
        <v>Steam boiler (&lt; 300 kBtuh, 80.0 AFUE, OA Reset from 140 to 165 F)</v>
      </c>
      <c r="AR34" s="27" t="str">
        <f t="shared" si="1"/>
        <v>Steam boiler (&lt; 300 kBtuh, 83.0 AFUE, OA Reset from 140 to 165 F)</v>
      </c>
      <c r="AS34" s="31"/>
      <c r="AT34" s="27" t="str">
        <f t="shared" si="2"/>
        <v>S-Boiler_AF-lt300k-0.8-fDraft</v>
      </c>
      <c r="AU34" s="27" t="str">
        <f t="shared" si="3"/>
        <v>S-Boiler_AF-lt300k-0.83-fDraft</v>
      </c>
      <c r="AX34" t="s">
        <v>74</v>
      </c>
      <c r="AY34" t="s">
        <v>74</v>
      </c>
      <c r="BC34" t="s">
        <v>81</v>
      </c>
      <c r="BE34" t="s">
        <v>71</v>
      </c>
      <c r="BF34" s="120" t="s">
        <v>178</v>
      </c>
    </row>
    <row r="35" spans="2:58" x14ac:dyDescent="0.25">
      <c r="B35" t="s">
        <v>79</v>
      </c>
      <c r="C35" t="s">
        <v>59</v>
      </c>
      <c r="D35" t="s">
        <v>54</v>
      </c>
      <c r="E35" t="s">
        <v>55</v>
      </c>
      <c r="F35">
        <v>75</v>
      </c>
      <c r="G35">
        <v>79</v>
      </c>
      <c r="H35">
        <v>79</v>
      </c>
      <c r="I35">
        <v>81</v>
      </c>
      <c r="J35" t="s">
        <v>56</v>
      </c>
      <c r="N35" t="s">
        <v>50</v>
      </c>
      <c r="O35">
        <v>2137</v>
      </c>
      <c r="Q35" s="18">
        <v>929</v>
      </c>
      <c r="R35" t="str">
        <f t="shared" si="4"/>
        <v>NG-HVAC-Blr-Stm-300to2500kBtuh-81p0Et-Drft</v>
      </c>
      <c r="S35" t="str">
        <f t="shared" si="5"/>
        <v>Steam boiler (300 - 2500 kBtuh, 81.0 Et, OA Reset from 140 to 165 F)</v>
      </c>
      <c r="T35" t="s">
        <v>69</v>
      </c>
      <c r="V35" s="121" t="s">
        <v>179</v>
      </c>
      <c r="W35" t="str">
        <f t="shared" si="6"/>
        <v>NG-HVAC-Blr-Stm-300to2500kBtuh-81p0Et-Drft</v>
      </c>
      <c r="X35" t="s">
        <v>72</v>
      </c>
      <c r="Y35" s="1" t="s">
        <v>70</v>
      </c>
      <c r="Z35" s="1" t="s">
        <v>71</v>
      </c>
      <c r="AA35" s="1" t="s">
        <v>73</v>
      </c>
      <c r="AB35" s="1" t="s">
        <v>73</v>
      </c>
      <c r="AC35" s="1" t="s">
        <v>71</v>
      </c>
      <c r="AD35" s="1"/>
      <c r="AE35" s="1" t="s">
        <v>74</v>
      </c>
      <c r="AF35" s="1"/>
      <c r="AG35" s="1" t="s">
        <v>74</v>
      </c>
      <c r="AH35" s="1" t="s">
        <v>75</v>
      </c>
      <c r="AI35" s="1" t="s">
        <v>76</v>
      </c>
      <c r="AJ35" s="1" t="s">
        <v>77</v>
      </c>
      <c r="AK35" t="s">
        <v>78</v>
      </c>
      <c r="AL35" t="str">
        <f t="shared" si="7"/>
        <v>SteamHtg_eq</v>
      </c>
      <c r="AM35" t="str">
        <f t="shared" si="8"/>
        <v>Boiler_Et</v>
      </c>
      <c r="AO35" t="s">
        <v>81</v>
      </c>
      <c r="AP35" s="27" t="str">
        <f>VLOOKUP(C35&amp;"_"&amp;E35,Technologies!$V$10:$W$15,2,FALSE)</f>
        <v>Steam boiler,300 - 2500 kBtuh; 
Pre-2005: 75.0 Et, No reset
2006 - 2009: 75.0 Et, OA Reset from 140 to 165 F
2010 - 2013: 75.0 Et, OA Reset from 140 to 165 F
2014 - 2015: 79.0 Et, OA Reset from 140 to 165 F</v>
      </c>
      <c r="AQ35" s="27" t="str">
        <f t="shared" si="0"/>
        <v>Steam boiler (300 - 2500 kBtuh, 79.0 Et, OA Reset from 140 to 165 F)</v>
      </c>
      <c r="AR35" s="27" t="str">
        <f t="shared" si="1"/>
        <v>Steam boiler (300 - 2500 kBtuh, 81.0 Et, OA Reset from 140 to 165 F)</v>
      </c>
      <c r="AS35" s="31"/>
      <c r="AT35" s="27" t="str">
        <f t="shared" si="2"/>
        <v>S-Boiler_Et-300to2500k-0.79-fDraft</v>
      </c>
      <c r="AU35" s="27" t="str">
        <f t="shared" si="3"/>
        <v>S-Boiler_Et-300to2500k-0.81-fDraft</v>
      </c>
      <c r="AX35" t="s">
        <v>74</v>
      </c>
      <c r="AY35" t="s">
        <v>74</v>
      </c>
      <c r="BC35" t="s">
        <v>81</v>
      </c>
      <c r="BE35" t="s">
        <v>71</v>
      </c>
      <c r="BF35" s="120" t="s">
        <v>178</v>
      </c>
    </row>
    <row r="36" spans="2:58" x14ac:dyDescent="0.25">
      <c r="B36" t="s">
        <v>79</v>
      </c>
      <c r="C36" t="s">
        <v>59</v>
      </c>
      <c r="D36" t="s">
        <v>54</v>
      </c>
      <c r="E36" t="s">
        <v>55</v>
      </c>
      <c r="F36">
        <v>75</v>
      </c>
      <c r="G36">
        <v>79</v>
      </c>
      <c r="H36">
        <v>79</v>
      </c>
      <c r="I36">
        <v>82</v>
      </c>
      <c r="J36" t="s">
        <v>56</v>
      </c>
      <c r="N36" t="s">
        <v>50</v>
      </c>
      <c r="O36">
        <v>2138</v>
      </c>
      <c r="Q36" s="18">
        <v>930</v>
      </c>
      <c r="R36" t="str">
        <f t="shared" si="4"/>
        <v>NG-HVAC-Blr-Stm-300to2500kBtuh-82p0Et-Drft</v>
      </c>
      <c r="S36" t="str">
        <f t="shared" si="5"/>
        <v>Steam boiler (300 - 2500 kBtuh, 82.0 Et, OA Reset from 140 to 165 F)</v>
      </c>
      <c r="T36" t="s">
        <v>69</v>
      </c>
      <c r="V36" s="121" t="s">
        <v>179</v>
      </c>
      <c r="W36" t="str">
        <f t="shared" si="6"/>
        <v>NG-HVAC-Blr-Stm-300to2500kBtuh-82p0Et-Drft</v>
      </c>
      <c r="X36" t="s">
        <v>72</v>
      </c>
      <c r="Y36" s="1" t="s">
        <v>70</v>
      </c>
      <c r="Z36" s="1" t="s">
        <v>71</v>
      </c>
      <c r="AA36" s="1" t="s">
        <v>73</v>
      </c>
      <c r="AB36" s="1" t="s">
        <v>73</v>
      </c>
      <c r="AC36" s="1" t="s">
        <v>71</v>
      </c>
      <c r="AD36" s="1"/>
      <c r="AE36" s="1" t="s">
        <v>74</v>
      </c>
      <c r="AF36" s="1"/>
      <c r="AG36" s="1" t="s">
        <v>74</v>
      </c>
      <c r="AH36" s="1" t="s">
        <v>75</v>
      </c>
      <c r="AI36" s="1" t="s">
        <v>76</v>
      </c>
      <c r="AJ36" s="1" t="s">
        <v>77</v>
      </c>
      <c r="AK36" t="s">
        <v>78</v>
      </c>
      <c r="AL36" t="str">
        <f t="shared" si="7"/>
        <v>SteamHtg_eq</v>
      </c>
      <c r="AM36" t="str">
        <f t="shared" si="8"/>
        <v>Boiler_Et</v>
      </c>
      <c r="AO36" t="s">
        <v>81</v>
      </c>
      <c r="AP36" s="27" t="str">
        <f>VLOOKUP(C36&amp;"_"&amp;E36,Technologies!$V$10:$W$15,2,FALSE)</f>
        <v>Steam boiler,300 - 2500 kBtuh; 
Pre-2005: 75.0 Et, No reset
2006 - 2009: 75.0 Et, OA Reset from 140 to 165 F
2010 - 2013: 75.0 Et, OA Reset from 140 to 165 F
2014 - 2015: 79.0 Et, OA Reset from 140 to 165 F</v>
      </c>
      <c r="AQ36" s="27" t="str">
        <f t="shared" si="0"/>
        <v>Steam boiler (300 - 2500 kBtuh, 79.0 Et, OA Reset from 140 to 165 F)</v>
      </c>
      <c r="AR36" s="27" t="str">
        <f t="shared" si="1"/>
        <v>Steam boiler (300 - 2500 kBtuh, 82.0 Et, OA Reset from 140 to 165 F)</v>
      </c>
      <c r="AS36" s="31"/>
      <c r="AT36" s="27" t="str">
        <f t="shared" si="2"/>
        <v>S-Boiler_Et-300to2500k-0.79-fDraft</v>
      </c>
      <c r="AU36" s="27" t="str">
        <f t="shared" si="3"/>
        <v>S-Boiler_Et-300to2500k-0.82-fDraft</v>
      </c>
      <c r="AX36" t="s">
        <v>74</v>
      </c>
      <c r="AY36" t="s">
        <v>74</v>
      </c>
      <c r="BC36" t="s">
        <v>81</v>
      </c>
      <c r="BE36" t="s">
        <v>71</v>
      </c>
      <c r="BF36" s="120" t="s">
        <v>178</v>
      </c>
    </row>
    <row r="37" spans="2:58" x14ac:dyDescent="0.25">
      <c r="B37" t="s">
        <v>79</v>
      </c>
      <c r="C37" t="s">
        <v>59</v>
      </c>
      <c r="D37" t="s">
        <v>57</v>
      </c>
      <c r="E37" t="s">
        <v>58</v>
      </c>
      <c r="F37">
        <v>75</v>
      </c>
      <c r="G37">
        <v>79</v>
      </c>
      <c r="H37">
        <v>79</v>
      </c>
      <c r="I37">
        <v>80</v>
      </c>
      <c r="J37" t="s">
        <v>56</v>
      </c>
      <c r="N37" t="s">
        <v>50</v>
      </c>
      <c r="O37">
        <v>2139</v>
      </c>
      <c r="Q37" s="18">
        <v>931</v>
      </c>
      <c r="R37" t="str">
        <f t="shared" si="4"/>
        <v>NG-HVAC-Blr-Stm-gt2500kBtuh-80p0Et-Drft</v>
      </c>
      <c r="S37" t="str">
        <f t="shared" si="5"/>
        <v>Steam boiler (&gt; 2500 kBtuh, 80.0 Et, OA Reset from 140 to 165 F)</v>
      </c>
      <c r="T37" t="s">
        <v>69</v>
      </c>
      <c r="V37" s="121" t="s">
        <v>179</v>
      </c>
      <c r="W37" t="str">
        <f t="shared" si="6"/>
        <v>NG-HVAC-Blr-Stm-gt2500kBtuh-80p0Et-Drft</v>
      </c>
      <c r="X37" t="s">
        <v>72</v>
      </c>
      <c r="Y37" s="1" t="s">
        <v>70</v>
      </c>
      <c r="Z37" s="1" t="s">
        <v>71</v>
      </c>
      <c r="AA37" s="1" t="s">
        <v>73</v>
      </c>
      <c r="AB37" s="1" t="s">
        <v>73</v>
      </c>
      <c r="AC37" s="1" t="s">
        <v>71</v>
      </c>
      <c r="AD37" s="1"/>
      <c r="AE37" s="1" t="s">
        <v>74</v>
      </c>
      <c r="AF37" s="1"/>
      <c r="AG37" s="1" t="s">
        <v>74</v>
      </c>
      <c r="AH37" s="1" t="s">
        <v>75</v>
      </c>
      <c r="AI37" s="1" t="s">
        <v>76</v>
      </c>
      <c r="AJ37" s="1" t="s">
        <v>77</v>
      </c>
      <c r="AK37" t="s">
        <v>78</v>
      </c>
      <c r="AL37" t="str">
        <f t="shared" si="7"/>
        <v>SteamHtg_eq</v>
      </c>
      <c r="AM37" t="str">
        <f t="shared" si="8"/>
        <v>Boiler_Et</v>
      </c>
      <c r="AO37" t="s">
        <v>81</v>
      </c>
      <c r="AP37" s="27" t="str">
        <f>VLOOKUP(C37&amp;"_"&amp;E37,Technologies!$V$10:$W$15,2,FALSE)</f>
        <v>Steam boiler,&gt; 2500 kBtuh; 
Pre-2005: 75.0 Et, No reset
2006 - 2009: 75.0 Et, OA Reset from 140 to 165 F
2010 - 2013: 75.0 Et, OA Reset from 140 to 165 F
2014 - 2015: 79.0 Et, OA Reset from 140 to 165 F</v>
      </c>
      <c r="AQ37" s="27" t="str">
        <f t="shared" si="0"/>
        <v>Steam boiler (&gt; 2500 kBtuh, 79.0 Et, 82.0Ec, OA Reset from 140 to 165 F)</v>
      </c>
      <c r="AR37" s="27" t="str">
        <f t="shared" si="1"/>
        <v>Steam boiler (&gt; 2500 kBtuh, 80.0 Et, OA Reset from 140 to 165 F)</v>
      </c>
      <c r="AS37" s="31"/>
      <c r="AT37" s="27" t="str">
        <f t="shared" si="2"/>
        <v>S-Boiler_Et-gt2500k-0.79-fDraft</v>
      </c>
      <c r="AU37" s="27" t="str">
        <f t="shared" si="3"/>
        <v>S-Boiler_Et-gt2500k-0.8-fDraft</v>
      </c>
      <c r="AX37" t="s">
        <v>74</v>
      </c>
      <c r="AY37" t="s">
        <v>74</v>
      </c>
      <c r="BC37" t="s">
        <v>81</v>
      </c>
      <c r="BE37" t="s">
        <v>71</v>
      </c>
      <c r="BF37" s="120" t="s">
        <v>178</v>
      </c>
    </row>
    <row r="38" spans="2:58" x14ac:dyDescent="0.25">
      <c r="B38" t="s">
        <v>79</v>
      </c>
      <c r="C38" t="s">
        <v>59</v>
      </c>
      <c r="D38" t="s">
        <v>57</v>
      </c>
      <c r="E38" t="s">
        <v>58</v>
      </c>
      <c r="F38">
        <v>75</v>
      </c>
      <c r="G38">
        <v>79</v>
      </c>
      <c r="H38">
        <v>79</v>
      </c>
      <c r="I38">
        <v>81</v>
      </c>
      <c r="J38" t="s">
        <v>56</v>
      </c>
      <c r="N38" t="s">
        <v>50</v>
      </c>
      <c r="O38">
        <v>2140</v>
      </c>
      <c r="Q38" s="18">
        <v>932</v>
      </c>
      <c r="R38" t="str">
        <f t="shared" si="4"/>
        <v>NG-HVAC-Blr-Stm-gt2500kBtuh-81p0Et-Drft</v>
      </c>
      <c r="S38" t="str">
        <f t="shared" si="5"/>
        <v>Steam boiler (&gt; 2500 kBtuh, 81.0 Et, OA Reset from 140 to 165 F)</v>
      </c>
      <c r="T38" t="s">
        <v>69</v>
      </c>
      <c r="V38" s="121" t="s">
        <v>179</v>
      </c>
      <c r="W38" t="str">
        <f t="shared" si="6"/>
        <v>NG-HVAC-Blr-Stm-gt2500kBtuh-81p0Et-Drft</v>
      </c>
      <c r="X38" t="s">
        <v>72</v>
      </c>
      <c r="Y38" s="1" t="s">
        <v>70</v>
      </c>
      <c r="Z38" s="1" t="s">
        <v>71</v>
      </c>
      <c r="AA38" s="1" t="s">
        <v>73</v>
      </c>
      <c r="AB38" s="1" t="s">
        <v>73</v>
      </c>
      <c r="AC38" s="1" t="s">
        <v>71</v>
      </c>
      <c r="AD38" s="1"/>
      <c r="AE38" s="1" t="s">
        <v>74</v>
      </c>
      <c r="AF38" s="1"/>
      <c r="AG38" s="1" t="s">
        <v>74</v>
      </c>
      <c r="AH38" s="1" t="s">
        <v>75</v>
      </c>
      <c r="AI38" s="1" t="s">
        <v>76</v>
      </c>
      <c r="AJ38" s="1" t="s">
        <v>77</v>
      </c>
      <c r="AK38" t="s">
        <v>78</v>
      </c>
      <c r="AL38" t="str">
        <f t="shared" si="7"/>
        <v>SteamHtg_eq</v>
      </c>
      <c r="AM38" t="str">
        <f t="shared" si="8"/>
        <v>Boiler_Et</v>
      </c>
      <c r="AO38" t="s">
        <v>81</v>
      </c>
      <c r="AP38" s="27" t="str">
        <f>VLOOKUP(C38&amp;"_"&amp;E38,Technologies!$V$10:$W$15,2,FALSE)</f>
        <v>Steam boiler,&gt; 2500 kBtuh; 
Pre-2005: 75.0 Et, No reset
2006 - 2009: 75.0 Et, OA Reset from 140 to 165 F
2010 - 2013: 75.0 Et, OA Reset from 140 to 165 F
2014 - 2015: 79.0 Et, OA Reset from 140 to 165 F</v>
      </c>
      <c r="AQ38" s="27" t="str">
        <f t="shared" si="0"/>
        <v>Steam boiler (&gt; 2500 kBtuh, 79.0 Et, 82.0Ec, OA Reset from 140 to 165 F)</v>
      </c>
      <c r="AR38" s="27" t="str">
        <f t="shared" si="1"/>
        <v>Steam boiler (&gt; 2500 kBtuh, 81.0 Et, OA Reset from 140 to 165 F)</v>
      </c>
      <c r="AS38" s="31"/>
      <c r="AT38" s="27" t="str">
        <f t="shared" si="2"/>
        <v>S-Boiler_Et-gt2500k-0.79-fDraft</v>
      </c>
      <c r="AU38" s="27" t="str">
        <f t="shared" si="3"/>
        <v>S-Boiler_Et-gt2500k-0.81-fDraft</v>
      </c>
      <c r="AX38" t="s">
        <v>74</v>
      </c>
      <c r="AY38" t="s">
        <v>74</v>
      </c>
      <c r="BC38" t="s">
        <v>81</v>
      </c>
      <c r="BE38" t="s">
        <v>71</v>
      </c>
      <c r="BF38" s="120" t="s">
        <v>178</v>
      </c>
    </row>
    <row r="39" spans="2:58" x14ac:dyDescent="0.25">
      <c r="B39" t="s">
        <v>79</v>
      </c>
      <c r="C39" t="s">
        <v>59</v>
      </c>
      <c r="D39" t="s">
        <v>57</v>
      </c>
      <c r="E39" t="s">
        <v>58</v>
      </c>
      <c r="F39">
        <v>75</v>
      </c>
      <c r="G39">
        <v>79</v>
      </c>
      <c r="H39">
        <v>79</v>
      </c>
      <c r="I39">
        <v>82</v>
      </c>
      <c r="J39" t="s">
        <v>56</v>
      </c>
      <c r="N39" t="s">
        <v>50</v>
      </c>
      <c r="O39">
        <v>2141</v>
      </c>
      <c r="Q39" s="18">
        <v>933</v>
      </c>
      <c r="R39" t="str">
        <f t="shared" si="4"/>
        <v>NG-HVAC-Blr-Stm-gt2500kBtuh-82p0Et-Drft</v>
      </c>
      <c r="S39" t="str">
        <f t="shared" si="5"/>
        <v>Steam boiler (&gt; 2500 kBtuh, 82.0 Et, OA Reset from 140 to 165 F)</v>
      </c>
      <c r="T39" t="s">
        <v>69</v>
      </c>
      <c r="V39" s="121" t="s">
        <v>179</v>
      </c>
      <c r="W39" t="str">
        <f t="shared" si="6"/>
        <v>NG-HVAC-Blr-Stm-gt2500kBtuh-82p0Et-Drft</v>
      </c>
      <c r="X39" t="s">
        <v>72</v>
      </c>
      <c r="Y39" s="1" t="s">
        <v>70</v>
      </c>
      <c r="Z39" s="1" t="s">
        <v>71</v>
      </c>
      <c r="AA39" s="1" t="s">
        <v>73</v>
      </c>
      <c r="AB39" s="1" t="s">
        <v>73</v>
      </c>
      <c r="AC39" s="1" t="s">
        <v>71</v>
      </c>
      <c r="AD39" s="1"/>
      <c r="AE39" s="1" t="s">
        <v>74</v>
      </c>
      <c r="AF39" s="1"/>
      <c r="AG39" s="1" t="s">
        <v>74</v>
      </c>
      <c r="AH39" s="1" t="s">
        <v>75</v>
      </c>
      <c r="AI39" s="1" t="s">
        <v>76</v>
      </c>
      <c r="AJ39" s="1" t="s">
        <v>77</v>
      </c>
      <c r="AK39" t="s">
        <v>78</v>
      </c>
      <c r="AL39" t="str">
        <f t="shared" si="7"/>
        <v>SteamHtg_eq</v>
      </c>
      <c r="AM39" t="str">
        <f t="shared" si="8"/>
        <v>Boiler_Et</v>
      </c>
      <c r="AO39" t="s">
        <v>81</v>
      </c>
      <c r="AP39" s="27" t="str">
        <f>VLOOKUP(C39&amp;"_"&amp;E39,Technologies!$V$10:$W$15,2,FALSE)</f>
        <v>Steam boiler,&gt; 2500 kBtuh; 
Pre-2005: 75.0 Et, No reset
2006 - 2009: 75.0 Et, OA Reset from 140 to 165 F
2010 - 2013: 75.0 Et, OA Reset from 140 to 165 F
2014 - 2015: 79.0 Et, OA Reset from 140 to 165 F</v>
      </c>
      <c r="AQ39" s="27" t="str">
        <f t="shared" si="0"/>
        <v>Steam boiler (&gt; 2500 kBtuh, 79.0 Et, 82.0Ec, OA Reset from 140 to 165 F)</v>
      </c>
      <c r="AR39" s="27" t="str">
        <f t="shared" si="1"/>
        <v>Steam boiler (&gt; 2500 kBtuh, 82.0 Et, OA Reset from 140 to 165 F)</v>
      </c>
      <c r="AS39" s="31"/>
      <c r="AT39" s="27" t="str">
        <f t="shared" si="2"/>
        <v>S-Boiler_Et-gt2500k-0.79-fDraft</v>
      </c>
      <c r="AU39" s="27" t="str">
        <f t="shared" si="3"/>
        <v>S-Boiler_Et-gt2500k-0.82-fDraft</v>
      </c>
      <c r="AX39" t="s">
        <v>74</v>
      </c>
      <c r="AY39" t="s">
        <v>74</v>
      </c>
      <c r="BC39" t="s">
        <v>81</v>
      </c>
      <c r="BE39" t="s">
        <v>71</v>
      </c>
      <c r="BF39" s="120" t="s">
        <v>178</v>
      </c>
    </row>
  </sheetData>
  <pageMargins left="0.7" right="0.7" top="0.75" bottom="0.75" header="0.3" footer="0.3"/>
  <pageSetup orientation="portrait" horizontalDpi="0" verticalDpi="0" r:id="rId1"/>
  <headerFooter>
    <oddFooter>&amp;L&amp;Z&amp;F &amp;A&amp;C&amp;P&amp;R&amp;D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AE74"/>
  <sheetViews>
    <sheetView workbookViewId="0">
      <selection activeCell="A11" sqref="A11"/>
    </sheetView>
  </sheetViews>
  <sheetFormatPr defaultRowHeight="15" x14ac:dyDescent="0.25"/>
  <cols>
    <col min="1" max="1" width="2.7109375" customWidth="1"/>
    <col min="2" max="2" width="27.42578125" hidden="1" customWidth="1"/>
    <col min="3" max="4" width="0" hidden="1" customWidth="1"/>
    <col min="5" max="5" width="9.85546875" hidden="1" customWidth="1"/>
    <col min="6" max="6" width="3" customWidth="1"/>
    <col min="8" max="8" width="43.42578125" customWidth="1"/>
    <col min="13" max="13" width="6.7109375" customWidth="1"/>
    <col min="14" max="14" width="5.5703125" bestFit="1" customWidth="1"/>
    <col min="15" max="15" width="7.42578125" bestFit="1" customWidth="1"/>
    <col min="16" max="16" width="8.140625" bestFit="1" customWidth="1"/>
    <col min="17" max="17" width="6.7109375" bestFit="1" customWidth="1"/>
    <col min="18" max="18" width="11.42578125" bestFit="1" customWidth="1"/>
    <col min="19" max="19" width="28" customWidth="1"/>
    <col min="20" max="20" width="76.7109375" bestFit="1" customWidth="1"/>
    <col min="23" max="23" width="53.42578125" customWidth="1"/>
  </cols>
  <sheetData>
    <row r="1" spans="2:31" x14ac:dyDescent="0.25">
      <c r="G1" s="14"/>
      <c r="I1" s="14"/>
      <c r="J1" s="15"/>
      <c r="K1" s="15"/>
      <c r="L1" s="16"/>
    </row>
    <row r="2" spans="2:31" ht="20.25" thickBot="1" x14ac:dyDescent="0.35">
      <c r="G2" s="14"/>
      <c r="H2" s="17" t="s">
        <v>88</v>
      </c>
      <c r="I2" s="17"/>
      <c r="K2" s="15"/>
      <c r="L2" s="16"/>
    </row>
    <row r="3" spans="2:31" ht="15.75" thickTop="1" x14ac:dyDescent="0.25">
      <c r="G3" s="14"/>
      <c r="I3" s="14"/>
      <c r="K3" s="15"/>
      <c r="L3" s="16"/>
    </row>
    <row r="4" spans="2:31" x14ac:dyDescent="0.25">
      <c r="G4" s="14"/>
      <c r="H4" t="s">
        <v>89</v>
      </c>
      <c r="I4" s="14"/>
      <c r="K4" s="15"/>
      <c r="L4" s="16"/>
    </row>
    <row r="5" spans="2:31" x14ac:dyDescent="0.25">
      <c r="G5" s="14"/>
      <c r="I5" s="14"/>
      <c r="K5" s="15"/>
      <c r="L5" s="16"/>
    </row>
    <row r="6" spans="2:31" x14ac:dyDescent="0.25">
      <c r="G6" s="14"/>
      <c r="I6" s="14"/>
      <c r="K6" s="15"/>
      <c r="L6" s="16"/>
    </row>
    <row r="7" spans="2:31" x14ac:dyDescent="0.25">
      <c r="G7" s="14"/>
      <c r="I7" s="14"/>
      <c r="K7" s="15"/>
      <c r="L7" s="16"/>
    </row>
    <row r="8" spans="2:31" x14ac:dyDescent="0.25">
      <c r="G8" s="14"/>
      <c r="H8" s="18"/>
      <c r="I8" s="19"/>
      <c r="J8" s="18"/>
      <c r="K8" s="18"/>
      <c r="L8" s="20"/>
    </row>
    <row r="9" spans="2:31" ht="15.75" thickBot="1" x14ac:dyDescent="0.3">
      <c r="B9" t="s">
        <v>110</v>
      </c>
      <c r="C9" t="s">
        <v>105</v>
      </c>
      <c r="G9" s="21" t="s">
        <v>90</v>
      </c>
      <c r="H9" s="22" t="s">
        <v>106</v>
      </c>
      <c r="I9" s="29" t="s">
        <v>5</v>
      </c>
      <c r="J9" s="29" t="s">
        <v>91</v>
      </c>
      <c r="K9" s="29" t="s">
        <v>96</v>
      </c>
      <c r="L9" s="29" t="s">
        <v>97</v>
      </c>
      <c r="M9" s="29" t="s">
        <v>92</v>
      </c>
      <c r="N9" s="29" t="s">
        <v>62</v>
      </c>
      <c r="O9" s="29" t="s">
        <v>93</v>
      </c>
      <c r="P9" s="29" t="s">
        <v>65</v>
      </c>
      <c r="Q9" s="29" t="s">
        <v>94</v>
      </c>
      <c r="R9" s="29" t="s">
        <v>95</v>
      </c>
      <c r="S9" s="29" t="s">
        <v>99</v>
      </c>
      <c r="T9" s="23" t="s">
        <v>98</v>
      </c>
      <c r="W9" s="30" t="s">
        <v>114</v>
      </c>
      <c r="AB9" t="s">
        <v>101</v>
      </c>
      <c r="AC9" t="s">
        <v>102</v>
      </c>
      <c r="AD9" t="s">
        <v>103</v>
      </c>
      <c r="AE9" t="s">
        <v>104</v>
      </c>
    </row>
    <row r="10" spans="2:31" x14ac:dyDescent="0.25">
      <c r="B10" t="str">
        <f>LEFT(J10,4)&amp;K10&amp;E10</f>
        <v>StanHWlt300</v>
      </c>
      <c r="C10" t="s">
        <v>76</v>
      </c>
      <c r="D10" t="s">
        <v>50</v>
      </c>
      <c r="E10" t="s">
        <v>48</v>
      </c>
      <c r="G10" s="24"/>
      <c r="H10" s="26" t="str">
        <f>IF(K10="HW","W","S")&amp;"-Boiler_"&amp;LEFT(N10,2)&amp;"-"&amp;E10&amp;"k-"&amp;M10/100&amp;"-"&amp;Q10&amp;IF(D10="Drft","","-"&amp;D10)</f>
        <v>W-Boiler_AF-lt300k-0.82-fDraft</v>
      </c>
      <c r="I10" s="24"/>
      <c r="J10" s="25" t="s">
        <v>70</v>
      </c>
      <c r="K10" t="s">
        <v>46</v>
      </c>
      <c r="L10" t="s">
        <v>47</v>
      </c>
      <c r="M10">
        <v>82</v>
      </c>
      <c r="N10" t="s">
        <v>49</v>
      </c>
      <c r="O10" s="25"/>
      <c r="P10" s="25"/>
      <c r="Q10" t="s">
        <v>107</v>
      </c>
      <c r="R10" t="str">
        <f t="shared" ref="R10:R15" si="0">IF(LEFT(D10,3)="Cnd","yes","no")</f>
        <v>no</v>
      </c>
      <c r="S10" t="str">
        <f t="shared" ref="S10:S15" si="1">IF(R10="yes",VLOOKUP(D10,tblDraftDesc,2,FALSE),VLOOKUP(IF(C10="Any","2014 - 2015",C10),TempCtrlVsVint,2,FALSE))</f>
        <v>OA Reset from 140 to 165 F</v>
      </c>
      <c r="T10" t="str">
        <f>IF(K10="HW","Hot water","Steam")&amp;" boiler ("&amp;L10&amp;" kBtuh, "&amp;TEXT(M10,"00.0")&amp;" "&amp;N10&amp;", "&amp;IF(O10&lt;&gt;"",TEXT(O10,"00.0")&amp;P10&amp;", ","")&amp;S10&amp;")"</f>
        <v>Hot water boiler (&lt; 300 kBtuh, 82.0 AFUE, OA Reset from 140 to 165 F)</v>
      </c>
      <c r="V10" t="str">
        <f>K10&amp;"_"&amp;E10</f>
        <v>HW_lt300</v>
      </c>
      <c r="W10" s="27" t="str">
        <f>IF(K10="HW","Hot water","Steam")&amp;" boiler,"&amp;L10&amp;" kBtuh; "&amp;CHAR(10)&amp;AB10&amp;CHAR(10)&amp;AC10&amp;CHAR(10)&amp;AD10&amp;CHAR(10)&amp;AE10</f>
        <v>Hot water boiler,&lt; 300 kBtuh; 
Pre-2005: 80.0 Et, No reset
2006 - 2009: 80.0 Et, OA Reset from 140 to 165 F
2010 - 2013: 80.0 Et, OA Reset from 140 to 165 F
2014 - 2015: 82.0 Et, OA Reset from 140 to 165 F</v>
      </c>
      <c r="AB10" t="str">
        <f>VLOOKUP($K10&amp;$E10&amp;AB$9,$V$51:$W$74,2,FALSE)</f>
        <v>Pre-2005: 80.0 Et, No reset</v>
      </c>
      <c r="AC10" t="str">
        <f t="shared" ref="AC10:AE15" si="2">VLOOKUP($K10&amp;$E10&amp;AC$9,$V$51:$W$74,2,FALSE)</f>
        <v>2006 - 2009: 80.0 Et, OA Reset from 140 to 165 F</v>
      </c>
      <c r="AD10" t="str">
        <f t="shared" si="2"/>
        <v>2010 - 2013: 80.0 Et, OA Reset from 140 to 165 F</v>
      </c>
      <c r="AE10" t="str">
        <f t="shared" si="2"/>
        <v>2014 - 2015: 82.0 Et, OA Reset from 140 to 165 F</v>
      </c>
    </row>
    <row r="11" spans="2:31" x14ac:dyDescent="0.25">
      <c r="B11" t="str">
        <f t="shared" ref="B11:B15" si="3">LEFT(J11,4)&amp;K11&amp;E11</f>
        <v>StanHW300to2500</v>
      </c>
      <c r="C11" t="s">
        <v>76</v>
      </c>
      <c r="D11" t="s">
        <v>50</v>
      </c>
      <c r="E11" t="s">
        <v>55</v>
      </c>
      <c r="G11" s="24"/>
      <c r="H11" s="26" t="str">
        <f t="shared" ref="H11:H74" si="4">IF(K11="HW","W","S")&amp;"-Boiler_"&amp;LEFT(N11,2)&amp;"-"&amp;E11&amp;"k-"&amp;M11/100&amp;"-"&amp;Q11&amp;IF(D11="Drft","","-"&amp;D11)</f>
        <v>W-Boiler_Et-300to2500k-0.8-fDraft</v>
      </c>
      <c r="I11" s="24"/>
      <c r="J11" s="25" t="s">
        <v>70</v>
      </c>
      <c r="K11" t="s">
        <v>46</v>
      </c>
      <c r="L11" t="s">
        <v>54</v>
      </c>
      <c r="M11">
        <v>80</v>
      </c>
      <c r="N11" t="s">
        <v>56</v>
      </c>
      <c r="O11" s="25"/>
      <c r="P11" s="25"/>
      <c r="Q11" t="s">
        <v>107</v>
      </c>
      <c r="R11" t="str">
        <f t="shared" si="0"/>
        <v>no</v>
      </c>
      <c r="S11" t="str">
        <f t="shared" si="1"/>
        <v>OA Reset from 140 to 165 F</v>
      </c>
      <c r="T11" t="str">
        <f t="shared" ref="T11:T74" si="5">IF(K11="HW","Hot water","Steam")&amp;" boiler ("&amp;L11&amp;" kBtuh, "&amp;TEXT(M11,"00.0")&amp;" "&amp;N11&amp;", "&amp;IF(O11&lt;&gt;"",TEXT(O11,"00.0")&amp;P11&amp;", ","")&amp;S11&amp;")"</f>
        <v>Hot water boiler (300 - 2500 kBtuh, 80.0 Et, OA Reset from 140 to 165 F)</v>
      </c>
      <c r="V11" t="str">
        <f t="shared" ref="V11:V15" si="6">K11&amp;"_"&amp;E11</f>
        <v>HW_300to2500</v>
      </c>
      <c r="W11" s="27" t="str">
        <f t="shared" ref="W11:W15" si="7">IF(K11="HW","Hot water","Steam")&amp;" boiler,"&amp;L11&amp;" kBtuh; "&amp;CHAR(10)&amp;AB11&amp;CHAR(10)&amp;AC11&amp;CHAR(10)&amp;AD11&amp;CHAR(10)&amp;AE11</f>
        <v>Hot water boiler,300 - 2500 kBtuh; 
Pre-2005: 75.0 Et, No reset
2006 - 2009: 75.0 Et, OA Reset from 140 to 165 F
2010 - 2013: 75.0 Et, OA Reset from 140 to 165 F
2014 - 2015: 80.0 Et, OA Reset from 140 to 165 F</v>
      </c>
      <c r="AB11" t="str">
        <f t="shared" ref="AB11:AB15" si="8">VLOOKUP($K11&amp;$E11&amp;AB$9,$V$51:$W$74,2,FALSE)</f>
        <v>Pre-2005: 75.0 Et, No reset</v>
      </c>
      <c r="AC11" t="str">
        <f t="shared" si="2"/>
        <v>2006 - 2009: 75.0 Et, OA Reset from 140 to 165 F</v>
      </c>
      <c r="AD11" t="str">
        <f t="shared" si="2"/>
        <v>2010 - 2013: 75.0 Et, OA Reset from 140 to 165 F</v>
      </c>
      <c r="AE11" t="str">
        <f t="shared" si="2"/>
        <v>2014 - 2015: 80.0 Et, OA Reset from 140 to 165 F</v>
      </c>
    </row>
    <row r="12" spans="2:31" x14ac:dyDescent="0.25">
      <c r="B12" t="str">
        <f t="shared" si="3"/>
        <v>StanHWgt2500</v>
      </c>
      <c r="C12" t="s">
        <v>76</v>
      </c>
      <c r="D12" t="s">
        <v>50</v>
      </c>
      <c r="E12" t="s">
        <v>58</v>
      </c>
      <c r="G12" s="24"/>
      <c r="H12" s="26" t="str">
        <f t="shared" si="4"/>
        <v>W-Boiler_Et-gt2500k-0.8-fDraft</v>
      </c>
      <c r="I12" s="24"/>
      <c r="J12" s="25" t="s">
        <v>70</v>
      </c>
      <c r="K12" t="s">
        <v>46</v>
      </c>
      <c r="L12" t="s">
        <v>57</v>
      </c>
      <c r="M12">
        <v>80</v>
      </c>
      <c r="N12" t="s">
        <v>56</v>
      </c>
      <c r="O12">
        <v>82</v>
      </c>
      <c r="P12" t="s">
        <v>66</v>
      </c>
      <c r="Q12" t="s">
        <v>107</v>
      </c>
      <c r="R12" t="str">
        <f t="shared" si="0"/>
        <v>no</v>
      </c>
      <c r="S12" t="str">
        <f t="shared" si="1"/>
        <v>OA Reset from 140 to 165 F</v>
      </c>
      <c r="T12" t="str">
        <f t="shared" si="5"/>
        <v>Hot water boiler (&gt; 2500 kBtuh, 80.0 Et, 82.0Ec, OA Reset from 140 to 165 F)</v>
      </c>
      <c r="V12" t="str">
        <f t="shared" si="6"/>
        <v>HW_gt2500</v>
      </c>
      <c r="W12" s="27" t="str">
        <f t="shared" si="7"/>
        <v>Hot water boiler,&gt; 2500 kBtuh; 
Pre-2005: 75.0 Et, No reset
2006 - 2009: 75.0 Et, OA Reset from 140 to 165 F
2010 - 2013: 75.0 Et, OA Reset from 140 to 165 F
2014 - 2015: 80.0 Et, OA Reset from 140 to 165 F</v>
      </c>
      <c r="AB12" t="str">
        <f t="shared" si="8"/>
        <v>Pre-2005: 75.0 Et, No reset</v>
      </c>
      <c r="AC12" t="str">
        <f t="shared" si="2"/>
        <v>2006 - 2009: 75.0 Et, OA Reset from 140 to 165 F</v>
      </c>
      <c r="AD12" t="str">
        <f t="shared" si="2"/>
        <v>2010 - 2013: 75.0 Et, OA Reset from 140 to 165 F</v>
      </c>
      <c r="AE12" t="str">
        <f t="shared" si="2"/>
        <v>2014 - 2015: 80.0 Et, OA Reset from 140 to 165 F</v>
      </c>
    </row>
    <row r="13" spans="2:31" x14ac:dyDescent="0.25">
      <c r="B13" t="str">
        <f t="shared" si="3"/>
        <v>StanStmlt300</v>
      </c>
      <c r="C13" t="s">
        <v>76</v>
      </c>
      <c r="D13" t="s">
        <v>50</v>
      </c>
      <c r="E13" t="s">
        <v>48</v>
      </c>
      <c r="G13" s="24"/>
      <c r="H13" s="26" t="str">
        <f t="shared" si="4"/>
        <v>S-Boiler_AF-lt300k-0.8-fDraft</v>
      </c>
      <c r="I13" s="24"/>
      <c r="J13" s="25" t="s">
        <v>70</v>
      </c>
      <c r="K13" t="s">
        <v>59</v>
      </c>
      <c r="L13" t="s">
        <v>47</v>
      </c>
      <c r="M13">
        <v>80</v>
      </c>
      <c r="N13" t="s">
        <v>49</v>
      </c>
      <c r="O13" s="25"/>
      <c r="P13" s="25"/>
      <c r="Q13" t="s">
        <v>107</v>
      </c>
      <c r="R13" t="str">
        <f t="shared" si="0"/>
        <v>no</v>
      </c>
      <c r="S13" t="str">
        <f t="shared" si="1"/>
        <v>OA Reset from 140 to 165 F</v>
      </c>
      <c r="T13" t="str">
        <f t="shared" si="5"/>
        <v>Steam boiler (&lt; 300 kBtuh, 80.0 AFUE, OA Reset from 140 to 165 F)</v>
      </c>
      <c r="V13" t="str">
        <f t="shared" si="6"/>
        <v>Stm_lt300</v>
      </c>
      <c r="W13" s="27" t="str">
        <f t="shared" si="7"/>
        <v>Steam boiler,&lt; 300 kBtuh; 
Pre-2005: 75.0 Et, No reset
2006 - 2009: 75.0 Et, OA Reset from 140 to 165 F
2010 - 2013: 75.0 Et, OA Reset from 140 to 165 F
2014 - 2015: 80.0 Et, OA Reset from 140 to 165 F</v>
      </c>
      <c r="AB13" t="str">
        <f t="shared" si="8"/>
        <v>Pre-2005: 75.0 Et, No reset</v>
      </c>
      <c r="AC13" t="str">
        <f t="shared" si="2"/>
        <v>2006 - 2009: 75.0 Et, OA Reset from 140 to 165 F</v>
      </c>
      <c r="AD13" t="str">
        <f t="shared" si="2"/>
        <v>2010 - 2013: 75.0 Et, OA Reset from 140 to 165 F</v>
      </c>
      <c r="AE13" t="str">
        <f t="shared" si="2"/>
        <v>2014 - 2015: 80.0 Et, OA Reset from 140 to 165 F</v>
      </c>
    </row>
    <row r="14" spans="2:31" x14ac:dyDescent="0.25">
      <c r="B14" t="str">
        <f t="shared" si="3"/>
        <v>StanStm300to2500</v>
      </c>
      <c r="C14" t="s">
        <v>76</v>
      </c>
      <c r="D14" t="s">
        <v>50</v>
      </c>
      <c r="E14" t="s">
        <v>55</v>
      </c>
      <c r="G14" s="24"/>
      <c r="H14" s="26" t="str">
        <f t="shared" si="4"/>
        <v>S-Boiler_Et-300to2500k-0.79-fDraft</v>
      </c>
      <c r="I14" s="24"/>
      <c r="J14" s="25" t="s">
        <v>70</v>
      </c>
      <c r="K14" t="s">
        <v>59</v>
      </c>
      <c r="L14" t="s">
        <v>54</v>
      </c>
      <c r="M14">
        <v>79</v>
      </c>
      <c r="N14" t="s">
        <v>56</v>
      </c>
      <c r="O14" s="25"/>
      <c r="P14" s="25"/>
      <c r="Q14" t="s">
        <v>107</v>
      </c>
      <c r="R14" t="str">
        <f t="shared" si="0"/>
        <v>no</v>
      </c>
      <c r="S14" t="str">
        <f t="shared" si="1"/>
        <v>OA Reset from 140 to 165 F</v>
      </c>
      <c r="T14" t="str">
        <f t="shared" si="5"/>
        <v>Steam boiler (300 - 2500 kBtuh, 79.0 Et, OA Reset from 140 to 165 F)</v>
      </c>
      <c r="V14" t="str">
        <f t="shared" si="6"/>
        <v>Stm_300to2500</v>
      </c>
      <c r="W14" s="27" t="str">
        <f t="shared" si="7"/>
        <v>Steam boiler,300 - 2500 kBtuh; 
Pre-2005: 75.0 Et, No reset
2006 - 2009: 75.0 Et, OA Reset from 140 to 165 F
2010 - 2013: 75.0 Et, OA Reset from 140 to 165 F
2014 - 2015: 79.0 Et, OA Reset from 140 to 165 F</v>
      </c>
      <c r="AB14" t="str">
        <f t="shared" si="8"/>
        <v>Pre-2005: 75.0 Et, No reset</v>
      </c>
      <c r="AC14" t="str">
        <f t="shared" si="2"/>
        <v>2006 - 2009: 75.0 Et, OA Reset from 140 to 165 F</v>
      </c>
      <c r="AD14" t="str">
        <f t="shared" si="2"/>
        <v>2010 - 2013: 75.0 Et, OA Reset from 140 to 165 F</v>
      </c>
      <c r="AE14" t="str">
        <f t="shared" si="2"/>
        <v>2014 - 2015: 79.0 Et, OA Reset from 140 to 165 F</v>
      </c>
    </row>
    <row r="15" spans="2:31" x14ac:dyDescent="0.25">
      <c r="B15" t="str">
        <f t="shared" si="3"/>
        <v>StanStmgt2500</v>
      </c>
      <c r="C15" t="s">
        <v>76</v>
      </c>
      <c r="D15" t="s">
        <v>50</v>
      </c>
      <c r="E15" t="s">
        <v>58</v>
      </c>
      <c r="G15" s="24"/>
      <c r="H15" s="26" t="str">
        <f t="shared" si="4"/>
        <v>S-Boiler_Et-gt2500k-0.79-fDraft</v>
      </c>
      <c r="I15" s="24"/>
      <c r="J15" s="25" t="s">
        <v>70</v>
      </c>
      <c r="K15" t="s">
        <v>59</v>
      </c>
      <c r="L15" t="s">
        <v>57</v>
      </c>
      <c r="M15">
        <v>79</v>
      </c>
      <c r="N15" t="s">
        <v>56</v>
      </c>
      <c r="O15">
        <v>82</v>
      </c>
      <c r="P15" t="s">
        <v>66</v>
      </c>
      <c r="Q15" t="s">
        <v>107</v>
      </c>
      <c r="R15" t="str">
        <f t="shared" si="0"/>
        <v>no</v>
      </c>
      <c r="S15" t="str">
        <f t="shared" si="1"/>
        <v>OA Reset from 140 to 165 F</v>
      </c>
      <c r="T15" t="str">
        <f t="shared" si="5"/>
        <v>Steam boiler (&gt; 2500 kBtuh, 79.0 Et, 82.0Ec, OA Reset from 140 to 165 F)</v>
      </c>
      <c r="V15" t="str">
        <f t="shared" si="6"/>
        <v>Stm_gt2500</v>
      </c>
      <c r="W15" s="27" t="str">
        <f t="shared" si="7"/>
        <v>Steam boiler,&gt; 2500 kBtuh; 
Pre-2005: 75.0 Et, No reset
2006 - 2009: 75.0 Et, OA Reset from 140 to 165 F
2010 - 2013: 75.0 Et, OA Reset from 140 to 165 F
2014 - 2015: 79.0 Et, OA Reset from 140 to 165 F</v>
      </c>
      <c r="AB15" t="str">
        <f t="shared" si="8"/>
        <v>Pre-2005: 75.0 Et, No reset</v>
      </c>
      <c r="AC15" t="str">
        <f t="shared" si="2"/>
        <v>2006 - 2009: 75.0 Et, OA Reset from 140 to 165 F</v>
      </c>
      <c r="AD15" t="str">
        <f t="shared" si="2"/>
        <v>2010 - 2013: 75.0 Et, OA Reset from 140 to 165 F</v>
      </c>
      <c r="AE15" t="str">
        <f t="shared" si="2"/>
        <v>2014 - 2015: 79.0 Et, OA Reset from 140 to 165 F</v>
      </c>
    </row>
    <row r="16" spans="2:31" x14ac:dyDescent="0.25">
      <c r="G16" s="24"/>
      <c r="H16" s="26"/>
      <c r="I16" s="24"/>
      <c r="J16" s="25"/>
      <c r="W16" s="27"/>
    </row>
    <row r="17" spans="2:20" x14ac:dyDescent="0.25">
      <c r="B17" t="str">
        <f t="shared" ref="B17:B49" si="9">LEFT(J17,4)&amp;K17&amp;E17&amp;"_"&amp;M17&amp;D17</f>
        <v>MeasHWlt300_84Drft</v>
      </c>
      <c r="C17" t="s">
        <v>76</v>
      </c>
      <c r="D17" t="s">
        <v>50</v>
      </c>
      <c r="E17" t="s">
        <v>48</v>
      </c>
      <c r="H17" s="26" t="str">
        <f t="shared" si="4"/>
        <v>W-Boiler_AF-lt300k-0.84-fDraft</v>
      </c>
      <c r="J17" t="s">
        <v>108</v>
      </c>
      <c r="K17" t="s">
        <v>46</v>
      </c>
      <c r="L17" t="s">
        <v>47</v>
      </c>
      <c r="M17">
        <v>84</v>
      </c>
      <c r="N17" t="s">
        <v>49</v>
      </c>
      <c r="Q17" t="s">
        <v>107</v>
      </c>
      <c r="R17" t="str">
        <f>IF(LEFT(D17,3)="Cnd","yes","no")</f>
        <v>no</v>
      </c>
      <c r="S17" t="str">
        <f t="shared" ref="S17:S49" si="10">IF(R17="yes",VLOOKUP(D17,tblDraftDesc,2,FALSE),VLOOKUP(IF(C17="Any","2014 - 2015",C17),TempCtrlVsVint,2,FALSE))</f>
        <v>OA Reset from 140 to 165 F</v>
      </c>
      <c r="T17" t="str">
        <f t="shared" si="5"/>
        <v>Hot water boiler (&lt; 300 kBtuh, 84.0 AFUE, OA Reset from 140 to 165 F)</v>
      </c>
    </row>
    <row r="18" spans="2:20" x14ac:dyDescent="0.25">
      <c r="B18" t="str">
        <f t="shared" si="9"/>
        <v>MeasHWlt300_84.5Drft</v>
      </c>
      <c r="C18" t="s">
        <v>76</v>
      </c>
      <c r="D18" t="s">
        <v>50</v>
      </c>
      <c r="E18" t="s">
        <v>48</v>
      </c>
      <c r="H18" s="26" t="str">
        <f t="shared" si="4"/>
        <v>W-Boiler_AF-lt300k-0.845-fDraft</v>
      </c>
      <c r="J18" t="s">
        <v>108</v>
      </c>
      <c r="K18" t="s">
        <v>46</v>
      </c>
      <c r="L18" t="s">
        <v>47</v>
      </c>
      <c r="M18">
        <v>84.5</v>
      </c>
      <c r="N18" t="s">
        <v>49</v>
      </c>
      <c r="Q18" t="s">
        <v>107</v>
      </c>
      <c r="R18" t="str">
        <f t="shared" ref="R18:R49" si="11">IF(LEFT(D18,3)="Cnd","yes","no")</f>
        <v>no</v>
      </c>
      <c r="S18" t="str">
        <f t="shared" si="10"/>
        <v>OA Reset from 140 to 165 F</v>
      </c>
      <c r="T18" t="str">
        <f t="shared" si="5"/>
        <v>Hot water boiler (&lt; 300 kBtuh, 84.5 AFUE, OA Reset from 140 to 165 F)</v>
      </c>
    </row>
    <row r="19" spans="2:20" x14ac:dyDescent="0.25">
      <c r="B19" t="str">
        <f t="shared" si="9"/>
        <v>MeasHWlt300_85Drft</v>
      </c>
      <c r="C19" t="s">
        <v>76</v>
      </c>
      <c r="D19" t="s">
        <v>50</v>
      </c>
      <c r="E19" t="s">
        <v>48</v>
      </c>
      <c r="H19" s="26" t="str">
        <f t="shared" si="4"/>
        <v>W-Boiler_AF-lt300k-0.85-fDraft</v>
      </c>
      <c r="J19" t="s">
        <v>108</v>
      </c>
      <c r="K19" t="s">
        <v>46</v>
      </c>
      <c r="L19" t="s">
        <v>47</v>
      </c>
      <c r="M19">
        <v>85</v>
      </c>
      <c r="N19" t="s">
        <v>49</v>
      </c>
      <c r="Q19" t="s">
        <v>107</v>
      </c>
      <c r="R19" t="str">
        <f t="shared" si="11"/>
        <v>no</v>
      </c>
      <c r="S19" t="str">
        <f t="shared" si="10"/>
        <v>OA Reset from 140 to 165 F</v>
      </c>
      <c r="T19" t="str">
        <f t="shared" si="5"/>
        <v>Hot water boiler (&lt; 300 kBtuh, 85.0 AFUE, OA Reset from 140 to 165 F)</v>
      </c>
    </row>
    <row r="20" spans="2:20" x14ac:dyDescent="0.25">
      <c r="B20" t="str">
        <f t="shared" si="9"/>
        <v>MeasHWlt300_87Drft</v>
      </c>
      <c r="C20" t="s">
        <v>76</v>
      </c>
      <c r="D20" t="s">
        <v>50</v>
      </c>
      <c r="E20" t="s">
        <v>48</v>
      </c>
      <c r="H20" s="26" t="str">
        <f t="shared" si="4"/>
        <v>W-Boiler_AF-lt300k-0.87-fDraft</v>
      </c>
      <c r="J20" t="s">
        <v>108</v>
      </c>
      <c r="K20" t="s">
        <v>46</v>
      </c>
      <c r="L20" t="s">
        <v>47</v>
      </c>
      <c r="M20">
        <v>87</v>
      </c>
      <c r="N20" t="s">
        <v>49</v>
      </c>
      <c r="Q20" t="s">
        <v>107</v>
      </c>
      <c r="R20" t="str">
        <f t="shared" si="11"/>
        <v>no</v>
      </c>
      <c r="S20" t="str">
        <f t="shared" si="10"/>
        <v>OA Reset from 140 to 165 F</v>
      </c>
      <c r="T20" t="str">
        <f t="shared" si="5"/>
        <v>Hot water boiler (&lt; 300 kBtuh, 87.0 AFUE, OA Reset from 140 to 165 F)</v>
      </c>
    </row>
    <row r="21" spans="2:20" x14ac:dyDescent="0.25">
      <c r="B21" t="str">
        <f t="shared" si="9"/>
        <v>MeasHWlt300_90CndStd</v>
      </c>
      <c r="C21" t="s">
        <v>76</v>
      </c>
      <c r="D21" t="s">
        <v>51</v>
      </c>
      <c r="E21" t="s">
        <v>48</v>
      </c>
      <c r="H21" s="26" t="str">
        <f t="shared" si="4"/>
        <v>W-Boiler_AF-lt300k-0.9-fDraft-CndStd</v>
      </c>
      <c r="J21" t="s">
        <v>108</v>
      </c>
      <c r="K21" t="s">
        <v>46</v>
      </c>
      <c r="L21" t="s">
        <v>47</v>
      </c>
      <c r="M21">
        <v>90</v>
      </c>
      <c r="N21" t="s">
        <v>49</v>
      </c>
      <c r="Q21" t="s">
        <v>107</v>
      </c>
      <c r="R21" t="str">
        <f t="shared" si="11"/>
        <v>yes</v>
      </c>
      <c r="S21" t="str">
        <f t="shared" si="10"/>
        <v>condensing, OA reset from 140 to 165 F</v>
      </c>
      <c r="T21" t="str">
        <f t="shared" si="5"/>
        <v>Hot water boiler (&lt; 300 kBtuh, 90.0 AFUE, condensing, OA reset from 140 to 165 F)</v>
      </c>
    </row>
    <row r="22" spans="2:20" x14ac:dyDescent="0.25">
      <c r="B22" t="str">
        <f t="shared" si="9"/>
        <v>MeasHWlt300_90CndLow</v>
      </c>
      <c r="C22" t="s">
        <v>76</v>
      </c>
      <c r="D22" t="s">
        <v>52</v>
      </c>
      <c r="E22" t="s">
        <v>48</v>
      </c>
      <c r="H22" s="26" t="str">
        <f t="shared" si="4"/>
        <v>W-Boiler_AF-lt300k-0.9-fDraft-CndLow</v>
      </c>
      <c r="J22" t="s">
        <v>108</v>
      </c>
      <c r="K22" t="s">
        <v>46</v>
      </c>
      <c r="L22" t="s">
        <v>47</v>
      </c>
      <c r="M22">
        <v>90</v>
      </c>
      <c r="N22" t="s">
        <v>49</v>
      </c>
      <c r="Q22" t="s">
        <v>107</v>
      </c>
      <c r="R22" t="str">
        <f t="shared" si="11"/>
        <v>yes</v>
      </c>
      <c r="S22" t="str">
        <f t="shared" si="10"/>
        <v>condensing, OA reset from 115 to 140 F</v>
      </c>
      <c r="T22" t="str">
        <f t="shared" si="5"/>
        <v>Hot water boiler (&lt; 300 kBtuh, 90.0 AFUE, condensing, OA reset from 115 to 140 F)</v>
      </c>
    </row>
    <row r="23" spans="2:20" x14ac:dyDescent="0.25">
      <c r="B23" t="str">
        <f t="shared" si="9"/>
        <v>MeasHWlt300_90CndReset</v>
      </c>
      <c r="C23" t="s">
        <v>76</v>
      </c>
      <c r="D23" t="s">
        <v>53</v>
      </c>
      <c r="E23" t="s">
        <v>48</v>
      </c>
      <c r="H23" s="26" t="str">
        <f t="shared" si="4"/>
        <v>W-Boiler_AF-lt300k-0.9-fDraft-CndReset</v>
      </c>
      <c r="J23" t="s">
        <v>108</v>
      </c>
      <c r="K23" t="s">
        <v>46</v>
      </c>
      <c r="L23" t="s">
        <v>47</v>
      </c>
      <c r="M23">
        <v>90</v>
      </c>
      <c r="N23" t="s">
        <v>49</v>
      </c>
      <c r="Q23" t="s">
        <v>107</v>
      </c>
      <c r="R23" t="str">
        <f t="shared" si="11"/>
        <v>yes</v>
      </c>
      <c r="S23" t="str">
        <f t="shared" si="10"/>
        <v>condensing, load reset from 115 to 140 F</v>
      </c>
      <c r="T23" t="str">
        <f t="shared" si="5"/>
        <v>Hot water boiler (&lt; 300 kBtuh, 90.0 AFUE, condensing, load reset from 115 to 140 F)</v>
      </c>
    </row>
    <row r="24" spans="2:20" x14ac:dyDescent="0.25">
      <c r="B24" t="str">
        <f t="shared" si="9"/>
        <v>MeasHWlt300_94CndStd</v>
      </c>
      <c r="C24" t="s">
        <v>76</v>
      </c>
      <c r="D24" t="s">
        <v>51</v>
      </c>
      <c r="E24" t="s">
        <v>48</v>
      </c>
      <c r="H24" s="26" t="str">
        <f t="shared" si="4"/>
        <v>W-Boiler_AF-lt300k-0.94-fDraft-CndStd</v>
      </c>
      <c r="J24" t="s">
        <v>108</v>
      </c>
      <c r="K24" t="s">
        <v>46</v>
      </c>
      <c r="L24" t="s">
        <v>47</v>
      </c>
      <c r="M24">
        <v>94</v>
      </c>
      <c r="N24" t="s">
        <v>49</v>
      </c>
      <c r="Q24" t="s">
        <v>107</v>
      </c>
      <c r="R24" t="str">
        <f t="shared" si="11"/>
        <v>yes</v>
      </c>
      <c r="S24" t="str">
        <f t="shared" si="10"/>
        <v>condensing, OA reset from 140 to 165 F</v>
      </c>
      <c r="T24" t="str">
        <f t="shared" si="5"/>
        <v>Hot water boiler (&lt; 300 kBtuh, 94.0 AFUE, condensing, OA reset from 140 to 165 F)</v>
      </c>
    </row>
    <row r="25" spans="2:20" x14ac:dyDescent="0.25">
      <c r="B25" t="str">
        <f t="shared" si="9"/>
        <v>MeasHWlt300_94CndLow</v>
      </c>
      <c r="C25" t="s">
        <v>76</v>
      </c>
      <c r="D25" t="s">
        <v>52</v>
      </c>
      <c r="E25" t="s">
        <v>48</v>
      </c>
      <c r="H25" s="26" t="str">
        <f t="shared" si="4"/>
        <v>W-Boiler_AF-lt300k-0.94-fDraft-CndLow</v>
      </c>
      <c r="J25" t="s">
        <v>108</v>
      </c>
      <c r="K25" t="s">
        <v>46</v>
      </c>
      <c r="L25" t="s">
        <v>47</v>
      </c>
      <c r="M25">
        <v>94</v>
      </c>
      <c r="N25" t="s">
        <v>49</v>
      </c>
      <c r="Q25" t="s">
        <v>107</v>
      </c>
      <c r="R25" t="str">
        <f t="shared" si="11"/>
        <v>yes</v>
      </c>
      <c r="S25" t="str">
        <f t="shared" si="10"/>
        <v>condensing, OA reset from 115 to 140 F</v>
      </c>
      <c r="T25" t="str">
        <f t="shared" si="5"/>
        <v>Hot water boiler (&lt; 300 kBtuh, 94.0 AFUE, condensing, OA reset from 115 to 140 F)</v>
      </c>
    </row>
    <row r="26" spans="2:20" x14ac:dyDescent="0.25">
      <c r="B26" t="str">
        <f t="shared" si="9"/>
        <v>MeasHWlt300_94CndReset</v>
      </c>
      <c r="C26" t="s">
        <v>76</v>
      </c>
      <c r="D26" t="s">
        <v>53</v>
      </c>
      <c r="E26" t="s">
        <v>48</v>
      </c>
      <c r="H26" s="26" t="str">
        <f t="shared" si="4"/>
        <v>W-Boiler_AF-lt300k-0.94-fDraft-CndReset</v>
      </c>
      <c r="J26" t="s">
        <v>108</v>
      </c>
      <c r="K26" t="s">
        <v>46</v>
      </c>
      <c r="L26" t="s">
        <v>47</v>
      </c>
      <c r="M26">
        <v>94</v>
      </c>
      <c r="N26" t="s">
        <v>49</v>
      </c>
      <c r="Q26" t="s">
        <v>107</v>
      </c>
      <c r="R26" t="str">
        <f t="shared" si="11"/>
        <v>yes</v>
      </c>
      <c r="S26" t="str">
        <f t="shared" si="10"/>
        <v>condensing, load reset from 115 to 140 F</v>
      </c>
      <c r="T26" t="str">
        <f t="shared" si="5"/>
        <v>Hot water boiler (&lt; 300 kBtuh, 94.0 AFUE, condensing, load reset from 115 to 140 F)</v>
      </c>
    </row>
    <row r="27" spans="2:20" x14ac:dyDescent="0.25">
      <c r="B27" t="str">
        <f t="shared" si="9"/>
        <v>MeasHW300to2500_83Drft</v>
      </c>
      <c r="C27" t="s">
        <v>76</v>
      </c>
      <c r="D27" t="s">
        <v>50</v>
      </c>
      <c r="E27" t="s">
        <v>55</v>
      </c>
      <c r="H27" s="26" t="str">
        <f t="shared" si="4"/>
        <v>W-Boiler_Et-300to2500k-0.83-fDraft</v>
      </c>
      <c r="J27" t="s">
        <v>108</v>
      </c>
      <c r="K27" t="s">
        <v>46</v>
      </c>
      <c r="L27" t="s">
        <v>54</v>
      </c>
      <c r="M27">
        <v>83</v>
      </c>
      <c r="N27" t="s">
        <v>56</v>
      </c>
      <c r="Q27" t="s">
        <v>107</v>
      </c>
      <c r="R27" t="str">
        <f t="shared" si="11"/>
        <v>no</v>
      </c>
      <c r="S27" t="str">
        <f t="shared" si="10"/>
        <v>OA Reset from 140 to 165 F</v>
      </c>
      <c r="T27" t="str">
        <f t="shared" si="5"/>
        <v>Hot water boiler (300 - 2500 kBtuh, 83.0 Et, OA Reset from 140 to 165 F)</v>
      </c>
    </row>
    <row r="28" spans="2:20" x14ac:dyDescent="0.25">
      <c r="B28" t="str">
        <f t="shared" si="9"/>
        <v>MeasHW300to2500_85Drft</v>
      </c>
      <c r="C28" t="s">
        <v>76</v>
      </c>
      <c r="D28" t="s">
        <v>50</v>
      </c>
      <c r="E28" t="s">
        <v>55</v>
      </c>
      <c r="H28" s="26" t="str">
        <f t="shared" si="4"/>
        <v>W-Boiler_Et-300to2500k-0.85-fDraft</v>
      </c>
      <c r="J28" t="s">
        <v>108</v>
      </c>
      <c r="K28" t="s">
        <v>46</v>
      </c>
      <c r="L28" t="s">
        <v>54</v>
      </c>
      <c r="M28">
        <v>85</v>
      </c>
      <c r="N28" t="s">
        <v>56</v>
      </c>
      <c r="Q28" t="s">
        <v>107</v>
      </c>
      <c r="R28" t="str">
        <f t="shared" si="11"/>
        <v>no</v>
      </c>
      <c r="S28" t="str">
        <f t="shared" si="10"/>
        <v>OA Reset from 140 to 165 F</v>
      </c>
      <c r="T28" t="str">
        <f t="shared" si="5"/>
        <v>Hot water boiler (300 - 2500 kBtuh, 85.0 Et, OA Reset from 140 to 165 F)</v>
      </c>
    </row>
    <row r="29" spans="2:20" x14ac:dyDescent="0.25">
      <c r="B29" t="str">
        <f t="shared" si="9"/>
        <v>MeasHW300to2500_90CndStd</v>
      </c>
      <c r="C29" t="s">
        <v>76</v>
      </c>
      <c r="D29" t="s">
        <v>51</v>
      </c>
      <c r="E29" t="s">
        <v>55</v>
      </c>
      <c r="H29" s="26" t="str">
        <f t="shared" si="4"/>
        <v>W-Boiler_Et-300to2500k-0.9-fDraft-CndStd</v>
      </c>
      <c r="J29" t="s">
        <v>108</v>
      </c>
      <c r="K29" t="s">
        <v>46</v>
      </c>
      <c r="L29" t="s">
        <v>54</v>
      </c>
      <c r="M29">
        <v>90</v>
      </c>
      <c r="N29" t="s">
        <v>56</v>
      </c>
      <c r="Q29" t="s">
        <v>107</v>
      </c>
      <c r="R29" t="str">
        <f t="shared" si="11"/>
        <v>yes</v>
      </c>
      <c r="S29" t="str">
        <f t="shared" si="10"/>
        <v>condensing, OA reset from 140 to 165 F</v>
      </c>
      <c r="T29" t="str">
        <f t="shared" si="5"/>
        <v>Hot water boiler (300 - 2500 kBtuh, 90.0 Et, condensing, OA reset from 140 to 165 F)</v>
      </c>
    </row>
    <row r="30" spans="2:20" x14ac:dyDescent="0.25">
      <c r="B30" t="str">
        <f t="shared" si="9"/>
        <v>MeasHW300to2500_90CndLow</v>
      </c>
      <c r="C30" t="s">
        <v>76</v>
      </c>
      <c r="D30" t="s">
        <v>52</v>
      </c>
      <c r="E30" t="s">
        <v>55</v>
      </c>
      <c r="H30" s="26" t="str">
        <f t="shared" si="4"/>
        <v>W-Boiler_Et-300to2500k-0.9-fDraft-CndLow</v>
      </c>
      <c r="J30" t="s">
        <v>108</v>
      </c>
      <c r="K30" t="s">
        <v>46</v>
      </c>
      <c r="L30" t="s">
        <v>54</v>
      </c>
      <c r="M30">
        <v>90</v>
      </c>
      <c r="N30" t="s">
        <v>56</v>
      </c>
      <c r="Q30" t="s">
        <v>107</v>
      </c>
      <c r="R30" t="str">
        <f t="shared" si="11"/>
        <v>yes</v>
      </c>
      <c r="S30" t="str">
        <f t="shared" si="10"/>
        <v>condensing, OA reset from 115 to 140 F</v>
      </c>
      <c r="T30" t="str">
        <f t="shared" si="5"/>
        <v>Hot water boiler (300 - 2500 kBtuh, 90.0 Et, condensing, OA reset from 115 to 140 F)</v>
      </c>
    </row>
    <row r="31" spans="2:20" x14ac:dyDescent="0.25">
      <c r="B31" t="str">
        <f t="shared" si="9"/>
        <v>MeasHW300to2500_90CndReset</v>
      </c>
      <c r="C31" t="s">
        <v>76</v>
      </c>
      <c r="D31" t="s">
        <v>53</v>
      </c>
      <c r="E31" t="s">
        <v>55</v>
      </c>
      <c r="H31" s="26" t="str">
        <f t="shared" si="4"/>
        <v>W-Boiler_Et-300to2500k-0.9-fDraft-CndReset</v>
      </c>
      <c r="J31" t="s">
        <v>108</v>
      </c>
      <c r="K31" t="s">
        <v>46</v>
      </c>
      <c r="L31" t="s">
        <v>54</v>
      </c>
      <c r="M31">
        <v>90</v>
      </c>
      <c r="N31" t="s">
        <v>56</v>
      </c>
      <c r="Q31" t="s">
        <v>107</v>
      </c>
      <c r="R31" t="str">
        <f t="shared" si="11"/>
        <v>yes</v>
      </c>
      <c r="S31" t="str">
        <f t="shared" si="10"/>
        <v>condensing, load reset from 115 to 140 F</v>
      </c>
      <c r="T31" t="str">
        <f t="shared" si="5"/>
        <v>Hot water boiler (300 - 2500 kBtuh, 90.0 Et, condensing, load reset from 115 to 140 F)</v>
      </c>
    </row>
    <row r="32" spans="2:20" x14ac:dyDescent="0.25">
      <c r="B32" t="str">
        <f t="shared" si="9"/>
        <v>MeasHW300to2500_94CndStd</v>
      </c>
      <c r="C32" t="s">
        <v>76</v>
      </c>
      <c r="D32" t="s">
        <v>51</v>
      </c>
      <c r="E32" t="s">
        <v>55</v>
      </c>
      <c r="H32" s="26" t="str">
        <f t="shared" si="4"/>
        <v>W-Boiler_Et-300to2500k-0.94-fDraft-CndStd</v>
      </c>
      <c r="J32" t="s">
        <v>108</v>
      </c>
      <c r="K32" t="s">
        <v>46</v>
      </c>
      <c r="L32" t="s">
        <v>54</v>
      </c>
      <c r="M32">
        <v>94</v>
      </c>
      <c r="N32" t="s">
        <v>56</v>
      </c>
      <c r="Q32" t="s">
        <v>107</v>
      </c>
      <c r="R32" t="str">
        <f t="shared" si="11"/>
        <v>yes</v>
      </c>
      <c r="S32" t="str">
        <f t="shared" si="10"/>
        <v>condensing, OA reset from 140 to 165 F</v>
      </c>
      <c r="T32" t="str">
        <f t="shared" si="5"/>
        <v>Hot water boiler (300 - 2500 kBtuh, 94.0 Et, condensing, OA reset from 140 to 165 F)</v>
      </c>
    </row>
    <row r="33" spans="2:20" x14ac:dyDescent="0.25">
      <c r="B33" t="str">
        <f t="shared" si="9"/>
        <v>MeasHW300to2500_94CndLow</v>
      </c>
      <c r="C33" t="s">
        <v>76</v>
      </c>
      <c r="D33" t="s">
        <v>52</v>
      </c>
      <c r="E33" t="s">
        <v>55</v>
      </c>
      <c r="H33" s="26" t="str">
        <f t="shared" si="4"/>
        <v>W-Boiler_Et-300to2500k-0.94-fDraft-CndLow</v>
      </c>
      <c r="J33" t="s">
        <v>108</v>
      </c>
      <c r="K33" t="s">
        <v>46</v>
      </c>
      <c r="L33" t="s">
        <v>54</v>
      </c>
      <c r="M33">
        <v>94</v>
      </c>
      <c r="N33" t="s">
        <v>56</v>
      </c>
      <c r="Q33" t="s">
        <v>107</v>
      </c>
      <c r="R33" t="str">
        <f t="shared" si="11"/>
        <v>yes</v>
      </c>
      <c r="S33" t="str">
        <f t="shared" si="10"/>
        <v>condensing, OA reset from 115 to 140 F</v>
      </c>
      <c r="T33" t="str">
        <f t="shared" si="5"/>
        <v>Hot water boiler (300 - 2500 kBtuh, 94.0 Et, condensing, OA reset from 115 to 140 F)</v>
      </c>
    </row>
    <row r="34" spans="2:20" x14ac:dyDescent="0.25">
      <c r="B34" t="str">
        <f t="shared" si="9"/>
        <v>MeasHW300to2500_94CndReset</v>
      </c>
      <c r="C34" t="s">
        <v>76</v>
      </c>
      <c r="D34" t="s">
        <v>53</v>
      </c>
      <c r="E34" t="s">
        <v>55</v>
      </c>
      <c r="H34" s="26" t="str">
        <f t="shared" si="4"/>
        <v>W-Boiler_Et-300to2500k-0.94-fDraft-CndReset</v>
      </c>
      <c r="J34" t="s">
        <v>108</v>
      </c>
      <c r="K34" t="s">
        <v>46</v>
      </c>
      <c r="L34" t="s">
        <v>54</v>
      </c>
      <c r="M34">
        <v>94</v>
      </c>
      <c r="N34" t="s">
        <v>56</v>
      </c>
      <c r="Q34" t="s">
        <v>107</v>
      </c>
      <c r="R34" t="str">
        <f t="shared" si="11"/>
        <v>yes</v>
      </c>
      <c r="S34" t="str">
        <f t="shared" si="10"/>
        <v>condensing, load reset from 115 to 140 F</v>
      </c>
      <c r="T34" t="str">
        <f t="shared" si="5"/>
        <v>Hot water boiler (300 - 2500 kBtuh, 94.0 Et, condensing, load reset from 115 to 140 F)</v>
      </c>
    </row>
    <row r="35" spans="2:20" x14ac:dyDescent="0.25">
      <c r="B35" t="str">
        <f t="shared" si="9"/>
        <v>MeasHWgt2500_83Drft</v>
      </c>
      <c r="C35" t="s">
        <v>76</v>
      </c>
      <c r="D35" t="s">
        <v>50</v>
      </c>
      <c r="E35" t="s">
        <v>58</v>
      </c>
      <c r="H35" s="26" t="str">
        <f t="shared" si="4"/>
        <v>W-Boiler_Et-gt2500k-0.83-fDraft</v>
      </c>
      <c r="J35" t="s">
        <v>108</v>
      </c>
      <c r="K35" t="s">
        <v>46</v>
      </c>
      <c r="L35" t="s">
        <v>57</v>
      </c>
      <c r="M35">
        <v>83</v>
      </c>
      <c r="N35" t="s">
        <v>56</v>
      </c>
      <c r="O35">
        <v>85</v>
      </c>
      <c r="P35" t="s">
        <v>66</v>
      </c>
      <c r="Q35" t="s">
        <v>107</v>
      </c>
      <c r="R35" t="str">
        <f t="shared" si="11"/>
        <v>no</v>
      </c>
      <c r="S35" t="str">
        <f t="shared" si="10"/>
        <v>OA Reset from 140 to 165 F</v>
      </c>
      <c r="T35" t="str">
        <f t="shared" si="5"/>
        <v>Hot water boiler (&gt; 2500 kBtuh, 83.0 Et, 85.0Ec, OA Reset from 140 to 165 F)</v>
      </c>
    </row>
    <row r="36" spans="2:20" x14ac:dyDescent="0.25">
      <c r="B36" t="str">
        <f t="shared" si="9"/>
        <v>MeasHWgt2500_85Drft</v>
      </c>
      <c r="C36" t="s">
        <v>76</v>
      </c>
      <c r="D36" t="s">
        <v>50</v>
      </c>
      <c r="E36" t="s">
        <v>58</v>
      </c>
      <c r="H36" s="26" t="str">
        <f t="shared" si="4"/>
        <v>W-Boiler_Et-gt2500k-0.85-fDraft</v>
      </c>
      <c r="J36" t="s">
        <v>108</v>
      </c>
      <c r="K36" t="s">
        <v>46</v>
      </c>
      <c r="L36" t="s">
        <v>57</v>
      </c>
      <c r="M36">
        <v>85</v>
      </c>
      <c r="N36" t="s">
        <v>56</v>
      </c>
      <c r="O36">
        <v>87</v>
      </c>
      <c r="P36" t="s">
        <v>66</v>
      </c>
      <c r="Q36" t="s">
        <v>107</v>
      </c>
      <c r="R36" t="str">
        <f t="shared" si="11"/>
        <v>no</v>
      </c>
      <c r="S36" t="str">
        <f t="shared" si="10"/>
        <v>OA Reset from 140 to 165 F</v>
      </c>
      <c r="T36" t="str">
        <f t="shared" si="5"/>
        <v>Hot water boiler (&gt; 2500 kBtuh, 85.0 Et, 87.0Ec, OA Reset from 140 to 165 F)</v>
      </c>
    </row>
    <row r="37" spans="2:20" x14ac:dyDescent="0.25">
      <c r="B37" t="str">
        <f t="shared" si="9"/>
        <v>MeasHWgt2500_90CndStd</v>
      </c>
      <c r="C37" t="s">
        <v>76</v>
      </c>
      <c r="D37" t="s">
        <v>51</v>
      </c>
      <c r="E37" t="s">
        <v>58</v>
      </c>
      <c r="H37" s="26" t="str">
        <f t="shared" si="4"/>
        <v>W-Boiler_Et-gt2500k-0.9-fDraft-CndStd</v>
      </c>
      <c r="J37" t="s">
        <v>108</v>
      </c>
      <c r="K37" t="s">
        <v>46</v>
      </c>
      <c r="L37" t="s">
        <v>57</v>
      </c>
      <c r="M37">
        <v>90</v>
      </c>
      <c r="N37" t="s">
        <v>56</v>
      </c>
      <c r="P37" t="s">
        <v>66</v>
      </c>
      <c r="Q37" t="s">
        <v>107</v>
      </c>
      <c r="R37" t="str">
        <f t="shared" si="11"/>
        <v>yes</v>
      </c>
      <c r="S37" t="str">
        <f t="shared" si="10"/>
        <v>condensing, OA reset from 140 to 165 F</v>
      </c>
      <c r="T37" t="str">
        <f t="shared" si="5"/>
        <v>Hot water boiler (&gt; 2500 kBtuh, 90.0 Et, condensing, OA reset from 140 to 165 F)</v>
      </c>
    </row>
    <row r="38" spans="2:20" x14ac:dyDescent="0.25">
      <c r="B38" t="str">
        <f t="shared" si="9"/>
        <v>MeasHWgt2500_90CndLow</v>
      </c>
      <c r="C38" t="s">
        <v>76</v>
      </c>
      <c r="D38" t="s">
        <v>52</v>
      </c>
      <c r="E38" t="s">
        <v>58</v>
      </c>
      <c r="H38" s="26" t="str">
        <f t="shared" si="4"/>
        <v>W-Boiler_Et-gt2500k-0.9-fDraft-CndLow</v>
      </c>
      <c r="J38" t="s">
        <v>108</v>
      </c>
      <c r="K38" t="s">
        <v>46</v>
      </c>
      <c r="L38" t="s">
        <v>57</v>
      </c>
      <c r="M38">
        <v>90</v>
      </c>
      <c r="N38" t="s">
        <v>56</v>
      </c>
      <c r="P38" t="s">
        <v>66</v>
      </c>
      <c r="Q38" t="s">
        <v>107</v>
      </c>
      <c r="R38" t="str">
        <f t="shared" si="11"/>
        <v>yes</v>
      </c>
      <c r="S38" t="str">
        <f t="shared" si="10"/>
        <v>condensing, OA reset from 115 to 140 F</v>
      </c>
      <c r="T38" t="str">
        <f t="shared" si="5"/>
        <v>Hot water boiler (&gt; 2500 kBtuh, 90.0 Et, condensing, OA reset from 115 to 140 F)</v>
      </c>
    </row>
    <row r="39" spans="2:20" x14ac:dyDescent="0.25">
      <c r="B39" t="str">
        <f t="shared" si="9"/>
        <v>MeasHWgt2500_90CndReset</v>
      </c>
      <c r="C39" t="s">
        <v>76</v>
      </c>
      <c r="D39" t="s">
        <v>53</v>
      </c>
      <c r="E39" t="s">
        <v>58</v>
      </c>
      <c r="H39" s="26" t="str">
        <f t="shared" si="4"/>
        <v>W-Boiler_Et-gt2500k-0.9-fDraft-CndReset</v>
      </c>
      <c r="J39" t="s">
        <v>108</v>
      </c>
      <c r="K39" t="s">
        <v>46</v>
      </c>
      <c r="L39" t="s">
        <v>57</v>
      </c>
      <c r="M39">
        <v>90</v>
      </c>
      <c r="N39" t="s">
        <v>56</v>
      </c>
      <c r="P39" t="s">
        <v>66</v>
      </c>
      <c r="Q39" t="s">
        <v>107</v>
      </c>
      <c r="R39" t="str">
        <f t="shared" si="11"/>
        <v>yes</v>
      </c>
      <c r="S39" t="str">
        <f t="shared" si="10"/>
        <v>condensing, load reset from 115 to 140 F</v>
      </c>
      <c r="T39" t="str">
        <f t="shared" si="5"/>
        <v>Hot water boiler (&gt; 2500 kBtuh, 90.0 Et, condensing, load reset from 115 to 140 F)</v>
      </c>
    </row>
    <row r="40" spans="2:20" x14ac:dyDescent="0.25">
      <c r="B40" t="str">
        <f t="shared" si="9"/>
        <v>MeasHWgt2500_94CndStd</v>
      </c>
      <c r="C40" t="s">
        <v>76</v>
      </c>
      <c r="D40" t="s">
        <v>51</v>
      </c>
      <c r="E40" t="s">
        <v>58</v>
      </c>
      <c r="H40" s="26" t="str">
        <f t="shared" si="4"/>
        <v>W-Boiler_Et-gt2500k-0.94-fDraft-CndStd</v>
      </c>
      <c r="J40" t="s">
        <v>108</v>
      </c>
      <c r="K40" t="s">
        <v>46</v>
      </c>
      <c r="L40" t="s">
        <v>57</v>
      </c>
      <c r="M40">
        <v>94</v>
      </c>
      <c r="N40" t="s">
        <v>56</v>
      </c>
      <c r="P40" t="s">
        <v>66</v>
      </c>
      <c r="Q40" t="s">
        <v>107</v>
      </c>
      <c r="R40" t="str">
        <f t="shared" si="11"/>
        <v>yes</v>
      </c>
      <c r="S40" t="str">
        <f t="shared" si="10"/>
        <v>condensing, OA reset from 140 to 165 F</v>
      </c>
      <c r="T40" t="str">
        <f t="shared" si="5"/>
        <v>Hot water boiler (&gt; 2500 kBtuh, 94.0 Et, condensing, OA reset from 140 to 165 F)</v>
      </c>
    </row>
    <row r="41" spans="2:20" x14ac:dyDescent="0.25">
      <c r="B41" t="str">
        <f t="shared" si="9"/>
        <v>MeasHWgt2500_94CndLow</v>
      </c>
      <c r="C41" t="s">
        <v>76</v>
      </c>
      <c r="D41" t="s">
        <v>52</v>
      </c>
      <c r="E41" t="s">
        <v>58</v>
      </c>
      <c r="H41" s="26" t="str">
        <f t="shared" si="4"/>
        <v>W-Boiler_Et-gt2500k-0.94-fDraft-CndLow</v>
      </c>
      <c r="J41" t="s">
        <v>108</v>
      </c>
      <c r="K41" t="s">
        <v>46</v>
      </c>
      <c r="L41" t="s">
        <v>57</v>
      </c>
      <c r="M41">
        <v>94</v>
      </c>
      <c r="N41" t="s">
        <v>56</v>
      </c>
      <c r="P41" t="s">
        <v>66</v>
      </c>
      <c r="Q41" t="s">
        <v>107</v>
      </c>
      <c r="R41" t="str">
        <f t="shared" si="11"/>
        <v>yes</v>
      </c>
      <c r="S41" t="str">
        <f t="shared" si="10"/>
        <v>condensing, OA reset from 115 to 140 F</v>
      </c>
      <c r="T41" t="str">
        <f t="shared" si="5"/>
        <v>Hot water boiler (&gt; 2500 kBtuh, 94.0 Et, condensing, OA reset from 115 to 140 F)</v>
      </c>
    </row>
    <row r="42" spans="2:20" x14ac:dyDescent="0.25">
      <c r="B42" t="str">
        <f t="shared" si="9"/>
        <v>MeasHWgt2500_94CndReset</v>
      </c>
      <c r="C42" t="s">
        <v>76</v>
      </c>
      <c r="D42" t="s">
        <v>53</v>
      </c>
      <c r="E42" t="s">
        <v>58</v>
      </c>
      <c r="H42" s="26" t="str">
        <f t="shared" si="4"/>
        <v>W-Boiler_Et-gt2500k-0.94-fDraft-CndReset</v>
      </c>
      <c r="J42" t="s">
        <v>108</v>
      </c>
      <c r="K42" t="s">
        <v>46</v>
      </c>
      <c r="L42" t="s">
        <v>57</v>
      </c>
      <c r="M42">
        <v>94</v>
      </c>
      <c r="N42" t="s">
        <v>56</v>
      </c>
      <c r="P42" t="s">
        <v>66</v>
      </c>
      <c r="Q42" t="s">
        <v>107</v>
      </c>
      <c r="R42" t="str">
        <f t="shared" si="11"/>
        <v>yes</v>
      </c>
      <c r="S42" t="str">
        <f t="shared" si="10"/>
        <v>condensing, load reset from 115 to 140 F</v>
      </c>
      <c r="T42" t="str">
        <f t="shared" si="5"/>
        <v>Hot water boiler (&gt; 2500 kBtuh, 94.0 Et, condensing, load reset from 115 to 140 F)</v>
      </c>
    </row>
    <row r="43" spans="2:20" x14ac:dyDescent="0.25">
      <c r="B43" t="str">
        <f t="shared" si="9"/>
        <v>MeasStmlt300_82Drft</v>
      </c>
      <c r="C43" t="s">
        <v>76</v>
      </c>
      <c r="D43" t="s">
        <v>50</v>
      </c>
      <c r="E43" t="s">
        <v>48</v>
      </c>
      <c r="H43" s="26" t="str">
        <f t="shared" si="4"/>
        <v>S-Boiler_AF-lt300k-0.82-fDraft</v>
      </c>
      <c r="J43" t="s">
        <v>108</v>
      </c>
      <c r="K43" t="s">
        <v>59</v>
      </c>
      <c r="L43" t="s">
        <v>47</v>
      </c>
      <c r="M43">
        <v>82</v>
      </c>
      <c r="N43" t="s">
        <v>49</v>
      </c>
      <c r="Q43" t="s">
        <v>107</v>
      </c>
      <c r="R43" t="str">
        <f t="shared" si="11"/>
        <v>no</v>
      </c>
      <c r="S43" t="str">
        <f t="shared" si="10"/>
        <v>OA Reset from 140 to 165 F</v>
      </c>
      <c r="T43" t="str">
        <f t="shared" si="5"/>
        <v>Steam boiler (&lt; 300 kBtuh, 82.0 AFUE, OA Reset from 140 to 165 F)</v>
      </c>
    </row>
    <row r="44" spans="2:20" x14ac:dyDescent="0.25">
      <c r="B44" t="str">
        <f t="shared" si="9"/>
        <v>MeasStmlt300_83Drft</v>
      </c>
      <c r="C44" t="s">
        <v>76</v>
      </c>
      <c r="D44" t="s">
        <v>50</v>
      </c>
      <c r="E44" t="s">
        <v>48</v>
      </c>
      <c r="H44" s="26" t="str">
        <f t="shared" si="4"/>
        <v>S-Boiler_AF-lt300k-0.83-fDraft</v>
      </c>
      <c r="J44" t="s">
        <v>108</v>
      </c>
      <c r="K44" t="s">
        <v>59</v>
      </c>
      <c r="L44" t="s">
        <v>47</v>
      </c>
      <c r="M44">
        <v>83</v>
      </c>
      <c r="N44" t="s">
        <v>49</v>
      </c>
      <c r="Q44" t="s">
        <v>107</v>
      </c>
      <c r="R44" t="str">
        <f t="shared" si="11"/>
        <v>no</v>
      </c>
      <c r="S44" t="str">
        <f t="shared" si="10"/>
        <v>OA Reset from 140 to 165 F</v>
      </c>
      <c r="T44" t="str">
        <f t="shared" si="5"/>
        <v>Steam boiler (&lt; 300 kBtuh, 83.0 AFUE, OA Reset from 140 to 165 F)</v>
      </c>
    </row>
    <row r="45" spans="2:20" x14ac:dyDescent="0.25">
      <c r="B45" t="str">
        <f t="shared" si="9"/>
        <v>MeasStm300to2500_81Drft</v>
      </c>
      <c r="C45" t="s">
        <v>76</v>
      </c>
      <c r="D45" t="s">
        <v>50</v>
      </c>
      <c r="E45" t="s">
        <v>55</v>
      </c>
      <c r="H45" s="26" t="str">
        <f t="shared" si="4"/>
        <v>S-Boiler_Et-300to2500k-0.81-fDraft</v>
      </c>
      <c r="J45" t="s">
        <v>108</v>
      </c>
      <c r="K45" t="s">
        <v>59</v>
      </c>
      <c r="L45" t="s">
        <v>54</v>
      </c>
      <c r="M45">
        <v>81</v>
      </c>
      <c r="N45" t="s">
        <v>56</v>
      </c>
      <c r="Q45" t="s">
        <v>107</v>
      </c>
      <c r="R45" t="str">
        <f t="shared" si="11"/>
        <v>no</v>
      </c>
      <c r="S45" t="str">
        <f t="shared" si="10"/>
        <v>OA Reset from 140 to 165 F</v>
      </c>
      <c r="T45" t="str">
        <f t="shared" si="5"/>
        <v>Steam boiler (300 - 2500 kBtuh, 81.0 Et, OA Reset from 140 to 165 F)</v>
      </c>
    </row>
    <row r="46" spans="2:20" x14ac:dyDescent="0.25">
      <c r="B46" t="str">
        <f t="shared" si="9"/>
        <v>MeasStm300to2500_82Drft</v>
      </c>
      <c r="C46" t="s">
        <v>76</v>
      </c>
      <c r="D46" t="s">
        <v>50</v>
      </c>
      <c r="E46" t="s">
        <v>55</v>
      </c>
      <c r="H46" s="26" t="str">
        <f t="shared" si="4"/>
        <v>S-Boiler_Et-300to2500k-0.82-fDraft</v>
      </c>
      <c r="J46" t="s">
        <v>108</v>
      </c>
      <c r="K46" t="s">
        <v>59</v>
      </c>
      <c r="L46" t="s">
        <v>54</v>
      </c>
      <c r="M46">
        <v>82</v>
      </c>
      <c r="N46" t="s">
        <v>56</v>
      </c>
      <c r="Q46" t="s">
        <v>107</v>
      </c>
      <c r="R46" t="str">
        <f t="shared" si="11"/>
        <v>no</v>
      </c>
      <c r="S46" t="str">
        <f t="shared" si="10"/>
        <v>OA Reset from 140 to 165 F</v>
      </c>
      <c r="T46" t="str">
        <f t="shared" si="5"/>
        <v>Steam boiler (300 - 2500 kBtuh, 82.0 Et, OA Reset from 140 to 165 F)</v>
      </c>
    </row>
    <row r="47" spans="2:20" x14ac:dyDescent="0.25">
      <c r="B47" t="str">
        <f t="shared" si="9"/>
        <v>MeasStmgt2500_80Drft</v>
      </c>
      <c r="C47" t="s">
        <v>76</v>
      </c>
      <c r="D47" t="s">
        <v>50</v>
      </c>
      <c r="E47" t="s">
        <v>58</v>
      </c>
      <c r="H47" s="26" t="str">
        <f t="shared" si="4"/>
        <v>S-Boiler_Et-gt2500k-0.8-fDraft</v>
      </c>
      <c r="J47" t="s">
        <v>108</v>
      </c>
      <c r="K47" t="s">
        <v>59</v>
      </c>
      <c r="L47" t="s">
        <v>57</v>
      </c>
      <c r="M47">
        <v>80</v>
      </c>
      <c r="N47" t="s">
        <v>56</v>
      </c>
      <c r="Q47" t="s">
        <v>107</v>
      </c>
      <c r="R47" t="str">
        <f t="shared" si="11"/>
        <v>no</v>
      </c>
      <c r="S47" t="str">
        <f t="shared" si="10"/>
        <v>OA Reset from 140 to 165 F</v>
      </c>
      <c r="T47" t="str">
        <f t="shared" si="5"/>
        <v>Steam boiler (&gt; 2500 kBtuh, 80.0 Et, OA Reset from 140 to 165 F)</v>
      </c>
    </row>
    <row r="48" spans="2:20" x14ac:dyDescent="0.25">
      <c r="B48" t="str">
        <f t="shared" si="9"/>
        <v>MeasStmgt2500_81Drft</v>
      </c>
      <c r="C48" t="s">
        <v>76</v>
      </c>
      <c r="D48" t="s">
        <v>50</v>
      </c>
      <c r="E48" t="s">
        <v>58</v>
      </c>
      <c r="H48" s="26" t="str">
        <f t="shared" si="4"/>
        <v>S-Boiler_Et-gt2500k-0.81-fDraft</v>
      </c>
      <c r="J48" t="s">
        <v>108</v>
      </c>
      <c r="K48" t="s">
        <v>59</v>
      </c>
      <c r="L48" t="s">
        <v>57</v>
      </c>
      <c r="M48">
        <v>81</v>
      </c>
      <c r="N48" t="s">
        <v>56</v>
      </c>
      <c r="Q48" t="s">
        <v>107</v>
      </c>
      <c r="R48" t="str">
        <f t="shared" si="11"/>
        <v>no</v>
      </c>
      <c r="S48" t="str">
        <f t="shared" si="10"/>
        <v>OA Reset from 140 to 165 F</v>
      </c>
      <c r="T48" t="str">
        <f t="shared" si="5"/>
        <v>Steam boiler (&gt; 2500 kBtuh, 81.0 Et, OA Reset from 140 to 165 F)</v>
      </c>
    </row>
    <row r="49" spans="2:23" x14ac:dyDescent="0.25">
      <c r="B49" t="str">
        <f t="shared" si="9"/>
        <v>MeasStmgt2500_82Drft</v>
      </c>
      <c r="C49" t="s">
        <v>76</v>
      </c>
      <c r="D49" t="s">
        <v>50</v>
      </c>
      <c r="E49" t="s">
        <v>58</v>
      </c>
      <c r="H49" s="26" t="str">
        <f t="shared" si="4"/>
        <v>S-Boiler_Et-gt2500k-0.82-fDraft</v>
      </c>
      <c r="J49" t="s">
        <v>108</v>
      </c>
      <c r="K49" t="s">
        <v>59</v>
      </c>
      <c r="L49" t="s">
        <v>57</v>
      </c>
      <c r="M49">
        <v>82</v>
      </c>
      <c r="N49" t="s">
        <v>56</v>
      </c>
      <c r="Q49" t="s">
        <v>107</v>
      </c>
      <c r="R49" t="str">
        <f t="shared" si="11"/>
        <v>no</v>
      </c>
      <c r="S49" t="str">
        <f t="shared" si="10"/>
        <v>OA Reset from 140 to 165 F</v>
      </c>
      <c r="T49" t="str">
        <f t="shared" si="5"/>
        <v>Steam boiler (&gt; 2500 kBtuh, 82.0 Et, OA Reset from 140 to 165 F)</v>
      </c>
    </row>
    <row r="51" spans="2:23" x14ac:dyDescent="0.25">
      <c r="B51" t="str">
        <f t="shared" ref="B51:B74" si="12">LEFT(J51,4)&amp;K51&amp;E51</f>
        <v>Pre-HWlt300</v>
      </c>
      <c r="C51" t="s">
        <v>101</v>
      </c>
      <c r="D51" t="s">
        <v>50</v>
      </c>
      <c r="E51" t="s">
        <v>48</v>
      </c>
      <c r="H51" s="26" t="str">
        <f t="shared" si="4"/>
        <v>W-Boiler_Et-lt300k-0.8-fDraft</v>
      </c>
      <c r="J51" t="str">
        <f>C51</f>
        <v>Pre-2005</v>
      </c>
      <c r="K51" t="s">
        <v>46</v>
      </c>
      <c r="L51" t="str">
        <f>IF(E51="lt300","&lt; 300",IF(E51="gt2500","&gt; 2500","300 - 2500"))</f>
        <v>&lt; 300</v>
      </c>
      <c r="M51">
        <f t="shared" ref="M51:M74" si="13">VLOOKUP(K51&amp;E51&amp;C51,tblVintEffic,2,FALSE)</f>
        <v>80</v>
      </c>
      <c r="N51" t="s">
        <v>56</v>
      </c>
      <c r="Q51" t="s">
        <v>107</v>
      </c>
      <c r="R51" t="s">
        <v>112</v>
      </c>
      <c r="S51" t="str">
        <f t="shared" ref="S51:S74" si="14">IF(R51="yes",VLOOKUP(D51,tblDraftDesc,2,FALSE),VLOOKUP(IF(C51="Any","2014 - 2015",C51),TempCtrlVsVint,2,FALSE))</f>
        <v>No reset</v>
      </c>
      <c r="T51" t="str">
        <f t="shared" si="5"/>
        <v>Hot water boiler (&lt; 300 kBtuh, 80.0 Et, No reset)</v>
      </c>
      <c r="V51" t="str">
        <f>K51&amp;E51&amp;C51</f>
        <v>HWlt300Pre-2005</v>
      </c>
      <c r="W51" t="str">
        <f>J51&amp;": "&amp;TEXT(M51,"00.0")&amp;" "&amp;N51&amp;", "&amp;IF(O51&lt;&gt;"",TEXT(O51,"00.0")&amp;P51&amp;", ","")&amp;S51</f>
        <v>Pre-2005: 80.0 Et, No reset</v>
      </c>
    </row>
    <row r="52" spans="2:23" x14ac:dyDescent="0.25">
      <c r="B52" t="str">
        <f t="shared" si="12"/>
        <v>2006HWlt300</v>
      </c>
      <c r="C52" t="s">
        <v>102</v>
      </c>
      <c r="D52" t="s">
        <v>50</v>
      </c>
      <c r="E52" t="s">
        <v>48</v>
      </c>
      <c r="H52" s="26" t="str">
        <f t="shared" si="4"/>
        <v>W-Boiler_Et-lt300k-0.8-fDraft</v>
      </c>
      <c r="J52" t="str">
        <f t="shared" ref="J52:J74" si="15">C52</f>
        <v>2006 - 2009</v>
      </c>
      <c r="K52" t="s">
        <v>46</v>
      </c>
      <c r="L52" t="str">
        <f t="shared" ref="L52:L74" si="16">IF(E52="lt300","&lt; 300",IF(E52="gt2500","&gt; 2500","300 - 2500"))</f>
        <v>&lt; 300</v>
      </c>
      <c r="M52">
        <f t="shared" si="13"/>
        <v>80</v>
      </c>
      <c r="N52" t="s">
        <v>56</v>
      </c>
      <c r="Q52" t="s">
        <v>107</v>
      </c>
      <c r="R52" t="s">
        <v>112</v>
      </c>
      <c r="S52" t="str">
        <f t="shared" si="14"/>
        <v>OA Reset from 140 to 165 F</v>
      </c>
      <c r="T52" t="str">
        <f t="shared" si="5"/>
        <v>Hot water boiler (&lt; 300 kBtuh, 80.0 Et, OA Reset from 140 to 165 F)</v>
      </c>
      <c r="V52" t="str">
        <f t="shared" ref="V52:V74" si="17">K52&amp;E52&amp;C52</f>
        <v>HWlt3002006 - 2009</v>
      </c>
      <c r="W52" t="str">
        <f t="shared" ref="W52:W74" si="18">J52&amp;": "&amp;TEXT(M52,"00.0")&amp;" "&amp;N52&amp;", "&amp;IF(O52&lt;&gt;"",TEXT(O52,"00.0")&amp;P52&amp;", ","")&amp;S52</f>
        <v>2006 - 2009: 80.0 Et, OA Reset from 140 to 165 F</v>
      </c>
    </row>
    <row r="53" spans="2:23" x14ac:dyDescent="0.25">
      <c r="B53" t="str">
        <f t="shared" si="12"/>
        <v>2010HWlt300</v>
      </c>
      <c r="C53" t="s">
        <v>103</v>
      </c>
      <c r="D53" t="s">
        <v>50</v>
      </c>
      <c r="E53" t="s">
        <v>48</v>
      </c>
      <c r="H53" s="26" t="str">
        <f t="shared" si="4"/>
        <v>W-Boiler_Et-lt300k-0.8-fDraft</v>
      </c>
      <c r="J53" t="str">
        <f t="shared" si="15"/>
        <v>2010 - 2013</v>
      </c>
      <c r="K53" t="s">
        <v>46</v>
      </c>
      <c r="L53" t="str">
        <f t="shared" si="16"/>
        <v>&lt; 300</v>
      </c>
      <c r="M53">
        <f t="shared" si="13"/>
        <v>80</v>
      </c>
      <c r="N53" t="s">
        <v>56</v>
      </c>
      <c r="Q53" t="s">
        <v>107</v>
      </c>
      <c r="R53" t="s">
        <v>112</v>
      </c>
      <c r="S53" t="str">
        <f t="shared" si="14"/>
        <v>OA Reset from 140 to 165 F</v>
      </c>
      <c r="T53" t="str">
        <f t="shared" si="5"/>
        <v>Hot water boiler (&lt; 300 kBtuh, 80.0 Et, OA Reset from 140 to 165 F)</v>
      </c>
      <c r="V53" t="str">
        <f t="shared" si="17"/>
        <v>HWlt3002010 - 2013</v>
      </c>
      <c r="W53" t="str">
        <f t="shared" si="18"/>
        <v>2010 - 2013: 80.0 Et, OA Reset from 140 to 165 F</v>
      </c>
    </row>
    <row r="54" spans="2:23" x14ac:dyDescent="0.25">
      <c r="B54" t="str">
        <f t="shared" si="12"/>
        <v>2014HWlt300</v>
      </c>
      <c r="C54" t="s">
        <v>104</v>
      </c>
      <c r="D54" t="s">
        <v>50</v>
      </c>
      <c r="E54" t="s">
        <v>48</v>
      </c>
      <c r="H54" s="26" t="str">
        <f t="shared" si="4"/>
        <v>W-Boiler_Et-lt300k-0.82-fDraft</v>
      </c>
      <c r="J54" t="str">
        <f t="shared" si="15"/>
        <v>2014 - 2015</v>
      </c>
      <c r="K54" t="s">
        <v>46</v>
      </c>
      <c r="L54" t="str">
        <f t="shared" si="16"/>
        <v>&lt; 300</v>
      </c>
      <c r="M54">
        <f t="shared" si="13"/>
        <v>82</v>
      </c>
      <c r="N54" t="s">
        <v>56</v>
      </c>
      <c r="Q54" t="s">
        <v>107</v>
      </c>
      <c r="R54" t="s">
        <v>112</v>
      </c>
      <c r="S54" t="str">
        <f t="shared" si="14"/>
        <v>OA Reset from 140 to 165 F</v>
      </c>
      <c r="T54" t="str">
        <f t="shared" si="5"/>
        <v>Hot water boiler (&lt; 300 kBtuh, 82.0 Et, OA Reset from 140 to 165 F)</v>
      </c>
      <c r="V54" t="str">
        <f t="shared" si="17"/>
        <v>HWlt3002014 - 2015</v>
      </c>
      <c r="W54" t="str">
        <f t="shared" si="18"/>
        <v>2014 - 2015: 82.0 Et, OA Reset from 140 to 165 F</v>
      </c>
    </row>
    <row r="55" spans="2:23" x14ac:dyDescent="0.25">
      <c r="B55" t="str">
        <f t="shared" si="12"/>
        <v>Pre-HW300to2500</v>
      </c>
      <c r="C55" t="s">
        <v>101</v>
      </c>
      <c r="D55" t="s">
        <v>50</v>
      </c>
      <c r="E55" t="s">
        <v>55</v>
      </c>
      <c r="H55" s="26" t="str">
        <f t="shared" si="4"/>
        <v>W-Boiler_Et-300to2500k-0.75-fDraft</v>
      </c>
      <c r="J55" t="str">
        <f t="shared" si="15"/>
        <v>Pre-2005</v>
      </c>
      <c r="K55" t="s">
        <v>46</v>
      </c>
      <c r="L55" t="str">
        <f t="shared" si="16"/>
        <v>300 - 2500</v>
      </c>
      <c r="M55">
        <f t="shared" si="13"/>
        <v>75</v>
      </c>
      <c r="N55" t="s">
        <v>56</v>
      </c>
      <c r="Q55" t="s">
        <v>107</v>
      </c>
      <c r="R55" t="s">
        <v>112</v>
      </c>
      <c r="S55" t="str">
        <f t="shared" si="14"/>
        <v>No reset</v>
      </c>
      <c r="T55" t="str">
        <f t="shared" si="5"/>
        <v>Hot water boiler (300 - 2500 kBtuh, 75.0 Et, No reset)</v>
      </c>
      <c r="V55" t="str">
        <f t="shared" si="17"/>
        <v>HW300to2500Pre-2005</v>
      </c>
      <c r="W55" t="str">
        <f t="shared" si="18"/>
        <v>Pre-2005: 75.0 Et, No reset</v>
      </c>
    </row>
    <row r="56" spans="2:23" x14ac:dyDescent="0.25">
      <c r="B56" t="str">
        <f t="shared" si="12"/>
        <v>2006HW300to2500</v>
      </c>
      <c r="C56" t="s">
        <v>102</v>
      </c>
      <c r="D56" t="s">
        <v>50</v>
      </c>
      <c r="E56" t="s">
        <v>55</v>
      </c>
      <c r="H56" s="26" t="str">
        <f t="shared" si="4"/>
        <v>W-Boiler_Et-300to2500k-0.75-fDraft</v>
      </c>
      <c r="J56" t="str">
        <f t="shared" si="15"/>
        <v>2006 - 2009</v>
      </c>
      <c r="K56" t="s">
        <v>46</v>
      </c>
      <c r="L56" t="str">
        <f t="shared" si="16"/>
        <v>300 - 2500</v>
      </c>
      <c r="M56">
        <f t="shared" si="13"/>
        <v>75</v>
      </c>
      <c r="N56" t="s">
        <v>56</v>
      </c>
      <c r="Q56" t="s">
        <v>107</v>
      </c>
      <c r="R56" t="s">
        <v>112</v>
      </c>
      <c r="S56" t="str">
        <f t="shared" si="14"/>
        <v>OA Reset from 140 to 165 F</v>
      </c>
      <c r="T56" t="str">
        <f t="shared" si="5"/>
        <v>Hot water boiler (300 - 2500 kBtuh, 75.0 Et, OA Reset from 140 to 165 F)</v>
      </c>
      <c r="V56" t="str">
        <f t="shared" si="17"/>
        <v>HW300to25002006 - 2009</v>
      </c>
      <c r="W56" t="str">
        <f t="shared" si="18"/>
        <v>2006 - 2009: 75.0 Et, OA Reset from 140 to 165 F</v>
      </c>
    </row>
    <row r="57" spans="2:23" x14ac:dyDescent="0.25">
      <c r="B57" t="str">
        <f t="shared" si="12"/>
        <v>2010HW300to2500</v>
      </c>
      <c r="C57" t="s">
        <v>103</v>
      </c>
      <c r="D57" t="s">
        <v>50</v>
      </c>
      <c r="E57" t="s">
        <v>55</v>
      </c>
      <c r="H57" s="26" t="str">
        <f t="shared" si="4"/>
        <v>W-Boiler_Et-300to2500k-0.75-fDraft</v>
      </c>
      <c r="J57" t="str">
        <f t="shared" si="15"/>
        <v>2010 - 2013</v>
      </c>
      <c r="K57" t="s">
        <v>46</v>
      </c>
      <c r="L57" t="str">
        <f t="shared" si="16"/>
        <v>300 - 2500</v>
      </c>
      <c r="M57">
        <f t="shared" si="13"/>
        <v>75</v>
      </c>
      <c r="N57" t="s">
        <v>56</v>
      </c>
      <c r="Q57" t="s">
        <v>107</v>
      </c>
      <c r="R57" t="s">
        <v>112</v>
      </c>
      <c r="S57" t="str">
        <f t="shared" si="14"/>
        <v>OA Reset from 140 to 165 F</v>
      </c>
      <c r="T57" t="str">
        <f t="shared" si="5"/>
        <v>Hot water boiler (300 - 2500 kBtuh, 75.0 Et, OA Reset from 140 to 165 F)</v>
      </c>
      <c r="V57" t="str">
        <f t="shared" si="17"/>
        <v>HW300to25002010 - 2013</v>
      </c>
      <c r="W57" t="str">
        <f t="shared" si="18"/>
        <v>2010 - 2013: 75.0 Et, OA Reset from 140 to 165 F</v>
      </c>
    </row>
    <row r="58" spans="2:23" x14ac:dyDescent="0.25">
      <c r="B58" t="str">
        <f t="shared" si="12"/>
        <v>2014HW300to2500</v>
      </c>
      <c r="C58" t="s">
        <v>104</v>
      </c>
      <c r="D58" t="s">
        <v>50</v>
      </c>
      <c r="E58" t="s">
        <v>55</v>
      </c>
      <c r="H58" s="26" t="str">
        <f t="shared" si="4"/>
        <v>W-Boiler_Et-300to2500k-0.8-fDraft</v>
      </c>
      <c r="J58" t="str">
        <f t="shared" si="15"/>
        <v>2014 - 2015</v>
      </c>
      <c r="K58" t="s">
        <v>46</v>
      </c>
      <c r="L58" t="str">
        <f t="shared" si="16"/>
        <v>300 - 2500</v>
      </c>
      <c r="M58">
        <f t="shared" si="13"/>
        <v>80</v>
      </c>
      <c r="N58" t="s">
        <v>56</v>
      </c>
      <c r="Q58" t="s">
        <v>107</v>
      </c>
      <c r="R58" t="s">
        <v>112</v>
      </c>
      <c r="S58" t="str">
        <f t="shared" si="14"/>
        <v>OA Reset from 140 to 165 F</v>
      </c>
      <c r="T58" t="str">
        <f t="shared" si="5"/>
        <v>Hot water boiler (300 - 2500 kBtuh, 80.0 Et, OA Reset from 140 to 165 F)</v>
      </c>
      <c r="V58" t="str">
        <f t="shared" si="17"/>
        <v>HW300to25002014 - 2015</v>
      </c>
      <c r="W58" t="str">
        <f t="shared" si="18"/>
        <v>2014 - 2015: 80.0 Et, OA Reset from 140 to 165 F</v>
      </c>
    </row>
    <row r="59" spans="2:23" x14ac:dyDescent="0.25">
      <c r="B59" t="str">
        <f t="shared" si="12"/>
        <v>Pre-HWgt2500</v>
      </c>
      <c r="C59" t="s">
        <v>101</v>
      </c>
      <c r="D59" t="s">
        <v>50</v>
      </c>
      <c r="E59" t="s">
        <v>58</v>
      </c>
      <c r="H59" s="26" t="str">
        <f t="shared" si="4"/>
        <v>W-Boiler_Et-gt2500k-0.75-fDraft</v>
      </c>
      <c r="J59" t="str">
        <f t="shared" si="15"/>
        <v>Pre-2005</v>
      </c>
      <c r="K59" t="s">
        <v>46</v>
      </c>
      <c r="L59" t="str">
        <f t="shared" si="16"/>
        <v>&gt; 2500</v>
      </c>
      <c r="M59">
        <f t="shared" si="13"/>
        <v>75</v>
      </c>
      <c r="N59" t="s">
        <v>56</v>
      </c>
      <c r="Q59" t="s">
        <v>107</v>
      </c>
      <c r="R59" t="s">
        <v>112</v>
      </c>
      <c r="S59" t="str">
        <f t="shared" si="14"/>
        <v>No reset</v>
      </c>
      <c r="T59" t="str">
        <f t="shared" si="5"/>
        <v>Hot water boiler (&gt; 2500 kBtuh, 75.0 Et, No reset)</v>
      </c>
      <c r="V59" t="str">
        <f t="shared" si="17"/>
        <v>HWgt2500Pre-2005</v>
      </c>
      <c r="W59" t="str">
        <f t="shared" si="18"/>
        <v>Pre-2005: 75.0 Et, No reset</v>
      </c>
    </row>
    <row r="60" spans="2:23" x14ac:dyDescent="0.25">
      <c r="B60" t="str">
        <f t="shared" si="12"/>
        <v>2006HWgt2500</v>
      </c>
      <c r="C60" t="s">
        <v>102</v>
      </c>
      <c r="D60" t="s">
        <v>50</v>
      </c>
      <c r="E60" t="s">
        <v>58</v>
      </c>
      <c r="H60" s="26" t="str">
        <f t="shared" si="4"/>
        <v>W-Boiler_Et-gt2500k-0.75-fDraft</v>
      </c>
      <c r="J60" t="str">
        <f t="shared" si="15"/>
        <v>2006 - 2009</v>
      </c>
      <c r="K60" t="s">
        <v>46</v>
      </c>
      <c r="L60" t="str">
        <f t="shared" si="16"/>
        <v>&gt; 2500</v>
      </c>
      <c r="M60">
        <f t="shared" si="13"/>
        <v>75</v>
      </c>
      <c r="N60" t="s">
        <v>56</v>
      </c>
      <c r="Q60" t="s">
        <v>107</v>
      </c>
      <c r="R60" t="s">
        <v>112</v>
      </c>
      <c r="S60" t="str">
        <f t="shared" si="14"/>
        <v>OA Reset from 140 to 165 F</v>
      </c>
      <c r="T60" t="str">
        <f t="shared" si="5"/>
        <v>Hot water boiler (&gt; 2500 kBtuh, 75.0 Et, OA Reset from 140 to 165 F)</v>
      </c>
      <c r="V60" t="str">
        <f t="shared" si="17"/>
        <v>HWgt25002006 - 2009</v>
      </c>
      <c r="W60" t="str">
        <f t="shared" si="18"/>
        <v>2006 - 2009: 75.0 Et, OA Reset from 140 to 165 F</v>
      </c>
    </row>
    <row r="61" spans="2:23" x14ac:dyDescent="0.25">
      <c r="B61" t="str">
        <f t="shared" si="12"/>
        <v>2010HWgt2500</v>
      </c>
      <c r="C61" t="s">
        <v>103</v>
      </c>
      <c r="D61" t="s">
        <v>50</v>
      </c>
      <c r="E61" t="s">
        <v>58</v>
      </c>
      <c r="H61" s="26" t="str">
        <f t="shared" si="4"/>
        <v>W-Boiler_Et-gt2500k-0.75-fDraft</v>
      </c>
      <c r="J61" t="str">
        <f t="shared" si="15"/>
        <v>2010 - 2013</v>
      </c>
      <c r="K61" t="s">
        <v>46</v>
      </c>
      <c r="L61" t="str">
        <f t="shared" si="16"/>
        <v>&gt; 2500</v>
      </c>
      <c r="M61">
        <f t="shared" si="13"/>
        <v>75</v>
      </c>
      <c r="N61" t="s">
        <v>56</v>
      </c>
      <c r="Q61" t="s">
        <v>107</v>
      </c>
      <c r="R61" t="s">
        <v>112</v>
      </c>
      <c r="S61" t="str">
        <f t="shared" si="14"/>
        <v>OA Reset from 140 to 165 F</v>
      </c>
      <c r="T61" t="str">
        <f t="shared" si="5"/>
        <v>Hot water boiler (&gt; 2500 kBtuh, 75.0 Et, OA Reset from 140 to 165 F)</v>
      </c>
      <c r="V61" t="str">
        <f t="shared" si="17"/>
        <v>HWgt25002010 - 2013</v>
      </c>
      <c r="W61" t="str">
        <f t="shared" si="18"/>
        <v>2010 - 2013: 75.0 Et, OA Reset from 140 to 165 F</v>
      </c>
    </row>
    <row r="62" spans="2:23" x14ac:dyDescent="0.25">
      <c r="B62" t="str">
        <f t="shared" si="12"/>
        <v>2014HWgt2500</v>
      </c>
      <c r="C62" t="s">
        <v>104</v>
      </c>
      <c r="D62" t="s">
        <v>50</v>
      </c>
      <c r="E62" t="s">
        <v>58</v>
      </c>
      <c r="H62" s="26" t="str">
        <f t="shared" si="4"/>
        <v>W-Boiler_Et-gt2500k-0.8-fDraft</v>
      </c>
      <c r="J62" t="str">
        <f t="shared" si="15"/>
        <v>2014 - 2015</v>
      </c>
      <c r="K62" t="s">
        <v>46</v>
      </c>
      <c r="L62" t="str">
        <f t="shared" si="16"/>
        <v>&gt; 2500</v>
      </c>
      <c r="M62">
        <f t="shared" si="13"/>
        <v>80</v>
      </c>
      <c r="N62" t="s">
        <v>56</v>
      </c>
      <c r="Q62" t="s">
        <v>107</v>
      </c>
      <c r="R62" t="s">
        <v>112</v>
      </c>
      <c r="S62" t="str">
        <f t="shared" si="14"/>
        <v>OA Reset from 140 to 165 F</v>
      </c>
      <c r="T62" t="str">
        <f t="shared" si="5"/>
        <v>Hot water boiler (&gt; 2500 kBtuh, 80.0 Et, OA Reset from 140 to 165 F)</v>
      </c>
      <c r="V62" t="str">
        <f t="shared" si="17"/>
        <v>HWgt25002014 - 2015</v>
      </c>
      <c r="W62" t="str">
        <f t="shared" si="18"/>
        <v>2014 - 2015: 80.0 Et, OA Reset from 140 to 165 F</v>
      </c>
    </row>
    <row r="63" spans="2:23" x14ac:dyDescent="0.25">
      <c r="B63" t="str">
        <f t="shared" si="12"/>
        <v>Pre-Stmlt300</v>
      </c>
      <c r="C63" t="s">
        <v>101</v>
      </c>
      <c r="D63" t="s">
        <v>50</v>
      </c>
      <c r="E63" t="s">
        <v>48</v>
      </c>
      <c r="H63" s="26" t="str">
        <f t="shared" si="4"/>
        <v>S-Boiler_Et-lt300k-0.75-fDraft</v>
      </c>
      <c r="J63" t="str">
        <f t="shared" si="15"/>
        <v>Pre-2005</v>
      </c>
      <c r="K63" t="s">
        <v>59</v>
      </c>
      <c r="L63" t="str">
        <f t="shared" si="16"/>
        <v>&lt; 300</v>
      </c>
      <c r="M63">
        <f t="shared" si="13"/>
        <v>75</v>
      </c>
      <c r="N63" t="s">
        <v>56</v>
      </c>
      <c r="Q63" t="s">
        <v>107</v>
      </c>
      <c r="R63" t="s">
        <v>112</v>
      </c>
      <c r="S63" t="str">
        <f t="shared" si="14"/>
        <v>No reset</v>
      </c>
      <c r="T63" t="str">
        <f t="shared" si="5"/>
        <v>Steam boiler (&lt; 300 kBtuh, 75.0 Et, No reset)</v>
      </c>
      <c r="V63" t="str">
        <f t="shared" si="17"/>
        <v>Stmlt300Pre-2005</v>
      </c>
      <c r="W63" t="str">
        <f t="shared" si="18"/>
        <v>Pre-2005: 75.0 Et, No reset</v>
      </c>
    </row>
    <row r="64" spans="2:23" x14ac:dyDescent="0.25">
      <c r="B64" t="str">
        <f t="shared" si="12"/>
        <v>2006Stmlt300</v>
      </c>
      <c r="C64" t="s">
        <v>102</v>
      </c>
      <c r="D64" t="s">
        <v>50</v>
      </c>
      <c r="E64" t="s">
        <v>48</v>
      </c>
      <c r="H64" s="26" t="str">
        <f t="shared" si="4"/>
        <v>S-Boiler_Et-lt300k-0.75-fDraft</v>
      </c>
      <c r="J64" t="str">
        <f t="shared" si="15"/>
        <v>2006 - 2009</v>
      </c>
      <c r="K64" t="s">
        <v>59</v>
      </c>
      <c r="L64" t="str">
        <f t="shared" si="16"/>
        <v>&lt; 300</v>
      </c>
      <c r="M64">
        <f t="shared" si="13"/>
        <v>75</v>
      </c>
      <c r="N64" t="s">
        <v>56</v>
      </c>
      <c r="Q64" t="s">
        <v>107</v>
      </c>
      <c r="R64" t="s">
        <v>112</v>
      </c>
      <c r="S64" t="str">
        <f t="shared" si="14"/>
        <v>OA Reset from 140 to 165 F</v>
      </c>
      <c r="T64" t="str">
        <f t="shared" si="5"/>
        <v>Steam boiler (&lt; 300 kBtuh, 75.0 Et, OA Reset from 140 to 165 F)</v>
      </c>
      <c r="V64" t="str">
        <f t="shared" si="17"/>
        <v>Stmlt3002006 - 2009</v>
      </c>
      <c r="W64" t="str">
        <f t="shared" si="18"/>
        <v>2006 - 2009: 75.0 Et, OA Reset from 140 to 165 F</v>
      </c>
    </row>
    <row r="65" spans="2:23" x14ac:dyDescent="0.25">
      <c r="B65" t="str">
        <f t="shared" si="12"/>
        <v>2010Stmlt300</v>
      </c>
      <c r="C65" t="s">
        <v>103</v>
      </c>
      <c r="D65" t="s">
        <v>50</v>
      </c>
      <c r="E65" t="s">
        <v>48</v>
      </c>
      <c r="H65" s="26" t="str">
        <f t="shared" si="4"/>
        <v>S-Boiler_Et-lt300k-0.75-fDraft</v>
      </c>
      <c r="J65" t="str">
        <f t="shared" si="15"/>
        <v>2010 - 2013</v>
      </c>
      <c r="K65" t="s">
        <v>59</v>
      </c>
      <c r="L65" t="str">
        <f t="shared" si="16"/>
        <v>&lt; 300</v>
      </c>
      <c r="M65">
        <f t="shared" si="13"/>
        <v>75</v>
      </c>
      <c r="N65" t="s">
        <v>56</v>
      </c>
      <c r="Q65" t="s">
        <v>107</v>
      </c>
      <c r="R65" t="s">
        <v>112</v>
      </c>
      <c r="S65" t="str">
        <f t="shared" si="14"/>
        <v>OA Reset from 140 to 165 F</v>
      </c>
      <c r="T65" t="str">
        <f t="shared" si="5"/>
        <v>Steam boiler (&lt; 300 kBtuh, 75.0 Et, OA Reset from 140 to 165 F)</v>
      </c>
      <c r="V65" t="str">
        <f t="shared" si="17"/>
        <v>Stmlt3002010 - 2013</v>
      </c>
      <c r="W65" t="str">
        <f t="shared" si="18"/>
        <v>2010 - 2013: 75.0 Et, OA Reset from 140 to 165 F</v>
      </c>
    </row>
    <row r="66" spans="2:23" x14ac:dyDescent="0.25">
      <c r="B66" t="str">
        <f t="shared" si="12"/>
        <v>2014Stmlt300</v>
      </c>
      <c r="C66" t="s">
        <v>104</v>
      </c>
      <c r="D66" t="s">
        <v>50</v>
      </c>
      <c r="E66" t="s">
        <v>48</v>
      </c>
      <c r="H66" s="26" t="str">
        <f t="shared" si="4"/>
        <v>S-Boiler_Et-lt300k-0.8-fDraft</v>
      </c>
      <c r="J66" t="str">
        <f t="shared" si="15"/>
        <v>2014 - 2015</v>
      </c>
      <c r="K66" t="s">
        <v>59</v>
      </c>
      <c r="L66" t="str">
        <f t="shared" si="16"/>
        <v>&lt; 300</v>
      </c>
      <c r="M66">
        <f t="shared" si="13"/>
        <v>80</v>
      </c>
      <c r="N66" t="s">
        <v>56</v>
      </c>
      <c r="Q66" t="s">
        <v>107</v>
      </c>
      <c r="R66" t="s">
        <v>112</v>
      </c>
      <c r="S66" t="str">
        <f t="shared" si="14"/>
        <v>OA Reset from 140 to 165 F</v>
      </c>
      <c r="T66" t="str">
        <f t="shared" si="5"/>
        <v>Steam boiler (&lt; 300 kBtuh, 80.0 Et, OA Reset from 140 to 165 F)</v>
      </c>
      <c r="V66" t="str">
        <f t="shared" si="17"/>
        <v>Stmlt3002014 - 2015</v>
      </c>
      <c r="W66" t="str">
        <f t="shared" si="18"/>
        <v>2014 - 2015: 80.0 Et, OA Reset from 140 to 165 F</v>
      </c>
    </row>
    <row r="67" spans="2:23" x14ac:dyDescent="0.25">
      <c r="B67" t="str">
        <f t="shared" si="12"/>
        <v>Pre-Stm300to2500</v>
      </c>
      <c r="C67" t="s">
        <v>101</v>
      </c>
      <c r="D67" t="s">
        <v>50</v>
      </c>
      <c r="E67" t="s">
        <v>55</v>
      </c>
      <c r="H67" s="26" t="str">
        <f t="shared" si="4"/>
        <v>S-Boiler_Et-300to2500k-0.75-fDraft</v>
      </c>
      <c r="J67" t="str">
        <f t="shared" si="15"/>
        <v>Pre-2005</v>
      </c>
      <c r="K67" t="s">
        <v>59</v>
      </c>
      <c r="L67" t="str">
        <f t="shared" si="16"/>
        <v>300 - 2500</v>
      </c>
      <c r="M67">
        <f t="shared" si="13"/>
        <v>75</v>
      </c>
      <c r="N67" t="s">
        <v>56</v>
      </c>
      <c r="Q67" t="s">
        <v>107</v>
      </c>
      <c r="R67" t="s">
        <v>112</v>
      </c>
      <c r="S67" t="str">
        <f t="shared" si="14"/>
        <v>No reset</v>
      </c>
      <c r="T67" t="str">
        <f t="shared" si="5"/>
        <v>Steam boiler (300 - 2500 kBtuh, 75.0 Et, No reset)</v>
      </c>
      <c r="V67" t="str">
        <f t="shared" si="17"/>
        <v>Stm300to2500Pre-2005</v>
      </c>
      <c r="W67" t="str">
        <f t="shared" si="18"/>
        <v>Pre-2005: 75.0 Et, No reset</v>
      </c>
    </row>
    <row r="68" spans="2:23" x14ac:dyDescent="0.25">
      <c r="B68" t="str">
        <f t="shared" si="12"/>
        <v>2006Stm300to2500</v>
      </c>
      <c r="C68" t="s">
        <v>102</v>
      </c>
      <c r="D68" t="s">
        <v>50</v>
      </c>
      <c r="E68" t="s">
        <v>55</v>
      </c>
      <c r="H68" s="26" t="str">
        <f t="shared" si="4"/>
        <v>S-Boiler_Et-300to2500k-0.75-fDraft</v>
      </c>
      <c r="J68" t="str">
        <f t="shared" si="15"/>
        <v>2006 - 2009</v>
      </c>
      <c r="K68" t="s">
        <v>59</v>
      </c>
      <c r="L68" t="str">
        <f t="shared" si="16"/>
        <v>300 - 2500</v>
      </c>
      <c r="M68">
        <f t="shared" si="13"/>
        <v>75</v>
      </c>
      <c r="N68" t="s">
        <v>56</v>
      </c>
      <c r="Q68" t="s">
        <v>107</v>
      </c>
      <c r="R68" t="s">
        <v>112</v>
      </c>
      <c r="S68" t="str">
        <f t="shared" si="14"/>
        <v>OA Reset from 140 to 165 F</v>
      </c>
      <c r="T68" t="str">
        <f t="shared" si="5"/>
        <v>Steam boiler (300 - 2500 kBtuh, 75.0 Et, OA Reset from 140 to 165 F)</v>
      </c>
      <c r="V68" t="str">
        <f t="shared" si="17"/>
        <v>Stm300to25002006 - 2009</v>
      </c>
      <c r="W68" t="str">
        <f t="shared" si="18"/>
        <v>2006 - 2009: 75.0 Et, OA Reset from 140 to 165 F</v>
      </c>
    </row>
    <row r="69" spans="2:23" x14ac:dyDescent="0.25">
      <c r="B69" t="str">
        <f t="shared" si="12"/>
        <v>2010Stm300to2500</v>
      </c>
      <c r="C69" t="s">
        <v>103</v>
      </c>
      <c r="D69" t="s">
        <v>50</v>
      </c>
      <c r="E69" t="s">
        <v>55</v>
      </c>
      <c r="H69" s="26" t="str">
        <f t="shared" si="4"/>
        <v>S-Boiler_Et-300to2500k-0.75-fDraft</v>
      </c>
      <c r="J69" t="str">
        <f t="shared" si="15"/>
        <v>2010 - 2013</v>
      </c>
      <c r="K69" t="s">
        <v>59</v>
      </c>
      <c r="L69" t="str">
        <f t="shared" si="16"/>
        <v>300 - 2500</v>
      </c>
      <c r="M69">
        <f t="shared" si="13"/>
        <v>75</v>
      </c>
      <c r="N69" t="s">
        <v>56</v>
      </c>
      <c r="Q69" t="s">
        <v>107</v>
      </c>
      <c r="R69" t="s">
        <v>112</v>
      </c>
      <c r="S69" t="str">
        <f t="shared" si="14"/>
        <v>OA Reset from 140 to 165 F</v>
      </c>
      <c r="T69" t="str">
        <f t="shared" si="5"/>
        <v>Steam boiler (300 - 2500 kBtuh, 75.0 Et, OA Reset from 140 to 165 F)</v>
      </c>
      <c r="V69" t="str">
        <f t="shared" si="17"/>
        <v>Stm300to25002010 - 2013</v>
      </c>
      <c r="W69" t="str">
        <f t="shared" si="18"/>
        <v>2010 - 2013: 75.0 Et, OA Reset from 140 to 165 F</v>
      </c>
    </row>
    <row r="70" spans="2:23" x14ac:dyDescent="0.25">
      <c r="B70" t="str">
        <f t="shared" si="12"/>
        <v>2014Stm300to2500</v>
      </c>
      <c r="C70" t="s">
        <v>104</v>
      </c>
      <c r="D70" t="s">
        <v>50</v>
      </c>
      <c r="E70" t="s">
        <v>55</v>
      </c>
      <c r="H70" s="26" t="str">
        <f t="shared" si="4"/>
        <v>S-Boiler_Et-300to2500k-0.79-fDraft</v>
      </c>
      <c r="J70" t="str">
        <f t="shared" si="15"/>
        <v>2014 - 2015</v>
      </c>
      <c r="K70" t="s">
        <v>59</v>
      </c>
      <c r="L70" t="str">
        <f t="shared" si="16"/>
        <v>300 - 2500</v>
      </c>
      <c r="M70">
        <f t="shared" si="13"/>
        <v>79</v>
      </c>
      <c r="N70" t="s">
        <v>56</v>
      </c>
      <c r="Q70" t="s">
        <v>107</v>
      </c>
      <c r="R70" t="s">
        <v>112</v>
      </c>
      <c r="S70" t="str">
        <f t="shared" si="14"/>
        <v>OA Reset from 140 to 165 F</v>
      </c>
      <c r="T70" t="str">
        <f t="shared" si="5"/>
        <v>Steam boiler (300 - 2500 kBtuh, 79.0 Et, OA Reset from 140 to 165 F)</v>
      </c>
      <c r="V70" t="str">
        <f t="shared" si="17"/>
        <v>Stm300to25002014 - 2015</v>
      </c>
      <c r="W70" t="str">
        <f t="shared" si="18"/>
        <v>2014 - 2015: 79.0 Et, OA Reset from 140 to 165 F</v>
      </c>
    </row>
    <row r="71" spans="2:23" x14ac:dyDescent="0.25">
      <c r="B71" t="str">
        <f t="shared" si="12"/>
        <v>Pre-Stmgt2500</v>
      </c>
      <c r="C71" t="s">
        <v>101</v>
      </c>
      <c r="D71" t="s">
        <v>50</v>
      </c>
      <c r="E71" t="s">
        <v>58</v>
      </c>
      <c r="H71" s="26" t="str">
        <f t="shared" si="4"/>
        <v>S-Boiler_Et-gt2500k-0.75-fDraft</v>
      </c>
      <c r="J71" t="str">
        <f t="shared" si="15"/>
        <v>Pre-2005</v>
      </c>
      <c r="K71" t="s">
        <v>59</v>
      </c>
      <c r="L71" t="str">
        <f t="shared" si="16"/>
        <v>&gt; 2500</v>
      </c>
      <c r="M71">
        <f t="shared" si="13"/>
        <v>75</v>
      </c>
      <c r="N71" t="s">
        <v>56</v>
      </c>
      <c r="Q71" t="s">
        <v>107</v>
      </c>
      <c r="R71" t="s">
        <v>112</v>
      </c>
      <c r="S71" t="str">
        <f t="shared" si="14"/>
        <v>No reset</v>
      </c>
      <c r="T71" t="str">
        <f t="shared" si="5"/>
        <v>Steam boiler (&gt; 2500 kBtuh, 75.0 Et, No reset)</v>
      </c>
      <c r="V71" t="str">
        <f t="shared" si="17"/>
        <v>Stmgt2500Pre-2005</v>
      </c>
      <c r="W71" t="str">
        <f t="shared" si="18"/>
        <v>Pre-2005: 75.0 Et, No reset</v>
      </c>
    </row>
    <row r="72" spans="2:23" x14ac:dyDescent="0.25">
      <c r="B72" t="str">
        <f t="shared" si="12"/>
        <v>2006Stmgt2500</v>
      </c>
      <c r="C72" t="s">
        <v>102</v>
      </c>
      <c r="D72" t="s">
        <v>50</v>
      </c>
      <c r="E72" t="s">
        <v>58</v>
      </c>
      <c r="H72" s="26" t="str">
        <f t="shared" si="4"/>
        <v>S-Boiler_Et-gt2500k-0.75-fDraft</v>
      </c>
      <c r="J72" t="str">
        <f t="shared" si="15"/>
        <v>2006 - 2009</v>
      </c>
      <c r="K72" t="s">
        <v>59</v>
      </c>
      <c r="L72" t="str">
        <f t="shared" si="16"/>
        <v>&gt; 2500</v>
      </c>
      <c r="M72">
        <f t="shared" si="13"/>
        <v>75</v>
      </c>
      <c r="N72" t="s">
        <v>56</v>
      </c>
      <c r="Q72" t="s">
        <v>107</v>
      </c>
      <c r="R72" t="s">
        <v>112</v>
      </c>
      <c r="S72" t="str">
        <f t="shared" si="14"/>
        <v>OA Reset from 140 to 165 F</v>
      </c>
      <c r="T72" t="str">
        <f t="shared" si="5"/>
        <v>Steam boiler (&gt; 2500 kBtuh, 75.0 Et, OA Reset from 140 to 165 F)</v>
      </c>
      <c r="V72" t="str">
        <f t="shared" si="17"/>
        <v>Stmgt25002006 - 2009</v>
      </c>
      <c r="W72" t="str">
        <f t="shared" si="18"/>
        <v>2006 - 2009: 75.0 Et, OA Reset from 140 to 165 F</v>
      </c>
    </row>
    <row r="73" spans="2:23" x14ac:dyDescent="0.25">
      <c r="B73" t="str">
        <f t="shared" si="12"/>
        <v>2010Stmgt2500</v>
      </c>
      <c r="C73" t="s">
        <v>103</v>
      </c>
      <c r="D73" t="s">
        <v>50</v>
      </c>
      <c r="E73" t="s">
        <v>58</v>
      </c>
      <c r="H73" s="26" t="str">
        <f t="shared" si="4"/>
        <v>S-Boiler_Et-gt2500k-0.75-fDraft</v>
      </c>
      <c r="J73" t="str">
        <f t="shared" si="15"/>
        <v>2010 - 2013</v>
      </c>
      <c r="K73" t="s">
        <v>59</v>
      </c>
      <c r="L73" t="str">
        <f t="shared" si="16"/>
        <v>&gt; 2500</v>
      </c>
      <c r="M73">
        <f t="shared" si="13"/>
        <v>75</v>
      </c>
      <c r="N73" t="s">
        <v>56</v>
      </c>
      <c r="Q73" t="s">
        <v>107</v>
      </c>
      <c r="R73" t="s">
        <v>112</v>
      </c>
      <c r="S73" t="str">
        <f t="shared" si="14"/>
        <v>OA Reset from 140 to 165 F</v>
      </c>
      <c r="T73" t="str">
        <f t="shared" si="5"/>
        <v>Steam boiler (&gt; 2500 kBtuh, 75.0 Et, OA Reset from 140 to 165 F)</v>
      </c>
      <c r="V73" t="str">
        <f t="shared" si="17"/>
        <v>Stmgt25002010 - 2013</v>
      </c>
      <c r="W73" t="str">
        <f t="shared" si="18"/>
        <v>2010 - 2013: 75.0 Et, OA Reset from 140 to 165 F</v>
      </c>
    </row>
    <row r="74" spans="2:23" x14ac:dyDescent="0.25">
      <c r="B74" t="str">
        <f t="shared" si="12"/>
        <v>2014Stmgt2500</v>
      </c>
      <c r="C74" t="s">
        <v>104</v>
      </c>
      <c r="D74" t="s">
        <v>50</v>
      </c>
      <c r="E74" t="s">
        <v>58</v>
      </c>
      <c r="H74" s="26" t="str">
        <f t="shared" si="4"/>
        <v>S-Boiler_Et-gt2500k-0.79-fDraft</v>
      </c>
      <c r="J74" t="str">
        <f t="shared" si="15"/>
        <v>2014 - 2015</v>
      </c>
      <c r="K74" t="s">
        <v>59</v>
      </c>
      <c r="L74" t="str">
        <f t="shared" si="16"/>
        <v>&gt; 2500</v>
      </c>
      <c r="M74">
        <f t="shared" si="13"/>
        <v>79</v>
      </c>
      <c r="N74" t="s">
        <v>56</v>
      </c>
      <c r="Q74" t="s">
        <v>107</v>
      </c>
      <c r="R74" t="s">
        <v>112</v>
      </c>
      <c r="S74" t="str">
        <f t="shared" si="14"/>
        <v>OA Reset from 140 to 165 F</v>
      </c>
      <c r="T74" t="str">
        <f t="shared" si="5"/>
        <v>Steam boiler (&gt; 2500 kBtuh, 79.0 Et, OA Reset from 140 to 165 F)</v>
      </c>
      <c r="V74" t="str">
        <f t="shared" si="17"/>
        <v>Stmgt25002014 - 2015</v>
      </c>
      <c r="W74" t="str">
        <f t="shared" si="18"/>
        <v>2014 - 2015: 79.0 Et, OA Reset from 140 to 165 F</v>
      </c>
    </row>
  </sheetData>
  <pageMargins left="0.7" right="0.7" top="0.75" bottom="0.75" header="0.3" footer="0.3"/>
  <pageSetup orientation="portrait" horizontalDpi="0" verticalDpi="0" r:id="rId1"/>
  <headerFooter>
    <oddFooter>&amp;L&amp;Z&amp;F &amp;A&amp;C&amp;P&amp;R&amp;D &amp;T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2:H48"/>
  <sheetViews>
    <sheetView workbookViewId="0">
      <selection activeCell="J35" sqref="J35"/>
    </sheetView>
  </sheetViews>
  <sheetFormatPr defaultRowHeight="15" x14ac:dyDescent="0.25"/>
  <cols>
    <col min="3" max="3" width="10.5703125" bestFit="1" customWidth="1"/>
  </cols>
  <sheetData>
    <row r="2" spans="2:8" x14ac:dyDescent="0.25">
      <c r="B2" s="12"/>
      <c r="C2" s="12"/>
      <c r="D2" s="12"/>
      <c r="E2" s="12"/>
      <c r="F2" s="12"/>
      <c r="G2" s="12"/>
      <c r="H2" s="12"/>
    </row>
    <row r="3" spans="2:8" x14ac:dyDescent="0.25">
      <c r="B3" s="12"/>
      <c r="C3" s="122" t="s">
        <v>82</v>
      </c>
      <c r="D3" s="122" t="s">
        <v>87</v>
      </c>
      <c r="E3" s="12"/>
      <c r="F3" s="12"/>
      <c r="G3" s="12"/>
      <c r="H3" s="12"/>
    </row>
    <row r="4" spans="2:8" x14ac:dyDescent="0.25">
      <c r="B4" s="12"/>
      <c r="C4" s="12" t="s">
        <v>50</v>
      </c>
      <c r="D4" s="12" t="s">
        <v>83</v>
      </c>
      <c r="E4" s="12" t="s">
        <v>155</v>
      </c>
      <c r="F4" s="12"/>
      <c r="G4" s="12"/>
      <c r="H4" s="12"/>
    </row>
    <row r="5" spans="2:8" x14ac:dyDescent="0.25">
      <c r="B5" s="12"/>
      <c r="C5" s="12" t="s">
        <v>51</v>
      </c>
      <c r="D5" s="12" t="s">
        <v>84</v>
      </c>
      <c r="E5" s="12" t="s">
        <v>155</v>
      </c>
      <c r="F5" s="12"/>
      <c r="G5" s="12"/>
      <c r="H5" s="12"/>
    </row>
    <row r="6" spans="2:8" x14ac:dyDescent="0.25">
      <c r="B6" s="12"/>
      <c r="C6" s="12" t="s">
        <v>52</v>
      </c>
      <c r="D6" s="12" t="s">
        <v>85</v>
      </c>
      <c r="E6" s="12" t="s">
        <v>156</v>
      </c>
      <c r="F6" s="12"/>
      <c r="G6" s="12"/>
      <c r="H6" s="12"/>
    </row>
    <row r="7" spans="2:8" x14ac:dyDescent="0.25">
      <c r="B7" s="12"/>
      <c r="C7" s="12" t="s">
        <v>53</v>
      </c>
      <c r="D7" s="12" t="s">
        <v>86</v>
      </c>
      <c r="E7" s="12" t="s">
        <v>157</v>
      </c>
      <c r="F7" s="12"/>
      <c r="G7" s="12"/>
      <c r="H7" s="12"/>
    </row>
    <row r="8" spans="2:8" x14ac:dyDescent="0.25">
      <c r="B8" s="12"/>
      <c r="C8" s="12"/>
      <c r="D8" s="12"/>
      <c r="E8" s="12"/>
      <c r="F8" s="12"/>
      <c r="G8" s="12"/>
      <c r="H8" s="12"/>
    </row>
    <row r="9" spans="2:8" x14ac:dyDescent="0.25">
      <c r="B9" s="12"/>
      <c r="C9" s="12"/>
      <c r="D9" s="12"/>
      <c r="E9" s="12"/>
      <c r="F9" s="12"/>
      <c r="G9" s="12"/>
      <c r="H9" s="12"/>
    </row>
    <row r="10" spans="2:8" x14ac:dyDescent="0.25">
      <c r="B10" s="12"/>
      <c r="C10" s="12"/>
      <c r="D10" s="12"/>
      <c r="E10" s="12"/>
      <c r="F10" s="12"/>
      <c r="G10" s="12"/>
      <c r="H10" s="12"/>
    </row>
    <row r="11" spans="2:8" x14ac:dyDescent="0.25">
      <c r="B11" s="12"/>
      <c r="C11" s="122" t="s">
        <v>100</v>
      </c>
      <c r="D11" s="122" t="s">
        <v>99</v>
      </c>
      <c r="E11" s="12"/>
      <c r="F11" s="12"/>
      <c r="G11" s="12"/>
      <c r="H11" s="12"/>
    </row>
    <row r="12" spans="2:8" x14ac:dyDescent="0.25">
      <c r="B12" s="12">
        <v>4</v>
      </c>
      <c r="C12" s="12" t="s">
        <v>101</v>
      </c>
      <c r="D12" s="12" t="s">
        <v>113</v>
      </c>
      <c r="E12" s="12"/>
      <c r="F12" s="12"/>
      <c r="G12" s="12"/>
      <c r="H12" s="12"/>
    </row>
    <row r="13" spans="2:8" x14ac:dyDescent="0.25">
      <c r="B13" s="12">
        <v>5</v>
      </c>
      <c r="C13" s="12" t="s">
        <v>102</v>
      </c>
      <c r="D13" s="12" t="s">
        <v>109</v>
      </c>
      <c r="E13" s="12"/>
      <c r="F13" s="12"/>
      <c r="G13" s="12"/>
      <c r="H13" s="12"/>
    </row>
    <row r="14" spans="2:8" x14ac:dyDescent="0.25">
      <c r="B14" s="12">
        <v>6</v>
      </c>
      <c r="C14" s="12" t="s">
        <v>103</v>
      </c>
      <c r="D14" s="12" t="s">
        <v>109</v>
      </c>
      <c r="E14" s="12"/>
      <c r="F14" s="12"/>
      <c r="G14" s="12"/>
      <c r="H14" s="12"/>
    </row>
    <row r="15" spans="2:8" x14ac:dyDescent="0.25">
      <c r="B15" s="12">
        <v>7</v>
      </c>
      <c r="C15" s="12" t="s">
        <v>104</v>
      </c>
      <c r="D15" s="12" t="s">
        <v>109</v>
      </c>
      <c r="E15" s="12"/>
      <c r="F15" s="12"/>
      <c r="G15" s="12"/>
      <c r="H15" s="12"/>
    </row>
    <row r="16" spans="2:8" x14ac:dyDescent="0.25">
      <c r="B16" s="12"/>
      <c r="C16" s="12"/>
      <c r="D16" s="12"/>
      <c r="E16" s="12"/>
      <c r="F16" s="12"/>
      <c r="G16" s="12"/>
      <c r="H16" s="12"/>
    </row>
    <row r="17" spans="2:8" x14ac:dyDescent="0.25">
      <c r="B17" s="12"/>
      <c r="C17" s="12"/>
      <c r="D17" s="12"/>
      <c r="E17" s="12"/>
      <c r="F17" s="12"/>
      <c r="G17" s="12"/>
      <c r="H17" s="12"/>
    </row>
    <row r="18" spans="2:8" x14ac:dyDescent="0.25">
      <c r="B18" s="12"/>
      <c r="C18" s="122" t="s">
        <v>96</v>
      </c>
      <c r="D18" s="122" t="s">
        <v>111</v>
      </c>
      <c r="E18" s="122" t="s">
        <v>100</v>
      </c>
      <c r="F18" s="122" t="s">
        <v>110</v>
      </c>
      <c r="G18" s="122" t="s">
        <v>92</v>
      </c>
      <c r="H18" s="12"/>
    </row>
    <row r="19" spans="2:8" x14ac:dyDescent="0.25">
      <c r="B19" s="12">
        <v>4</v>
      </c>
      <c r="C19" s="12" t="s">
        <v>46</v>
      </c>
      <c r="D19" s="12" t="s">
        <v>48</v>
      </c>
      <c r="E19" s="12" t="s">
        <v>101</v>
      </c>
      <c r="F19" s="12" t="str">
        <f>C19&amp;D19&amp;E19</f>
        <v>HWlt300Pre-2005</v>
      </c>
      <c r="G19" s="12">
        <v>80</v>
      </c>
      <c r="H19" s="12"/>
    </row>
    <row r="20" spans="2:8" x14ac:dyDescent="0.25">
      <c r="B20" s="12">
        <v>5</v>
      </c>
      <c r="C20" s="12" t="s">
        <v>46</v>
      </c>
      <c r="D20" s="12" t="s">
        <v>48</v>
      </c>
      <c r="E20" s="12" t="s">
        <v>102</v>
      </c>
      <c r="F20" s="12" t="str">
        <f t="shared" ref="F20:F42" si="0">C20&amp;D20&amp;E20</f>
        <v>HWlt3002006 - 2009</v>
      </c>
      <c r="G20" s="12">
        <v>80</v>
      </c>
      <c r="H20" s="12"/>
    </row>
    <row r="21" spans="2:8" x14ac:dyDescent="0.25">
      <c r="B21" s="12">
        <v>6</v>
      </c>
      <c r="C21" s="12" t="s">
        <v>46</v>
      </c>
      <c r="D21" s="12" t="s">
        <v>48</v>
      </c>
      <c r="E21" s="12" t="s">
        <v>103</v>
      </c>
      <c r="F21" s="12" t="str">
        <f t="shared" si="0"/>
        <v>HWlt3002010 - 2013</v>
      </c>
      <c r="G21" s="12">
        <v>80</v>
      </c>
      <c r="H21" s="12"/>
    </row>
    <row r="22" spans="2:8" x14ac:dyDescent="0.25">
      <c r="B22">
        <v>7</v>
      </c>
      <c r="C22" t="s">
        <v>46</v>
      </c>
      <c r="D22" t="s">
        <v>48</v>
      </c>
      <c r="E22" t="s">
        <v>104</v>
      </c>
      <c r="F22" t="str">
        <f t="shared" si="0"/>
        <v>HWlt3002014 - 2015</v>
      </c>
      <c r="G22">
        <v>82</v>
      </c>
    </row>
    <row r="23" spans="2:8" x14ac:dyDescent="0.25">
      <c r="B23">
        <v>4</v>
      </c>
      <c r="C23" t="s">
        <v>46</v>
      </c>
      <c r="D23" t="s">
        <v>55</v>
      </c>
      <c r="E23" t="s">
        <v>101</v>
      </c>
      <c r="F23" t="str">
        <f t="shared" si="0"/>
        <v>HW300to2500Pre-2005</v>
      </c>
      <c r="G23">
        <v>75</v>
      </c>
    </row>
    <row r="24" spans="2:8" x14ac:dyDescent="0.25">
      <c r="B24">
        <v>5</v>
      </c>
      <c r="C24" t="s">
        <v>46</v>
      </c>
      <c r="D24" t="s">
        <v>55</v>
      </c>
      <c r="E24" t="s">
        <v>102</v>
      </c>
      <c r="F24" t="str">
        <f t="shared" si="0"/>
        <v>HW300to25002006 - 2009</v>
      </c>
      <c r="G24">
        <v>75</v>
      </c>
    </row>
    <row r="25" spans="2:8" x14ac:dyDescent="0.25">
      <c r="B25">
        <v>6</v>
      </c>
      <c r="C25" t="s">
        <v>46</v>
      </c>
      <c r="D25" t="s">
        <v>55</v>
      </c>
      <c r="E25" t="s">
        <v>103</v>
      </c>
      <c r="F25" t="str">
        <f t="shared" si="0"/>
        <v>HW300to25002010 - 2013</v>
      </c>
      <c r="G25">
        <v>75</v>
      </c>
    </row>
    <row r="26" spans="2:8" x14ac:dyDescent="0.25">
      <c r="B26">
        <v>7</v>
      </c>
      <c r="C26" t="s">
        <v>46</v>
      </c>
      <c r="D26" t="s">
        <v>55</v>
      </c>
      <c r="E26" t="s">
        <v>104</v>
      </c>
      <c r="F26" t="str">
        <f t="shared" si="0"/>
        <v>HW300to25002014 - 2015</v>
      </c>
      <c r="G26">
        <v>80</v>
      </c>
    </row>
    <row r="27" spans="2:8" x14ac:dyDescent="0.25">
      <c r="B27">
        <v>4</v>
      </c>
      <c r="C27" t="s">
        <v>46</v>
      </c>
      <c r="D27" t="s">
        <v>58</v>
      </c>
      <c r="E27" t="s">
        <v>101</v>
      </c>
      <c r="F27" t="str">
        <f t="shared" si="0"/>
        <v>HWgt2500Pre-2005</v>
      </c>
      <c r="G27">
        <v>75</v>
      </c>
    </row>
    <row r="28" spans="2:8" x14ac:dyDescent="0.25">
      <c r="B28">
        <v>5</v>
      </c>
      <c r="C28" t="s">
        <v>46</v>
      </c>
      <c r="D28" t="s">
        <v>58</v>
      </c>
      <c r="E28" t="s">
        <v>102</v>
      </c>
      <c r="F28" t="str">
        <f t="shared" si="0"/>
        <v>HWgt25002006 - 2009</v>
      </c>
      <c r="G28">
        <v>75</v>
      </c>
    </row>
    <row r="29" spans="2:8" x14ac:dyDescent="0.25">
      <c r="B29">
        <v>6</v>
      </c>
      <c r="C29" t="s">
        <v>46</v>
      </c>
      <c r="D29" t="s">
        <v>58</v>
      </c>
      <c r="E29" t="s">
        <v>103</v>
      </c>
      <c r="F29" t="str">
        <f t="shared" si="0"/>
        <v>HWgt25002010 - 2013</v>
      </c>
      <c r="G29">
        <v>75</v>
      </c>
    </row>
    <row r="30" spans="2:8" x14ac:dyDescent="0.25">
      <c r="B30">
        <v>7</v>
      </c>
      <c r="C30" t="s">
        <v>46</v>
      </c>
      <c r="D30" t="s">
        <v>58</v>
      </c>
      <c r="E30" t="s">
        <v>104</v>
      </c>
      <c r="F30" t="str">
        <f t="shared" si="0"/>
        <v>HWgt25002014 - 2015</v>
      </c>
      <c r="G30">
        <v>80</v>
      </c>
    </row>
    <row r="31" spans="2:8" x14ac:dyDescent="0.25">
      <c r="B31">
        <v>4</v>
      </c>
      <c r="C31" t="s">
        <v>59</v>
      </c>
      <c r="D31" t="s">
        <v>48</v>
      </c>
      <c r="E31" t="s">
        <v>101</v>
      </c>
      <c r="F31" t="str">
        <f t="shared" si="0"/>
        <v>Stmlt300Pre-2005</v>
      </c>
      <c r="G31">
        <v>75</v>
      </c>
    </row>
    <row r="32" spans="2:8" x14ac:dyDescent="0.25">
      <c r="B32">
        <v>5</v>
      </c>
      <c r="C32" t="s">
        <v>59</v>
      </c>
      <c r="D32" t="s">
        <v>48</v>
      </c>
      <c r="E32" t="s">
        <v>102</v>
      </c>
      <c r="F32" t="str">
        <f t="shared" si="0"/>
        <v>Stmlt3002006 - 2009</v>
      </c>
      <c r="G32">
        <v>75</v>
      </c>
    </row>
    <row r="33" spans="2:7" x14ac:dyDescent="0.25">
      <c r="B33">
        <v>6</v>
      </c>
      <c r="C33" t="s">
        <v>59</v>
      </c>
      <c r="D33" t="s">
        <v>48</v>
      </c>
      <c r="E33" t="s">
        <v>103</v>
      </c>
      <c r="F33" t="str">
        <f t="shared" si="0"/>
        <v>Stmlt3002010 - 2013</v>
      </c>
      <c r="G33">
        <v>75</v>
      </c>
    </row>
    <row r="34" spans="2:7" x14ac:dyDescent="0.25">
      <c r="B34">
        <v>7</v>
      </c>
      <c r="C34" t="s">
        <v>59</v>
      </c>
      <c r="D34" t="s">
        <v>48</v>
      </c>
      <c r="E34" t="s">
        <v>104</v>
      </c>
      <c r="F34" t="str">
        <f t="shared" si="0"/>
        <v>Stmlt3002014 - 2015</v>
      </c>
      <c r="G34">
        <v>80</v>
      </c>
    </row>
    <row r="35" spans="2:7" x14ac:dyDescent="0.25">
      <c r="B35">
        <v>4</v>
      </c>
      <c r="C35" t="s">
        <v>59</v>
      </c>
      <c r="D35" t="s">
        <v>55</v>
      </c>
      <c r="E35" t="s">
        <v>101</v>
      </c>
      <c r="F35" t="str">
        <f t="shared" si="0"/>
        <v>Stm300to2500Pre-2005</v>
      </c>
      <c r="G35">
        <v>75</v>
      </c>
    </row>
    <row r="36" spans="2:7" x14ac:dyDescent="0.25">
      <c r="B36">
        <v>5</v>
      </c>
      <c r="C36" t="s">
        <v>59</v>
      </c>
      <c r="D36" t="s">
        <v>55</v>
      </c>
      <c r="E36" t="s">
        <v>102</v>
      </c>
      <c r="F36" t="str">
        <f t="shared" si="0"/>
        <v>Stm300to25002006 - 2009</v>
      </c>
      <c r="G36">
        <v>75</v>
      </c>
    </row>
    <row r="37" spans="2:7" x14ac:dyDescent="0.25">
      <c r="B37">
        <v>6</v>
      </c>
      <c r="C37" t="s">
        <v>59</v>
      </c>
      <c r="D37" t="s">
        <v>55</v>
      </c>
      <c r="E37" t="s">
        <v>103</v>
      </c>
      <c r="F37" t="str">
        <f t="shared" si="0"/>
        <v>Stm300to25002010 - 2013</v>
      </c>
      <c r="G37">
        <v>75</v>
      </c>
    </row>
    <row r="38" spans="2:7" x14ac:dyDescent="0.25">
      <c r="B38">
        <v>7</v>
      </c>
      <c r="C38" t="s">
        <v>59</v>
      </c>
      <c r="D38" t="s">
        <v>55</v>
      </c>
      <c r="E38" t="s">
        <v>104</v>
      </c>
      <c r="F38" t="str">
        <f t="shared" si="0"/>
        <v>Stm300to25002014 - 2015</v>
      </c>
      <c r="G38">
        <v>79</v>
      </c>
    </row>
    <row r="39" spans="2:7" x14ac:dyDescent="0.25">
      <c r="B39">
        <v>4</v>
      </c>
      <c r="C39" t="s">
        <v>59</v>
      </c>
      <c r="D39" t="s">
        <v>58</v>
      </c>
      <c r="E39" t="s">
        <v>101</v>
      </c>
      <c r="F39" t="str">
        <f t="shared" si="0"/>
        <v>Stmgt2500Pre-2005</v>
      </c>
      <c r="G39">
        <v>75</v>
      </c>
    </row>
    <row r="40" spans="2:7" x14ac:dyDescent="0.25">
      <c r="B40">
        <v>5</v>
      </c>
      <c r="C40" t="s">
        <v>59</v>
      </c>
      <c r="D40" t="s">
        <v>58</v>
      </c>
      <c r="E40" t="s">
        <v>102</v>
      </c>
      <c r="F40" t="str">
        <f t="shared" si="0"/>
        <v>Stmgt25002006 - 2009</v>
      </c>
      <c r="G40">
        <v>75</v>
      </c>
    </row>
    <row r="41" spans="2:7" x14ac:dyDescent="0.25">
      <c r="B41">
        <v>6</v>
      </c>
      <c r="C41" t="s">
        <v>59</v>
      </c>
      <c r="D41" t="s">
        <v>58</v>
      </c>
      <c r="E41" t="s">
        <v>103</v>
      </c>
      <c r="F41" t="str">
        <f t="shared" si="0"/>
        <v>Stmgt25002010 - 2013</v>
      </c>
      <c r="G41">
        <v>75</v>
      </c>
    </row>
    <row r="42" spans="2:7" x14ac:dyDescent="0.25">
      <c r="B42">
        <v>7</v>
      </c>
      <c r="C42" t="s">
        <v>59</v>
      </c>
      <c r="D42" t="s">
        <v>58</v>
      </c>
      <c r="E42" t="s">
        <v>104</v>
      </c>
      <c r="F42" t="str">
        <f t="shared" si="0"/>
        <v>Stmgt25002014 - 2015</v>
      </c>
      <c r="G42">
        <v>79</v>
      </c>
    </row>
    <row r="45" spans="2:7" x14ac:dyDescent="0.25">
      <c r="C45" s="122" t="s">
        <v>151</v>
      </c>
      <c r="D45" s="122"/>
    </row>
    <row r="46" spans="2:7" x14ac:dyDescent="0.25">
      <c r="C46" t="s">
        <v>47</v>
      </c>
      <c r="D46" t="s">
        <v>48</v>
      </c>
    </row>
    <row r="47" spans="2:7" x14ac:dyDescent="0.25">
      <c r="C47" t="s">
        <v>54</v>
      </c>
      <c r="D47" t="s">
        <v>55</v>
      </c>
    </row>
    <row r="48" spans="2:7" x14ac:dyDescent="0.25">
      <c r="C48" t="s">
        <v>57</v>
      </c>
      <c r="D48" t="s">
        <v>58</v>
      </c>
    </row>
  </sheetData>
  <pageMargins left="0.7" right="0.7" top="0.75" bottom="0.75" header="0.3" footer="0.3"/>
  <pageSetup orientation="portrait" horizontalDpi="0" verticalDpi="0" r:id="rId1"/>
  <headerFooter>
    <oddFooter>&amp;L&amp;Z&amp;F &amp;A&amp;C&amp;P&amp;R&amp;D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
  <sheetViews>
    <sheetView workbookViewId="0">
      <selection activeCell="O43" sqref="O43"/>
    </sheetView>
  </sheetViews>
  <sheetFormatPr defaultRowHeight="15" x14ac:dyDescent="0.25"/>
  <sheetData/>
  <pageMargins left="0.7" right="0.7" top="0.75" bottom="0.75" header="0.3" footer="0.3"/>
  <pageSetup orientation="portrait" horizontalDpi="0" verticalDpi="0" r:id="rId1"/>
  <headerFooter>
    <oddFooter>&amp;L&amp;Z&amp;F &amp;A&amp;C&amp;P&amp;R&amp;D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Summary</vt:lpstr>
      <vt:lpstr>Measure Summary</vt:lpstr>
      <vt:lpstr>Baseline Summary</vt:lpstr>
      <vt:lpstr>Technology Summary</vt:lpstr>
      <vt:lpstr>Measure Definitions</vt:lpstr>
      <vt:lpstr>Technologies</vt:lpstr>
      <vt:lpstr>Lookups</vt:lpstr>
      <vt:lpstr>Sheet_1</vt:lpstr>
      <vt:lpstr>hHdrTechnologies</vt:lpstr>
      <vt:lpstr>tblDraftDesc</vt:lpstr>
      <vt:lpstr>tblSizeID</vt:lpstr>
      <vt:lpstr>tblTechnologies</vt:lpstr>
      <vt:lpstr>tblVintEffic</vt:lpstr>
      <vt:lpstr>TempCtrlVsVint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Doug Maddox</dc:creator>
  <cp:lastModifiedBy>Paul Reeves</cp:lastModifiedBy>
  <dcterms:created xsi:type="dcterms:W3CDTF">2010-08-12T17:56:03Z</dcterms:created>
  <dcterms:modified xsi:type="dcterms:W3CDTF">2015-05-13T21:30:22Z</dcterms:modified>
</cp:coreProperties>
</file>