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DEER\DEER2017\deergen_Repo\Documentation\SupportingDocs\"/>
    </mc:Choice>
  </mc:AlternateContent>
  <bookViews>
    <workbookView xWindow="120" yWindow="105" windowWidth="12285" windowHeight="9840" activeTab="1"/>
  </bookViews>
  <sheets>
    <sheet name="GeneralLitReview" sheetId="5" r:id="rId1"/>
    <sheet name="Product Data" sheetId="8" r:id="rId2"/>
  </sheets>
  <calcPr calcId="152511"/>
</workbook>
</file>

<file path=xl/calcChain.xml><?xml version="1.0" encoding="utf-8"?>
<calcChain xmlns="http://schemas.openxmlformats.org/spreadsheetml/2006/main">
  <c r="J32" i="8" l="1"/>
  <c r="G34" i="5" l="1"/>
  <c r="G35" i="5" s="1"/>
  <c r="D34" i="5"/>
  <c r="D35" i="5" s="1"/>
  <c r="D68" i="5"/>
  <c r="D69" i="5" s="1"/>
  <c r="L15" i="8"/>
  <c r="K15" i="8"/>
  <c r="J15" i="8"/>
  <c r="D64" i="5" l="1"/>
  <c r="E32" i="5" l="1"/>
  <c r="D53" i="5" l="1"/>
  <c r="D50" i="5"/>
  <c r="D51" i="5" s="1"/>
  <c r="D57" i="5" l="1"/>
  <c r="L18" i="8"/>
  <c r="L17" i="8"/>
  <c r="L14" i="8"/>
  <c r="L13" i="8"/>
  <c r="L12" i="8"/>
  <c r="L9" i="8"/>
  <c r="L8" i="8"/>
  <c r="L7" i="8"/>
  <c r="L6" i="8"/>
  <c r="L5" i="8"/>
  <c r="K18" i="8"/>
  <c r="J18" i="8"/>
  <c r="K17" i="8"/>
  <c r="J17" i="8"/>
  <c r="J16" i="8"/>
  <c r="J31" i="8" s="1"/>
  <c r="K14" i="8"/>
  <c r="J14" i="8"/>
  <c r="K13" i="8"/>
  <c r="J13" i="8"/>
  <c r="K12" i="8"/>
  <c r="J12" i="8"/>
  <c r="J11" i="8"/>
  <c r="J10" i="8"/>
  <c r="K9" i="8"/>
  <c r="J9" i="8"/>
  <c r="K8" i="8"/>
  <c r="J8" i="8"/>
  <c r="K7" i="8"/>
  <c r="J7" i="8"/>
  <c r="K6" i="8"/>
  <c r="J6" i="8"/>
  <c r="K5" i="8"/>
  <c r="J5" i="8"/>
  <c r="J4" i="8"/>
  <c r="D9" i="5"/>
  <c r="E20" i="5"/>
  <c r="D10" i="5"/>
  <c r="J30" i="8" l="1"/>
  <c r="J29" i="8"/>
  <c r="K19" i="8"/>
  <c r="J19" i="8"/>
  <c r="J25" i="8" l="1"/>
</calcChain>
</file>

<file path=xl/comments1.xml><?xml version="1.0" encoding="utf-8"?>
<comments xmlns="http://schemas.openxmlformats.org/spreadsheetml/2006/main">
  <authors>
    <author>Doug Maddox</author>
  </authors>
  <commentList>
    <comment ref="J33" authorId="0" shapeId="0">
      <text>
        <r>
          <rPr>
            <b/>
            <sz val="9"/>
            <color indexed="81"/>
            <rFont val="Tahoma"/>
            <family val="2"/>
          </rPr>
          <t>Doug Maddox:</t>
        </r>
        <r>
          <rPr>
            <sz val="9"/>
            <color indexed="81"/>
            <rFont val="Tahoma"/>
            <family val="2"/>
          </rPr>
          <t xml:space="preserve">
Energy Savings Potential and R&amp;D Opportunities for Commercial Refrigeration
Final Report
Submitted to:
U.S. Department of Energy
Energy Efficiency and Renewable Energy
Building Technologies Program
Navigant Consulting, Inc.
September 23, 2009</t>
        </r>
      </text>
    </comment>
  </commentList>
</comments>
</file>

<file path=xl/sharedStrings.xml><?xml version="1.0" encoding="utf-8"?>
<sst xmlns="http://schemas.openxmlformats.org/spreadsheetml/2006/main" count="139" uniqueCount="108">
  <si>
    <t>Air flow:</t>
  </si>
  <si>
    <t>Fan Power:</t>
  </si>
  <si>
    <t>120 to 600 Watts</t>
  </si>
  <si>
    <t>CFM = 0.5 to 1.0 x FlrArea x ClgHt</t>
  </si>
  <si>
    <t>to</t>
  </si>
  <si>
    <t>ACH</t>
  </si>
  <si>
    <t>DOE/GO-10099-745; March 1999</t>
  </si>
  <si>
    <t>NREL/ DOE Technology Fact Sheet: Whole House Fan</t>
  </si>
  <si>
    <t>Green Building Adviser</t>
  </si>
  <si>
    <t>Oct 26 2012</t>
  </si>
  <si>
    <t>15 to 20 ACH</t>
  </si>
  <si>
    <t>200 to 700 Watts</t>
  </si>
  <si>
    <t>2000 to 6000 cfm</t>
  </si>
  <si>
    <t>if area is 1000 to 3000, this is 2 cfm/sf</t>
  </si>
  <si>
    <t xml:space="preserve">   ---&gt;</t>
  </si>
  <si>
    <t>FSEC-PF-273-92</t>
  </si>
  <si>
    <t>24 inch model with 1/3rd hp motor</t>
  </si>
  <si>
    <t>1150 cfm at low speed</t>
  </si>
  <si>
    <t>2060 cfm at high speed</t>
  </si>
  <si>
    <t>265 W low/ 350 Watts high</t>
  </si>
  <si>
    <t>House did not have AC</t>
  </si>
  <si>
    <t>Range of cfm/sf</t>
  </si>
  <si>
    <t>Tamarack</t>
  </si>
  <si>
    <t>CFM hi</t>
  </si>
  <si>
    <t>CFM lo</t>
  </si>
  <si>
    <t>R value</t>
  </si>
  <si>
    <t>HV1000</t>
  </si>
  <si>
    <t>AirScape</t>
  </si>
  <si>
    <t>1.0 WHF</t>
  </si>
  <si>
    <t>3.5e WHF</t>
  </si>
  <si>
    <t>5.0e WHF</t>
  </si>
  <si>
    <t>Kohilo</t>
  </si>
  <si>
    <t>NA</t>
  </si>
  <si>
    <t>backdraft damper</t>
  </si>
  <si>
    <t>QuietCool</t>
  </si>
  <si>
    <t>CL-4700</t>
  </si>
  <si>
    <t>ES-4700</t>
  </si>
  <si>
    <t>ES-3100</t>
  </si>
  <si>
    <t>CL-6400</t>
  </si>
  <si>
    <t>ES-6400</t>
  </si>
  <si>
    <t>MFG</t>
  </si>
  <si>
    <t>Model</t>
  </si>
  <si>
    <t>W/cfm hi</t>
  </si>
  <si>
    <t>W/cfm lo</t>
  </si>
  <si>
    <t>Average</t>
  </si>
  <si>
    <t>W/cfm</t>
  </si>
  <si>
    <t>Min spd ratio</t>
  </si>
  <si>
    <t>House: cond floor area = 1300 sf</t>
  </si>
  <si>
    <t>Center for Building Technology, National Bureau of Standards</t>
  </si>
  <si>
    <t>D. M. Burch and S. J. Treado, 1978</t>
  </si>
  <si>
    <t>Physical tests in Houston</t>
  </si>
  <si>
    <t>sq ft conditioned area</t>
  </si>
  <si>
    <t>sq ft garage</t>
  </si>
  <si>
    <t>ton AC unit</t>
  </si>
  <si>
    <t>cfm WWF at high speed</t>
  </si>
  <si>
    <t>cfm of WWF at low spd</t>
  </si>
  <si>
    <t>clg ht (not provided in article)</t>
  </si>
  <si>
    <t>volume</t>
  </si>
  <si>
    <t>rated air changes / min</t>
  </si>
  <si>
    <t>reported air changes/min</t>
  </si>
  <si>
    <t>velocity w/ AC, ft/min</t>
  </si>
  <si>
    <t>velocity at 48 ACH, ft/min</t>
  </si>
  <si>
    <t>AC cfm/ton</t>
  </si>
  <si>
    <t>Use whole-house fan whenever:</t>
  </si>
  <si>
    <t>TOA &lt;= 82 F</t>
  </si>
  <si>
    <t>RHoa &lt;= 75%</t>
  </si>
  <si>
    <t>cfm</t>
  </si>
  <si>
    <t>W</t>
  </si>
  <si>
    <t>Fan operates between 8 pm and 8 am if Tzone - Toa &gt; 5 F</t>
  </si>
  <si>
    <t>and Tzone &gt; 65 F</t>
  </si>
  <si>
    <t>sq ft house</t>
  </si>
  <si>
    <t>PSC</t>
  </si>
  <si>
    <t>ECM</t>
  </si>
  <si>
    <t>CL-3100</t>
  </si>
  <si>
    <t>HV1600</t>
  </si>
  <si>
    <t>HV3400</t>
  </si>
  <si>
    <t>Motor</t>
  </si>
  <si>
    <t>cfm/sf</t>
  </si>
  <si>
    <t>rated cfm/sf</t>
  </si>
  <si>
    <t>actual cfm/sf</t>
  </si>
  <si>
    <t>Indicates typical WHFan ACH can vary from 5 to 30 ACH</t>
  </si>
  <si>
    <t>1991 Field test changing from natural ventilation-only to whole house fan</t>
  </si>
  <si>
    <t>Ventilating Residences and Their Attics for Energy Conservation</t>
  </si>
  <si>
    <t xml:space="preserve">Measured Natural Cooling Enhancement of a Whole House Fan </t>
  </si>
  <si>
    <t>Measured air flow and power</t>
  </si>
  <si>
    <t>Design airflow 3100 cfm/ 1 inch static</t>
  </si>
  <si>
    <t>Actual W/cfm at high speed</t>
  </si>
  <si>
    <t>CFM</t>
  </si>
  <si>
    <t>High ACH allows comfort at high indoor temperature</t>
  </si>
  <si>
    <t>ACH for Air Conditioner fan</t>
  </si>
  <si>
    <t>Building America Measure Guideline: Ventilation Cooling</t>
  </si>
  <si>
    <t>D. Springer, et al, USDOE, April 2012</t>
  </si>
  <si>
    <t>Whole House Fan simulation study</t>
  </si>
  <si>
    <t>ECM/PSC</t>
  </si>
  <si>
    <t>QuietCool 4700</t>
  </si>
  <si>
    <t>QuietCool 3100</t>
  </si>
  <si>
    <t>QuietCool 6400</t>
  </si>
  <si>
    <t>from Building America Report</t>
  </si>
  <si>
    <t>Alternate source:</t>
  </si>
  <si>
    <t>Average:</t>
  </si>
  <si>
    <t>Watt, hi</t>
  </si>
  <si>
    <t>Watt, lo</t>
  </si>
  <si>
    <t>avg of 1/3 and 1/2 hp motors</t>
  </si>
  <si>
    <t>This worksheet contains notes from a literature survey conducted to support the Whole House Fan measure development.</t>
  </si>
  <si>
    <t>scaled based on QuiedCool ECM vs PSC</t>
  </si>
  <si>
    <t>The following values are used for the DEER 2017 modeling:</t>
  </si>
  <si>
    <t>Whole House Fan Literature Survey for DEER 2017 Release</t>
  </si>
  <si>
    <t>Whole House Fan Product Data from Manufacturer Literature for DEER 2017 Release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</si>
</sst>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164" formatCode="#,##0.00\ "/>
    <numFmt numFmtId="165" formatCode="#,##0.000\ "/>
    <numFmt numFmtId="166" formatCode="#,##0\ "/>
    <numFmt numFmtId="167" formatCode="#,##0.0\ "/>
    <numFmt numFmtId="168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6" fontId="0" fillId="0" borderId="0" xfId="0" applyNumberFormat="1"/>
    <xf numFmtId="164" fontId="0" fillId="0" borderId="0" xfId="0" applyNumberFormat="1"/>
    <xf numFmtId="0" fontId="2" fillId="0" borderId="0" xfId="0" applyFont="1"/>
    <xf numFmtId="9" fontId="0" fillId="0" borderId="0" xfId="1" applyFon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0" fillId="0" borderId="1" xfId="0" applyBorder="1"/>
    <xf numFmtId="164" fontId="0" fillId="0" borderId="1" xfId="0" applyNumberFormat="1" applyBorder="1"/>
    <xf numFmtId="9" fontId="0" fillId="0" borderId="1" xfId="1" applyFont="1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left"/>
    </xf>
    <xf numFmtId="168" fontId="0" fillId="0" borderId="0" xfId="1" applyNumberFormat="1" applyFont="1"/>
    <xf numFmtId="168" fontId="0" fillId="0" borderId="0" xfId="0" applyNumberFormat="1"/>
    <xf numFmtId="0" fontId="5" fillId="0" borderId="0" xfId="0" applyFont="1"/>
    <xf numFmtId="2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B2:J73"/>
  <sheetViews>
    <sheetView topLeftCell="A40" workbookViewId="0">
      <selection activeCell="D64" sqref="D64"/>
    </sheetView>
  </sheetViews>
  <sheetFormatPr defaultRowHeight="15" x14ac:dyDescent="0.25"/>
  <cols>
    <col min="1" max="2" width="3.5703125" customWidth="1"/>
    <col min="3" max="3" width="4.140625" customWidth="1"/>
    <col min="4" max="6" width="6.5703125" customWidth="1"/>
  </cols>
  <sheetData>
    <row r="2" spans="2:7" x14ac:dyDescent="0.25">
      <c r="B2" s="4" t="s">
        <v>106</v>
      </c>
    </row>
    <row r="3" spans="2:7" x14ac:dyDescent="0.25">
      <c r="B3" s="4"/>
      <c r="C3" t="s">
        <v>103</v>
      </c>
    </row>
    <row r="5" spans="2:7" x14ac:dyDescent="0.25">
      <c r="C5" s="16" t="s">
        <v>7</v>
      </c>
    </row>
    <row r="6" spans="2:7" x14ac:dyDescent="0.25">
      <c r="C6" s="16" t="s">
        <v>6</v>
      </c>
    </row>
    <row r="7" spans="2:7" x14ac:dyDescent="0.25">
      <c r="D7" t="s">
        <v>0</v>
      </c>
    </row>
    <row r="8" spans="2:7" x14ac:dyDescent="0.25">
      <c r="D8" t="s">
        <v>3</v>
      </c>
    </row>
    <row r="9" spans="2:7" x14ac:dyDescent="0.25">
      <c r="D9" s="1">
        <f>8/2</f>
        <v>4</v>
      </c>
      <c r="E9" s="1" t="s">
        <v>4</v>
      </c>
      <c r="F9" s="1">
        <v>8</v>
      </c>
      <c r="G9" t="s">
        <v>21</v>
      </c>
    </row>
    <row r="10" spans="2:7" x14ac:dyDescent="0.25">
      <c r="D10" s="1">
        <f>0.5*60</f>
        <v>30</v>
      </c>
      <c r="E10" s="1" t="s">
        <v>4</v>
      </c>
      <c r="F10" s="1">
        <v>60</v>
      </c>
      <c r="G10" t="s">
        <v>5</v>
      </c>
    </row>
    <row r="11" spans="2:7" x14ac:dyDescent="0.25">
      <c r="D11" t="s">
        <v>1</v>
      </c>
    </row>
    <row r="12" spans="2:7" x14ac:dyDescent="0.25">
      <c r="D12" t="s">
        <v>2</v>
      </c>
    </row>
    <row r="14" spans="2:7" x14ac:dyDescent="0.25">
      <c r="C14" s="16" t="s">
        <v>8</v>
      </c>
    </row>
    <row r="15" spans="2:7" x14ac:dyDescent="0.25">
      <c r="C15" s="16" t="s">
        <v>9</v>
      </c>
    </row>
    <row r="16" spans="2:7" x14ac:dyDescent="0.25">
      <c r="D16" t="s">
        <v>10</v>
      </c>
    </row>
    <row r="17" spans="3:10" x14ac:dyDescent="0.25">
      <c r="D17" t="s">
        <v>11</v>
      </c>
    </row>
    <row r="18" spans="3:10" x14ac:dyDescent="0.25">
      <c r="D18" t="s">
        <v>12</v>
      </c>
    </row>
    <row r="19" spans="3:10" x14ac:dyDescent="0.25">
      <c r="D19" t="s">
        <v>13</v>
      </c>
    </row>
    <row r="20" spans="3:10" x14ac:dyDescent="0.25">
      <c r="D20" t="s">
        <v>14</v>
      </c>
      <c r="E20">
        <f>2*60/8</f>
        <v>15</v>
      </c>
      <c r="F20" t="s">
        <v>5</v>
      </c>
    </row>
    <row r="22" spans="3:10" x14ac:dyDescent="0.25">
      <c r="C22" s="16" t="s">
        <v>83</v>
      </c>
    </row>
    <row r="23" spans="3:10" x14ac:dyDescent="0.25">
      <c r="C23" s="16" t="s">
        <v>15</v>
      </c>
    </row>
    <row r="24" spans="3:10" x14ac:dyDescent="0.25">
      <c r="C24" t="s">
        <v>81</v>
      </c>
    </row>
    <row r="25" spans="3:10" x14ac:dyDescent="0.25">
      <c r="D25" t="s">
        <v>20</v>
      </c>
    </row>
    <row r="26" spans="3:10" x14ac:dyDescent="0.25">
      <c r="D26" t="s">
        <v>16</v>
      </c>
    </row>
    <row r="27" spans="3:10" x14ac:dyDescent="0.25">
      <c r="D27" t="s">
        <v>85</v>
      </c>
    </row>
    <row r="28" spans="3:10" x14ac:dyDescent="0.25">
      <c r="D28" t="s">
        <v>84</v>
      </c>
    </row>
    <row r="29" spans="3:10" x14ac:dyDescent="0.25">
      <c r="E29" t="s">
        <v>17</v>
      </c>
    </row>
    <row r="30" spans="3:10" x14ac:dyDescent="0.25">
      <c r="E30" t="s">
        <v>18</v>
      </c>
    </row>
    <row r="31" spans="3:10" x14ac:dyDescent="0.25">
      <c r="E31" t="s">
        <v>19</v>
      </c>
      <c r="I31" s="1" t="s">
        <v>67</v>
      </c>
      <c r="J31" s="1" t="s">
        <v>87</v>
      </c>
    </row>
    <row r="32" spans="3:10" x14ac:dyDescent="0.25">
      <c r="E32" s="3">
        <f>I32/J32</f>
        <v>0.16990291262135923</v>
      </c>
      <c r="F32" t="s">
        <v>86</v>
      </c>
      <c r="I32" s="1">
        <v>350</v>
      </c>
      <c r="J32" s="1">
        <v>2060</v>
      </c>
    </row>
    <row r="33" spans="3:8" x14ac:dyDescent="0.25">
      <c r="D33" t="s">
        <v>47</v>
      </c>
    </row>
    <row r="34" spans="3:8" x14ac:dyDescent="0.25">
      <c r="D34" s="8">
        <f>3100/1300</f>
        <v>2.3846153846153846</v>
      </c>
      <c r="E34" t="s">
        <v>78</v>
      </c>
      <c r="G34" s="8">
        <f>2060/1300</f>
        <v>1.5846153846153845</v>
      </c>
      <c r="H34" t="s">
        <v>79</v>
      </c>
    </row>
    <row r="35" spans="3:8" x14ac:dyDescent="0.25">
      <c r="D35" s="7">
        <f>D34*60/8</f>
        <v>17.884615384615383</v>
      </c>
      <c r="E35" t="s">
        <v>5</v>
      </c>
      <c r="G35" s="7">
        <f>G34*60/8</f>
        <v>11.884615384615383</v>
      </c>
      <c r="H35" t="s">
        <v>5</v>
      </c>
    </row>
    <row r="37" spans="3:8" x14ac:dyDescent="0.25">
      <c r="C37" s="16" t="s">
        <v>82</v>
      </c>
    </row>
    <row r="38" spans="3:8" x14ac:dyDescent="0.25">
      <c r="C38" s="16" t="s">
        <v>48</v>
      </c>
    </row>
    <row r="39" spans="3:8" x14ac:dyDescent="0.25">
      <c r="C39" s="16" t="s">
        <v>49</v>
      </c>
    </row>
    <row r="40" spans="3:8" x14ac:dyDescent="0.25">
      <c r="D40" t="s">
        <v>50</v>
      </c>
      <c r="E40" s="2"/>
    </row>
    <row r="41" spans="3:8" x14ac:dyDescent="0.25">
      <c r="E41" s="2" t="s">
        <v>63</v>
      </c>
    </row>
    <row r="42" spans="3:8" x14ac:dyDescent="0.25">
      <c r="E42" s="2" t="s">
        <v>64</v>
      </c>
    </row>
    <row r="43" spans="3:8" x14ac:dyDescent="0.25">
      <c r="E43" s="2" t="s">
        <v>65</v>
      </c>
    </row>
    <row r="44" spans="3:8" x14ac:dyDescent="0.25">
      <c r="D44">
        <v>1020</v>
      </c>
      <c r="E44" s="2" t="s">
        <v>51</v>
      </c>
    </row>
    <row r="45" spans="3:8" x14ac:dyDescent="0.25">
      <c r="D45">
        <v>439</v>
      </c>
      <c r="E45" s="2" t="s">
        <v>52</v>
      </c>
    </row>
    <row r="46" spans="3:8" x14ac:dyDescent="0.25">
      <c r="D46">
        <v>2.5</v>
      </c>
      <c r="E46" s="2" t="s">
        <v>53</v>
      </c>
    </row>
    <row r="47" spans="3:8" x14ac:dyDescent="0.25">
      <c r="D47">
        <v>13200</v>
      </c>
      <c r="E47" s="2" t="s">
        <v>54</v>
      </c>
    </row>
    <row r="48" spans="3:8" x14ac:dyDescent="0.25">
      <c r="D48">
        <v>8840</v>
      </c>
      <c r="E48" s="2" t="s">
        <v>55</v>
      </c>
    </row>
    <row r="49" spans="3:6" x14ac:dyDescent="0.25">
      <c r="D49">
        <v>8</v>
      </c>
      <c r="E49" s="2" t="s">
        <v>56</v>
      </c>
    </row>
    <row r="50" spans="3:6" x14ac:dyDescent="0.25">
      <c r="D50">
        <f>D49*D44</f>
        <v>8160</v>
      </c>
      <c r="E50" s="2" t="s">
        <v>57</v>
      </c>
    </row>
    <row r="51" spans="3:6" x14ac:dyDescent="0.25">
      <c r="D51">
        <f>D47/D50</f>
        <v>1.6176470588235294</v>
      </c>
      <c r="E51" s="2" t="s">
        <v>58</v>
      </c>
    </row>
    <row r="52" spans="3:6" x14ac:dyDescent="0.25">
      <c r="D52">
        <v>0.8</v>
      </c>
      <c r="E52" s="2" t="s">
        <v>59</v>
      </c>
    </row>
    <row r="53" spans="3:6" x14ac:dyDescent="0.25">
      <c r="D53">
        <f>D52*60</f>
        <v>48</v>
      </c>
      <c r="E53" s="2" t="s">
        <v>5</v>
      </c>
      <c r="F53" t="s">
        <v>88</v>
      </c>
    </row>
    <row r="54" spans="3:6" x14ac:dyDescent="0.25">
      <c r="D54">
        <v>8</v>
      </c>
      <c r="E54" s="2" t="s">
        <v>60</v>
      </c>
    </row>
    <row r="55" spans="3:6" x14ac:dyDescent="0.25">
      <c r="D55">
        <v>40</v>
      </c>
      <c r="E55" s="2" t="s">
        <v>61</v>
      </c>
    </row>
    <row r="56" spans="3:6" x14ac:dyDescent="0.25">
      <c r="D56">
        <v>400</v>
      </c>
      <c r="E56" s="2" t="s">
        <v>62</v>
      </c>
    </row>
    <row r="57" spans="3:6" x14ac:dyDescent="0.25">
      <c r="D57" s="8">
        <f>D56*D46*60/D50</f>
        <v>7.3529411764705879</v>
      </c>
      <c r="E57" s="2" t="s">
        <v>89</v>
      </c>
    </row>
    <row r="59" spans="3:6" x14ac:dyDescent="0.25">
      <c r="C59" s="16" t="s">
        <v>90</v>
      </c>
    </row>
    <row r="60" spans="3:6" x14ac:dyDescent="0.25">
      <c r="C60" s="16" t="s">
        <v>91</v>
      </c>
    </row>
    <row r="61" spans="3:6" x14ac:dyDescent="0.25">
      <c r="D61" t="s">
        <v>92</v>
      </c>
    </row>
    <row r="62" spans="3:6" x14ac:dyDescent="0.25">
      <c r="D62">
        <v>1527</v>
      </c>
      <c r="E62" s="2" t="s">
        <v>66</v>
      </c>
    </row>
    <row r="63" spans="3:6" x14ac:dyDescent="0.25">
      <c r="D63">
        <v>228</v>
      </c>
      <c r="E63" s="2" t="s">
        <v>67</v>
      </c>
    </row>
    <row r="64" spans="3:6" x14ac:dyDescent="0.25">
      <c r="D64" s="17">
        <f>D63/D62</f>
        <v>0.14931237721021612</v>
      </c>
      <c r="E64" s="2" t="s">
        <v>45</v>
      </c>
    </row>
    <row r="65" spans="4:5" x14ac:dyDescent="0.25">
      <c r="D65" t="s">
        <v>68</v>
      </c>
    </row>
    <row r="66" spans="4:5" x14ac:dyDescent="0.25">
      <c r="E66" s="2" t="s">
        <v>69</v>
      </c>
    </row>
    <row r="67" spans="4:5" x14ac:dyDescent="0.25">
      <c r="D67">
        <v>2400</v>
      </c>
      <c r="E67" s="2" t="s">
        <v>70</v>
      </c>
    </row>
    <row r="68" spans="4:5" x14ac:dyDescent="0.25">
      <c r="D68">
        <f>D62/D67</f>
        <v>0.63624999999999998</v>
      </c>
      <c r="E68" s="2" t="s">
        <v>77</v>
      </c>
    </row>
    <row r="69" spans="4:5" x14ac:dyDescent="0.25">
      <c r="D69">
        <f>D68*60/8</f>
        <v>4.7718749999999996</v>
      </c>
      <c r="E69" s="2" t="s">
        <v>5</v>
      </c>
    </row>
    <row r="70" spans="4:5" x14ac:dyDescent="0.25">
      <c r="D70" t="s">
        <v>80</v>
      </c>
    </row>
    <row r="73" spans="4:5" x14ac:dyDescent="0.25">
      <c r="D73" s="1"/>
    </row>
  </sheetData>
  <pageMargins left="0.7" right="0.7" top="0.75" bottom="0.75" header="0.3" footer="0.3"/>
  <pageSetup orientation="portrait" horizontalDpi="0" verticalDpi="0" r:id="rId1"/>
  <headerFooter>
    <oddFooter>&amp;L&amp;Z&amp;F &amp;A&amp;C&amp;P&amp;R&amp;D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B2:L34"/>
  <sheetViews>
    <sheetView tabSelected="1" workbookViewId="0">
      <selection activeCell="I24" sqref="I24"/>
    </sheetView>
  </sheetViews>
  <sheetFormatPr defaultRowHeight="15" x14ac:dyDescent="0.25"/>
  <cols>
    <col min="2" max="2" width="12.7109375" bestFit="1" customWidth="1"/>
    <col min="3" max="3" width="9.42578125" customWidth="1"/>
    <col min="4" max="4" width="7.7109375" customWidth="1"/>
    <col min="5" max="5" width="7.140625" customWidth="1"/>
    <col min="6" max="6" width="8" customWidth="1"/>
    <col min="7" max="7" width="7.7109375" customWidth="1"/>
    <col min="8" max="8" width="8" customWidth="1"/>
    <col min="9" max="9" width="7.42578125" customWidth="1"/>
  </cols>
  <sheetData>
    <row r="2" spans="2:12" x14ac:dyDescent="0.25">
      <c r="B2" s="4" t="s">
        <v>107</v>
      </c>
    </row>
    <row r="3" spans="2:12" x14ac:dyDescent="0.25">
      <c r="B3" s="9" t="s">
        <v>40</v>
      </c>
      <c r="C3" s="9" t="s">
        <v>41</v>
      </c>
      <c r="D3" s="9" t="s">
        <v>23</v>
      </c>
      <c r="E3" s="9" t="s">
        <v>24</v>
      </c>
      <c r="F3" s="9" t="s">
        <v>100</v>
      </c>
      <c r="G3" s="9" t="s">
        <v>101</v>
      </c>
      <c r="H3" s="9" t="s">
        <v>25</v>
      </c>
      <c r="I3" s="9" t="s">
        <v>76</v>
      </c>
      <c r="J3" s="9" t="s">
        <v>42</v>
      </c>
      <c r="K3" s="9" t="s">
        <v>43</v>
      </c>
      <c r="L3" s="9" t="s">
        <v>46</v>
      </c>
    </row>
    <row r="4" spans="2:12" x14ac:dyDescent="0.25">
      <c r="B4" s="9" t="s">
        <v>22</v>
      </c>
      <c r="C4" s="9" t="s">
        <v>26</v>
      </c>
      <c r="D4" s="9">
        <v>1000</v>
      </c>
      <c r="E4" s="9"/>
      <c r="F4" s="9">
        <v>70</v>
      </c>
      <c r="G4" s="9"/>
      <c r="H4" s="9">
        <v>38</v>
      </c>
      <c r="I4" s="9"/>
      <c r="J4" s="10">
        <f>F4/D4</f>
        <v>7.0000000000000007E-2</v>
      </c>
      <c r="K4" s="10"/>
      <c r="L4" s="9"/>
    </row>
    <row r="5" spans="2:12" x14ac:dyDescent="0.25">
      <c r="B5" s="9" t="s">
        <v>22</v>
      </c>
      <c r="C5" s="9" t="s">
        <v>74</v>
      </c>
      <c r="D5" s="9">
        <v>1600</v>
      </c>
      <c r="E5" s="9">
        <v>1150</v>
      </c>
      <c r="F5" s="9">
        <v>230</v>
      </c>
      <c r="G5" s="9">
        <v>207</v>
      </c>
      <c r="H5" s="9">
        <v>38</v>
      </c>
      <c r="I5" s="9"/>
      <c r="J5" s="10">
        <f>F5/D5</f>
        <v>0.14374999999999999</v>
      </c>
      <c r="K5" s="10">
        <f>G5/E5</f>
        <v>0.18</v>
      </c>
      <c r="L5" s="11">
        <f>E5/D5</f>
        <v>0.71875</v>
      </c>
    </row>
    <row r="6" spans="2:12" x14ac:dyDescent="0.25">
      <c r="B6" s="9" t="s">
        <v>22</v>
      </c>
      <c r="C6" s="9" t="s">
        <v>75</v>
      </c>
      <c r="D6" s="9">
        <v>3400</v>
      </c>
      <c r="E6" s="9">
        <v>1900</v>
      </c>
      <c r="F6" s="9">
        <v>450</v>
      </c>
      <c r="G6" s="9">
        <v>340</v>
      </c>
      <c r="H6" s="9">
        <v>38</v>
      </c>
      <c r="I6" s="9"/>
      <c r="J6" s="10">
        <f t="shared" ref="J6:K18" si="0">F6/D6</f>
        <v>0.13235294117647059</v>
      </c>
      <c r="K6" s="10">
        <f>G6/E6</f>
        <v>0.17894736842105263</v>
      </c>
      <c r="L6" s="11">
        <f t="shared" ref="L6:L9" si="1">E6/D6</f>
        <v>0.55882352941176472</v>
      </c>
    </row>
    <row r="7" spans="2:12" x14ac:dyDescent="0.25">
      <c r="B7" s="9" t="s">
        <v>27</v>
      </c>
      <c r="C7" s="9" t="s">
        <v>28</v>
      </c>
      <c r="D7" s="9">
        <v>1047</v>
      </c>
      <c r="E7" s="9">
        <v>600</v>
      </c>
      <c r="F7" s="9">
        <v>85</v>
      </c>
      <c r="G7" s="9">
        <v>55</v>
      </c>
      <c r="H7" s="9">
        <v>14</v>
      </c>
      <c r="I7" s="9"/>
      <c r="J7" s="10">
        <f t="shared" si="0"/>
        <v>8.1184336198662846E-2</v>
      </c>
      <c r="K7" s="10">
        <f t="shared" si="0"/>
        <v>9.166666666666666E-2</v>
      </c>
      <c r="L7" s="11">
        <f t="shared" si="1"/>
        <v>0.57306590257879653</v>
      </c>
    </row>
    <row r="8" spans="2:12" x14ac:dyDescent="0.25">
      <c r="B8" s="9" t="s">
        <v>27</v>
      </c>
      <c r="C8" s="9" t="s">
        <v>29</v>
      </c>
      <c r="D8" s="9">
        <v>3500</v>
      </c>
      <c r="E8" s="9">
        <v>800</v>
      </c>
      <c r="F8" s="9">
        <v>385</v>
      </c>
      <c r="G8" s="9">
        <v>20</v>
      </c>
      <c r="H8" s="9">
        <v>10</v>
      </c>
      <c r="I8" s="9"/>
      <c r="J8" s="10">
        <f t="shared" si="0"/>
        <v>0.11</v>
      </c>
      <c r="K8" s="10">
        <f t="shared" si="0"/>
        <v>2.5000000000000001E-2</v>
      </c>
      <c r="L8" s="11">
        <f t="shared" si="1"/>
        <v>0.22857142857142856</v>
      </c>
    </row>
    <row r="9" spans="2:12" x14ac:dyDescent="0.25">
      <c r="B9" s="9" t="s">
        <v>27</v>
      </c>
      <c r="C9" s="9" t="s">
        <v>30</v>
      </c>
      <c r="D9" s="9">
        <v>5064</v>
      </c>
      <c r="E9" s="9">
        <v>1316</v>
      </c>
      <c r="F9" s="9">
        <v>810</v>
      </c>
      <c r="G9" s="9">
        <v>28</v>
      </c>
      <c r="H9" s="9">
        <v>10</v>
      </c>
      <c r="I9" s="9"/>
      <c r="J9" s="10">
        <f t="shared" si="0"/>
        <v>0.15995260663507108</v>
      </c>
      <c r="K9" s="10">
        <f t="shared" si="0"/>
        <v>2.1276595744680851E-2</v>
      </c>
      <c r="L9" s="11">
        <f t="shared" si="1"/>
        <v>0.25987361769352291</v>
      </c>
    </row>
    <row r="10" spans="2:12" x14ac:dyDescent="0.25">
      <c r="B10" s="9" t="s">
        <v>31</v>
      </c>
      <c r="C10" s="13">
        <v>1.5</v>
      </c>
      <c r="D10" s="9">
        <v>1532</v>
      </c>
      <c r="E10" s="9" t="s">
        <v>32</v>
      </c>
      <c r="F10" s="9">
        <v>168</v>
      </c>
      <c r="G10" s="9" t="s">
        <v>32</v>
      </c>
      <c r="H10" s="9" t="s">
        <v>33</v>
      </c>
      <c r="I10" s="9"/>
      <c r="J10" s="10">
        <f t="shared" si="0"/>
        <v>0.10966057441253264</v>
      </c>
      <c r="K10" s="10"/>
      <c r="L10" s="9"/>
    </row>
    <row r="11" spans="2:12" x14ac:dyDescent="0.25">
      <c r="B11" s="9" t="s">
        <v>31</v>
      </c>
      <c r="C11" s="13">
        <v>2.8</v>
      </c>
      <c r="D11" s="9">
        <v>2850</v>
      </c>
      <c r="E11" s="9" t="s">
        <v>32</v>
      </c>
      <c r="F11" s="9">
        <v>297</v>
      </c>
      <c r="G11" s="9" t="s">
        <v>32</v>
      </c>
      <c r="H11" s="9" t="s">
        <v>33</v>
      </c>
      <c r="I11" s="9"/>
      <c r="J11" s="10">
        <f t="shared" si="0"/>
        <v>0.10421052631578948</v>
      </c>
      <c r="K11" s="10"/>
      <c r="L11" s="9"/>
    </row>
    <row r="12" spans="2:12" x14ac:dyDescent="0.25">
      <c r="B12" s="9" t="s">
        <v>34</v>
      </c>
      <c r="C12" s="9" t="s">
        <v>26</v>
      </c>
      <c r="D12" s="9">
        <v>1104</v>
      </c>
      <c r="E12" s="9">
        <v>552</v>
      </c>
      <c r="F12" s="9">
        <v>78</v>
      </c>
      <c r="G12" s="9">
        <v>39</v>
      </c>
      <c r="H12" s="9">
        <v>6.8</v>
      </c>
      <c r="I12" s="9"/>
      <c r="J12" s="10">
        <f t="shared" si="0"/>
        <v>7.0652173913043473E-2</v>
      </c>
      <c r="K12" s="10">
        <f t="shared" si="0"/>
        <v>7.0652173913043473E-2</v>
      </c>
      <c r="L12" s="11">
        <f t="shared" ref="L12:L14" si="2">E12/D12</f>
        <v>0.5</v>
      </c>
    </row>
    <row r="13" spans="2:12" x14ac:dyDescent="0.25">
      <c r="B13" s="9" t="s">
        <v>34</v>
      </c>
      <c r="C13" s="9" t="s">
        <v>35</v>
      </c>
      <c r="D13" s="9">
        <v>4672</v>
      </c>
      <c r="E13" s="9">
        <v>3586</v>
      </c>
      <c r="F13" s="9">
        <v>591</v>
      </c>
      <c r="G13" s="9">
        <v>491</v>
      </c>
      <c r="H13" s="9">
        <v>5</v>
      </c>
      <c r="I13" s="9" t="s">
        <v>71</v>
      </c>
      <c r="J13" s="10">
        <f t="shared" si="0"/>
        <v>0.12649828767123289</v>
      </c>
      <c r="K13" s="10">
        <f t="shared" si="0"/>
        <v>0.1369213608477412</v>
      </c>
      <c r="L13" s="11">
        <f t="shared" si="2"/>
        <v>0.76755136986301364</v>
      </c>
    </row>
    <row r="14" spans="2:12" x14ac:dyDescent="0.25">
      <c r="B14" s="9" t="s">
        <v>34</v>
      </c>
      <c r="C14" s="9" t="s">
        <v>36</v>
      </c>
      <c r="D14" s="9">
        <v>4427</v>
      </c>
      <c r="E14" s="9">
        <v>2050</v>
      </c>
      <c r="F14" s="9">
        <v>494</v>
      </c>
      <c r="G14" s="9">
        <v>64</v>
      </c>
      <c r="H14" s="9">
        <v>5</v>
      </c>
      <c r="I14" s="9" t="s">
        <v>72</v>
      </c>
      <c r="J14" s="10">
        <f t="shared" si="0"/>
        <v>0.11158798283261803</v>
      </c>
      <c r="K14" s="10">
        <f t="shared" si="0"/>
        <v>3.1219512195121951E-2</v>
      </c>
      <c r="L14" s="11">
        <f t="shared" si="2"/>
        <v>0.46306754009487239</v>
      </c>
    </row>
    <row r="15" spans="2:12" x14ac:dyDescent="0.25">
      <c r="B15" s="9" t="s">
        <v>34</v>
      </c>
      <c r="C15" s="9" t="s">
        <v>73</v>
      </c>
      <c r="D15" s="9">
        <v>3190</v>
      </c>
      <c r="E15" s="9">
        <v>1906</v>
      </c>
      <c r="F15" s="9">
        <v>320</v>
      </c>
      <c r="G15" s="9">
        <v>231</v>
      </c>
      <c r="H15" s="9">
        <v>5</v>
      </c>
      <c r="I15" s="9" t="s">
        <v>71</v>
      </c>
      <c r="J15" s="10">
        <f t="shared" si="0"/>
        <v>0.10031347962382445</v>
      </c>
      <c r="K15" s="10">
        <f t="shared" ref="K15" si="3">G15/E15</f>
        <v>0.12119622245540398</v>
      </c>
      <c r="L15" s="11">
        <f t="shared" ref="L15" si="4">E15/D15</f>
        <v>0.59749216300940444</v>
      </c>
    </row>
    <row r="16" spans="2:12" x14ac:dyDescent="0.25">
      <c r="B16" s="9" t="s">
        <v>34</v>
      </c>
      <c r="C16" s="9" t="s">
        <v>37</v>
      </c>
      <c r="D16" s="9">
        <v>3103</v>
      </c>
      <c r="E16" s="9" t="s">
        <v>32</v>
      </c>
      <c r="F16" s="9">
        <v>264</v>
      </c>
      <c r="G16" s="9" t="s">
        <v>32</v>
      </c>
      <c r="H16" s="9">
        <v>5</v>
      </c>
      <c r="I16" s="9" t="s">
        <v>72</v>
      </c>
      <c r="J16" s="10">
        <f t="shared" si="0"/>
        <v>8.5078955849178212E-2</v>
      </c>
      <c r="K16" s="10"/>
      <c r="L16" s="9"/>
    </row>
    <row r="17" spans="2:12" x14ac:dyDescent="0.25">
      <c r="B17" s="9" t="s">
        <v>34</v>
      </c>
      <c r="C17" s="9" t="s">
        <v>38</v>
      </c>
      <c r="D17" s="9">
        <v>6306</v>
      </c>
      <c r="E17" s="9">
        <v>3226</v>
      </c>
      <c r="F17" s="9">
        <v>703</v>
      </c>
      <c r="G17" s="9">
        <v>329</v>
      </c>
      <c r="H17" s="9">
        <v>5</v>
      </c>
      <c r="I17" s="9" t="s">
        <v>71</v>
      </c>
      <c r="J17" s="10">
        <f t="shared" si="0"/>
        <v>0.11148112908341262</v>
      </c>
      <c r="K17" s="10">
        <f t="shared" si="0"/>
        <v>0.10198388096714198</v>
      </c>
      <c r="L17" s="11">
        <f t="shared" ref="L17:L18" si="5">E17/D17</f>
        <v>0.51157627656200444</v>
      </c>
    </row>
    <row r="18" spans="2:12" x14ac:dyDescent="0.25">
      <c r="B18" s="9" t="s">
        <v>34</v>
      </c>
      <c r="C18" s="9" t="s">
        <v>39</v>
      </c>
      <c r="D18" s="9">
        <v>6328</v>
      </c>
      <c r="E18" s="9">
        <v>2860</v>
      </c>
      <c r="F18" s="9">
        <v>527</v>
      </c>
      <c r="G18" s="9">
        <v>179</v>
      </c>
      <c r="H18" s="9">
        <v>5</v>
      </c>
      <c r="I18" s="9" t="s">
        <v>72</v>
      </c>
      <c r="J18" s="10">
        <f t="shared" si="0"/>
        <v>8.3280657395701646E-2</v>
      </c>
      <c r="K18" s="10">
        <f t="shared" si="0"/>
        <v>6.2587412587412586E-2</v>
      </c>
      <c r="L18" s="11">
        <f t="shared" si="5"/>
        <v>0.45195954487989887</v>
      </c>
    </row>
    <row r="19" spans="2:12" x14ac:dyDescent="0.25">
      <c r="I19" s="12" t="s">
        <v>44</v>
      </c>
      <c r="J19" s="3">
        <f>AVERAGE(J4:J18)</f>
        <v>0.10666691007383586</v>
      </c>
      <c r="K19" s="3">
        <f>AVERAGE(K4:K18)</f>
        <v>9.2859199436205936E-2</v>
      </c>
      <c r="L19" s="5"/>
    </row>
    <row r="23" spans="2:12" x14ac:dyDescent="0.25">
      <c r="J23" t="s">
        <v>105</v>
      </c>
    </row>
    <row r="24" spans="2:12" x14ac:dyDescent="0.25">
      <c r="J24">
        <v>0.15</v>
      </c>
      <c r="K24" t="s">
        <v>71</v>
      </c>
      <c r="L24" t="s">
        <v>97</v>
      </c>
    </row>
    <row r="25" spans="2:12" x14ac:dyDescent="0.25">
      <c r="J25" s="6">
        <f>J32*J24</f>
        <v>0.12386496909173256</v>
      </c>
      <c r="K25" t="s">
        <v>72</v>
      </c>
      <c r="L25" t="s">
        <v>104</v>
      </c>
    </row>
    <row r="28" spans="2:12" x14ac:dyDescent="0.25">
      <c r="J28" t="s">
        <v>93</v>
      </c>
    </row>
    <row r="29" spans="2:12" x14ac:dyDescent="0.25">
      <c r="I29" s="12" t="s">
        <v>96</v>
      </c>
      <c r="J29" s="5">
        <f>J18/J17</f>
        <v>0.74703815865902501</v>
      </c>
    </row>
    <row r="30" spans="2:12" x14ac:dyDescent="0.25">
      <c r="I30" s="12" t="s">
        <v>94</v>
      </c>
      <c r="J30" s="5">
        <f>J14/J13</f>
        <v>0.88213038205413097</v>
      </c>
    </row>
    <row r="31" spans="2:12" x14ac:dyDescent="0.25">
      <c r="I31" s="12" t="s">
        <v>95</v>
      </c>
      <c r="J31" s="5">
        <f>J16/J15</f>
        <v>0.84813084112149528</v>
      </c>
    </row>
    <row r="32" spans="2:12" x14ac:dyDescent="0.25">
      <c r="I32" s="12" t="s">
        <v>99</v>
      </c>
      <c r="J32" s="14">
        <f>AVERAGE(J29:J31)</f>
        <v>0.82576646061155046</v>
      </c>
    </row>
    <row r="33" spans="9:11" x14ac:dyDescent="0.25">
      <c r="I33" s="12" t="s">
        <v>98</v>
      </c>
      <c r="J33" s="15">
        <v>0.83499999999999996</v>
      </c>
      <c r="K33" t="s">
        <v>102</v>
      </c>
    </row>
    <row r="34" spans="9:11" x14ac:dyDescent="0.25">
      <c r="J34" s="3"/>
    </row>
  </sheetData>
  <pageMargins left="0.7" right="0.7" top="0.75" bottom="0.75" header="0.3" footer="0.3"/>
  <pageSetup orientation="portrait" r:id="rId1"/>
  <headerFooter>
    <oddFooter>&amp;L&amp;Z&amp;F &amp;A&amp;C&amp;P&amp;R&amp;D 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GeneralLitReview</vt:lpstr>
      <vt:lpstr>Product 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Maddox</dc:creator>
  <cp:lastModifiedBy>Doug Maddox</cp:lastModifiedBy>
  <dcterms:created xsi:type="dcterms:W3CDTF">2010-08-12T17:56:03Z</dcterms:created>
  <dcterms:modified xsi:type="dcterms:W3CDTF">2016-07-10T20:59:12Z</dcterms:modified>
</cp:coreProperties>
</file>