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EER\DEER2018\msc\Documents\SupportingFiles\"/>
    </mc:Choice>
  </mc:AlternateContent>
  <bookViews>
    <workbookView xWindow="120" yWindow="105" windowWidth="12330" windowHeight="10410"/>
  </bookViews>
  <sheets>
    <sheet name="RefgChgCalcs" sheetId="5" r:id="rId1"/>
  </sheets>
  <calcPr calcId="152511"/>
</workbook>
</file>

<file path=xl/calcChain.xml><?xml version="1.0" encoding="utf-8"?>
<calcChain xmlns="http://schemas.openxmlformats.org/spreadsheetml/2006/main">
  <c r="P12" i="5" l="1"/>
  <c r="P11" i="5" l="1"/>
  <c r="P10" i="5"/>
  <c r="P9" i="5"/>
  <c r="M12" i="5" l="1"/>
  <c r="M11" i="5"/>
  <c r="M10" i="5"/>
  <c r="M9" i="5"/>
  <c r="M8" i="5"/>
  <c r="M7" i="5"/>
  <c r="M6" i="5"/>
  <c r="M5" i="5"/>
  <c r="K12" i="5"/>
  <c r="K11" i="5"/>
  <c r="K10" i="5"/>
  <c r="K9" i="5"/>
  <c r="K8" i="5"/>
  <c r="K7" i="5"/>
  <c r="K6" i="5"/>
  <c r="K5" i="5"/>
  <c r="G12" i="5"/>
  <c r="G11" i="5"/>
  <c r="G10" i="5"/>
  <c r="G9" i="5"/>
  <c r="G8" i="5"/>
  <c r="G7" i="5"/>
  <c r="G6" i="5"/>
  <c r="G5" i="5"/>
  <c r="I12" i="5"/>
  <c r="I11" i="5"/>
  <c r="I10" i="5"/>
  <c r="I9" i="5"/>
  <c r="I8" i="5"/>
  <c r="I7" i="5"/>
  <c r="I6" i="5"/>
  <c r="I5" i="5"/>
  <c r="J11" i="5"/>
  <c r="H11" i="5"/>
  <c r="F11" i="5"/>
  <c r="J9" i="5"/>
  <c r="H9" i="5"/>
  <c r="F9" i="5"/>
  <c r="P8" i="5" l="1"/>
  <c r="P7" i="5"/>
  <c r="P6" i="5"/>
  <c r="P5" i="5"/>
  <c r="K14" i="5" l="1"/>
  <c r="K16" i="5"/>
  <c r="J15" i="5"/>
  <c r="H15" i="5"/>
  <c r="F15" i="5"/>
  <c r="F17" i="5"/>
  <c r="H17" i="5"/>
  <c r="J17" i="5"/>
  <c r="L17" i="5"/>
  <c r="M16" i="5"/>
  <c r="M14" i="5"/>
  <c r="I16" i="5"/>
  <c r="I14" i="5"/>
  <c r="G16" i="5"/>
  <c r="G14" i="5"/>
  <c r="E17" i="5"/>
  <c r="M17" i="5" s="1"/>
  <c r="E15" i="5"/>
  <c r="M15" i="5" s="1"/>
  <c r="J7" i="5"/>
  <c r="H7" i="5"/>
  <c r="J5" i="5"/>
  <c r="H5" i="5"/>
  <c r="F7" i="5"/>
  <c r="F5" i="5"/>
  <c r="K17" i="5" l="1"/>
  <c r="K15" i="5"/>
  <c r="G17" i="5"/>
  <c r="I17" i="5"/>
  <c r="G15" i="5"/>
  <c r="I15" i="5"/>
</calcChain>
</file>

<file path=xl/sharedStrings.xml><?xml version="1.0" encoding="utf-8"?>
<sst xmlns="http://schemas.openxmlformats.org/spreadsheetml/2006/main" count="124" uniqueCount="42">
  <si>
    <t>Cap Mult</t>
  </si>
  <si>
    <t>EIR Mult</t>
  </si>
  <si>
    <t>Sens Cap Mult</t>
  </si>
  <si>
    <t>prev</t>
  </si>
  <si>
    <t>Typical Over-Charge</t>
  </si>
  <si>
    <t>Typical Under-Charge</t>
  </si>
  <si>
    <t>TXV</t>
  </si>
  <si>
    <t>C0</t>
  </si>
  <si>
    <t>C1</t>
  </si>
  <si>
    <t>C2</t>
  </si>
  <si>
    <t>Total Capacity</t>
  </si>
  <si>
    <t>Sensible Capacity</t>
  </si>
  <si>
    <t>Coil By-Pass</t>
  </si>
  <si>
    <t>EIR</t>
  </si>
  <si>
    <t>Under-Charge</t>
  </si>
  <si>
    <t>Over-Charge</t>
  </si>
  <si>
    <t>Non-TXV</t>
  </si>
  <si>
    <t>Low Under-Charge</t>
  </si>
  <si>
    <t>High Under-Charge</t>
  </si>
  <si>
    <t>NA</t>
  </si>
  <si>
    <t>Charge</t>
  </si>
  <si>
    <t>Valve</t>
  </si>
  <si>
    <t>Coil Bypass Mult</t>
  </si>
  <si>
    <t>Fault Type</t>
  </si>
  <si>
    <t>Valve Type</t>
  </si>
  <si>
    <t>Adjust</t>
  </si>
  <si>
    <t>Type</t>
  </si>
  <si>
    <t>Adjustment factors for refrigerant charge measures</t>
  </si>
  <si>
    <t>Curve fits from refrigerant charge lab test data</t>
  </si>
  <si>
    <t>Measure Condition</t>
  </si>
  <si>
    <t>Measure ID</t>
  </si>
  <si>
    <t>Description</t>
  </si>
  <si>
    <t>Decrease</t>
  </si>
  <si>
    <t>Increase</t>
  </si>
  <si>
    <t>NE-HVAC-RefChrg-Dec-Typ-ntxv</t>
  </si>
  <si>
    <t>NE-HVAC-RefChrg-Dec-Typ-txv</t>
  </si>
  <si>
    <t>NE-HVAC-RefChrg-Inc-Typ-ntxv</t>
  </si>
  <si>
    <t>NE-HVAC-RefChrg-Inc-Typ-txv</t>
  </si>
  <si>
    <t>NE-HVAC-RefChrg-Inc-Low-ntxv</t>
  </si>
  <si>
    <t>NE-HVAC-RefChrg-Inc-Low-txv</t>
  </si>
  <si>
    <t>NE-HVAC-RefChrg-Inc-High-ntxv</t>
  </si>
  <si>
    <t>NE-HVAC-RefChrg-Inc-High-txv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</si>
</sst>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\ 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Fill="1" applyBorder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6" xfId="0" applyBorder="1"/>
    <xf numFmtId="9" fontId="0" fillId="0" borderId="6" xfId="0" applyNumberFormat="1" applyBorder="1"/>
    <xf numFmtId="164" fontId="0" fillId="0" borderId="0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164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9" fontId="0" fillId="0" borderId="1" xfId="0" applyNumberFormat="1" applyBorder="1"/>
    <xf numFmtId="0" fontId="0" fillId="0" borderId="7" xfId="0" applyBorder="1"/>
    <xf numFmtId="0" fontId="0" fillId="0" borderId="11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4" xfId="0" applyNumberFormat="1" applyBorder="1" applyAlignment="1">
      <alignment horizontal="center"/>
    </xf>
    <xf numFmtId="9" fontId="0" fillId="0" borderId="1" xfId="0" applyNumberFormat="1" applyFill="1" applyBorder="1"/>
    <xf numFmtId="165" fontId="0" fillId="0" borderId="6" xfId="0" applyNumberFormat="1" applyBorder="1"/>
    <xf numFmtId="0" fontId="0" fillId="2" borderId="1" xfId="0" applyFill="1" applyBorder="1"/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2" xfId="1" applyFill="1" applyBorder="1"/>
    <xf numFmtId="0" fontId="1" fillId="2" borderId="3" xfId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2" xfId="0" applyFill="1" applyBorder="1"/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P65"/>
  <sheetViews>
    <sheetView tabSelected="1" workbookViewId="0">
      <selection activeCell="C3" sqref="C3:M12"/>
    </sheetView>
  </sheetViews>
  <sheetFormatPr defaultRowHeight="15" x14ac:dyDescent="0.25"/>
  <cols>
    <col min="1" max="2" width="4.42578125" customWidth="1"/>
    <col min="3" max="3" width="20.140625" bestFit="1" customWidth="1"/>
    <col min="4" max="4" width="9.85546875" customWidth="1"/>
    <col min="5" max="5" width="8" customWidth="1"/>
    <col min="6" max="11" width="7.7109375" customWidth="1"/>
    <col min="15" max="15" width="30" bestFit="1" customWidth="1"/>
    <col min="16" max="16" width="77.7109375" customWidth="1"/>
  </cols>
  <sheetData>
    <row r="2" spans="1:16" x14ac:dyDescent="0.25">
      <c r="C2" s="1" t="s">
        <v>27</v>
      </c>
    </row>
    <row r="3" spans="1:16" x14ac:dyDescent="0.25">
      <c r="C3" s="31"/>
      <c r="D3" s="32" t="s">
        <v>21</v>
      </c>
      <c r="E3" s="33" t="s">
        <v>20</v>
      </c>
      <c r="F3" s="34" t="s">
        <v>0</v>
      </c>
      <c r="G3" s="35"/>
      <c r="H3" s="34" t="s">
        <v>1</v>
      </c>
      <c r="I3" s="35"/>
      <c r="J3" s="34" t="s">
        <v>2</v>
      </c>
      <c r="K3" s="35"/>
      <c r="L3" s="36" t="s">
        <v>22</v>
      </c>
      <c r="M3" s="37"/>
    </row>
    <row r="4" spans="1:16" x14ac:dyDescent="0.25">
      <c r="C4" s="38" t="s">
        <v>29</v>
      </c>
      <c r="D4" s="39" t="s">
        <v>26</v>
      </c>
      <c r="E4" s="40" t="s">
        <v>25</v>
      </c>
      <c r="F4" s="41" t="s">
        <v>3</v>
      </c>
      <c r="G4" s="42">
        <v>2018</v>
      </c>
      <c r="H4" s="41" t="s">
        <v>3</v>
      </c>
      <c r="I4" s="42">
        <v>2018</v>
      </c>
      <c r="J4" s="41" t="s">
        <v>3</v>
      </c>
      <c r="K4" s="42">
        <v>2018</v>
      </c>
      <c r="L4" s="43" t="s">
        <v>3</v>
      </c>
      <c r="M4" s="44">
        <v>2018</v>
      </c>
      <c r="O4" s="30" t="s">
        <v>30</v>
      </c>
      <c r="P4" s="30" t="s">
        <v>31</v>
      </c>
    </row>
    <row r="5" spans="1:16" x14ac:dyDescent="0.25">
      <c r="A5" t="s">
        <v>32</v>
      </c>
      <c r="C5" s="2" t="s">
        <v>4</v>
      </c>
      <c r="D5" s="12" t="s">
        <v>16</v>
      </c>
      <c r="E5" s="29">
        <v>7.4999999999999997E-2</v>
      </c>
      <c r="F5" s="4">
        <f>F6</f>
        <v>0.90200000000000002</v>
      </c>
      <c r="G5" s="5">
        <f>ROUND((G$23+G$22*$E5+G$21*$E5^2),4)</f>
        <v>1.0129999999999999</v>
      </c>
      <c r="H5" s="4">
        <f>H6</f>
        <v>1.153</v>
      </c>
      <c r="I5" s="5">
        <f>ROUND((I$23+I$22*$E5+I$21*$E5^2),4)</f>
        <v>1.0029999999999999</v>
      </c>
      <c r="J5" s="4">
        <f>J6</f>
        <v>0.95099999999999996</v>
      </c>
      <c r="K5" s="5">
        <f>ROUND((K$23+K$22*$E5+K$21*$E5^2),4)</f>
        <v>1.0150999999999999</v>
      </c>
      <c r="L5" s="4">
        <v>1</v>
      </c>
      <c r="M5" s="5">
        <f>ROUND((M$23+M$22*$E5+M$21*$E5^2),4)</f>
        <v>0.94669999999999999</v>
      </c>
      <c r="O5" s="2" t="s">
        <v>34</v>
      </c>
      <c r="P5" s="2" t="str">
        <f>A5&amp;" Refrigerant Charge - Typical (any adjustment &gt;= 4%, typical value of "&amp;100*E5&amp;"%)"</f>
        <v>Decrease Refrigerant Charge - Typical (any adjustment &gt;= 4%, typical value of 7.5%)</v>
      </c>
    </row>
    <row r="6" spans="1:16" x14ac:dyDescent="0.25">
      <c r="A6" t="s">
        <v>32</v>
      </c>
      <c r="C6" s="2" t="s">
        <v>4</v>
      </c>
      <c r="D6" s="12" t="s">
        <v>6</v>
      </c>
      <c r="E6" s="29">
        <v>7.0000000000000007E-2</v>
      </c>
      <c r="F6" s="4">
        <v>0.90200000000000002</v>
      </c>
      <c r="G6" s="5">
        <f>ROUND((G$27+G$26*$E6+G$25*$E6^2),4)</f>
        <v>0.99950000000000006</v>
      </c>
      <c r="H6" s="4">
        <v>1.153</v>
      </c>
      <c r="I6" s="5">
        <f>ROUND((I$27+I$26*$E6+I$25*$E6^2),4)</f>
        <v>1.0083</v>
      </c>
      <c r="J6" s="4">
        <v>0.95099999999999996</v>
      </c>
      <c r="K6" s="5">
        <f>ROUND((K$27+K$26*$E6+K$25*$E6^2),4)</f>
        <v>1.0112000000000001</v>
      </c>
      <c r="L6" s="4">
        <v>1</v>
      </c>
      <c r="M6" s="5">
        <f>ROUND((M$27+M$26*$E6+M$25*$E6^2),4)</f>
        <v>0.96650000000000003</v>
      </c>
      <c r="O6" s="2" t="s">
        <v>35</v>
      </c>
      <c r="P6" s="2" t="str">
        <f t="shared" ref="P6:P8" si="0">A6&amp;" Refrigerant Charge - Typical (any adjustment &gt;= 4%, typical value of "&amp;100*E6&amp;"%)"</f>
        <v>Decrease Refrigerant Charge - Typical (any adjustment &gt;= 4%, typical value of 7%)</v>
      </c>
    </row>
    <row r="7" spans="1:16" x14ac:dyDescent="0.25">
      <c r="A7" t="s">
        <v>33</v>
      </c>
      <c r="C7" s="2" t="s">
        <v>5</v>
      </c>
      <c r="D7" s="12" t="s">
        <v>16</v>
      </c>
      <c r="E7" s="29">
        <v>0.1</v>
      </c>
      <c r="F7" s="4">
        <f>F8</f>
        <v>0.88400000000000001</v>
      </c>
      <c r="G7" s="5">
        <f>ROUND((G$31+G$30*(-$E7)+G$29*$E7^2),4)</f>
        <v>0.92549999999999999</v>
      </c>
      <c r="H7" s="4">
        <f>H8</f>
        <v>1.117</v>
      </c>
      <c r="I7" s="5">
        <f>ROUND((I$31+I$30*(-$E7)+I$29*$E7^2),4)</f>
        <v>1.0499000000000001</v>
      </c>
      <c r="J7" s="4">
        <f>J8</f>
        <v>0.91200000000000003</v>
      </c>
      <c r="K7" s="5">
        <f>ROUND((K$31+K$30*(-$E7)+K$29*$E7^2),4)</f>
        <v>0.94130000000000003</v>
      </c>
      <c r="L7" s="4">
        <v>1</v>
      </c>
      <c r="M7" s="5">
        <f>ROUND((M$31+M$30*(-$E7)+M$29*$E7^2),4)</f>
        <v>1.1301000000000001</v>
      </c>
      <c r="O7" s="2" t="s">
        <v>36</v>
      </c>
      <c r="P7" s="2" t="str">
        <f t="shared" si="0"/>
        <v>Increase Refrigerant Charge - Typical (any adjustment &gt;= 4%, typical value of 10%)</v>
      </c>
    </row>
    <row r="8" spans="1:16" x14ac:dyDescent="0.25">
      <c r="A8" t="s">
        <v>33</v>
      </c>
      <c r="C8" s="2" t="s">
        <v>5</v>
      </c>
      <c r="D8" s="12" t="s">
        <v>6</v>
      </c>
      <c r="E8" s="29">
        <v>8.5000000000000006E-2</v>
      </c>
      <c r="F8" s="4">
        <v>0.88400000000000001</v>
      </c>
      <c r="G8" s="5">
        <f>ROUND((G$35+G$34*(-$E8)+G$33*$E8^2),4)</f>
        <v>0.97340000000000004</v>
      </c>
      <c r="H8" s="4">
        <v>1.117</v>
      </c>
      <c r="I8" s="5">
        <f>ROUND((I$35+I$34*(-$E8)+I$33*$E8^2),4)</f>
        <v>1.0044999999999999</v>
      </c>
      <c r="J8" s="4">
        <v>0.91200000000000003</v>
      </c>
      <c r="K8" s="5">
        <f>ROUND((K$35+K$34*(-$E8)+K$33*$E8^2),4)</f>
        <v>0.98429999999999995</v>
      </c>
      <c r="L8" s="4">
        <v>1</v>
      </c>
      <c r="M8" s="5">
        <f>ROUND((M$35+M$34*(-$E8)+M$33*$E8^2),4)</f>
        <v>1.0109999999999999</v>
      </c>
      <c r="O8" s="2" t="s">
        <v>37</v>
      </c>
      <c r="P8" s="2" t="str">
        <f t="shared" si="0"/>
        <v>Increase Refrigerant Charge - Typical (any adjustment &gt;= 4%, typical value of 8.5%)</v>
      </c>
    </row>
    <row r="9" spans="1:16" x14ac:dyDescent="0.25">
      <c r="A9" t="s">
        <v>33</v>
      </c>
      <c r="C9" s="2" t="s">
        <v>17</v>
      </c>
      <c r="D9" s="12" t="s">
        <v>16</v>
      </c>
      <c r="E9" s="29">
        <v>4.4999999999999998E-2</v>
      </c>
      <c r="F9" s="4">
        <f>F10</f>
        <v>0.90200000000000002</v>
      </c>
      <c r="G9" s="5">
        <f>ROUND((G$31+G$30*(-$E9)+G$29*$E9^2),4)</f>
        <v>0.96699999999999997</v>
      </c>
      <c r="H9" s="4">
        <f>H10</f>
        <v>1.153</v>
      </c>
      <c r="I9" s="5">
        <f>ROUND((I$31+I$30*(-$E9)+I$29*$E9^2),4)</f>
        <v>1.0189999999999999</v>
      </c>
      <c r="J9" s="4">
        <f>J10</f>
        <v>0.95099999999999996</v>
      </c>
      <c r="K9" s="5">
        <f>ROUND((K$31+K$30*(-$E9)+K$29*$E9^2),4)</f>
        <v>0.97460000000000002</v>
      </c>
      <c r="L9" s="4">
        <v>1</v>
      </c>
      <c r="M9" s="5">
        <f>ROUND((M$31+M$30*(-$E9)+M$29*$E9^2),4)</f>
        <v>1.052</v>
      </c>
      <c r="O9" s="2" t="s">
        <v>38</v>
      </c>
      <c r="P9" s="2" t="str">
        <f>A9&amp;" Refrigerant Charge - Typical (adjustment &lt; 5% and &gt;= 4%, typical value of "&amp;100*E9&amp;"%)"</f>
        <v>Increase Refrigerant Charge - Typical (adjustment &lt; 5% and &gt;= 4%, typical value of 4.5%)</v>
      </c>
    </row>
    <row r="10" spans="1:16" x14ac:dyDescent="0.25">
      <c r="A10" t="s">
        <v>33</v>
      </c>
      <c r="C10" s="2" t="s">
        <v>17</v>
      </c>
      <c r="D10" s="12" t="s">
        <v>6</v>
      </c>
      <c r="E10" s="29">
        <v>4.4999999999999998E-2</v>
      </c>
      <c r="F10" s="4">
        <v>0.90200000000000002</v>
      </c>
      <c r="G10" s="5">
        <f>ROUND((G$35+G$34*(-$E10)+G$33*$E10^2),4)</f>
        <v>0.98829999999999996</v>
      </c>
      <c r="H10" s="4">
        <v>1.153</v>
      </c>
      <c r="I10" s="5">
        <f>ROUND((I$35+I$34*(-$E10)+I$33*$E10^2),4)</f>
        <v>0.99839999999999995</v>
      </c>
      <c r="J10" s="4">
        <v>0.95099999999999996</v>
      </c>
      <c r="K10" s="5">
        <f>ROUND((K$35+K$34*(-$E10)+K$33*$E10^2),4)</f>
        <v>0.99419999999999997</v>
      </c>
      <c r="L10" s="4">
        <v>1</v>
      </c>
      <c r="M10" s="5">
        <f>ROUND((M$35+M$34*(-$E10)+M$33*$E10^2),4)</f>
        <v>0.99439999999999995</v>
      </c>
      <c r="O10" s="2" t="s">
        <v>39</v>
      </c>
      <c r="P10" s="2" t="str">
        <f>A10&amp;" Refrigerant Charge - Typical (adjustment &lt; 5% and &gt;= 4%, typical value of "&amp;100*E10&amp;"%)"</f>
        <v>Increase Refrigerant Charge - Typical (adjustment &lt; 5% and &gt;= 4%, typical value of 4.5%)</v>
      </c>
    </row>
    <row r="11" spans="1:16" x14ac:dyDescent="0.25">
      <c r="A11" t="s">
        <v>33</v>
      </c>
      <c r="C11" s="2" t="s">
        <v>18</v>
      </c>
      <c r="D11" s="12" t="s">
        <v>16</v>
      </c>
      <c r="E11" s="29">
        <v>0.16</v>
      </c>
      <c r="F11" s="4">
        <f>F12</f>
        <v>0.88400000000000001</v>
      </c>
      <c r="G11" s="5">
        <f>ROUND((G$31+G$30*(-$E11)+G$29*$E11^2),4)</f>
        <v>0.87849999999999995</v>
      </c>
      <c r="H11" s="4">
        <f>H12</f>
        <v>1.117</v>
      </c>
      <c r="I11" s="5">
        <f>ROUND((I$31+I$30*(-$E11)+I$29*$E11^2),4)</f>
        <v>1.0931999999999999</v>
      </c>
      <c r="J11" s="4">
        <f>J12</f>
        <v>0.91200000000000003</v>
      </c>
      <c r="K11" s="5">
        <f>ROUND((K$31+K$30*(-$E11)+K$29*$E11^2),4)</f>
        <v>0.9022</v>
      </c>
      <c r="L11" s="4">
        <v>1</v>
      </c>
      <c r="M11" s="5">
        <f>ROUND((M$31+M$30*(-$E11)+M$29*$E11^2),4)</f>
        <v>1.2333000000000001</v>
      </c>
      <c r="O11" s="2" t="s">
        <v>40</v>
      </c>
      <c r="P11" s="2" t="str">
        <f>A11&amp;" Refrigerant Charge - Typical (any adjustment &gt;= 10%, typical value of "&amp;100*E11&amp;"%)"</f>
        <v>Increase Refrigerant Charge - Typical (any adjustment &gt;= 10%, typical value of 16%)</v>
      </c>
    </row>
    <row r="12" spans="1:16" x14ac:dyDescent="0.25">
      <c r="A12" t="s">
        <v>33</v>
      </c>
      <c r="C12" s="2" t="s">
        <v>18</v>
      </c>
      <c r="D12" s="12" t="s">
        <v>6</v>
      </c>
      <c r="E12" s="29">
        <v>0.17</v>
      </c>
      <c r="F12" s="4">
        <v>0.88400000000000001</v>
      </c>
      <c r="G12" s="5">
        <f>ROUND((G$35+G$34*(-$E12)+G$33*$E12^2),4)</f>
        <v>0.9274</v>
      </c>
      <c r="H12" s="4">
        <v>1.117</v>
      </c>
      <c r="I12" s="5">
        <f>ROUND((I$35+I$34*(-$E12)+I$33*$E12^2),4)</f>
        <v>1.0411999999999999</v>
      </c>
      <c r="J12" s="4">
        <v>0.91200000000000003</v>
      </c>
      <c r="K12" s="5">
        <f>ROUND((K$35+K$34*(-$E12)+K$33*$E12^2),4)</f>
        <v>0.94799999999999995</v>
      </c>
      <c r="L12" s="4">
        <v>1</v>
      </c>
      <c r="M12" s="5">
        <f>ROUND((M$35+M$34*(-$E12)+M$33*$E12^2),4)</f>
        <v>1.1140000000000001</v>
      </c>
      <c r="O12" s="2" t="s">
        <v>41</v>
      </c>
      <c r="P12" s="2" t="str">
        <f>A12&amp;" Refrigerant Charge - Typical (any adjustment &gt;= 10%, typical value of "&amp;100*E12&amp;"%)"</f>
        <v>Increase Refrigerant Charge - Typical (any adjustment &gt;= 10%, typical value of 17%)</v>
      </c>
    </row>
    <row r="14" spans="1:16" hidden="1" x14ac:dyDescent="0.25">
      <c r="C14" s="2" t="s">
        <v>17</v>
      </c>
      <c r="D14" s="12" t="s">
        <v>6</v>
      </c>
      <c r="E14" s="7">
        <v>0.04</v>
      </c>
      <c r="F14" s="4" t="s">
        <v>19</v>
      </c>
      <c r="G14" s="5">
        <f>ROUND((G$35+G$34*(-$E14)+G$33*$E14^2),3)</f>
        <v>0.99</v>
      </c>
      <c r="H14" s="4" t="s">
        <v>19</v>
      </c>
      <c r="I14" s="5">
        <f>ROUND((I$35+I$34*(-$E14)+I$33*$E14^2),3)</f>
        <v>0.998</v>
      </c>
      <c r="J14" s="4" t="s">
        <v>19</v>
      </c>
      <c r="K14" s="5">
        <f>ROUND((K$35+K$34*(-$E14)+K$33*$E14^2),3)</f>
        <v>0.995</v>
      </c>
      <c r="L14" s="4" t="s">
        <v>19</v>
      </c>
      <c r="M14" s="5">
        <f>ROUND((M$35+M$34*(-$E14)+M$33*$E14^2),3)</f>
        <v>0.99399999999999999</v>
      </c>
    </row>
    <row r="15" spans="1:16" hidden="1" x14ac:dyDescent="0.25">
      <c r="C15" s="2" t="s">
        <v>17</v>
      </c>
      <c r="D15" s="12" t="s">
        <v>16</v>
      </c>
      <c r="E15" s="15">
        <f>E14</f>
        <v>0.04</v>
      </c>
      <c r="F15" s="8" t="str">
        <f>F14</f>
        <v>NA</v>
      </c>
      <c r="G15" s="5">
        <f>ROUND((G$31+G$30*(-$E15)+G$29*$E15^2),3)</f>
        <v>0.97099999999999997</v>
      </c>
      <c r="H15" s="8" t="str">
        <f>H14</f>
        <v>NA</v>
      </c>
      <c r="I15" s="5">
        <f>ROUND((I$31+I$30*(-$E15)+I$29*$E15^2),3)</f>
        <v>1.0169999999999999</v>
      </c>
      <c r="J15" s="8" t="str">
        <f>J14</f>
        <v>NA</v>
      </c>
      <c r="K15" s="5">
        <f>ROUND((K$31+K$30*(-$E15)+K$29*$E15^2),3)</f>
        <v>0.97699999999999998</v>
      </c>
      <c r="L15" s="4" t="s">
        <v>19</v>
      </c>
      <c r="M15" s="5">
        <f>ROUND((M$31+M$30*(-$E15)+M$29*$E15^2),3)</f>
        <v>1.046</v>
      </c>
    </row>
    <row r="16" spans="1:16" hidden="1" x14ac:dyDescent="0.25">
      <c r="C16" s="3" t="s">
        <v>18</v>
      </c>
      <c r="D16" s="12" t="s">
        <v>6</v>
      </c>
      <c r="E16" s="28">
        <v>0.16</v>
      </c>
      <c r="F16" s="27">
        <v>0.83899999999999997</v>
      </c>
      <c r="G16" s="5">
        <f>ROUND((G$35+G$34*(-$E16)+G$33*$E16^2),3)</f>
        <v>0.93400000000000005</v>
      </c>
      <c r="H16" s="4">
        <v>1.1559999999999999</v>
      </c>
      <c r="I16" s="5">
        <f>ROUND((I$35+I$34*(-$E16)+I$33*$E16^2),3)</f>
        <v>1.0349999999999999</v>
      </c>
      <c r="J16" s="4">
        <v>0.90700000000000003</v>
      </c>
      <c r="K16" s="5">
        <f>ROUND((K$35+K$34*(-$E16)+K$33*$E16^2),3)</f>
        <v>0.95299999999999996</v>
      </c>
      <c r="L16" s="4">
        <v>0.90700000000000003</v>
      </c>
      <c r="M16" s="5">
        <f>ROUND((M$35+M$34*(-$E16)+M$33*$E16^2),3)</f>
        <v>1.097</v>
      </c>
    </row>
    <row r="17" spans="3:13" hidden="1" x14ac:dyDescent="0.25">
      <c r="C17" s="3" t="s">
        <v>18</v>
      </c>
      <c r="D17" s="12" t="s">
        <v>16</v>
      </c>
      <c r="E17" s="15">
        <f>E16</f>
        <v>0.16</v>
      </c>
      <c r="F17" s="11">
        <f>F16</f>
        <v>0.83899999999999997</v>
      </c>
      <c r="G17" s="5">
        <f>ROUND((G$31+G$30*(-$E17)+G$29*$E17^2),3)</f>
        <v>0.879</v>
      </c>
      <c r="H17" s="11">
        <f>H16</f>
        <v>1.1559999999999999</v>
      </c>
      <c r="I17" s="5">
        <f>ROUND((I$31+I$30*(-$E17)+I$29*$E17^2),3)</f>
        <v>1.093</v>
      </c>
      <c r="J17" s="11">
        <f>J16</f>
        <v>0.90700000000000003</v>
      </c>
      <c r="K17" s="5">
        <f>ROUND((K$31+K$30*(-$E17)+K$29*$E17^2),3)</f>
        <v>0.90200000000000002</v>
      </c>
      <c r="L17" s="11">
        <f>L16</f>
        <v>0.90700000000000003</v>
      </c>
      <c r="M17" s="5">
        <f>ROUND((M$31+M$30*(-$E17)+M$29*$E17^2),3)</f>
        <v>1.2330000000000001</v>
      </c>
    </row>
    <row r="18" spans="3:13" hidden="1" x14ac:dyDescent="0.25"/>
    <row r="19" spans="3:13" x14ac:dyDescent="0.25">
      <c r="C19" s="1" t="s">
        <v>28</v>
      </c>
    </row>
    <row r="20" spans="3:13" x14ac:dyDescent="0.25">
      <c r="C20" s="26" t="s">
        <v>23</v>
      </c>
      <c r="D20" s="2" t="s">
        <v>24</v>
      </c>
      <c r="E20" s="2"/>
      <c r="F20" s="2" t="s">
        <v>10</v>
      </c>
      <c r="G20" s="2"/>
      <c r="H20" s="6" t="s">
        <v>13</v>
      </c>
      <c r="I20" s="16"/>
      <c r="J20" s="2" t="s">
        <v>11</v>
      </c>
      <c r="K20" s="2"/>
      <c r="L20" s="2" t="s">
        <v>12</v>
      </c>
      <c r="M20" s="2"/>
    </row>
    <row r="21" spans="3:13" x14ac:dyDescent="0.25">
      <c r="C21" s="17" t="s">
        <v>15</v>
      </c>
      <c r="D21" s="9" t="s">
        <v>16</v>
      </c>
      <c r="E21" s="10"/>
      <c r="F21" s="14" t="s">
        <v>9</v>
      </c>
      <c r="G21" s="2">
        <v>0</v>
      </c>
      <c r="H21" s="14" t="s">
        <v>9</v>
      </c>
      <c r="I21" s="2">
        <v>0</v>
      </c>
      <c r="J21" s="14" t="s">
        <v>9</v>
      </c>
      <c r="K21" s="2">
        <v>0</v>
      </c>
      <c r="L21" s="14" t="s">
        <v>9</v>
      </c>
      <c r="M21" s="2">
        <v>0</v>
      </c>
    </row>
    <row r="22" spans="3:13" x14ac:dyDescent="0.25">
      <c r="C22" s="18"/>
      <c r="D22" s="20"/>
      <c r="E22" s="21"/>
      <c r="F22" s="14" t="s">
        <v>8</v>
      </c>
      <c r="G22" s="2">
        <v>0.17396721643221025</v>
      </c>
      <c r="H22" s="14" t="s">
        <v>8</v>
      </c>
      <c r="I22" s="2">
        <v>4.0605103709929986E-2</v>
      </c>
      <c r="J22" s="14" t="s">
        <v>8</v>
      </c>
      <c r="K22" s="2">
        <v>0.20198113936940032</v>
      </c>
      <c r="L22" s="14" t="s">
        <v>8</v>
      </c>
      <c r="M22" s="2">
        <v>-0.71085652603151239</v>
      </c>
    </row>
    <row r="23" spans="3:13" x14ac:dyDescent="0.25">
      <c r="C23" s="18"/>
      <c r="D23" s="20"/>
      <c r="E23" s="21"/>
      <c r="F23" s="14" t="s">
        <v>7</v>
      </c>
      <c r="G23" s="2">
        <v>1</v>
      </c>
      <c r="H23" s="14" t="s">
        <v>7</v>
      </c>
      <c r="I23" s="2">
        <v>1</v>
      </c>
      <c r="J23" s="14" t="s">
        <v>7</v>
      </c>
      <c r="K23" s="2">
        <v>1</v>
      </c>
      <c r="L23" s="14" t="s">
        <v>7</v>
      </c>
      <c r="M23" s="2">
        <v>1</v>
      </c>
    </row>
    <row r="24" spans="3:13" x14ac:dyDescent="0.25">
      <c r="C24" s="19"/>
      <c r="D24" s="22"/>
      <c r="E24" s="23"/>
      <c r="F24" s="14"/>
      <c r="G24" s="2"/>
      <c r="H24" s="14"/>
      <c r="I24" s="15"/>
      <c r="J24" s="14"/>
      <c r="K24" s="15"/>
      <c r="L24" s="14"/>
      <c r="M24" s="15"/>
    </row>
    <row r="25" spans="3:13" x14ac:dyDescent="0.25">
      <c r="C25" s="17" t="s">
        <v>15</v>
      </c>
      <c r="D25" s="9" t="s">
        <v>6</v>
      </c>
      <c r="E25" s="10"/>
      <c r="F25" s="14" t="s">
        <v>9</v>
      </c>
      <c r="G25" s="2">
        <v>0</v>
      </c>
      <c r="H25" s="14" t="s">
        <v>9</v>
      </c>
      <c r="I25" s="2">
        <v>0</v>
      </c>
      <c r="J25" s="14" t="s">
        <v>9</v>
      </c>
      <c r="K25" s="2">
        <v>-0.44105328452784442</v>
      </c>
      <c r="L25" s="14" t="s">
        <v>9</v>
      </c>
      <c r="M25" s="2">
        <v>0.99411506865465715</v>
      </c>
    </row>
    <row r="26" spans="3:13" x14ac:dyDescent="0.25">
      <c r="C26" s="18"/>
      <c r="D26" s="20"/>
      <c r="E26" s="21"/>
      <c r="F26" s="14" t="s">
        <v>8</v>
      </c>
      <c r="G26" s="2">
        <v>-7.5945645956431544E-3</v>
      </c>
      <c r="H26" s="14" t="s">
        <v>8</v>
      </c>
      <c r="I26" s="2">
        <v>0.11804387783811912</v>
      </c>
      <c r="J26" s="14" t="s">
        <v>8</v>
      </c>
      <c r="K26" s="2">
        <v>0.19132784878213882</v>
      </c>
      <c r="L26" s="14" t="s">
        <v>8</v>
      </c>
      <c r="M26" s="2">
        <v>-0.54746255258290921</v>
      </c>
    </row>
    <row r="27" spans="3:13" x14ac:dyDescent="0.25">
      <c r="C27" s="18"/>
      <c r="D27" s="20"/>
      <c r="E27" s="21"/>
      <c r="F27" s="14" t="s">
        <v>7</v>
      </c>
      <c r="G27" s="2">
        <v>1</v>
      </c>
      <c r="H27" s="14" t="s">
        <v>7</v>
      </c>
      <c r="I27" s="2">
        <v>1</v>
      </c>
      <c r="J27" s="14" t="s">
        <v>7</v>
      </c>
      <c r="K27" s="2">
        <v>1</v>
      </c>
      <c r="L27" s="14" t="s">
        <v>7</v>
      </c>
      <c r="M27" s="2">
        <v>1</v>
      </c>
    </row>
    <row r="28" spans="3:13" x14ac:dyDescent="0.25">
      <c r="C28" s="19"/>
      <c r="D28" s="22"/>
      <c r="E28" s="23"/>
      <c r="F28" s="14"/>
      <c r="G28" s="2"/>
      <c r="H28" s="14"/>
      <c r="I28" s="15"/>
      <c r="J28" s="14"/>
      <c r="K28" s="15"/>
      <c r="L28" s="14"/>
      <c r="M28" s="15"/>
    </row>
    <row r="29" spans="3:13" x14ac:dyDescent="0.25">
      <c r="C29" s="17" t="s">
        <v>14</v>
      </c>
      <c r="D29" s="9" t="s">
        <v>16</v>
      </c>
      <c r="E29" s="10"/>
      <c r="F29" s="14" t="s">
        <v>9</v>
      </c>
      <c r="G29" s="2">
        <v>-0.23227469109645368</v>
      </c>
      <c r="H29" s="14" t="s">
        <v>9</v>
      </c>
      <c r="I29" s="2">
        <v>1.398633190999814</v>
      </c>
      <c r="J29" s="14" t="s">
        <v>9</v>
      </c>
      <c r="K29" s="2">
        <v>-0.40115254678583551</v>
      </c>
      <c r="L29" s="14" t="s">
        <v>9</v>
      </c>
      <c r="M29" s="2">
        <v>2.6279026232039415</v>
      </c>
    </row>
    <row r="30" spans="3:13" x14ac:dyDescent="0.25">
      <c r="C30" s="24"/>
      <c r="D30" s="20"/>
      <c r="E30" s="21"/>
      <c r="F30" s="14" t="s">
        <v>8</v>
      </c>
      <c r="G30" s="2">
        <v>0.72215221494424142</v>
      </c>
      <c r="H30" s="14" t="s">
        <v>8</v>
      </c>
      <c r="I30" s="2">
        <v>-0.35886690020415707</v>
      </c>
      <c r="J30" s="14" t="s">
        <v>8</v>
      </c>
      <c r="K30" s="2">
        <v>0.54690791821972928</v>
      </c>
      <c r="L30" s="14" t="s">
        <v>8</v>
      </c>
      <c r="M30" s="2">
        <v>-1.0378834384055999</v>
      </c>
    </row>
    <row r="31" spans="3:13" x14ac:dyDescent="0.25">
      <c r="C31" s="24"/>
      <c r="D31" s="20"/>
      <c r="E31" s="21"/>
      <c r="F31" s="14" t="s">
        <v>7</v>
      </c>
      <c r="G31" s="2">
        <v>1</v>
      </c>
      <c r="H31" s="14" t="s">
        <v>7</v>
      </c>
      <c r="I31" s="2">
        <v>1</v>
      </c>
      <c r="J31" s="14" t="s">
        <v>7</v>
      </c>
      <c r="K31" s="2">
        <v>1</v>
      </c>
      <c r="L31" s="14" t="s">
        <v>7</v>
      </c>
      <c r="M31" s="2">
        <v>1</v>
      </c>
    </row>
    <row r="32" spans="3:13" x14ac:dyDescent="0.25">
      <c r="C32" s="25"/>
      <c r="D32" s="22"/>
      <c r="E32" s="23"/>
      <c r="F32" s="14"/>
      <c r="G32" s="2"/>
      <c r="H32" s="14"/>
      <c r="I32" s="2"/>
      <c r="J32" s="14"/>
      <c r="K32" s="2"/>
      <c r="L32" s="14"/>
      <c r="M32" s="2"/>
    </row>
    <row r="33" spans="3:13" x14ac:dyDescent="0.25">
      <c r="C33" s="17" t="s">
        <v>14</v>
      </c>
      <c r="D33" s="9" t="s">
        <v>6</v>
      </c>
      <c r="E33" s="10"/>
      <c r="F33" s="14" t="s">
        <v>9</v>
      </c>
      <c r="G33" s="2">
        <v>-1.3419368900523634</v>
      </c>
      <c r="H33" s="14" t="s">
        <v>9</v>
      </c>
      <c r="I33" s="2">
        <v>2.2185102117462021</v>
      </c>
      <c r="J33" s="14" t="s">
        <v>9</v>
      </c>
      <c r="K33" s="2">
        <v>-1.4204682044864974</v>
      </c>
      <c r="L33" s="14" t="s">
        <v>9</v>
      </c>
      <c r="M33" s="2">
        <v>6.3626129964897249</v>
      </c>
    </row>
    <row r="34" spans="3:13" x14ac:dyDescent="0.25">
      <c r="C34" s="24"/>
      <c r="D34" s="20"/>
      <c r="E34" s="21"/>
      <c r="F34" s="14" t="s">
        <v>8</v>
      </c>
      <c r="G34" s="2">
        <v>0.19872915017032675</v>
      </c>
      <c r="H34" s="14" t="s">
        <v>8</v>
      </c>
      <c r="I34" s="2">
        <v>0.13507846858297429</v>
      </c>
      <c r="J34" s="14" t="s">
        <v>8</v>
      </c>
      <c r="K34" s="2">
        <v>6.4267523409658772E-2</v>
      </c>
      <c r="L34" s="14" t="s">
        <v>8</v>
      </c>
      <c r="M34" s="2">
        <v>0.41119149794359888</v>
      </c>
    </row>
    <row r="35" spans="3:13" x14ac:dyDescent="0.25">
      <c r="C35" s="24"/>
      <c r="D35" s="20"/>
      <c r="E35" s="21"/>
      <c r="F35" s="14" t="s">
        <v>7</v>
      </c>
      <c r="G35" s="2">
        <v>1</v>
      </c>
      <c r="H35" s="14" t="s">
        <v>7</v>
      </c>
      <c r="I35" s="2">
        <v>1</v>
      </c>
      <c r="J35" s="14" t="s">
        <v>7</v>
      </c>
      <c r="K35" s="2">
        <v>1</v>
      </c>
      <c r="L35" s="14" t="s">
        <v>7</v>
      </c>
      <c r="M35" s="2">
        <v>1</v>
      </c>
    </row>
    <row r="36" spans="3:13" x14ac:dyDescent="0.25">
      <c r="C36" s="25"/>
      <c r="D36" s="22"/>
      <c r="E36" s="23"/>
      <c r="F36" s="14"/>
      <c r="G36" s="2"/>
      <c r="H36" s="14"/>
      <c r="I36" s="2"/>
      <c r="J36" s="14"/>
      <c r="K36" s="2"/>
      <c r="L36" s="14"/>
      <c r="M36" s="2"/>
    </row>
    <row r="37" spans="3:13" x14ac:dyDescent="0.25">
      <c r="C37" s="13"/>
    </row>
    <row r="38" spans="3:13" x14ac:dyDescent="0.25">
      <c r="C38" s="13"/>
    </row>
    <row r="39" spans="3:13" x14ac:dyDescent="0.25">
      <c r="C39" s="13"/>
    </row>
    <row r="40" spans="3:13" x14ac:dyDescent="0.25">
      <c r="C40" s="13"/>
    </row>
    <row r="41" spans="3:13" x14ac:dyDescent="0.25">
      <c r="C41" s="13"/>
    </row>
    <row r="42" spans="3:13" x14ac:dyDescent="0.25">
      <c r="C42" s="13"/>
    </row>
    <row r="43" spans="3:13" x14ac:dyDescent="0.25">
      <c r="C43" s="13"/>
    </row>
    <row r="44" spans="3:13" x14ac:dyDescent="0.25">
      <c r="C44" s="13"/>
    </row>
    <row r="45" spans="3:13" x14ac:dyDescent="0.25">
      <c r="C45" s="13"/>
    </row>
    <row r="46" spans="3:13" x14ac:dyDescent="0.25">
      <c r="C46" s="13"/>
    </row>
    <row r="47" spans="3:13" x14ac:dyDescent="0.25">
      <c r="C47" s="13"/>
    </row>
    <row r="48" spans="3:13" x14ac:dyDescent="0.25">
      <c r="C48" s="13"/>
    </row>
    <row r="49" spans="3:3" x14ac:dyDescent="0.25">
      <c r="C49" s="13"/>
    </row>
    <row r="50" spans="3:3" x14ac:dyDescent="0.25">
      <c r="C50" s="13"/>
    </row>
    <row r="51" spans="3:3" x14ac:dyDescent="0.25">
      <c r="C51" s="13"/>
    </row>
    <row r="52" spans="3:3" x14ac:dyDescent="0.25">
      <c r="C52" s="13"/>
    </row>
    <row r="53" spans="3:3" x14ac:dyDescent="0.25">
      <c r="C53" s="13"/>
    </row>
    <row r="54" spans="3:3" x14ac:dyDescent="0.25">
      <c r="C54" s="13"/>
    </row>
    <row r="55" spans="3:3" x14ac:dyDescent="0.25">
      <c r="C55" s="13"/>
    </row>
    <row r="56" spans="3:3" x14ac:dyDescent="0.25">
      <c r="C56" s="13"/>
    </row>
    <row r="57" spans="3:3" x14ac:dyDescent="0.25">
      <c r="C57" s="13"/>
    </row>
    <row r="58" spans="3:3" x14ac:dyDescent="0.25">
      <c r="C58" s="13"/>
    </row>
    <row r="59" spans="3:3" x14ac:dyDescent="0.25">
      <c r="C59" s="13"/>
    </row>
    <row r="60" spans="3:3" x14ac:dyDescent="0.25">
      <c r="C60" s="13"/>
    </row>
    <row r="61" spans="3:3" x14ac:dyDescent="0.25">
      <c r="C61" s="13"/>
    </row>
    <row r="62" spans="3:3" x14ac:dyDescent="0.25">
      <c r="C62" s="13"/>
    </row>
    <row r="63" spans="3:3" x14ac:dyDescent="0.25">
      <c r="C63" s="13"/>
    </row>
    <row r="64" spans="3:3" x14ac:dyDescent="0.25">
      <c r="C64" s="13"/>
    </row>
    <row r="65" spans="3:3" x14ac:dyDescent="0.25">
      <c r="C65" s="13"/>
    </row>
  </sheetData>
  <pageMargins left="0.7" right="0.7" top="0.75" bottom="0.75" header="0.3" footer="0.3"/>
  <pageSetup orientation="portrait" horizontalDpi="0" verticalDpi="0" r:id="rId1"/>
  <headerFooter>
    <oddFooter>&amp;L&amp;Z&amp;F &amp;A&amp;C&amp;P&amp;R&amp;D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RefgChgCalcs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Maddox</dc:creator>
  <cp:lastModifiedBy>Doug Maddox</cp:lastModifiedBy>
  <dcterms:created xsi:type="dcterms:W3CDTF">2010-08-12T17:56:03Z</dcterms:created>
  <dcterms:modified xsi:type="dcterms:W3CDTF">2017-07-04T21:26:48Z</dcterms:modified>
</cp:coreProperties>
</file>