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DEER\DEER2018\msc\Documents\SupportingFiles\"/>
    </mc:Choice>
  </mc:AlternateContent>
  <bookViews>
    <workbookView xWindow="240" yWindow="30" windowWidth="14130" windowHeight="9165"/>
  </bookViews>
  <sheets>
    <sheet name="Measures" sheetId="5" r:id="rId1"/>
    <sheet name="2012_LabTestData_NonTXV" sheetId="3" r:id="rId2"/>
    <sheet name="2012_LabTestData_TXV" sheetId="4" r:id="rId3"/>
  </sheets>
  <calcPr calcId="152511"/>
</workbook>
</file>

<file path=xl/calcChain.xml><?xml version="1.0" encoding="utf-8"?>
<calcChain xmlns="http://schemas.openxmlformats.org/spreadsheetml/2006/main">
  <c r="J52" i="3" l="1"/>
  <c r="I52" i="3"/>
  <c r="H52" i="3"/>
  <c r="J51" i="3"/>
  <c r="I51" i="3"/>
  <c r="H51" i="3"/>
  <c r="J50" i="3"/>
  <c r="I50" i="3"/>
  <c r="H50" i="3"/>
  <c r="J49" i="3"/>
  <c r="I49" i="3"/>
  <c r="H49" i="3"/>
  <c r="J52" i="4"/>
  <c r="J51" i="4"/>
  <c r="J50" i="4"/>
  <c r="J49" i="4"/>
  <c r="I52" i="4"/>
  <c r="I51" i="4"/>
  <c r="I50" i="4"/>
  <c r="I49" i="4"/>
  <c r="H49" i="4"/>
  <c r="H52" i="4"/>
  <c r="H51" i="4"/>
  <c r="H50" i="4"/>
  <c r="R30" i="4" l="1"/>
  <c r="S30" i="4" s="1"/>
  <c r="P30" i="4"/>
  <c r="N30" i="4"/>
  <c r="O30" i="4" s="1"/>
  <c r="R29" i="4"/>
  <c r="P29" i="4"/>
  <c r="Q29" i="4" s="1"/>
  <c r="N29" i="4"/>
  <c r="S28" i="4"/>
  <c r="R28" i="4"/>
  <c r="P28" i="4"/>
  <c r="Q28" i="4" s="1"/>
  <c r="O28" i="4"/>
  <c r="N28" i="4"/>
  <c r="M28" i="4"/>
  <c r="M29" i="4" s="1"/>
  <c r="M30" i="4" s="1"/>
  <c r="R27" i="4"/>
  <c r="S27" i="4" s="1"/>
  <c r="P27" i="4"/>
  <c r="N27" i="4"/>
  <c r="O27" i="4" s="1"/>
  <c r="S26" i="4"/>
  <c r="R26" i="4"/>
  <c r="S29" i="4" s="1"/>
  <c r="P26" i="4"/>
  <c r="Q27" i="4" s="1"/>
  <c r="O26" i="4"/>
  <c r="N26" i="4"/>
  <c r="O29" i="4" s="1"/>
  <c r="R25" i="4"/>
  <c r="S25" i="4" s="1"/>
  <c r="P25" i="4"/>
  <c r="N25" i="4"/>
  <c r="O25" i="4" s="1"/>
  <c r="M25" i="4"/>
  <c r="R24" i="4"/>
  <c r="S24" i="4" s="1"/>
  <c r="Q24" i="4"/>
  <c r="P24" i="4"/>
  <c r="N24" i="4"/>
  <c r="O24" i="4" s="1"/>
  <c r="M24" i="4"/>
  <c r="S23" i="4"/>
  <c r="R23" i="4"/>
  <c r="P23" i="4"/>
  <c r="Q23" i="4" s="1"/>
  <c r="O23" i="4"/>
  <c r="N23" i="4"/>
  <c r="R21" i="4"/>
  <c r="S21" i="4" s="1"/>
  <c r="P21" i="4"/>
  <c r="N21" i="4"/>
  <c r="O21" i="4" s="1"/>
  <c r="R20" i="4"/>
  <c r="S20" i="4" s="1"/>
  <c r="Q20" i="4"/>
  <c r="P20" i="4"/>
  <c r="N20" i="4"/>
  <c r="O20" i="4" s="1"/>
  <c r="R19" i="4"/>
  <c r="P19" i="4"/>
  <c r="Q19" i="4" s="1"/>
  <c r="N19" i="4"/>
  <c r="S18" i="4"/>
  <c r="R18" i="4"/>
  <c r="S19" i="4" s="1"/>
  <c r="P18" i="4"/>
  <c r="Q21" i="4" s="1"/>
  <c r="O18" i="4"/>
  <c r="N18" i="4"/>
  <c r="O19" i="4" s="1"/>
  <c r="R17" i="4"/>
  <c r="S17" i="4" s="1"/>
  <c r="Q17" i="4"/>
  <c r="P17" i="4"/>
  <c r="N17" i="4"/>
  <c r="O17" i="4" s="1"/>
  <c r="S16" i="4"/>
  <c r="R16" i="4"/>
  <c r="P16" i="4"/>
  <c r="Q16" i="4" s="1"/>
  <c r="O16" i="4"/>
  <c r="N16" i="4"/>
  <c r="S15" i="4"/>
  <c r="R15" i="4"/>
  <c r="P15" i="4"/>
  <c r="Q15" i="4" s="1"/>
  <c r="O15" i="4"/>
  <c r="N15" i="4"/>
  <c r="R13" i="4"/>
  <c r="S13" i="4" s="1"/>
  <c r="P13" i="4"/>
  <c r="N13" i="4"/>
  <c r="O13" i="4" s="1"/>
  <c r="R12" i="4"/>
  <c r="S12" i="4" s="1"/>
  <c r="Q12" i="4"/>
  <c r="P12" i="4"/>
  <c r="N12" i="4"/>
  <c r="O12" i="4" s="1"/>
  <c r="M12" i="4"/>
  <c r="M13" i="4" s="1"/>
  <c r="M21" i="4" s="1"/>
  <c r="R11" i="4"/>
  <c r="P11" i="4"/>
  <c r="Q11" i="4" s="1"/>
  <c r="N11" i="4"/>
  <c r="M19" i="4"/>
  <c r="S10" i="4"/>
  <c r="S39" i="4" s="1"/>
  <c r="R10" i="4"/>
  <c r="S11" i="4" s="1"/>
  <c r="P10" i="4"/>
  <c r="Q13" i="4" s="1"/>
  <c r="O10" i="4"/>
  <c r="O39" i="4" s="1"/>
  <c r="N10" i="4"/>
  <c r="O11" i="4" s="1"/>
  <c r="O41" i="4" s="1"/>
  <c r="R9" i="4"/>
  <c r="S9" i="4" s="1"/>
  <c r="Q9" i="4"/>
  <c r="P9" i="4"/>
  <c r="N9" i="4"/>
  <c r="O9" i="4" s="1"/>
  <c r="S8" i="4"/>
  <c r="R8" i="4"/>
  <c r="P8" i="4"/>
  <c r="Q8" i="4" s="1"/>
  <c r="O8" i="4"/>
  <c r="N8" i="4"/>
  <c r="M8" i="4"/>
  <c r="M9" i="4" s="1"/>
  <c r="S7" i="4"/>
  <c r="S35" i="4" s="1"/>
  <c r="R7" i="4"/>
  <c r="P7" i="4"/>
  <c r="Q7" i="4" s="1"/>
  <c r="Q35" i="4" s="1"/>
  <c r="O7" i="4"/>
  <c r="N7" i="4"/>
  <c r="M15" i="4"/>
  <c r="M16" i="4" s="1"/>
  <c r="O45" i="4" l="1"/>
  <c r="Q45" i="4"/>
  <c r="Q36" i="4"/>
  <c r="O35" i="4"/>
  <c r="M17" i="4"/>
  <c r="Q38" i="4" s="1"/>
  <c r="Q37" i="4" s="1"/>
  <c r="S36" i="4"/>
  <c r="O36" i="4"/>
  <c r="S41" i="4"/>
  <c r="S40" i="4" s="1"/>
  <c r="Q41" i="4"/>
  <c r="S45" i="4"/>
  <c r="O40" i="4"/>
  <c r="Q26" i="4"/>
  <c r="M20" i="4"/>
  <c r="O43" i="4" s="1"/>
  <c r="Q30" i="4"/>
  <c r="Q10" i="4"/>
  <c r="Q39" i="4" s="1"/>
  <c r="Q18" i="4"/>
  <c r="Q25" i="4"/>
  <c r="S17" i="3"/>
  <c r="N25" i="3"/>
  <c r="O25" i="3"/>
  <c r="Q25" i="3"/>
  <c r="R25" i="3"/>
  <c r="S25" i="3"/>
  <c r="P25" i="3"/>
  <c r="R9" i="3"/>
  <c r="S9" i="3" s="1"/>
  <c r="P9" i="3"/>
  <c r="Q9" i="3" s="1"/>
  <c r="N9" i="3"/>
  <c r="O9" i="3" s="1"/>
  <c r="R17" i="3"/>
  <c r="Q17" i="3"/>
  <c r="P17" i="3"/>
  <c r="O17" i="3"/>
  <c r="N17" i="3"/>
  <c r="M25" i="3"/>
  <c r="Q40" i="4" l="1"/>
  <c r="S43" i="4"/>
  <c r="S44" i="4" s="1"/>
  <c r="O38" i="4"/>
  <c r="O37" i="4" s="1"/>
  <c r="O44" i="4"/>
  <c r="O42" i="4"/>
  <c r="Q43" i="4"/>
  <c r="Q44" i="4" s="1"/>
  <c r="Q42" i="4"/>
  <c r="S42" i="4"/>
  <c r="S38" i="4"/>
  <c r="S37" i="4" s="1"/>
  <c r="M15" i="3" l="1"/>
  <c r="M16" i="3" s="1"/>
  <c r="M17" i="3" s="1"/>
  <c r="M24" i="3"/>
  <c r="M28" i="3"/>
  <c r="M29" i="3" s="1"/>
  <c r="M30" i="3" s="1"/>
  <c r="M12" i="3"/>
  <c r="M20" i="3" l="1"/>
  <c r="O43" i="3" s="1"/>
  <c r="M13" i="3"/>
  <c r="M21" i="3" s="1"/>
  <c r="M19" i="3"/>
  <c r="O41" i="3" s="1"/>
  <c r="M8" i="3"/>
  <c r="M9" i="3" l="1"/>
  <c r="O36" i="3"/>
  <c r="R30" i="3"/>
  <c r="R29" i="3"/>
  <c r="R28" i="3"/>
  <c r="R27" i="3"/>
  <c r="R26" i="3"/>
  <c r="R24" i="3"/>
  <c r="R23" i="3"/>
  <c r="R21" i="3"/>
  <c r="R20" i="3"/>
  <c r="R19" i="3"/>
  <c r="R18" i="3"/>
  <c r="R16" i="3"/>
  <c r="R15" i="3"/>
  <c r="R13" i="3"/>
  <c r="R12" i="3"/>
  <c r="R11" i="3"/>
  <c r="R10" i="3"/>
  <c r="R8" i="3"/>
  <c r="R7" i="3"/>
  <c r="O38" i="3" l="1"/>
  <c r="O37" i="3" s="1"/>
  <c r="S38" i="3"/>
  <c r="Q38" i="3"/>
  <c r="P30" i="3"/>
  <c r="N30" i="3"/>
  <c r="P29" i="3"/>
  <c r="N29" i="3"/>
  <c r="P28" i="3"/>
  <c r="N28" i="3"/>
  <c r="P27" i="3"/>
  <c r="N27" i="3"/>
  <c r="P26" i="3"/>
  <c r="N26" i="3"/>
  <c r="P24" i="3"/>
  <c r="N24" i="3"/>
  <c r="O24" i="3" s="1"/>
  <c r="P23" i="3"/>
  <c r="N23" i="3"/>
  <c r="O23" i="3" s="1"/>
  <c r="P21" i="3"/>
  <c r="N21" i="3"/>
  <c r="P20" i="3"/>
  <c r="N20" i="3"/>
  <c r="P19" i="3"/>
  <c r="N19" i="3"/>
  <c r="P18" i="3"/>
  <c r="N18" i="3"/>
  <c r="O20" i="3" s="1"/>
  <c r="P16" i="3"/>
  <c r="N16" i="3"/>
  <c r="O16" i="3" s="1"/>
  <c r="P15" i="3"/>
  <c r="N15" i="3"/>
  <c r="P13" i="3"/>
  <c r="P12" i="3"/>
  <c r="P11" i="3"/>
  <c r="P10" i="3"/>
  <c r="P8" i="3"/>
  <c r="N13" i="3"/>
  <c r="N12" i="3"/>
  <c r="N11" i="3"/>
  <c r="N10" i="3"/>
  <c r="N8" i="3"/>
  <c r="P7" i="3"/>
  <c r="N7" i="3"/>
  <c r="Q19" i="3"/>
  <c r="Q27" i="3"/>
  <c r="O28" i="3" l="1"/>
  <c r="O21" i="3"/>
  <c r="Q11" i="3"/>
  <c r="Q41" i="3" s="1"/>
  <c r="O11" i="3"/>
  <c r="O29" i="3"/>
  <c r="O26" i="3"/>
  <c r="O27" i="3"/>
  <c r="O18" i="3"/>
  <c r="O19" i="3"/>
  <c r="O15" i="3"/>
  <c r="O10" i="3"/>
  <c r="Q10" i="3"/>
  <c r="S10" i="3"/>
  <c r="O12" i="3"/>
  <c r="Q12" i="3"/>
  <c r="S12" i="3"/>
  <c r="O13" i="3"/>
  <c r="Q13" i="3"/>
  <c r="Q15" i="3"/>
  <c r="Q16" i="3"/>
  <c r="Q18" i="3"/>
  <c r="S18" i="3"/>
  <c r="Q20" i="3"/>
  <c r="Q21" i="3"/>
  <c r="Q23" i="3"/>
  <c r="Q26" i="3"/>
  <c r="S26" i="3"/>
  <c r="Q28" i="3"/>
  <c r="S28" i="3"/>
  <c r="Q29" i="3"/>
  <c r="S29" i="3"/>
  <c r="O30" i="3"/>
  <c r="Q30" i="3"/>
  <c r="S30" i="3"/>
  <c r="Q45" i="3" l="1"/>
  <c r="O45" i="3"/>
  <c r="O44" i="3" s="1"/>
  <c r="Q43" i="3"/>
  <c r="Q44" i="3" s="1"/>
  <c r="O42" i="3"/>
  <c r="S11" i="3"/>
  <c r="S19" i="3"/>
  <c r="S24" i="3"/>
  <c r="S23" i="3"/>
  <c r="S13" i="3"/>
  <c r="S27" i="3"/>
  <c r="Q39" i="3"/>
  <c r="Q40" i="3" s="1"/>
  <c r="O8" i="3"/>
  <c r="Q24" i="3"/>
  <c r="S20" i="3"/>
  <c r="S43" i="3" s="1"/>
  <c r="S7" i="3"/>
  <c r="S21" i="3"/>
  <c r="S15" i="3"/>
  <c r="S8" i="3"/>
  <c r="Q7" i="3"/>
  <c r="Q35" i="3" s="1"/>
  <c r="S16" i="3"/>
  <c r="S39" i="3"/>
  <c r="Q8" i="3"/>
  <c r="O7" i="3"/>
  <c r="O35" i="3" s="1"/>
  <c r="O39" i="3"/>
  <c r="O40" i="3" s="1"/>
  <c r="S41" i="3" l="1"/>
  <c r="S40" i="3" s="1"/>
  <c r="Q42" i="3"/>
  <c r="Q36" i="3"/>
  <c r="Q37" i="3" s="1"/>
  <c r="S35" i="3"/>
  <c r="S36" i="3"/>
  <c r="S37" i="3" s="1"/>
  <c r="S45" i="3"/>
  <c r="S44" i="3" s="1"/>
  <c r="S42" i="3"/>
</calcChain>
</file>

<file path=xl/comments1.xml><?xml version="1.0" encoding="utf-8"?>
<comments xmlns="http://schemas.openxmlformats.org/spreadsheetml/2006/main">
  <authors>
    <author>Doug Maddox</author>
  </authors>
  <commentList>
    <comment ref="N1" authorId="0" shapeId="0">
      <text>
        <r>
          <rPr>
            <sz val="9"/>
            <color indexed="81"/>
            <rFont val="Tahoma"/>
            <family val="2"/>
          </rPr>
          <t>This factor accounts for the assumption that 15% of the fan power becomes heat in the duct due to friction, and is not included in the test measurements for capacity.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This column lists a weighting factor determined from field data itemizing TXV and non-TXV units for overcharged and undercharged systems.</t>
        </r>
      </text>
    </comment>
  </commentList>
</comments>
</file>

<file path=xl/comments2.xml><?xml version="1.0" encoding="utf-8"?>
<comments xmlns="http://schemas.openxmlformats.org/spreadsheetml/2006/main">
  <authors>
    <author>Doug Maddox</author>
  </authors>
  <commentList>
    <comment ref="N1" authorId="0" shapeId="0">
      <text>
        <r>
          <rPr>
            <sz val="9"/>
            <color indexed="81"/>
            <rFont val="Tahoma"/>
            <family val="2"/>
          </rPr>
          <t>This factor accounts for the assumption that 15% of the fan power becomes heat in the duct due to friction, and is not included in the test measurements for capacity.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This column lists a weighting factor determined from field data itemizing TXV and non-TXV units for overcharged and undercharged systems.</t>
        </r>
      </text>
    </comment>
  </commentList>
</comments>
</file>

<file path=xl/sharedStrings.xml><?xml version="1.0" encoding="utf-8"?>
<sst xmlns="http://schemas.openxmlformats.org/spreadsheetml/2006/main" count="244" uniqueCount="87">
  <si>
    <t>EER</t>
  </si>
  <si>
    <t>oz</t>
  </si>
  <si>
    <t>+10</t>
  </si>
  <si>
    <t>+30</t>
  </si>
  <si>
    <t>Sens Cap Mult</t>
  </si>
  <si>
    <t>EIR Mult</t>
  </si>
  <si>
    <t>Cap Mult</t>
  </si>
  <si>
    <t>Table 9</t>
  </si>
  <si>
    <t>56a</t>
  </si>
  <si>
    <t>Table 10</t>
  </si>
  <si>
    <t>60a</t>
  </si>
  <si>
    <t>186-2</t>
  </si>
  <si>
    <t>Table 11</t>
  </si>
  <si>
    <t>185-2</t>
  </si>
  <si>
    <t>178-2</t>
  </si>
  <si>
    <t>180 B</t>
  </si>
  <si>
    <t>182 C</t>
  </si>
  <si>
    <t>eir Mult</t>
  </si>
  <si>
    <t>EIR</t>
  </si>
  <si>
    <t>cfm</t>
  </si>
  <si>
    <t>kW</t>
  </si>
  <si>
    <t>kBtuh</t>
  </si>
  <si>
    <t>RunID</t>
  </si>
  <si>
    <t>Src table</t>
  </si>
  <si>
    <t>Pct</t>
  </si>
  <si>
    <t>fan</t>
  </si>
  <si>
    <t>tot</t>
  </si>
  <si>
    <t>sens cap</t>
  </si>
  <si>
    <t>Charge</t>
  </si>
  <si>
    <t>net cap</t>
  </si>
  <si>
    <t>Data from: Draft Evaluation Report: Lab Tests of a Residential 3-Ton Split System Air Conditioner under Typical Installed Conditions, CPUC, 2012</t>
  </si>
  <si>
    <t>prev</t>
  </si>
  <si>
    <t>Changes in Adjustment Factors for Refrigerant Charge Measures</t>
  </si>
  <si>
    <t>184-2</t>
  </si>
  <si>
    <t>Non-TXV, Rating Condition A</t>
  </si>
  <si>
    <t>Non-TXV, Rating Condition B</t>
  </si>
  <si>
    <t>TXV, Rating Condition A</t>
  </si>
  <si>
    <t xml:space="preserve">Fan heat factor: </t>
  </si>
  <si>
    <t>dChg</t>
  </si>
  <si>
    <t>For interpolation</t>
  </si>
  <si>
    <t>wt</t>
  </si>
  <si>
    <t>+5</t>
  </si>
  <si>
    <t>59a</t>
  </si>
  <si>
    <t>179B</t>
  </si>
  <si>
    <t>+8</t>
  </si>
  <si>
    <t>gross sensible cap</t>
  </si>
  <si>
    <t>gross capacity</t>
  </si>
  <si>
    <t>High Over-Charge</t>
  </si>
  <si>
    <t>10% Over-Charge</t>
  </si>
  <si>
    <t>Typical Over-Charge</t>
  </si>
  <si>
    <t>Standard</t>
  </si>
  <si>
    <t>Low Under-Charge</t>
  </si>
  <si>
    <t>Typical Under-Charge</t>
  </si>
  <si>
    <t>10% Under-Charge</t>
  </si>
  <si>
    <t>High Under-Charge</t>
  </si>
  <si>
    <t>Old High Under-Charge</t>
  </si>
  <si>
    <t>RefgChg-Res-16pct-Inc-TXV</t>
  </si>
  <si>
    <t>RefgChg-Res-8pct-Inc-TXV</t>
  </si>
  <si>
    <t>RefgChg-Res-4pct-Inc-TXV</t>
  </si>
  <si>
    <t>RefgChg-Res-8pct-Dec-TXV</t>
  </si>
  <si>
    <t>Cap</t>
  </si>
  <si>
    <t>SCap</t>
  </si>
  <si>
    <t>RE-HV-RefChrg-Dec-TXV-typ</t>
  </si>
  <si>
    <t>Decrease Refrigerant Charge - Typical (8% rated charge) - TXV</t>
  </si>
  <si>
    <t>RE-HV-RefChrg-Inc-TXV-typ</t>
  </si>
  <si>
    <t>Increase Refrigerant Charge - Typical (8% rated charge) - TXV</t>
  </si>
  <si>
    <t>RE-HV-RefChrg-Inc-TXV-4pct</t>
  </si>
  <si>
    <t>Increase Refrigerant Charge (4% rated charge) - TXV</t>
  </si>
  <si>
    <t>RE-HV-RefChrg-Inc-TXV-16pct</t>
  </si>
  <si>
    <t>Increase Refrigerant Charge (16% rated charge) - TXV</t>
  </si>
  <si>
    <t>RE-HV-RefChrg-Dec-NTXV-typ</t>
  </si>
  <si>
    <t>Decrease Refrigerant Charge - Typical (8% rated charge) - NTXV</t>
  </si>
  <si>
    <t>RE-HV-RefChrg-Inc-NTXV-typ</t>
  </si>
  <si>
    <t>Increase Refrigerant Charge - Typical (8% rated charge) - NTXV</t>
  </si>
  <si>
    <t>RE-HV-RefChrg-Inc-NTXV-4pct</t>
  </si>
  <si>
    <t>Increase Refrigerant Charge (4% rated charge) - NTXV</t>
  </si>
  <si>
    <t>RE-HV-RefChrg-Inc-NTXV-16pct</t>
  </si>
  <si>
    <t>Increase Refrigerant Charge (16% rated charge) - NTXV</t>
  </si>
  <si>
    <t>RefgChg-Res-Std</t>
  </si>
  <si>
    <t>RefgChg-Res-8pct-Dec-NTXV</t>
  </si>
  <si>
    <t>RefgChg-Res-8pct-Inc-NTXV</t>
  </si>
  <si>
    <t>RefgChg-Res-4pct-Inc-NTXV</t>
  </si>
  <si>
    <t>RefgChg-Res-16pct-Inc-NTXV</t>
  </si>
  <si>
    <t>StdTechID</t>
  </si>
  <si>
    <t>PreTechID</t>
  </si>
  <si>
    <t>MeasureDescription</t>
  </si>
  <si>
    <t>MeasureID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</si>
</sst>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"/>
    <numFmt numFmtId="165" formatCode="#,##0\ "/>
    <numFmt numFmtId="166" formatCode="#,##0.0\ "/>
    <numFmt numFmtId="167" formatCode="#,##0.000\ 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164" fontId="1" fillId="0" borderId="3" xfId="1" applyNumberFormat="1" applyBorder="1"/>
    <xf numFmtId="0" fontId="1" fillId="0" borderId="5" xfId="1" applyBorder="1"/>
    <xf numFmtId="165" fontId="1" fillId="0" borderId="0" xfId="1" applyNumberFormat="1" applyBorder="1" applyAlignment="1">
      <alignment horizontal="center"/>
    </xf>
    <xf numFmtId="164" fontId="1" fillId="0" borderId="5" xfId="1" applyNumberFormat="1" applyBorder="1"/>
    <xf numFmtId="0" fontId="1" fillId="0" borderId="0" xfId="1" applyAlignment="1">
      <alignment horizontal="center"/>
    </xf>
    <xf numFmtId="165" fontId="1" fillId="0" borderId="0" xfId="1" quotePrefix="1" applyNumberFormat="1" applyBorder="1" applyAlignment="1">
      <alignment horizontal="center"/>
    </xf>
    <xf numFmtId="0" fontId="1" fillId="0" borderId="8" xfId="1" applyBorder="1"/>
    <xf numFmtId="164" fontId="1" fillId="0" borderId="8" xfId="1" applyNumberFormat="1" applyBorder="1"/>
    <xf numFmtId="165" fontId="1" fillId="0" borderId="7" xfId="1" quotePrefix="1" applyNumberFormat="1" applyBorder="1" applyAlignment="1">
      <alignment horizontal="center"/>
    </xf>
    <xf numFmtId="0" fontId="1" fillId="0" borderId="4" xfId="1" applyBorder="1"/>
    <xf numFmtId="164" fontId="1" fillId="0" borderId="0" xfId="1" applyNumberFormat="1"/>
    <xf numFmtId="165" fontId="1" fillId="0" borderId="0" xfId="1" applyNumberFormat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0" xfId="1" quotePrefix="1" applyAlignment="1">
      <alignment horizontal="center"/>
    </xf>
    <xf numFmtId="166" fontId="1" fillId="0" borderId="0" xfId="1" applyNumberFormat="1"/>
    <xf numFmtId="167" fontId="1" fillId="0" borderId="0" xfId="1" applyNumberFormat="1"/>
    <xf numFmtId="165" fontId="1" fillId="0" borderId="0" xfId="1" quotePrefix="1" applyNumberFormat="1" applyAlignment="1">
      <alignment horizontal="center"/>
    </xf>
    <xf numFmtId="0" fontId="2" fillId="0" borderId="0" xfId="1" applyFont="1"/>
    <xf numFmtId="165" fontId="1" fillId="0" borderId="2" xfId="1" applyNumberFormat="1" applyBorder="1" applyAlignment="1">
      <alignment horizontal="center"/>
    </xf>
    <xf numFmtId="0" fontId="1" fillId="0" borderId="0" xfId="1" applyAlignment="1">
      <alignment horizontal="left"/>
    </xf>
    <xf numFmtId="165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9" fontId="0" fillId="0" borderId="0" xfId="2" applyFont="1"/>
    <xf numFmtId="9" fontId="1" fillId="0" borderId="0" xfId="1" applyNumberFormat="1"/>
    <xf numFmtId="9" fontId="1" fillId="0" borderId="0" xfId="2" applyFont="1"/>
    <xf numFmtId="165" fontId="1" fillId="0" borderId="0" xfId="1" applyNumberFormat="1"/>
    <xf numFmtId="167" fontId="1" fillId="0" borderId="6" xfId="1" applyNumberFormat="1" applyBorder="1"/>
    <xf numFmtId="167" fontId="1" fillId="0" borderId="8" xfId="1" applyNumberFormat="1" applyBorder="1"/>
    <xf numFmtId="167" fontId="1" fillId="0" borderId="7" xfId="1" applyNumberFormat="1" applyBorder="1"/>
    <xf numFmtId="167" fontId="1" fillId="0" borderId="4" xfId="1" applyNumberFormat="1" applyBorder="1"/>
    <xf numFmtId="167" fontId="1" fillId="0" borderId="5" xfId="1" applyNumberFormat="1" applyBorder="1"/>
    <xf numFmtId="167" fontId="1" fillId="0" borderId="0" xfId="1" applyNumberFormat="1" applyBorder="1"/>
    <xf numFmtId="167" fontId="1" fillId="0" borderId="1" xfId="1" applyNumberFormat="1" applyBorder="1"/>
    <xf numFmtId="167" fontId="1" fillId="0" borderId="3" xfId="1" applyNumberFormat="1" applyBorder="1"/>
    <xf numFmtId="167" fontId="1" fillId="0" borderId="2" xfId="1" applyNumberFormat="1" applyBorder="1"/>
    <xf numFmtId="0" fontId="0" fillId="2" borderId="9" xfId="0" applyFill="1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'2012_LabTestData_NonTXV'!$U$7:$U$13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'2012_LabTestData_NonTXV'!$O$7:$O$13</c:f>
              <c:numCache>
                <c:formatCode>#,##0.00\ </c:formatCode>
                <c:ptCount val="7"/>
                <c:pt idx="0">
                  <c:v>0.99237169831789807</c:v>
                </c:pt>
                <c:pt idx="1">
                  <c:v>1.0196768432421273</c:v>
                </c:pt>
                <c:pt idx="2">
                  <c:v>1.0234086468414851</c:v>
                </c:pt>
                <c:pt idx="3">
                  <c:v>1</c:v>
                </c:pt>
                <c:pt idx="4">
                  <c:v>0.93872912924539209</c:v>
                </c:pt>
                <c:pt idx="5">
                  <c:v>0.89073335919978625</c:v>
                </c:pt>
                <c:pt idx="6">
                  <c:v>0.67059604669726947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'2012_LabTestData_NonTXV'!$U$15:$U$21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'2012_LabTestData_NonTXV'!$O$15:$O$21</c:f>
              <c:numCache>
                <c:formatCode>#,##0.00\ </c:formatCode>
                <c:ptCount val="7"/>
                <c:pt idx="0">
                  <c:v>0.98459800396821606</c:v>
                </c:pt>
                <c:pt idx="1">
                  <c:v>1.0092936874461043</c:v>
                </c:pt>
                <c:pt idx="2">
                  <c:v>0.95746168515615293</c:v>
                </c:pt>
                <c:pt idx="3">
                  <c:v>1</c:v>
                </c:pt>
                <c:pt idx="4">
                  <c:v>0.91099324792563108</c:v>
                </c:pt>
                <c:pt idx="5">
                  <c:v>0.75944809478763053</c:v>
                </c:pt>
                <c:pt idx="6">
                  <c:v>0.66844153907980963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'2012_LabTestData_NonTXV'!$U$23:$U$29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'2012_LabTestData_NonTXV'!$O$23:$O$29</c:f>
              <c:numCache>
                <c:formatCode>#,##0.00\ </c:formatCode>
                <c:ptCount val="7"/>
                <c:pt idx="0">
                  <c:v>0.99682902078665625</c:v>
                </c:pt>
                <c:pt idx="1">
                  <c:v>1.0115853715747822</c:v>
                </c:pt>
                <c:pt idx="2">
                  <c:v>0.97276885394463175</c:v>
                </c:pt>
                <c:pt idx="3">
                  <c:v>1</c:v>
                </c:pt>
                <c:pt idx="4">
                  <c:v>0.96636638186004342</c:v>
                </c:pt>
                <c:pt idx="5">
                  <c:v>0.93230318028833181</c:v>
                </c:pt>
                <c:pt idx="6">
                  <c:v>0.83077654959358549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15736"/>
        <c:axId val="386916128"/>
      </c:scatterChart>
      <c:valAx>
        <c:axId val="386915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16128"/>
        <c:crosses val="autoZero"/>
        <c:crossBetween val="midCat"/>
      </c:valAx>
      <c:valAx>
        <c:axId val="386916128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Cap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15736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'2012_LabTestData_NonTXV'!$U$7:$U$13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'2012_LabTestData_NonTXV'!$S$7:$S$13</c:f>
              <c:numCache>
                <c:formatCode>#,##0.00\ </c:formatCode>
                <c:ptCount val="7"/>
                <c:pt idx="0">
                  <c:v>1.0727265463548603</c:v>
                </c:pt>
                <c:pt idx="1">
                  <c:v>1.0865967831935035</c:v>
                </c:pt>
                <c:pt idx="2">
                  <c:v>1.0775663963685915</c:v>
                </c:pt>
                <c:pt idx="3">
                  <c:v>1</c:v>
                </c:pt>
                <c:pt idx="4">
                  <c:v>0.91056565137705237</c:v>
                </c:pt>
                <c:pt idx="5">
                  <c:v>0.81999571127891147</c:v>
                </c:pt>
                <c:pt idx="6">
                  <c:v>0.57298429894067648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'2012_LabTestData_NonTXV'!$U$15:$U$21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'2012_LabTestData_NonTXV'!$S$15:$S$21</c:f>
              <c:numCache>
                <c:formatCode>#,##0.00\ </c:formatCode>
                <c:ptCount val="7"/>
                <c:pt idx="0">
                  <c:v>1.0110368143539652</c:v>
                </c:pt>
                <c:pt idx="1">
                  <c:v>1.0212408555689541</c:v>
                </c:pt>
                <c:pt idx="2">
                  <c:v>0.92689374918272982</c:v>
                </c:pt>
                <c:pt idx="3">
                  <c:v>1</c:v>
                </c:pt>
                <c:pt idx="4">
                  <c:v>0.87199372929465435</c:v>
                </c:pt>
                <c:pt idx="5">
                  <c:v>0.67378622250531839</c:v>
                </c:pt>
                <c:pt idx="6">
                  <c:v>0.58594261756501498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'2012_LabTestData_NonTXV'!$U$23:$U$29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'2012_LabTestData_NonTXV'!$S$23:$S$29</c:f>
              <c:numCache>
                <c:formatCode>#,##0.00\ </c:formatCode>
                <c:ptCount val="7"/>
                <c:pt idx="0">
                  <c:v>0.99340757342765829</c:v>
                </c:pt>
                <c:pt idx="1">
                  <c:v>0.98580145482514803</c:v>
                </c:pt>
                <c:pt idx="2">
                  <c:v>0.97733633563003863</c:v>
                </c:pt>
                <c:pt idx="3">
                  <c:v>1</c:v>
                </c:pt>
                <c:pt idx="4">
                  <c:v>0.93989738552802804</c:v>
                </c:pt>
                <c:pt idx="5">
                  <c:v>0.87923025098525209</c:v>
                </c:pt>
                <c:pt idx="6">
                  <c:v>0.73110154462375532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07032"/>
        <c:axId val="381107424"/>
      </c:scatterChart>
      <c:valAx>
        <c:axId val="381107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07424"/>
        <c:crosses val="autoZero"/>
        <c:crossBetween val="midCat"/>
      </c:valAx>
      <c:valAx>
        <c:axId val="38110742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Sensible </a:t>
                </a:r>
              </a:p>
              <a:p>
                <a:pPr>
                  <a:defRPr/>
                </a:pPr>
                <a:r>
                  <a:rPr lang="en-US"/>
                  <a:t>Cap Mult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07032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'2012_LabTestData_NonTXV'!$U$7:$U$13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'2012_LabTestData_NonTXV'!$Q$7:$Q$13</c:f>
              <c:numCache>
                <c:formatCode>#,##0.00\ </c:formatCode>
                <c:ptCount val="7"/>
                <c:pt idx="0">
                  <c:v>1.1353747325400068</c:v>
                </c:pt>
                <c:pt idx="1">
                  <c:v>1.052004484223565</c:v>
                </c:pt>
                <c:pt idx="2">
                  <c:v>1.0339600828129563</c:v>
                </c:pt>
                <c:pt idx="3">
                  <c:v>1</c:v>
                </c:pt>
                <c:pt idx="4">
                  <c:v>1.0378305779734598</c:v>
                </c:pt>
                <c:pt idx="5">
                  <c:v>1.0643680567427238</c:v>
                </c:pt>
                <c:pt idx="6">
                  <c:v>1.3363279930269818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'2012_LabTestData_NonTXV'!$U$15:$U$21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'2012_LabTestData_NonTXV'!$Q$15:$Q$21</c:f>
              <c:numCache>
                <c:formatCode>#,##0.00\ </c:formatCode>
                <c:ptCount val="7"/>
                <c:pt idx="0">
                  <c:v>1.0681443101599843</c:v>
                </c:pt>
                <c:pt idx="1">
                  <c:v>1.0261386700501482</c:v>
                </c:pt>
                <c:pt idx="2">
                  <c:v>0.99994401487445195</c:v>
                </c:pt>
                <c:pt idx="3">
                  <c:v>1</c:v>
                </c:pt>
                <c:pt idx="4">
                  <c:v>1.0469536945575155</c:v>
                </c:pt>
                <c:pt idx="5">
                  <c:v>1.2295058885944468</c:v>
                </c:pt>
                <c:pt idx="6">
                  <c:v>1.3506088492407915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'2012_LabTestData_NonTXV'!$U$23:$U$29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'2012_LabTestData_NonTXV'!$Q$23:$Q$29</c:f>
              <c:numCache>
                <c:formatCode>#,##0.00\ </c:formatCode>
                <c:ptCount val="7"/>
                <c:pt idx="0">
                  <c:v>1.2202349866634712</c:v>
                </c:pt>
                <c:pt idx="1">
                  <c:v>1.0483046873669648</c:v>
                </c:pt>
                <c:pt idx="2">
                  <c:v>1.0147314526233666</c:v>
                </c:pt>
                <c:pt idx="3">
                  <c:v>1</c:v>
                </c:pt>
                <c:pt idx="4">
                  <c:v>1.0115373254537747</c:v>
                </c:pt>
                <c:pt idx="5">
                  <c:v>1.0334717836052605</c:v>
                </c:pt>
                <c:pt idx="6">
                  <c:v>1.1353669892023865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04288"/>
        <c:axId val="381104680"/>
      </c:scatterChart>
      <c:valAx>
        <c:axId val="38110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04680"/>
        <c:crosses val="autoZero"/>
        <c:crossBetween val="midCat"/>
      </c:valAx>
      <c:valAx>
        <c:axId val="3811046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EIR Mult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04288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'2012_LabTestData_TXV'!$O$7:$O$13</c:f>
              <c:numCache>
                <c:formatCode>#,##0.00\ </c:formatCode>
                <c:ptCount val="7"/>
                <c:pt idx="0">
                  <c:v>0.99237169831789807</c:v>
                </c:pt>
                <c:pt idx="1">
                  <c:v>1.0196768432421273</c:v>
                </c:pt>
                <c:pt idx="2">
                  <c:v>1.0234086468414851</c:v>
                </c:pt>
                <c:pt idx="3">
                  <c:v>1</c:v>
                </c:pt>
                <c:pt idx="4">
                  <c:v>0.93872912924539209</c:v>
                </c:pt>
                <c:pt idx="5">
                  <c:v>0.89073335919978625</c:v>
                </c:pt>
                <c:pt idx="6">
                  <c:v>0.67059604669726947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'2012_LabTestData_TXV'!$O$15:$O$21</c:f>
              <c:numCache>
                <c:formatCode>#,##0.00\ </c:formatCode>
                <c:ptCount val="7"/>
                <c:pt idx="0">
                  <c:v>0.98459800396821606</c:v>
                </c:pt>
                <c:pt idx="1">
                  <c:v>1.0092936874461043</c:v>
                </c:pt>
                <c:pt idx="2">
                  <c:v>0.95746168515615293</c:v>
                </c:pt>
                <c:pt idx="3">
                  <c:v>1</c:v>
                </c:pt>
                <c:pt idx="4">
                  <c:v>0.91099324792563108</c:v>
                </c:pt>
                <c:pt idx="5">
                  <c:v>0.75944809478763053</c:v>
                </c:pt>
                <c:pt idx="6">
                  <c:v>0.66844153907980963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'2012_LabTestData_TXV'!$O$23:$O$29</c:f>
              <c:numCache>
                <c:formatCode>#,##0.00\ </c:formatCode>
                <c:ptCount val="7"/>
                <c:pt idx="0">
                  <c:v>0.99682902078665625</c:v>
                </c:pt>
                <c:pt idx="1">
                  <c:v>1.0115853715747822</c:v>
                </c:pt>
                <c:pt idx="2">
                  <c:v>0.97276885394463175</c:v>
                </c:pt>
                <c:pt idx="3">
                  <c:v>1</c:v>
                </c:pt>
                <c:pt idx="4">
                  <c:v>0.96636638186004342</c:v>
                </c:pt>
                <c:pt idx="5">
                  <c:v>0.93230318028833181</c:v>
                </c:pt>
                <c:pt idx="6">
                  <c:v>0.83077654959358549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05464"/>
        <c:axId val="513194888"/>
      </c:scatterChart>
      <c:valAx>
        <c:axId val="38110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4888"/>
        <c:crosses val="autoZero"/>
        <c:crossBetween val="midCat"/>
      </c:valAx>
      <c:valAx>
        <c:axId val="513194888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Cap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05464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'2012_LabTestData_TXV'!$S$7:$S$13</c:f>
              <c:numCache>
                <c:formatCode>#,##0.00\ </c:formatCode>
                <c:ptCount val="7"/>
                <c:pt idx="0">
                  <c:v>1.0727265463548603</c:v>
                </c:pt>
                <c:pt idx="1">
                  <c:v>1.0865967831935035</c:v>
                </c:pt>
                <c:pt idx="2">
                  <c:v>1.0775663963685915</c:v>
                </c:pt>
                <c:pt idx="3">
                  <c:v>1</c:v>
                </c:pt>
                <c:pt idx="4">
                  <c:v>0.91056565137705237</c:v>
                </c:pt>
                <c:pt idx="5">
                  <c:v>0.81999571127891147</c:v>
                </c:pt>
                <c:pt idx="6">
                  <c:v>0.57298429894067648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'2012_LabTestData_TXV'!$S$15:$S$21</c:f>
              <c:numCache>
                <c:formatCode>#,##0.00\ </c:formatCode>
                <c:ptCount val="7"/>
                <c:pt idx="0">
                  <c:v>1.0110368143539652</c:v>
                </c:pt>
                <c:pt idx="1">
                  <c:v>1.0212408555689541</c:v>
                </c:pt>
                <c:pt idx="2">
                  <c:v>0.92689374918272982</c:v>
                </c:pt>
                <c:pt idx="3">
                  <c:v>1</c:v>
                </c:pt>
                <c:pt idx="4">
                  <c:v>0.87199372929465435</c:v>
                </c:pt>
                <c:pt idx="5">
                  <c:v>0.67378622250531839</c:v>
                </c:pt>
                <c:pt idx="6">
                  <c:v>0.58594261756501498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'2012_LabTestData_TXV'!$S$23:$S$29</c:f>
              <c:numCache>
                <c:formatCode>#,##0.00\ </c:formatCode>
                <c:ptCount val="7"/>
                <c:pt idx="0">
                  <c:v>0.99340757342765829</c:v>
                </c:pt>
                <c:pt idx="1">
                  <c:v>0.98580145482514803</c:v>
                </c:pt>
                <c:pt idx="2">
                  <c:v>0.97733633563003863</c:v>
                </c:pt>
                <c:pt idx="3">
                  <c:v>1</c:v>
                </c:pt>
                <c:pt idx="4">
                  <c:v>0.93989738552802804</c:v>
                </c:pt>
                <c:pt idx="5">
                  <c:v>0.87923025098525209</c:v>
                </c:pt>
                <c:pt idx="6">
                  <c:v>0.73110154462375532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92144"/>
        <c:axId val="513195672"/>
      </c:scatterChart>
      <c:valAx>
        <c:axId val="51319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5672"/>
        <c:crosses val="autoZero"/>
        <c:crossBetween val="midCat"/>
      </c:valAx>
      <c:valAx>
        <c:axId val="51319567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Sensible </a:t>
                </a:r>
              </a:p>
              <a:p>
                <a:pPr>
                  <a:defRPr/>
                </a:pPr>
                <a:r>
                  <a:rPr lang="en-US"/>
                  <a:t>Cap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2144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'2012_LabTestData_TXV'!$U$7:$U$13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'2012_LabTestData_TXV'!$Q$7:$Q$13</c:f>
              <c:numCache>
                <c:formatCode>#,##0.00\ </c:formatCode>
                <c:ptCount val="7"/>
                <c:pt idx="0">
                  <c:v>1.1353747325400068</c:v>
                </c:pt>
                <c:pt idx="1">
                  <c:v>1.052004484223565</c:v>
                </c:pt>
                <c:pt idx="2">
                  <c:v>1.0339600828129563</c:v>
                </c:pt>
                <c:pt idx="3">
                  <c:v>1</c:v>
                </c:pt>
                <c:pt idx="4">
                  <c:v>1.0378305779734598</c:v>
                </c:pt>
                <c:pt idx="5">
                  <c:v>1.0643680567427238</c:v>
                </c:pt>
                <c:pt idx="6">
                  <c:v>1.3363279930269818</c:v>
                </c:pt>
              </c:numCache>
            </c:numRef>
          </c:yVal>
          <c:smooth val="0"/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'2012_LabTestData_TXV'!$U$15:$U$21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'2012_LabTestData_TXV'!$Q$15:$Q$21</c:f>
              <c:numCache>
                <c:formatCode>#,##0.00\ </c:formatCode>
                <c:ptCount val="7"/>
                <c:pt idx="0">
                  <c:v>1.0681443101599843</c:v>
                </c:pt>
                <c:pt idx="1">
                  <c:v>1.0261386700501482</c:v>
                </c:pt>
                <c:pt idx="2">
                  <c:v>0.99994401487445195</c:v>
                </c:pt>
                <c:pt idx="3">
                  <c:v>1</c:v>
                </c:pt>
                <c:pt idx="4">
                  <c:v>1.0469536945575155</c:v>
                </c:pt>
                <c:pt idx="5">
                  <c:v>1.2295058885944468</c:v>
                </c:pt>
                <c:pt idx="6">
                  <c:v>1.3506088492407915</c:v>
                </c:pt>
              </c:numCache>
            </c:numRef>
          </c:yVal>
          <c:smooth val="0"/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'2012_LabTestData_TXV'!$U$23:$U$29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'2012_LabTestData_TXV'!$Q$23:$Q$29</c:f>
              <c:numCache>
                <c:formatCode>#,##0.00\ </c:formatCode>
                <c:ptCount val="7"/>
                <c:pt idx="0">
                  <c:v>1.2202349866634712</c:v>
                </c:pt>
                <c:pt idx="1">
                  <c:v>1.0483046873669648</c:v>
                </c:pt>
                <c:pt idx="2">
                  <c:v>1.0147314526233666</c:v>
                </c:pt>
                <c:pt idx="3">
                  <c:v>1</c:v>
                </c:pt>
                <c:pt idx="4">
                  <c:v>1.0115373254537747</c:v>
                </c:pt>
                <c:pt idx="5" formatCode="#,##0.000\ ">
                  <c:v>1.0334717836052605</c:v>
                </c:pt>
                <c:pt idx="6">
                  <c:v>1.1353669892023865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92536"/>
        <c:axId val="513192928"/>
      </c:scatterChart>
      <c:valAx>
        <c:axId val="51319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2928"/>
        <c:crosses val="autoZero"/>
        <c:crossBetween val="midCat"/>
      </c:valAx>
      <c:valAx>
        <c:axId val="513192928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EIR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2536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28</xdr:col>
      <xdr:colOff>552450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19</xdr:row>
      <xdr:rowOff>28575</xdr:rowOff>
    </xdr:from>
    <xdr:to>
      <xdr:col>28</xdr:col>
      <xdr:colOff>561975</xdr:colOff>
      <xdr:row>31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</xdr:colOff>
      <xdr:row>32</xdr:row>
      <xdr:rowOff>28575</xdr:rowOff>
    </xdr:from>
    <xdr:to>
      <xdr:col>28</xdr:col>
      <xdr:colOff>571500</xdr:colOff>
      <xdr:row>45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28</xdr:col>
      <xdr:colOff>552450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19</xdr:row>
      <xdr:rowOff>28575</xdr:rowOff>
    </xdr:from>
    <xdr:to>
      <xdr:col>28</xdr:col>
      <xdr:colOff>561975</xdr:colOff>
      <xdr:row>31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</xdr:colOff>
      <xdr:row>32</xdr:row>
      <xdr:rowOff>28575</xdr:rowOff>
    </xdr:from>
    <xdr:to>
      <xdr:col>28</xdr:col>
      <xdr:colOff>571500</xdr:colOff>
      <xdr:row>45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3"/>
  <sheetViews>
    <sheetView tabSelected="1" workbookViewId="0">
      <selection activeCell="G10" sqref="G10"/>
    </sheetView>
  </sheetViews>
  <sheetFormatPr defaultRowHeight="12.75" x14ac:dyDescent="0.2"/>
  <cols>
    <col min="2" max="2" width="27.7109375" bestFit="1" customWidth="1"/>
    <col min="3" max="3" width="55.42578125" bestFit="1" customWidth="1"/>
    <col min="4" max="4" width="25.7109375" bestFit="1" customWidth="1"/>
    <col min="5" max="5" width="17.5703125" customWidth="1"/>
  </cols>
  <sheetData>
    <row r="5" spans="2:5" ht="15" customHeight="1" x14ac:dyDescent="0.2">
      <c r="B5" s="38" t="s">
        <v>86</v>
      </c>
      <c r="C5" s="38" t="s">
        <v>85</v>
      </c>
      <c r="D5" s="38" t="s">
        <v>84</v>
      </c>
      <c r="E5" s="38" t="s">
        <v>83</v>
      </c>
    </row>
    <row r="6" spans="2:5" ht="15" customHeight="1" x14ac:dyDescent="0.2">
      <c r="B6" s="39" t="s">
        <v>62</v>
      </c>
      <c r="C6" s="39" t="s">
        <v>63</v>
      </c>
      <c r="D6" s="39" t="s">
        <v>59</v>
      </c>
      <c r="E6" s="39" t="s">
        <v>78</v>
      </c>
    </row>
    <row r="7" spans="2:5" ht="15" customHeight="1" x14ac:dyDescent="0.2">
      <c r="B7" s="39" t="s">
        <v>64</v>
      </c>
      <c r="C7" s="39" t="s">
        <v>65</v>
      </c>
      <c r="D7" s="39" t="s">
        <v>57</v>
      </c>
      <c r="E7" s="39" t="s">
        <v>78</v>
      </c>
    </row>
    <row r="8" spans="2:5" ht="15" customHeight="1" x14ac:dyDescent="0.2">
      <c r="B8" s="39" t="s">
        <v>66</v>
      </c>
      <c r="C8" s="39" t="s">
        <v>67</v>
      </c>
      <c r="D8" s="39" t="s">
        <v>58</v>
      </c>
      <c r="E8" s="39" t="s">
        <v>78</v>
      </c>
    </row>
    <row r="9" spans="2:5" ht="15" customHeight="1" x14ac:dyDescent="0.2">
      <c r="B9" s="39" t="s">
        <v>68</v>
      </c>
      <c r="C9" s="39" t="s">
        <v>69</v>
      </c>
      <c r="D9" s="39" t="s">
        <v>56</v>
      </c>
      <c r="E9" s="39" t="s">
        <v>78</v>
      </c>
    </row>
    <row r="10" spans="2:5" ht="15" customHeight="1" x14ac:dyDescent="0.2">
      <c r="B10" s="39" t="s">
        <v>70</v>
      </c>
      <c r="C10" s="39" t="s">
        <v>71</v>
      </c>
      <c r="D10" s="39" t="s">
        <v>79</v>
      </c>
      <c r="E10" s="39" t="s">
        <v>78</v>
      </c>
    </row>
    <row r="11" spans="2:5" ht="15" customHeight="1" x14ac:dyDescent="0.2">
      <c r="B11" s="39" t="s">
        <v>72</v>
      </c>
      <c r="C11" s="39" t="s">
        <v>73</v>
      </c>
      <c r="D11" s="39" t="s">
        <v>80</v>
      </c>
      <c r="E11" s="39" t="s">
        <v>78</v>
      </c>
    </row>
    <row r="12" spans="2:5" ht="15" customHeight="1" x14ac:dyDescent="0.2">
      <c r="B12" s="39" t="s">
        <v>74</v>
      </c>
      <c r="C12" s="39" t="s">
        <v>75</v>
      </c>
      <c r="D12" s="39" t="s">
        <v>81</v>
      </c>
      <c r="E12" s="39" t="s">
        <v>78</v>
      </c>
    </row>
    <row r="13" spans="2:5" ht="15" customHeight="1" x14ac:dyDescent="0.2">
      <c r="B13" s="39" t="s">
        <v>76</v>
      </c>
      <c r="C13" s="39" t="s">
        <v>77</v>
      </c>
      <c r="D13" s="39" t="s">
        <v>82</v>
      </c>
      <c r="E13" s="39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W52"/>
  <sheetViews>
    <sheetView topLeftCell="A32" workbookViewId="0">
      <selection activeCell="H49" sqref="H49:J52"/>
    </sheetView>
  </sheetViews>
  <sheetFormatPr defaultRowHeight="15" x14ac:dyDescent="0.25"/>
  <cols>
    <col min="1" max="1" width="3.28515625" style="1" customWidth="1"/>
    <col min="2" max="3" width="7.5703125" style="1" customWidth="1"/>
    <col min="4" max="4" width="9.140625" style="1"/>
    <col min="5" max="5" width="7" style="1" customWidth="1"/>
    <col min="6" max="6" width="5.7109375" style="1" customWidth="1"/>
    <col min="7" max="7" width="7.42578125" style="1" bestFit="1" customWidth="1"/>
    <col min="8" max="8" width="8" style="1" customWidth="1"/>
    <col min="9" max="9" width="7" style="1" customWidth="1"/>
    <col min="10" max="10" width="6" style="1" bestFit="1" customWidth="1"/>
    <col min="11" max="11" width="7.5703125" style="1" customWidth="1"/>
    <col min="12" max="12" width="21" style="1" customWidth="1"/>
    <col min="13" max="13" width="4.7109375" style="1" customWidth="1"/>
    <col min="14" max="14" width="6.7109375" style="1" customWidth="1"/>
    <col min="15" max="15" width="8.7109375" style="1" customWidth="1"/>
    <col min="16" max="16" width="6" style="1" customWidth="1"/>
    <col min="17" max="17" width="7.7109375" style="1" customWidth="1"/>
    <col min="18" max="18" width="6.7109375" style="1" customWidth="1"/>
    <col min="19" max="19" width="7.140625" style="1" customWidth="1"/>
    <col min="20" max="20" width="3.28515625" style="1" customWidth="1"/>
    <col min="21" max="21" width="7.140625" style="1" customWidth="1"/>
    <col min="22" max="22" width="3.42578125" style="1" customWidth="1"/>
    <col min="23" max="16384" width="9.140625" style="1"/>
  </cols>
  <sheetData>
    <row r="1" spans="2:23" x14ac:dyDescent="0.25">
      <c r="M1" s="24" t="s">
        <v>37</v>
      </c>
      <c r="N1" s="1">
        <v>0.85</v>
      </c>
    </row>
    <row r="2" spans="2:23" x14ac:dyDescent="0.25">
      <c r="C2" s="1" t="s">
        <v>30</v>
      </c>
    </row>
    <row r="4" spans="2:23" x14ac:dyDescent="0.25">
      <c r="B4" s="1" t="s">
        <v>28</v>
      </c>
      <c r="C4" s="1" t="s">
        <v>28</v>
      </c>
      <c r="G4" s="1" t="s">
        <v>29</v>
      </c>
      <c r="H4" s="1" t="s">
        <v>27</v>
      </c>
      <c r="I4" s="1" t="s">
        <v>25</v>
      </c>
      <c r="J4" s="1" t="s">
        <v>26</v>
      </c>
      <c r="K4" s="1" t="s">
        <v>25</v>
      </c>
      <c r="N4" s="1" t="s">
        <v>46</v>
      </c>
      <c r="P4" s="1" t="s">
        <v>18</v>
      </c>
      <c r="R4" s="1" t="s">
        <v>45</v>
      </c>
    </row>
    <row r="5" spans="2:23" x14ac:dyDescent="0.25">
      <c r="B5" s="1" t="s">
        <v>1</v>
      </c>
      <c r="C5" s="1" t="s">
        <v>24</v>
      </c>
      <c r="D5" s="1" t="s">
        <v>23</v>
      </c>
      <c r="E5" s="1" t="s">
        <v>22</v>
      </c>
      <c r="F5" s="1" t="s">
        <v>0</v>
      </c>
      <c r="G5" s="1" t="s">
        <v>21</v>
      </c>
      <c r="H5" s="1" t="s">
        <v>21</v>
      </c>
      <c r="I5" s="1" t="s">
        <v>20</v>
      </c>
      <c r="J5" s="1" t="s">
        <v>20</v>
      </c>
      <c r="K5" s="1" t="s">
        <v>19</v>
      </c>
      <c r="M5" s="1" t="s">
        <v>40</v>
      </c>
      <c r="N5" s="1" t="s">
        <v>21</v>
      </c>
      <c r="O5" s="1" t="s">
        <v>6</v>
      </c>
      <c r="P5" s="1" t="s">
        <v>18</v>
      </c>
      <c r="Q5" s="1" t="s">
        <v>17</v>
      </c>
      <c r="R5" s="1" t="s">
        <v>21</v>
      </c>
      <c r="S5" s="1" t="s">
        <v>6</v>
      </c>
    </row>
    <row r="6" spans="2:23" x14ac:dyDescent="0.25">
      <c r="C6" s="20" t="s">
        <v>35</v>
      </c>
      <c r="U6" s="1" t="s">
        <v>38</v>
      </c>
    </row>
    <row r="7" spans="2:23" x14ac:dyDescent="0.25">
      <c r="B7" s="1">
        <v>140.6</v>
      </c>
      <c r="C7" s="19" t="s">
        <v>3</v>
      </c>
      <c r="D7" s="6" t="s">
        <v>12</v>
      </c>
      <c r="E7" s="6" t="s">
        <v>16</v>
      </c>
      <c r="F7" s="12">
        <v>9.64</v>
      </c>
      <c r="G7" s="1">
        <v>31.49</v>
      </c>
      <c r="H7" s="1">
        <v>23.98</v>
      </c>
      <c r="I7" s="1">
        <v>0.55800000000000005</v>
      </c>
      <c r="J7" s="1">
        <v>3.27</v>
      </c>
      <c r="K7" s="22">
        <v>1190</v>
      </c>
      <c r="M7" s="27">
        <v>0.5</v>
      </c>
      <c r="N7" s="1">
        <f>G7+3.413*I7*$N$1</f>
        <v>33.108785900000001</v>
      </c>
      <c r="O7" s="12">
        <f>N7/N10</f>
        <v>0.99237169831789807</v>
      </c>
      <c r="P7" s="18">
        <f>(J7-I7)*3.413/(G7+I7*$N$1*3.413)</f>
        <v>0.27956494774397628</v>
      </c>
      <c r="Q7" s="12">
        <f>P7/P10</f>
        <v>1.1353747325400068</v>
      </c>
      <c r="R7" s="17">
        <f>H7+$N$1*I7*3.413</f>
        <v>25.598785899999999</v>
      </c>
      <c r="S7" s="12">
        <f>R7/R10</f>
        <v>1.0727265463548603</v>
      </c>
      <c r="U7" s="25">
        <v>-0.3</v>
      </c>
      <c r="V7"/>
      <c r="W7"/>
    </row>
    <row r="8" spans="2:23" x14ac:dyDescent="0.25">
      <c r="B8" s="1">
        <v>129.80000000000001</v>
      </c>
      <c r="C8" s="19" t="s">
        <v>2</v>
      </c>
      <c r="D8" s="6" t="s">
        <v>12</v>
      </c>
      <c r="E8" s="6" t="s">
        <v>15</v>
      </c>
      <c r="F8" s="12">
        <v>10.35</v>
      </c>
      <c r="G8" s="1">
        <v>32.43</v>
      </c>
      <c r="H8" s="1">
        <v>24.34</v>
      </c>
      <c r="I8" s="1">
        <v>0.54800000000000004</v>
      </c>
      <c r="J8" s="1">
        <v>3.13</v>
      </c>
      <c r="K8" s="22">
        <v>1190</v>
      </c>
      <c r="M8" s="27">
        <f>M7</f>
        <v>0.5</v>
      </c>
      <c r="N8" s="1">
        <f t="shared" ref="N8:N13" si="0">G8+3.413*I8*$N$1</f>
        <v>34.0197754</v>
      </c>
      <c r="O8" s="12">
        <f>N8/N10</f>
        <v>1.0196768432421273</v>
      </c>
      <c r="P8" s="18">
        <f t="shared" ref="P8:P13" si="1">(J8-I8)*3.413/(G8+I8*$N$1*3.413)</f>
        <v>0.25903657200511676</v>
      </c>
      <c r="Q8" s="12">
        <f>P8/P10</f>
        <v>1.052004484223565</v>
      </c>
      <c r="R8" s="17">
        <f t="shared" ref="R8:R13" si="2">H8+$N$1*I8*3.413</f>
        <v>25.9297754</v>
      </c>
      <c r="S8" s="12">
        <f>R8/R10</f>
        <v>1.0865967831935035</v>
      </c>
      <c r="U8" s="25">
        <v>-0.1</v>
      </c>
      <c r="V8"/>
      <c r="W8"/>
    </row>
    <row r="9" spans="2:23" x14ac:dyDescent="0.25">
      <c r="B9" s="1">
        <v>113.6</v>
      </c>
      <c r="C9" s="19" t="s">
        <v>41</v>
      </c>
      <c r="D9" s="6" t="s">
        <v>12</v>
      </c>
      <c r="E9" s="6" t="s">
        <v>43</v>
      </c>
      <c r="F9" s="12">
        <v>10.5</v>
      </c>
      <c r="G9" s="1">
        <v>32.54</v>
      </c>
      <c r="H9" s="1">
        <v>24.11</v>
      </c>
      <c r="I9" s="1">
        <v>0.55300000000000005</v>
      </c>
      <c r="J9" s="1">
        <v>3.1</v>
      </c>
      <c r="K9" s="22">
        <v>1190</v>
      </c>
      <c r="M9" s="27">
        <f>M8</f>
        <v>0.5</v>
      </c>
      <c r="N9" s="1">
        <f>G9+3.413*I9*$N$1</f>
        <v>34.144280649999999</v>
      </c>
      <c r="O9" s="12">
        <f>N9/N10</f>
        <v>1.0234086468414851</v>
      </c>
      <c r="P9" s="18">
        <f>(J9-I9)*3.413/(G9+I9*$N$1*3.413)</f>
        <v>0.25459347318245523</v>
      </c>
      <c r="Q9" s="12">
        <f>P9/P10</f>
        <v>1.0339600828129563</v>
      </c>
      <c r="R9" s="17">
        <f>H9+$N$1*I9*3.413</f>
        <v>25.714280649999999</v>
      </c>
      <c r="S9" s="12">
        <f>R9/R10</f>
        <v>1.0775663963685915</v>
      </c>
      <c r="U9" s="25">
        <v>-0.05</v>
      </c>
      <c r="V9"/>
      <c r="W9"/>
    </row>
    <row r="10" spans="2:23" x14ac:dyDescent="0.25">
      <c r="B10" s="1">
        <v>108.2</v>
      </c>
      <c r="C10" s="13">
        <v>0</v>
      </c>
      <c r="D10" s="6" t="s">
        <v>12</v>
      </c>
      <c r="E10" s="6" t="s">
        <v>14</v>
      </c>
      <c r="F10" s="12">
        <v>10.68</v>
      </c>
      <c r="G10" s="1">
        <v>31.73</v>
      </c>
      <c r="H10" s="1">
        <v>22.23</v>
      </c>
      <c r="I10" s="1">
        <v>0.56299999999999994</v>
      </c>
      <c r="J10" s="1">
        <v>2.97</v>
      </c>
      <c r="K10" s="22">
        <v>1200</v>
      </c>
      <c r="M10" s="27"/>
      <c r="N10" s="1">
        <f t="shared" si="0"/>
        <v>33.363291150000002</v>
      </c>
      <c r="O10" s="12">
        <f>N10/N10</f>
        <v>1</v>
      </c>
      <c r="P10" s="18">
        <f t="shared" si="1"/>
        <v>0.24623143331589453</v>
      </c>
      <c r="Q10" s="12">
        <f>P10/P10</f>
        <v>1</v>
      </c>
      <c r="R10" s="17">
        <f t="shared" si="2"/>
        <v>23.863291149999998</v>
      </c>
      <c r="S10" s="12">
        <f>R10/R10</f>
        <v>1</v>
      </c>
      <c r="U10" s="25">
        <v>0</v>
      </c>
      <c r="V10"/>
      <c r="W10"/>
    </row>
    <row r="11" spans="2:23" x14ac:dyDescent="0.25">
      <c r="B11" s="1">
        <v>102.8</v>
      </c>
      <c r="C11" s="13">
        <v>-5</v>
      </c>
      <c r="D11" s="6" t="s">
        <v>12</v>
      </c>
      <c r="E11" s="6" t="s">
        <v>33</v>
      </c>
      <c r="F11" s="12">
        <v>10.220000000000001</v>
      </c>
      <c r="G11" s="1">
        <v>29.68</v>
      </c>
      <c r="H11" s="1">
        <v>20.09</v>
      </c>
      <c r="I11" s="1">
        <v>0.56499999999999995</v>
      </c>
      <c r="J11" s="1">
        <v>2.91</v>
      </c>
      <c r="K11" s="22">
        <v>1200</v>
      </c>
      <c r="M11" s="27">
        <v>0.5</v>
      </c>
      <c r="N11" s="1">
        <f t="shared" si="0"/>
        <v>31.319093249999998</v>
      </c>
      <c r="O11" s="12">
        <f>N11/N10</f>
        <v>0.93872912924539209</v>
      </c>
      <c r="P11" s="18">
        <f t="shared" si="1"/>
        <v>0.25554651075346824</v>
      </c>
      <c r="Q11" s="12">
        <f>P11/P10</f>
        <v>1.0378305779734598</v>
      </c>
      <c r="R11" s="17">
        <f t="shared" si="2"/>
        <v>21.729093249999998</v>
      </c>
      <c r="S11" s="12">
        <f>R11/R10</f>
        <v>0.91056565137705237</v>
      </c>
      <c r="U11" s="25">
        <v>0.05</v>
      </c>
      <c r="V11"/>
      <c r="W11"/>
    </row>
    <row r="12" spans="2:23" x14ac:dyDescent="0.25">
      <c r="B12" s="1">
        <v>97.4</v>
      </c>
      <c r="C12" s="13">
        <v>-10</v>
      </c>
      <c r="D12" s="6" t="s">
        <v>12</v>
      </c>
      <c r="E12" s="6" t="s">
        <v>13</v>
      </c>
      <c r="F12" s="12">
        <v>9.85</v>
      </c>
      <c r="G12" s="1">
        <v>28.07</v>
      </c>
      <c r="H12" s="1">
        <v>17.920000000000002</v>
      </c>
      <c r="I12" s="1">
        <v>0.56799999999999995</v>
      </c>
      <c r="J12" s="1">
        <v>2.85</v>
      </c>
      <c r="K12" s="22">
        <v>1200</v>
      </c>
      <c r="M12" s="27">
        <f>M11</f>
        <v>0.5</v>
      </c>
      <c r="N12" s="1">
        <f t="shared" si="0"/>
        <v>29.717796400000001</v>
      </c>
      <c r="O12" s="12">
        <f>N12/N10</f>
        <v>0.89073335919978625</v>
      </c>
      <c r="P12" s="18">
        <f t="shared" si="1"/>
        <v>0.26208087218741427</v>
      </c>
      <c r="Q12" s="12">
        <f>P12/P10</f>
        <v>1.0643680567427238</v>
      </c>
      <c r="R12" s="17">
        <f t="shared" si="2"/>
        <v>19.567796400000002</v>
      </c>
      <c r="S12" s="12">
        <f>R12/R10</f>
        <v>0.81999571127891147</v>
      </c>
      <c r="U12" s="25">
        <v>0.1</v>
      </c>
      <c r="V12"/>
      <c r="W12"/>
    </row>
    <row r="13" spans="2:23" x14ac:dyDescent="0.25">
      <c r="B13" s="1">
        <v>86.6</v>
      </c>
      <c r="C13" s="13">
        <v>-20</v>
      </c>
      <c r="D13" s="6" t="s">
        <v>12</v>
      </c>
      <c r="E13" s="6" t="s">
        <v>11</v>
      </c>
      <c r="F13" s="12">
        <v>7.63</v>
      </c>
      <c r="G13" s="1">
        <v>20.74</v>
      </c>
      <c r="H13" s="1">
        <v>12.04</v>
      </c>
      <c r="I13" s="1">
        <v>0.56299999999999994</v>
      </c>
      <c r="J13" s="1">
        <v>2.72</v>
      </c>
      <c r="K13" s="22">
        <v>1190</v>
      </c>
      <c r="M13" s="27">
        <f>M12</f>
        <v>0.5</v>
      </c>
      <c r="N13" s="1">
        <f t="shared" si="0"/>
        <v>22.37329115</v>
      </c>
      <c r="O13" s="12">
        <f>N13/N10</f>
        <v>0.67059604669726947</v>
      </c>
      <c r="P13" s="18">
        <f t="shared" si="1"/>
        <v>0.32904595710318646</v>
      </c>
      <c r="Q13" s="12">
        <f>P13/P10</f>
        <v>1.3363279930269818</v>
      </c>
      <c r="R13" s="17">
        <f t="shared" si="2"/>
        <v>13.673291149999999</v>
      </c>
      <c r="S13" s="12">
        <f>R13/R10</f>
        <v>0.57298429894067648</v>
      </c>
      <c r="U13" s="25">
        <v>0.2</v>
      </c>
      <c r="V13"/>
      <c r="W13"/>
    </row>
    <row r="14" spans="2:23" x14ac:dyDescent="0.25">
      <c r="C14" s="23" t="s">
        <v>34</v>
      </c>
      <c r="D14" s="6"/>
      <c r="E14" s="6"/>
      <c r="F14" s="12"/>
      <c r="K14" s="22"/>
      <c r="M14" s="27"/>
      <c r="O14" s="12"/>
      <c r="P14" s="18"/>
      <c r="Q14" s="12"/>
      <c r="R14" s="17"/>
      <c r="S14" s="12"/>
      <c r="U14" s="25"/>
      <c r="V14"/>
      <c r="W14"/>
    </row>
    <row r="15" spans="2:23" x14ac:dyDescent="0.25">
      <c r="B15" s="1">
        <v>132.6</v>
      </c>
      <c r="C15" s="19" t="s">
        <v>3</v>
      </c>
      <c r="D15" s="6" t="s">
        <v>9</v>
      </c>
      <c r="E15" s="6">
        <v>62</v>
      </c>
      <c r="F15" s="1">
        <v>8.91</v>
      </c>
      <c r="G15" s="1">
        <v>30.77</v>
      </c>
      <c r="H15" s="1">
        <v>23.4</v>
      </c>
      <c r="I15" s="1">
        <v>0.56100000000000005</v>
      </c>
      <c r="J15" s="1">
        <v>3.45</v>
      </c>
      <c r="K15" s="22">
        <v>1180</v>
      </c>
      <c r="M15" s="27">
        <f>M7</f>
        <v>0.5</v>
      </c>
      <c r="N15" s="1">
        <f>G15+3.413*I15*$N$1</f>
        <v>32.397489049999997</v>
      </c>
      <c r="O15" s="12">
        <f>N15/N18</f>
        <v>0.98459800396821606</v>
      </c>
      <c r="P15" s="18">
        <f>(J15-I15)*3.413/(G15+I15*$N$1*3.413)</f>
        <v>0.30434941994370401</v>
      </c>
      <c r="Q15" s="12">
        <f>P15/P18</f>
        <v>1.0681443101599843</v>
      </c>
      <c r="R15" s="17">
        <f>H15+$N$1*I15*3.413</f>
        <v>25.02748905</v>
      </c>
      <c r="S15" s="12">
        <f>R15/R18</f>
        <v>1.0110368143539652</v>
      </c>
      <c r="U15" s="25">
        <v>-0.3</v>
      </c>
      <c r="V15"/>
      <c r="W15"/>
    </row>
    <row r="16" spans="2:23" x14ac:dyDescent="0.25">
      <c r="B16" s="1">
        <v>112.2</v>
      </c>
      <c r="C16" s="19" t="s">
        <v>2</v>
      </c>
      <c r="D16" s="6" t="s">
        <v>9</v>
      </c>
      <c r="E16" s="6" t="s">
        <v>10</v>
      </c>
      <c r="F16" s="1">
        <v>9.2899999999999991</v>
      </c>
      <c r="G16" s="1">
        <v>31.6</v>
      </c>
      <c r="H16" s="1">
        <v>23.67</v>
      </c>
      <c r="I16" s="1">
        <v>0.55500000000000005</v>
      </c>
      <c r="J16" s="1">
        <v>3.4</v>
      </c>
      <c r="K16" s="22">
        <v>1170</v>
      </c>
      <c r="M16" s="27">
        <f>M15</f>
        <v>0.5</v>
      </c>
      <c r="N16" s="1">
        <f t="shared" ref="N16:N21" si="3">G16+3.413*I16*$N$1</f>
        <v>33.210082749999998</v>
      </c>
      <c r="O16" s="12">
        <f>N16/N18</f>
        <v>1.0092936874461043</v>
      </c>
      <c r="P16" s="18">
        <f t="shared" ref="P16:P21" si="4">(J16-I16)*3.413/(G16+I16*$N$1*3.413)</f>
        <v>0.29238063250534957</v>
      </c>
      <c r="Q16" s="12">
        <f>P16/P18</f>
        <v>1.0261386700501482</v>
      </c>
      <c r="R16" s="17">
        <f t="shared" ref="R16:R21" si="5">H16+$N$1*I16*3.413</f>
        <v>25.280082750000002</v>
      </c>
      <c r="S16" s="12">
        <f>R16/R18</f>
        <v>1.0212408555689541</v>
      </c>
      <c r="U16" s="25">
        <v>-0.1</v>
      </c>
      <c r="V16"/>
      <c r="W16"/>
    </row>
    <row r="17" spans="2:23" x14ac:dyDescent="0.25">
      <c r="B17" s="1">
        <v>113.6</v>
      </c>
      <c r="C17" s="19" t="s">
        <v>41</v>
      </c>
      <c r="D17" s="6" t="s">
        <v>9</v>
      </c>
      <c r="E17" s="6" t="s">
        <v>42</v>
      </c>
      <c r="F17" s="1">
        <v>9.36</v>
      </c>
      <c r="G17" s="1">
        <v>29.88</v>
      </c>
      <c r="H17" s="1">
        <v>21.32</v>
      </c>
      <c r="I17" s="1">
        <v>0.56000000000000005</v>
      </c>
      <c r="J17" s="1">
        <v>3.19</v>
      </c>
      <c r="K17" s="22">
        <v>1180</v>
      </c>
      <c r="M17" s="27">
        <f>M16</f>
        <v>0.5</v>
      </c>
      <c r="N17" s="1">
        <f>G17+3.413*I17*$N$1</f>
        <v>31.504587999999998</v>
      </c>
      <c r="O17" s="12">
        <f>N17/N18</f>
        <v>0.95746168515615293</v>
      </c>
      <c r="P17" s="18">
        <f>(J17-I17)*3.413/(G17+I17*$N$1*3.413)</f>
        <v>0.28491691432371691</v>
      </c>
      <c r="Q17" s="12">
        <f>P17/P18</f>
        <v>0.99994401487445195</v>
      </c>
      <c r="R17" s="17">
        <f>H17+$N$1*I17*3.413</f>
        <v>22.944588</v>
      </c>
      <c r="S17" s="12">
        <f>R17/R18</f>
        <v>0.92689374918272982</v>
      </c>
      <c r="U17" s="25">
        <v>-0.05</v>
      </c>
      <c r="V17"/>
      <c r="W17"/>
    </row>
    <row r="18" spans="2:23" x14ac:dyDescent="0.25">
      <c r="B18" s="1">
        <v>102</v>
      </c>
      <c r="C18" s="13">
        <v>0</v>
      </c>
      <c r="D18" s="6" t="s">
        <v>9</v>
      </c>
      <c r="E18" s="6">
        <v>53</v>
      </c>
      <c r="F18" s="1">
        <v>9.49</v>
      </c>
      <c r="G18" s="1">
        <v>31.3</v>
      </c>
      <c r="H18" s="1">
        <v>23.15</v>
      </c>
      <c r="I18" s="1">
        <v>0.55300000000000005</v>
      </c>
      <c r="J18" s="1">
        <v>3.3</v>
      </c>
      <c r="K18" s="22">
        <v>1170</v>
      </c>
      <c r="M18" s="27"/>
      <c r="N18" s="1">
        <f t="shared" si="3"/>
        <v>32.904280650000004</v>
      </c>
      <c r="O18" s="12">
        <f>N18/N18</f>
        <v>1</v>
      </c>
      <c r="P18" s="18">
        <f t="shared" si="4"/>
        <v>0.28493286632601095</v>
      </c>
      <c r="Q18" s="12">
        <f>P18/P18</f>
        <v>1</v>
      </c>
      <c r="R18" s="17">
        <f t="shared" si="5"/>
        <v>24.754280649999998</v>
      </c>
      <c r="S18" s="12">
        <f>R18/R18</f>
        <v>1</v>
      </c>
      <c r="U18" s="25">
        <v>0</v>
      </c>
      <c r="V18"/>
      <c r="W18"/>
    </row>
    <row r="19" spans="2:23" x14ac:dyDescent="0.25">
      <c r="B19" s="1">
        <v>96.9</v>
      </c>
      <c r="C19" s="13">
        <v>-5</v>
      </c>
      <c r="D19" s="6" t="s">
        <v>9</v>
      </c>
      <c r="E19" s="6">
        <v>54</v>
      </c>
      <c r="F19" s="1">
        <v>8.94</v>
      </c>
      <c r="G19" s="1">
        <v>28.38</v>
      </c>
      <c r="H19" s="1">
        <v>19.989999999999998</v>
      </c>
      <c r="I19" s="1">
        <v>0.55000000000000004</v>
      </c>
      <c r="J19" s="1">
        <v>3.17</v>
      </c>
      <c r="K19" s="22">
        <v>1165</v>
      </c>
      <c r="M19" s="27">
        <f>M11</f>
        <v>0.5</v>
      </c>
      <c r="N19" s="1">
        <f t="shared" si="3"/>
        <v>29.9755775</v>
      </c>
      <c r="O19" s="12">
        <f>N19/N18</f>
        <v>0.91099324792563108</v>
      </c>
      <c r="P19" s="18">
        <f t="shared" si="4"/>
        <v>0.29831151710087989</v>
      </c>
      <c r="Q19" s="12">
        <f>P19/P18</f>
        <v>1.0469536945575155</v>
      </c>
      <c r="R19" s="17">
        <f t="shared" si="5"/>
        <v>21.585577499999999</v>
      </c>
      <c r="S19" s="12">
        <f>R19/R18</f>
        <v>0.87199372929465435</v>
      </c>
      <c r="U19" s="25">
        <v>0.05</v>
      </c>
      <c r="V19"/>
      <c r="W19"/>
    </row>
    <row r="20" spans="2:23" x14ac:dyDescent="0.25">
      <c r="B20" s="1">
        <v>91.8</v>
      </c>
      <c r="C20" s="13">
        <v>-10</v>
      </c>
      <c r="D20" s="6" t="s">
        <v>9</v>
      </c>
      <c r="E20" s="6">
        <v>55</v>
      </c>
      <c r="F20" s="1">
        <v>7.47</v>
      </c>
      <c r="G20" s="1">
        <v>23.35</v>
      </c>
      <c r="H20" s="1">
        <v>15.04</v>
      </c>
      <c r="I20" s="1">
        <v>0.56499999999999995</v>
      </c>
      <c r="J20" s="1">
        <v>3.13</v>
      </c>
      <c r="K20" s="22">
        <v>1170</v>
      </c>
      <c r="M20" s="27">
        <f>M12</f>
        <v>0.5</v>
      </c>
      <c r="N20" s="1">
        <f t="shared" si="3"/>
        <v>24.98909325</v>
      </c>
      <c r="O20" s="12">
        <f>N20/N18</f>
        <v>0.75944809478763053</v>
      </c>
      <c r="P20" s="18">
        <f t="shared" si="4"/>
        <v>0.35032663700192479</v>
      </c>
      <c r="Q20" s="12">
        <f>P20/P18</f>
        <v>1.2295058885944468</v>
      </c>
      <c r="R20" s="17">
        <f t="shared" si="5"/>
        <v>16.679093249999998</v>
      </c>
      <c r="S20" s="12">
        <f>R20/R18</f>
        <v>0.67378622250531839</v>
      </c>
      <c r="U20" s="25">
        <v>0.1</v>
      </c>
      <c r="V20"/>
      <c r="W20"/>
    </row>
    <row r="21" spans="2:23" x14ac:dyDescent="0.25">
      <c r="B21" s="1">
        <v>81.599999999999994</v>
      </c>
      <c r="C21" s="13">
        <v>-20</v>
      </c>
      <c r="D21" s="6" t="s">
        <v>9</v>
      </c>
      <c r="E21" s="6" t="s">
        <v>8</v>
      </c>
      <c r="F21" s="1">
        <v>6.7</v>
      </c>
      <c r="G21" s="1">
        <v>20.37</v>
      </c>
      <c r="H21" s="1">
        <v>12.88</v>
      </c>
      <c r="I21" s="1">
        <v>0.56000000000000005</v>
      </c>
      <c r="J21" s="1">
        <v>3.04</v>
      </c>
      <c r="K21" s="22">
        <v>1180</v>
      </c>
      <c r="M21" s="27">
        <f>M13</f>
        <v>0.5</v>
      </c>
      <c r="N21" s="1">
        <f t="shared" si="3"/>
        <v>21.994588</v>
      </c>
      <c r="O21" s="12">
        <f>N21/N18</f>
        <v>0.66844153907980963</v>
      </c>
      <c r="P21" s="18">
        <f t="shared" si="4"/>
        <v>0.38483285069945389</v>
      </c>
      <c r="Q21" s="12">
        <f>P21/P18</f>
        <v>1.3506088492407915</v>
      </c>
      <c r="R21" s="17">
        <f t="shared" si="5"/>
        <v>14.504588</v>
      </c>
      <c r="S21" s="12">
        <f>R21/R18</f>
        <v>0.58594261756501498</v>
      </c>
      <c r="U21" s="25">
        <v>0.2</v>
      </c>
      <c r="V21"/>
      <c r="W21"/>
    </row>
    <row r="22" spans="2:23" x14ac:dyDescent="0.25">
      <c r="C22" s="23" t="s">
        <v>36</v>
      </c>
      <c r="D22" s="6"/>
      <c r="E22" s="6"/>
      <c r="K22" s="22"/>
      <c r="O22" s="12"/>
      <c r="P22" s="18"/>
      <c r="Q22" s="12"/>
      <c r="R22" s="17"/>
      <c r="S22" s="12"/>
      <c r="U22" s="25"/>
      <c r="V22"/>
      <c r="W22"/>
    </row>
    <row r="23" spans="2:23" x14ac:dyDescent="0.25">
      <c r="B23" s="1">
        <v>132.6</v>
      </c>
      <c r="C23" s="19" t="s">
        <v>3</v>
      </c>
      <c r="D23" s="6" t="s">
        <v>7</v>
      </c>
      <c r="E23" s="6">
        <v>40</v>
      </c>
      <c r="F23" s="12">
        <v>8.1199999999999992</v>
      </c>
      <c r="G23" s="1">
        <v>31.321000000000002</v>
      </c>
      <c r="H23" s="1">
        <v>23.36</v>
      </c>
      <c r="I23" s="1">
        <v>0.56000000000000005</v>
      </c>
      <c r="J23" s="1">
        <v>3.86</v>
      </c>
      <c r="K23" s="22">
        <v>1150</v>
      </c>
      <c r="M23" s="26">
        <v>0</v>
      </c>
      <c r="N23" s="1">
        <f>G23+3.413*I23*$N$1</f>
        <v>32.945588000000001</v>
      </c>
      <c r="O23" s="12">
        <f>N23/N26</f>
        <v>0.99682902078665625</v>
      </c>
      <c r="P23" s="18">
        <f>(J23-I23)*3.413/(G23+I23*$N$1*3.413)</f>
        <v>0.34186368141312268</v>
      </c>
      <c r="Q23" s="12">
        <f>P23/P26</f>
        <v>1.2202349866634712</v>
      </c>
      <c r="R23" s="17">
        <f>H23+$N$1*I23*3.413</f>
        <v>24.984587999999999</v>
      </c>
      <c r="S23" s="12">
        <f>R23/R26</f>
        <v>0.99340757342765829</v>
      </c>
      <c r="U23" s="25">
        <v>-0.3</v>
      </c>
      <c r="V23"/>
      <c r="W23"/>
    </row>
    <row r="24" spans="2:23" x14ac:dyDescent="0.25">
      <c r="B24" s="1">
        <v>112.2</v>
      </c>
      <c r="C24" s="19" t="s">
        <v>2</v>
      </c>
      <c r="D24" s="6" t="s">
        <v>7</v>
      </c>
      <c r="E24" s="6">
        <v>36</v>
      </c>
      <c r="F24" s="12">
        <v>9.24</v>
      </c>
      <c r="G24" s="1">
        <v>31.8</v>
      </c>
      <c r="H24" s="1">
        <v>23.16</v>
      </c>
      <c r="I24" s="1">
        <v>0.56299999999999994</v>
      </c>
      <c r="J24" s="1">
        <v>3.44</v>
      </c>
      <c r="K24" s="22">
        <v>1150</v>
      </c>
      <c r="M24" s="26">
        <f>M23</f>
        <v>0</v>
      </c>
      <c r="N24" s="1">
        <f t="shared" ref="N24:N30" si="6">G24+3.413*I24*$N$1</f>
        <v>33.433291150000002</v>
      </c>
      <c r="O24" s="12">
        <f>N24/N26</f>
        <v>1.0115853715747822</v>
      </c>
      <c r="P24" s="18">
        <f t="shared" ref="P24:P30" si="7">(J24-I24)*3.413/(G24+I24*$N$1*3.413)</f>
        <v>0.29369531572424923</v>
      </c>
      <c r="Q24" s="12">
        <f>P24/P26</f>
        <v>1.0483046873669648</v>
      </c>
      <c r="R24" s="17">
        <f t="shared" ref="R24:R30" si="8">H24+$N$1*I24*3.413</f>
        <v>24.793291149999998</v>
      </c>
      <c r="S24" s="12">
        <f>R24/R26</f>
        <v>0.98580145482514803</v>
      </c>
      <c r="U24" s="25">
        <v>-0.1</v>
      </c>
    </row>
    <row r="25" spans="2:23" x14ac:dyDescent="0.25">
      <c r="B25" s="1">
        <v>107.2</v>
      </c>
      <c r="C25" s="19" t="s">
        <v>41</v>
      </c>
      <c r="D25" s="6" t="s">
        <v>7</v>
      </c>
      <c r="E25" s="6">
        <v>33</v>
      </c>
      <c r="F25" s="12">
        <v>9.42</v>
      </c>
      <c r="G25" s="1">
        <v>30.52</v>
      </c>
      <c r="H25" s="1">
        <v>22.95</v>
      </c>
      <c r="I25" s="1">
        <v>0.56200000000000006</v>
      </c>
      <c r="J25" s="1">
        <v>3.24</v>
      </c>
      <c r="K25" s="22">
        <v>1140</v>
      </c>
      <c r="M25" s="26">
        <f>M23</f>
        <v>0</v>
      </c>
      <c r="N25" s="1">
        <f>G25+3.413*I25*$N$1</f>
        <v>32.150390100000003</v>
      </c>
      <c r="O25" s="12">
        <f>N25/N26</f>
        <v>0.97276885394463175</v>
      </c>
      <c r="P25" s="18">
        <f>(J25-I25)*3.413/(G25+I25*$N$1*3.413)</f>
        <v>0.2842893654344803</v>
      </c>
      <c r="Q25" s="12">
        <f>P25/P26</f>
        <v>1.0147314526233666</v>
      </c>
      <c r="R25" s="17">
        <f>H25+$N$1*I25*3.413</f>
        <v>24.580390099999999</v>
      </c>
      <c r="S25" s="12">
        <f>R25/R26</f>
        <v>0.97733633563003863</v>
      </c>
      <c r="U25" s="25">
        <v>-0.05</v>
      </c>
    </row>
    <row r="26" spans="2:23" x14ac:dyDescent="0.25">
      <c r="B26" s="1">
        <v>102</v>
      </c>
      <c r="C26" s="13">
        <v>0</v>
      </c>
      <c r="D26" s="6" t="s">
        <v>7</v>
      </c>
      <c r="E26" s="6">
        <v>23</v>
      </c>
      <c r="F26" s="12">
        <v>9.6</v>
      </c>
      <c r="G26" s="1">
        <v>31.42</v>
      </c>
      <c r="H26" s="1">
        <v>23.52</v>
      </c>
      <c r="I26" s="1">
        <v>0.56200000000000006</v>
      </c>
      <c r="J26" s="1">
        <v>3.2749999999999999</v>
      </c>
      <c r="K26" s="22">
        <v>1160</v>
      </c>
      <c r="M26" s="26"/>
      <c r="N26" s="1">
        <f t="shared" si="6"/>
        <v>33.050390100000001</v>
      </c>
      <c r="O26" s="12">
        <f>N26/N26</f>
        <v>1</v>
      </c>
      <c r="P26" s="18">
        <f t="shared" si="7"/>
        <v>0.28016216970461716</v>
      </c>
      <c r="Q26" s="12">
        <f>P26/P26</f>
        <v>1</v>
      </c>
      <c r="R26" s="17">
        <f t="shared" si="8"/>
        <v>25.150390099999999</v>
      </c>
      <c r="S26" s="12">
        <f>R26/R26</f>
        <v>1</v>
      </c>
      <c r="U26" s="25">
        <v>0</v>
      </c>
    </row>
    <row r="27" spans="2:23" x14ac:dyDescent="0.25">
      <c r="B27" s="1">
        <v>96.9</v>
      </c>
      <c r="C27" s="13">
        <v>-5</v>
      </c>
      <c r="D27" s="6" t="s">
        <v>7</v>
      </c>
      <c r="E27" s="6">
        <v>44</v>
      </c>
      <c r="F27" s="12">
        <v>9.4600000000000009</v>
      </c>
      <c r="G27" s="1">
        <v>30.32</v>
      </c>
      <c r="H27" s="1">
        <v>22.02</v>
      </c>
      <c r="I27" s="1">
        <v>0.55800000000000005</v>
      </c>
      <c r="J27" s="1">
        <v>3.21</v>
      </c>
      <c r="K27" s="22">
        <v>1140</v>
      </c>
      <c r="M27" s="26">
        <v>0</v>
      </c>
      <c r="N27" s="1">
        <f t="shared" si="6"/>
        <v>31.938785899999999</v>
      </c>
      <c r="O27" s="12">
        <f>N27/N26</f>
        <v>0.96636638186004342</v>
      </c>
      <c r="P27" s="18">
        <f t="shared" si="7"/>
        <v>0.28339449183633497</v>
      </c>
      <c r="Q27" s="12">
        <f>P27/P26</f>
        <v>1.0115373254537747</v>
      </c>
      <c r="R27" s="17">
        <f t="shared" si="8"/>
        <v>23.638785899999998</v>
      </c>
      <c r="S27" s="12">
        <f>R27/R26</f>
        <v>0.93989738552802804</v>
      </c>
      <c r="U27" s="25">
        <v>0.05</v>
      </c>
    </row>
    <row r="28" spans="2:23" x14ac:dyDescent="0.25">
      <c r="B28" s="1">
        <v>91.8</v>
      </c>
      <c r="C28" s="13">
        <v>-10</v>
      </c>
      <c r="D28" s="6" t="s">
        <v>7</v>
      </c>
      <c r="E28" s="6">
        <v>45</v>
      </c>
      <c r="F28" s="12">
        <v>9.2200000000000006</v>
      </c>
      <c r="G28" s="1">
        <v>29.2</v>
      </c>
      <c r="H28" s="1">
        <v>20.5</v>
      </c>
      <c r="I28" s="1">
        <v>0.55600000000000005</v>
      </c>
      <c r="J28" s="1">
        <v>3.17</v>
      </c>
      <c r="K28" s="22">
        <v>1140</v>
      </c>
      <c r="M28" s="26">
        <f>M27</f>
        <v>0</v>
      </c>
      <c r="N28" s="1">
        <f t="shared" si="6"/>
        <v>30.812983799999998</v>
      </c>
      <c r="O28" s="12">
        <f>N28/N26</f>
        <v>0.93230318028833181</v>
      </c>
      <c r="P28" s="18">
        <f t="shared" si="7"/>
        <v>0.28953969722335038</v>
      </c>
      <c r="Q28" s="12">
        <f>P28/P26</f>
        <v>1.0334717836052605</v>
      </c>
      <c r="R28" s="17">
        <f t="shared" si="8"/>
        <v>22.112983799999999</v>
      </c>
      <c r="S28" s="12">
        <f>R28/R26</f>
        <v>0.87923025098525209</v>
      </c>
      <c r="U28" s="25">
        <v>0.1</v>
      </c>
    </row>
    <row r="29" spans="2:23" x14ac:dyDescent="0.25">
      <c r="B29" s="1">
        <v>81.599999999999994</v>
      </c>
      <c r="C29" s="13">
        <v>-20</v>
      </c>
      <c r="D29" s="6" t="s">
        <v>7</v>
      </c>
      <c r="E29" s="6">
        <v>48</v>
      </c>
      <c r="F29" s="12">
        <v>8.2799999999999994</v>
      </c>
      <c r="G29" s="1">
        <v>25.83</v>
      </c>
      <c r="H29" s="1">
        <v>16.760000000000002</v>
      </c>
      <c r="I29" s="1">
        <v>0.56100000000000005</v>
      </c>
      <c r="J29" s="1">
        <v>3.12</v>
      </c>
      <c r="K29" s="22">
        <v>1170</v>
      </c>
      <c r="M29" s="26">
        <f t="shared" ref="M29:M30" si="9">M28</f>
        <v>0</v>
      </c>
      <c r="N29" s="1">
        <f t="shared" si="6"/>
        <v>27.45748905</v>
      </c>
      <c r="O29" s="12">
        <f>N29/N26</f>
        <v>0.83077654959358549</v>
      </c>
      <c r="P29" s="18">
        <f t="shared" si="7"/>
        <v>0.31808687910593925</v>
      </c>
      <c r="Q29" s="12">
        <f>P29/P26</f>
        <v>1.1353669892023865</v>
      </c>
      <c r="R29" s="17">
        <f t="shared" si="8"/>
        <v>18.387489050000003</v>
      </c>
      <c r="S29" s="12">
        <f>R29/R26</f>
        <v>0.73110154462375532</v>
      </c>
      <c r="U29" s="25">
        <v>0.2</v>
      </c>
    </row>
    <row r="30" spans="2:23" x14ac:dyDescent="0.25">
      <c r="B30" s="1">
        <v>71.400000000000006</v>
      </c>
      <c r="C30" s="19">
        <v>-30</v>
      </c>
      <c r="D30" s="6" t="s">
        <v>7</v>
      </c>
      <c r="E30" s="6">
        <v>49</v>
      </c>
      <c r="F30" s="1">
        <v>6.98</v>
      </c>
      <c r="G30" s="1">
        <v>21.7</v>
      </c>
      <c r="H30" s="1">
        <v>13.03</v>
      </c>
      <c r="I30" s="1">
        <v>0.55700000000000005</v>
      </c>
      <c r="J30" s="1">
        <v>3.03</v>
      </c>
      <c r="K30" s="22">
        <v>1170</v>
      </c>
      <c r="M30" s="26">
        <f t="shared" si="9"/>
        <v>0</v>
      </c>
      <c r="N30" s="1">
        <f t="shared" si="6"/>
        <v>23.31588485</v>
      </c>
      <c r="O30" s="12">
        <f>N30/N26</f>
        <v>0.7054647397338889</v>
      </c>
      <c r="P30" s="18">
        <f t="shared" si="7"/>
        <v>0.36199994357065973</v>
      </c>
      <c r="Q30" s="12">
        <f>P30/P26</f>
        <v>1.2921085810847568</v>
      </c>
      <c r="R30" s="17">
        <f t="shared" si="8"/>
        <v>14.64588485</v>
      </c>
      <c r="S30" s="12">
        <f>R30/R26</f>
        <v>0.58233231340614477</v>
      </c>
    </row>
    <row r="31" spans="2:23" x14ac:dyDescent="0.25">
      <c r="C31" s="19"/>
      <c r="D31" s="6"/>
      <c r="E31" s="6"/>
      <c r="O31" s="12"/>
      <c r="P31" s="18"/>
      <c r="Q31" s="12"/>
      <c r="R31" s="17"/>
      <c r="S31" s="12"/>
    </row>
    <row r="32" spans="2:23" ht="15.75" thickBot="1" x14ac:dyDescent="0.3">
      <c r="C32" s="19"/>
      <c r="D32" s="6"/>
      <c r="E32" s="6"/>
      <c r="L32" s="20" t="s">
        <v>32</v>
      </c>
      <c r="O32" s="12"/>
      <c r="P32" s="18"/>
      <c r="Q32" s="12"/>
      <c r="R32" s="17"/>
      <c r="S32" s="12"/>
    </row>
    <row r="33" spans="3:19" x14ac:dyDescent="0.25">
      <c r="C33" s="16"/>
      <c r="D33" s="6"/>
      <c r="E33" s="6"/>
      <c r="F33" s="12"/>
      <c r="N33" s="8" t="s">
        <v>6</v>
      </c>
      <c r="O33" s="14"/>
      <c r="P33" s="8" t="s">
        <v>5</v>
      </c>
      <c r="Q33" s="14"/>
      <c r="R33" s="15" t="s">
        <v>4</v>
      </c>
      <c r="S33" s="14"/>
    </row>
    <row r="34" spans="3:19" ht="15.75" thickBot="1" x14ac:dyDescent="0.3">
      <c r="C34" s="13"/>
      <c r="D34" s="6"/>
      <c r="E34" s="6"/>
      <c r="F34" s="12"/>
      <c r="N34" s="3" t="s">
        <v>31</v>
      </c>
      <c r="O34" s="11">
        <v>2018</v>
      </c>
      <c r="P34" s="3" t="s">
        <v>31</v>
      </c>
      <c r="Q34" s="11">
        <v>2018</v>
      </c>
      <c r="R34" s="3" t="s">
        <v>31</v>
      </c>
      <c r="S34" s="11">
        <v>2018</v>
      </c>
    </row>
    <row r="35" spans="3:19" x14ac:dyDescent="0.25">
      <c r="D35" s="6"/>
      <c r="E35" s="6"/>
      <c r="L35" s="9" t="s">
        <v>47</v>
      </c>
      <c r="M35" s="10" t="s">
        <v>3</v>
      </c>
      <c r="N35" s="30">
        <v>0.82553367524384791</v>
      </c>
      <c r="O35" s="29">
        <f>O7*$M7+O15*$M15+O23*$M23</f>
        <v>0.98848485114305706</v>
      </c>
      <c r="P35" s="30">
        <v>1.35</v>
      </c>
      <c r="Q35" s="29">
        <f>Q7*$M7+Q15*$M15+Q23*$M23</f>
        <v>1.1017595213499956</v>
      </c>
      <c r="R35" s="31">
        <v>0.88858337388033204</v>
      </c>
      <c r="S35" s="29">
        <f>S7*$M7+S15*$M15+S23*$M23</f>
        <v>1.0418816803544129</v>
      </c>
    </row>
    <row r="36" spans="3:19" x14ac:dyDescent="0.25">
      <c r="D36" s="6"/>
      <c r="E36" s="6"/>
      <c r="L36" s="5" t="s">
        <v>48</v>
      </c>
      <c r="M36" s="7" t="s">
        <v>2</v>
      </c>
      <c r="N36" s="33">
        <v>0.89428337893660159</v>
      </c>
      <c r="O36" s="32">
        <f>O8*$M8+O16*$M16+O24*$M24</f>
        <v>1.0144852653441156</v>
      </c>
      <c r="P36" s="33">
        <v>1.1599999999999999</v>
      </c>
      <c r="Q36" s="32">
        <f>Q8*$M8+Q16*$M16+Q24*$M24</f>
        <v>1.0390715771368566</v>
      </c>
      <c r="R36" s="34">
        <v>0.94748269455557854</v>
      </c>
      <c r="S36" s="32">
        <f>S8*$M8+S16*$M16+S24*$M24</f>
        <v>1.0539188193812288</v>
      </c>
    </row>
    <row r="37" spans="3:19" x14ac:dyDescent="0.25">
      <c r="D37" s="6"/>
      <c r="E37" s="6"/>
      <c r="L37" s="5" t="s">
        <v>49</v>
      </c>
      <c r="M37" s="7" t="s">
        <v>44</v>
      </c>
      <c r="N37" s="33"/>
      <c r="O37" s="32">
        <f>O36+(O38-O36)*($M37-$M36)/($M38-$M36)</f>
        <v>1.0048652256059971</v>
      </c>
      <c r="P37" s="33"/>
      <c r="Q37" s="32">
        <f>Q36+(Q38-Q36)*($M37-$M36)/($M38-$M36)</f>
        <v>1.0302237658195956</v>
      </c>
      <c r="R37" s="34"/>
      <c r="S37" s="32">
        <f>S36+(S38-S36)*($M37-$M36)/($M38-$M36)</f>
        <v>1.0332433207390015</v>
      </c>
    </row>
    <row r="38" spans="3:19" x14ac:dyDescent="0.25">
      <c r="D38" s="6"/>
      <c r="E38" s="6"/>
      <c r="L38" s="5" t="s">
        <v>39</v>
      </c>
      <c r="M38" s="7" t="s">
        <v>41</v>
      </c>
      <c r="N38" s="33"/>
      <c r="O38" s="32">
        <f>O9*$M9+O17*$M17+O25*$M25</f>
        <v>0.99043516599881909</v>
      </c>
      <c r="P38" s="33"/>
      <c r="Q38" s="32">
        <f>Q9*$M9+Q17*$M17+Q25*$M25</f>
        <v>1.016952048843704</v>
      </c>
      <c r="R38" s="34"/>
      <c r="S38" s="32">
        <f>S9*$M9+S17*$M17+S25*$M25</f>
        <v>1.0022300727756606</v>
      </c>
    </row>
    <row r="39" spans="3:19" x14ac:dyDescent="0.25">
      <c r="D39" s="6"/>
      <c r="E39" s="6"/>
      <c r="L39" s="5" t="s">
        <v>50</v>
      </c>
      <c r="M39" s="4">
        <v>0</v>
      </c>
      <c r="N39" s="33">
        <v>1</v>
      </c>
      <c r="O39" s="32">
        <f>AVERAGE(O10,O18,O26)</f>
        <v>1</v>
      </c>
      <c r="P39" s="33">
        <v>1</v>
      </c>
      <c r="Q39" s="32">
        <f>AVERAGE(Q10,Q18,Q26)</f>
        <v>1</v>
      </c>
      <c r="R39" s="34">
        <v>1</v>
      </c>
      <c r="S39" s="32">
        <f>AVERAGE(S10,S18,S26)</f>
        <v>1</v>
      </c>
    </row>
    <row r="40" spans="3:19" x14ac:dyDescent="0.25">
      <c r="D40" s="6"/>
      <c r="E40" s="6"/>
      <c r="L40" s="5" t="s">
        <v>51</v>
      </c>
      <c r="M40" s="4">
        <v>-4</v>
      </c>
      <c r="N40" s="33"/>
      <c r="O40" s="32">
        <f>O39+(O41-O39)*($M40-$M39)/($M41-$M39)</f>
        <v>0.93988895086840929</v>
      </c>
      <c r="P40" s="33"/>
      <c r="Q40" s="32">
        <f>Q39+(Q41-Q39)*($M40-$M39)/($M41-$M39)</f>
        <v>1.0339137090123902</v>
      </c>
      <c r="R40" s="34"/>
      <c r="S40" s="32">
        <f>S39+(S41-S39)*($M40-$M39)/($M41-$M39)</f>
        <v>0.9130237522686826</v>
      </c>
    </row>
    <row r="41" spans="3:19" x14ac:dyDescent="0.25">
      <c r="D41" s="6"/>
      <c r="E41" s="6"/>
      <c r="L41" s="5" t="s">
        <v>39</v>
      </c>
      <c r="M41" s="4">
        <v>-5</v>
      </c>
      <c r="N41" s="33"/>
      <c r="O41" s="32">
        <f>O11*$M11+O19*$M19+O27*$M27</f>
        <v>0.92486118858551158</v>
      </c>
      <c r="P41" s="33"/>
      <c r="Q41" s="32">
        <f>Q11*$M11+Q19*$M19+Q27*$M27</f>
        <v>1.0423921362654878</v>
      </c>
      <c r="R41" s="34"/>
      <c r="S41" s="32">
        <f>S11*$M11+S19*$M19+S27*$M27</f>
        <v>0.8912796903358533</v>
      </c>
    </row>
    <row r="42" spans="3:19" x14ac:dyDescent="0.25">
      <c r="D42" s="6"/>
      <c r="E42" s="6"/>
      <c r="L42" s="5" t="s">
        <v>52</v>
      </c>
      <c r="M42" s="4">
        <v>-8</v>
      </c>
      <c r="N42" s="33"/>
      <c r="O42" s="32">
        <f>O41+(O43-O41)*($M42-$M41)/($M43-$M41)</f>
        <v>0.86499891163042975</v>
      </c>
      <c r="P42" s="33"/>
      <c r="Q42" s="32">
        <f>AVERAGE(Q41,Q43)</f>
        <v>1.0946645544670366</v>
      </c>
      <c r="R42" s="34"/>
      <c r="S42" s="32">
        <f>S41+(S43-S41)*($M42-$M41)/($M43-$M41)</f>
        <v>0.80464645626961029</v>
      </c>
    </row>
    <row r="43" spans="3:19" x14ac:dyDescent="0.25">
      <c r="D43" s="6"/>
      <c r="E43" s="6"/>
      <c r="L43" s="5" t="s">
        <v>53</v>
      </c>
      <c r="M43" s="4">
        <v>-10</v>
      </c>
      <c r="N43" s="33">
        <v>0.88677497608699818</v>
      </c>
      <c r="O43" s="32">
        <f>O12*$M12+O20*$M20+O28*$M28</f>
        <v>0.82509072699370845</v>
      </c>
      <c r="P43" s="33">
        <v>1.1100000000000001</v>
      </c>
      <c r="Q43" s="32">
        <f>Q12*$M12+Q20*$M20+Q28*$M28</f>
        <v>1.1469369726685854</v>
      </c>
      <c r="R43" s="34">
        <v>0.91167917549968924</v>
      </c>
      <c r="S43" s="32">
        <f>S12*$M12+S20*$M20+S28*$M28</f>
        <v>0.74689096689211487</v>
      </c>
    </row>
    <row r="44" spans="3:19" x14ac:dyDescent="0.25">
      <c r="D44" s="6"/>
      <c r="E44" s="6"/>
      <c r="L44" s="5" t="s">
        <v>54</v>
      </c>
      <c r="M44" s="4">
        <v>-16</v>
      </c>
      <c r="N44" s="33"/>
      <c r="O44" s="32">
        <f>O43+(O45-O43)*($M44-$M43)/($M45-$M43)</f>
        <v>0.73174756653060713</v>
      </c>
      <c r="P44" s="33"/>
      <c r="Q44" s="32">
        <f>Q43+(Q45-Q43)*($M44-$M43)/($M45-$M43)</f>
        <v>1.264855841747766</v>
      </c>
      <c r="R44" s="34"/>
      <c r="S44" s="32">
        <f>S43+(S45-S43)*($M44-$M43)/($M45-$M43)</f>
        <v>0.64643446170855334</v>
      </c>
    </row>
    <row r="45" spans="3:19" x14ac:dyDescent="0.25">
      <c r="D45" s="6"/>
      <c r="E45" s="6"/>
      <c r="L45" s="5" t="s">
        <v>39</v>
      </c>
      <c r="M45" s="4">
        <v>-20</v>
      </c>
      <c r="N45" s="33"/>
      <c r="O45" s="32">
        <f>O13*$M13+O21*$M21+O29*$M29</f>
        <v>0.66951879288853955</v>
      </c>
      <c r="P45" s="33"/>
      <c r="Q45" s="32">
        <f>Q13*$M13+Q21*$M21+Q29*$M29</f>
        <v>1.3434684211338865</v>
      </c>
      <c r="R45" s="34"/>
      <c r="S45" s="32">
        <f>S13*$M13+S21*$M21+S29*$M29</f>
        <v>0.57946345825284573</v>
      </c>
    </row>
    <row r="46" spans="3:19" ht="15.75" thickBot="1" x14ac:dyDescent="0.3">
      <c r="L46" s="2" t="s">
        <v>55</v>
      </c>
      <c r="M46" s="21">
        <v>-30</v>
      </c>
      <c r="N46" s="36">
        <v>0.84</v>
      </c>
      <c r="O46" s="35"/>
      <c r="P46" s="36">
        <v>1.1599999999999999</v>
      </c>
      <c r="Q46" s="35"/>
      <c r="R46" s="37">
        <v>0.91</v>
      </c>
      <c r="S46" s="35"/>
    </row>
    <row r="47" spans="3:19" x14ac:dyDescent="0.25">
      <c r="M47" s="28"/>
      <c r="O47" s="18"/>
    </row>
    <row r="48" spans="3:19" x14ac:dyDescent="0.25">
      <c r="H48" s="1" t="s">
        <v>60</v>
      </c>
      <c r="I48" s="1" t="s">
        <v>18</v>
      </c>
      <c r="J48" s="1" t="s">
        <v>61</v>
      </c>
      <c r="M48" s="28"/>
      <c r="O48" s="18"/>
    </row>
    <row r="49" spans="8:12" x14ac:dyDescent="0.25">
      <c r="H49" s="18">
        <f>ROUND(O44,3)</f>
        <v>0.73199999999999998</v>
      </c>
      <c r="I49" s="18">
        <f>ROUND(Q44,3)</f>
        <v>1.2649999999999999</v>
      </c>
      <c r="J49" s="18">
        <f>ROUND(S44,3)</f>
        <v>0.64600000000000002</v>
      </c>
      <c r="L49" s="1" t="s">
        <v>56</v>
      </c>
    </row>
    <row r="50" spans="8:12" x14ac:dyDescent="0.25">
      <c r="H50" s="18">
        <f>ROUND(O42,3)</f>
        <v>0.86499999999999999</v>
      </c>
      <c r="I50" s="18">
        <f>ROUND(Q42,3)</f>
        <v>1.095</v>
      </c>
      <c r="J50" s="18">
        <f>ROUND(S42,3)</f>
        <v>0.80500000000000005</v>
      </c>
      <c r="L50" s="1" t="s">
        <v>57</v>
      </c>
    </row>
    <row r="51" spans="8:12" x14ac:dyDescent="0.25">
      <c r="H51" s="18">
        <f>ROUND(O40,3)</f>
        <v>0.94</v>
      </c>
      <c r="I51" s="18">
        <f>ROUND(Q40,3)</f>
        <v>1.034</v>
      </c>
      <c r="J51" s="18">
        <f>ROUND(S40,3)</f>
        <v>0.91300000000000003</v>
      </c>
      <c r="L51" s="1" t="s">
        <v>58</v>
      </c>
    </row>
    <row r="52" spans="8:12" x14ac:dyDescent="0.25">
      <c r="H52" s="18">
        <f>ROUND(O37,3)</f>
        <v>1.0049999999999999</v>
      </c>
      <c r="I52" s="18">
        <f>ROUND(Q37,3)</f>
        <v>1.03</v>
      </c>
      <c r="J52" s="18">
        <f>ROUND(S37,3)</f>
        <v>1.0329999999999999</v>
      </c>
      <c r="L52" s="1" t="s">
        <v>59</v>
      </c>
    </row>
  </sheetData>
  <pageMargins left="0.7" right="0.7" top="0.75" bottom="0.75" header="0.3" footer="0.3"/>
  <pageSetup orientation="portrait" horizontalDpi="0" verticalDpi="0" r:id="rId1"/>
  <headerFooter>
    <oddFooter>&amp;L&amp;Z&amp;F &amp;A&amp;C&amp;P&amp;R&amp;D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52"/>
  <sheetViews>
    <sheetView topLeftCell="A33" workbookViewId="0">
      <selection activeCell="H48" sqref="H48:L52"/>
    </sheetView>
  </sheetViews>
  <sheetFormatPr defaultRowHeight="15" x14ac:dyDescent="0.25"/>
  <cols>
    <col min="1" max="1" width="3.28515625" style="1" customWidth="1"/>
    <col min="2" max="3" width="7.5703125" style="1" customWidth="1"/>
    <col min="4" max="4" width="9.140625" style="1"/>
    <col min="5" max="5" width="7" style="1" customWidth="1"/>
    <col min="6" max="6" width="5.7109375" style="1" customWidth="1"/>
    <col min="7" max="7" width="7.42578125" style="1" bestFit="1" customWidth="1"/>
    <col min="8" max="8" width="8" style="1" customWidth="1"/>
    <col min="9" max="9" width="7" style="1" customWidth="1"/>
    <col min="10" max="10" width="6" style="1" customWidth="1"/>
    <col min="11" max="11" width="7.5703125" style="1" customWidth="1"/>
    <col min="12" max="12" width="21" style="1" customWidth="1"/>
    <col min="13" max="13" width="5.85546875" style="1" customWidth="1"/>
    <col min="14" max="14" width="6.7109375" style="1" customWidth="1"/>
    <col min="15" max="15" width="8.7109375" style="1" customWidth="1"/>
    <col min="16" max="16" width="6" style="1" customWidth="1"/>
    <col min="17" max="17" width="7.7109375" style="1" customWidth="1"/>
    <col min="18" max="18" width="6.7109375" style="1" customWidth="1"/>
    <col min="19" max="19" width="7.140625" style="1" customWidth="1"/>
    <col min="20" max="20" width="3.28515625" style="1" customWidth="1"/>
    <col min="21" max="21" width="7.140625" style="1" customWidth="1"/>
    <col min="22" max="22" width="3.42578125" style="1" customWidth="1"/>
    <col min="23" max="16384" width="9.140625" style="1"/>
  </cols>
  <sheetData>
    <row r="1" spans="2:23" x14ac:dyDescent="0.25">
      <c r="M1" s="24" t="s">
        <v>37</v>
      </c>
      <c r="N1" s="1">
        <v>0.85</v>
      </c>
    </row>
    <row r="2" spans="2:23" x14ac:dyDescent="0.25">
      <c r="C2" s="1" t="s">
        <v>30</v>
      </c>
    </row>
    <row r="4" spans="2:23" x14ac:dyDescent="0.25">
      <c r="B4" s="1" t="s">
        <v>28</v>
      </c>
      <c r="C4" s="1" t="s">
        <v>28</v>
      </c>
      <c r="G4" s="1" t="s">
        <v>29</v>
      </c>
      <c r="H4" s="1" t="s">
        <v>27</v>
      </c>
      <c r="I4" s="1" t="s">
        <v>25</v>
      </c>
      <c r="J4" s="1" t="s">
        <v>26</v>
      </c>
      <c r="K4" s="1" t="s">
        <v>25</v>
      </c>
      <c r="N4" s="1" t="s">
        <v>46</v>
      </c>
      <c r="P4" s="1" t="s">
        <v>18</v>
      </c>
      <c r="R4" s="1" t="s">
        <v>45</v>
      </c>
    </row>
    <row r="5" spans="2:23" x14ac:dyDescent="0.25">
      <c r="B5" s="1" t="s">
        <v>1</v>
      </c>
      <c r="C5" s="1" t="s">
        <v>24</v>
      </c>
      <c r="D5" s="1" t="s">
        <v>23</v>
      </c>
      <c r="E5" s="1" t="s">
        <v>22</v>
      </c>
      <c r="F5" s="1" t="s">
        <v>0</v>
      </c>
      <c r="G5" s="1" t="s">
        <v>21</v>
      </c>
      <c r="H5" s="1" t="s">
        <v>21</v>
      </c>
      <c r="I5" s="1" t="s">
        <v>20</v>
      </c>
      <c r="J5" s="1" t="s">
        <v>20</v>
      </c>
      <c r="K5" s="1" t="s">
        <v>19</v>
      </c>
      <c r="M5" s="1" t="s">
        <v>40</v>
      </c>
      <c r="N5" s="1" t="s">
        <v>21</v>
      </c>
      <c r="O5" s="1" t="s">
        <v>6</v>
      </c>
      <c r="P5" s="1" t="s">
        <v>18</v>
      </c>
      <c r="Q5" s="1" t="s">
        <v>17</v>
      </c>
      <c r="R5" s="1" t="s">
        <v>21</v>
      </c>
      <c r="S5" s="1" t="s">
        <v>6</v>
      </c>
    </row>
    <row r="6" spans="2:23" x14ac:dyDescent="0.25">
      <c r="C6" s="20" t="s">
        <v>35</v>
      </c>
      <c r="U6" s="1" t="s">
        <v>38</v>
      </c>
    </row>
    <row r="7" spans="2:23" x14ac:dyDescent="0.25">
      <c r="B7" s="1">
        <v>140.6</v>
      </c>
      <c r="C7" s="19" t="s">
        <v>3</v>
      </c>
      <c r="D7" s="6" t="s">
        <v>12</v>
      </c>
      <c r="E7" s="6" t="s">
        <v>16</v>
      </c>
      <c r="F7" s="12">
        <v>9.64</v>
      </c>
      <c r="G7" s="1">
        <v>31.49</v>
      </c>
      <c r="H7" s="1">
        <v>23.98</v>
      </c>
      <c r="I7" s="1">
        <v>0.55800000000000005</v>
      </c>
      <c r="J7" s="1">
        <v>3.27</v>
      </c>
      <c r="K7" s="22">
        <v>1190</v>
      </c>
      <c r="M7" s="27">
        <v>0</v>
      </c>
      <c r="N7" s="1">
        <f>G7+3.413*I7*$N$1</f>
        <v>33.108785900000001</v>
      </c>
      <c r="O7" s="12">
        <f>N7/N10</f>
        <v>0.99237169831789807</v>
      </c>
      <c r="P7" s="18">
        <f>(J7-I7)*3.413/(G7+I7*$N$1*3.413)</f>
        <v>0.27956494774397628</v>
      </c>
      <c r="Q7" s="12">
        <f>P7/P10</f>
        <v>1.1353747325400068</v>
      </c>
      <c r="R7" s="17">
        <f>H7+$N$1*I7*3.413</f>
        <v>25.598785899999999</v>
      </c>
      <c r="S7" s="12">
        <f>R7/R10</f>
        <v>1.0727265463548603</v>
      </c>
      <c r="U7" s="25">
        <v>-0.3</v>
      </c>
      <c r="V7"/>
      <c r="W7"/>
    </row>
    <row r="8" spans="2:23" x14ac:dyDescent="0.25">
      <c r="B8" s="1">
        <v>129.80000000000001</v>
      </c>
      <c r="C8" s="19" t="s">
        <v>2</v>
      </c>
      <c r="D8" s="6" t="s">
        <v>12</v>
      </c>
      <c r="E8" s="6" t="s">
        <v>15</v>
      </c>
      <c r="F8" s="12">
        <v>10.35</v>
      </c>
      <c r="G8" s="1">
        <v>32.43</v>
      </c>
      <c r="H8" s="1">
        <v>24.34</v>
      </c>
      <c r="I8" s="1">
        <v>0.54800000000000004</v>
      </c>
      <c r="J8" s="1">
        <v>3.13</v>
      </c>
      <c r="K8" s="22">
        <v>1190</v>
      </c>
      <c r="M8" s="27">
        <f>M7</f>
        <v>0</v>
      </c>
      <c r="N8" s="1">
        <f t="shared" ref="N8:N13" si="0">G8+3.413*I8*$N$1</f>
        <v>34.0197754</v>
      </c>
      <c r="O8" s="12">
        <f>N8/N10</f>
        <v>1.0196768432421273</v>
      </c>
      <c r="P8" s="18">
        <f t="shared" ref="P8:P13" si="1">(J8-I8)*3.413/(G8+I8*$N$1*3.413)</f>
        <v>0.25903657200511676</v>
      </c>
      <c r="Q8" s="12">
        <f>P8/P10</f>
        <v>1.052004484223565</v>
      </c>
      <c r="R8" s="17">
        <f t="shared" ref="R8:R13" si="2">H8+$N$1*I8*3.413</f>
        <v>25.9297754</v>
      </c>
      <c r="S8" s="12">
        <f>R8/R10</f>
        <v>1.0865967831935035</v>
      </c>
      <c r="U8" s="25">
        <v>-0.1</v>
      </c>
      <c r="V8"/>
      <c r="W8"/>
    </row>
    <row r="9" spans="2:23" x14ac:dyDescent="0.25">
      <c r="B9" s="1">
        <v>113.6</v>
      </c>
      <c r="C9" s="19" t="s">
        <v>41</v>
      </c>
      <c r="D9" s="6" t="s">
        <v>12</v>
      </c>
      <c r="E9" s="6" t="s">
        <v>43</v>
      </c>
      <c r="F9" s="12">
        <v>10.5</v>
      </c>
      <c r="G9" s="1">
        <v>32.54</v>
      </c>
      <c r="H9" s="1">
        <v>24.11</v>
      </c>
      <c r="I9" s="1">
        <v>0.55300000000000005</v>
      </c>
      <c r="J9" s="1">
        <v>3.1</v>
      </c>
      <c r="K9" s="22">
        <v>1190</v>
      </c>
      <c r="M9" s="27">
        <f>M8</f>
        <v>0</v>
      </c>
      <c r="N9" s="1">
        <f>G9+3.413*I9*$N$1</f>
        <v>34.144280649999999</v>
      </c>
      <c r="O9" s="12">
        <f>N9/N10</f>
        <v>1.0234086468414851</v>
      </c>
      <c r="P9" s="18">
        <f>(J9-I9)*3.413/(G9+I9*$N$1*3.413)</f>
        <v>0.25459347318245523</v>
      </c>
      <c r="Q9" s="12">
        <f>P9/P10</f>
        <v>1.0339600828129563</v>
      </c>
      <c r="R9" s="17">
        <f>H9+$N$1*I9*3.413</f>
        <v>25.714280649999999</v>
      </c>
      <c r="S9" s="12">
        <f>R9/R10</f>
        <v>1.0775663963685915</v>
      </c>
      <c r="U9" s="25">
        <v>-0.05</v>
      </c>
      <c r="V9"/>
      <c r="W9"/>
    </row>
    <row r="10" spans="2:23" x14ac:dyDescent="0.25">
      <c r="B10" s="1">
        <v>108.2</v>
      </c>
      <c r="C10" s="13">
        <v>0</v>
      </c>
      <c r="D10" s="6" t="s">
        <v>12</v>
      </c>
      <c r="E10" s="6" t="s">
        <v>14</v>
      </c>
      <c r="F10" s="12">
        <v>10.68</v>
      </c>
      <c r="G10" s="1">
        <v>31.73</v>
      </c>
      <c r="H10" s="1">
        <v>22.23</v>
      </c>
      <c r="I10" s="1">
        <v>0.56299999999999994</v>
      </c>
      <c r="J10" s="1">
        <v>2.97</v>
      </c>
      <c r="K10" s="22">
        <v>1200</v>
      </c>
      <c r="M10" s="27"/>
      <c r="N10" s="1">
        <f t="shared" si="0"/>
        <v>33.363291150000002</v>
      </c>
      <c r="O10" s="12">
        <f>N10/N10</f>
        <v>1</v>
      </c>
      <c r="P10" s="18">
        <f t="shared" si="1"/>
        <v>0.24623143331589453</v>
      </c>
      <c r="Q10" s="12">
        <f>P10/P10</f>
        <v>1</v>
      </c>
      <c r="R10" s="17">
        <f t="shared" si="2"/>
        <v>23.863291149999998</v>
      </c>
      <c r="S10" s="12">
        <f>R10/R10</f>
        <v>1</v>
      </c>
      <c r="U10" s="25">
        <v>0</v>
      </c>
      <c r="V10"/>
      <c r="W10"/>
    </row>
    <row r="11" spans="2:23" x14ac:dyDescent="0.25">
      <c r="B11" s="1">
        <v>102.8</v>
      </c>
      <c r="C11" s="13">
        <v>-5</v>
      </c>
      <c r="D11" s="6" t="s">
        <v>12</v>
      </c>
      <c r="E11" s="6" t="s">
        <v>33</v>
      </c>
      <c r="F11" s="12">
        <v>10.220000000000001</v>
      </c>
      <c r="G11" s="1">
        <v>29.68</v>
      </c>
      <c r="H11" s="1">
        <v>20.09</v>
      </c>
      <c r="I11" s="1">
        <v>0.56499999999999995</v>
      </c>
      <c r="J11" s="1">
        <v>2.91</v>
      </c>
      <c r="K11" s="22">
        <v>1200</v>
      </c>
      <c r="M11" s="27">
        <v>0</v>
      </c>
      <c r="N11" s="1">
        <f t="shared" si="0"/>
        <v>31.319093249999998</v>
      </c>
      <c r="O11" s="12">
        <f>N11/N10</f>
        <v>0.93872912924539209</v>
      </c>
      <c r="P11" s="18">
        <f t="shared" si="1"/>
        <v>0.25554651075346824</v>
      </c>
      <c r="Q11" s="12">
        <f>P11/P10</f>
        <v>1.0378305779734598</v>
      </c>
      <c r="R11" s="17">
        <f t="shared" si="2"/>
        <v>21.729093249999998</v>
      </c>
      <c r="S11" s="12">
        <f>R11/R10</f>
        <v>0.91056565137705237</v>
      </c>
      <c r="U11" s="25">
        <v>0.05</v>
      </c>
      <c r="V11"/>
      <c r="W11"/>
    </row>
    <row r="12" spans="2:23" x14ac:dyDescent="0.25">
      <c r="B12" s="1">
        <v>97.4</v>
      </c>
      <c r="C12" s="13">
        <v>-10</v>
      </c>
      <c r="D12" s="6" t="s">
        <v>12</v>
      </c>
      <c r="E12" s="6" t="s">
        <v>13</v>
      </c>
      <c r="F12" s="12">
        <v>9.85</v>
      </c>
      <c r="G12" s="1">
        <v>28.07</v>
      </c>
      <c r="H12" s="1">
        <v>17.920000000000002</v>
      </c>
      <c r="I12" s="1">
        <v>0.56799999999999995</v>
      </c>
      <c r="J12" s="1">
        <v>2.85</v>
      </c>
      <c r="K12" s="22">
        <v>1200</v>
      </c>
      <c r="M12" s="27">
        <f>M11</f>
        <v>0</v>
      </c>
      <c r="N12" s="1">
        <f t="shared" si="0"/>
        <v>29.717796400000001</v>
      </c>
      <c r="O12" s="12">
        <f>N12/N10</f>
        <v>0.89073335919978625</v>
      </c>
      <c r="P12" s="18">
        <f t="shared" si="1"/>
        <v>0.26208087218741427</v>
      </c>
      <c r="Q12" s="12">
        <f>P12/P10</f>
        <v>1.0643680567427238</v>
      </c>
      <c r="R12" s="17">
        <f t="shared" si="2"/>
        <v>19.567796400000002</v>
      </c>
      <c r="S12" s="12">
        <f>R12/R10</f>
        <v>0.81999571127891147</v>
      </c>
      <c r="U12" s="25">
        <v>0.1</v>
      </c>
      <c r="V12"/>
      <c r="W12"/>
    </row>
    <row r="13" spans="2:23" x14ac:dyDescent="0.25">
      <c r="B13" s="1">
        <v>86.6</v>
      </c>
      <c r="C13" s="13">
        <v>-20</v>
      </c>
      <c r="D13" s="6" t="s">
        <v>12</v>
      </c>
      <c r="E13" s="6" t="s">
        <v>11</v>
      </c>
      <c r="F13" s="12">
        <v>7.63</v>
      </c>
      <c r="G13" s="1">
        <v>20.74</v>
      </c>
      <c r="H13" s="1">
        <v>12.04</v>
      </c>
      <c r="I13" s="1">
        <v>0.56299999999999994</v>
      </c>
      <c r="J13" s="1">
        <v>2.72</v>
      </c>
      <c r="K13" s="22">
        <v>1190</v>
      </c>
      <c r="M13" s="27">
        <f>M12</f>
        <v>0</v>
      </c>
      <c r="N13" s="1">
        <f t="shared" si="0"/>
        <v>22.37329115</v>
      </c>
      <c r="O13" s="12">
        <f>N13/N10</f>
        <v>0.67059604669726947</v>
      </c>
      <c r="P13" s="18">
        <f t="shared" si="1"/>
        <v>0.32904595710318646</v>
      </c>
      <c r="Q13" s="12">
        <f>P13/P10</f>
        <v>1.3363279930269818</v>
      </c>
      <c r="R13" s="17">
        <f t="shared" si="2"/>
        <v>13.673291149999999</v>
      </c>
      <c r="S13" s="12">
        <f>R13/R10</f>
        <v>0.57298429894067648</v>
      </c>
      <c r="U13" s="25">
        <v>0.2</v>
      </c>
      <c r="V13"/>
      <c r="W13"/>
    </row>
    <row r="14" spans="2:23" x14ac:dyDescent="0.25">
      <c r="C14" s="23" t="s">
        <v>34</v>
      </c>
      <c r="D14" s="6"/>
      <c r="E14" s="6"/>
      <c r="F14" s="12"/>
      <c r="K14" s="22"/>
      <c r="M14" s="27"/>
      <c r="O14" s="12"/>
      <c r="P14" s="18"/>
      <c r="Q14" s="12"/>
      <c r="R14" s="17"/>
      <c r="S14" s="12"/>
      <c r="U14" s="25"/>
      <c r="V14"/>
      <c r="W14"/>
    </row>
    <row r="15" spans="2:23" x14ac:dyDescent="0.25">
      <c r="B15" s="1">
        <v>132.6</v>
      </c>
      <c r="C15" s="19" t="s">
        <v>3</v>
      </c>
      <c r="D15" s="6" t="s">
        <v>9</v>
      </c>
      <c r="E15" s="6">
        <v>62</v>
      </c>
      <c r="F15" s="1">
        <v>8.91</v>
      </c>
      <c r="G15" s="1">
        <v>30.77</v>
      </c>
      <c r="H15" s="1">
        <v>23.4</v>
      </c>
      <c r="I15" s="1">
        <v>0.56100000000000005</v>
      </c>
      <c r="J15" s="1">
        <v>3.45</v>
      </c>
      <c r="K15" s="22">
        <v>1180</v>
      </c>
      <c r="M15" s="27">
        <f>M7</f>
        <v>0</v>
      </c>
      <c r="N15" s="1">
        <f>G15+3.413*I15*$N$1</f>
        <v>32.397489049999997</v>
      </c>
      <c r="O15" s="12">
        <f>N15/N18</f>
        <v>0.98459800396821606</v>
      </c>
      <c r="P15" s="18">
        <f>(J15-I15)*3.413/(G15+I15*$N$1*3.413)</f>
        <v>0.30434941994370401</v>
      </c>
      <c r="Q15" s="12">
        <f>P15/P18</f>
        <v>1.0681443101599843</v>
      </c>
      <c r="R15" s="17">
        <f>H15+$N$1*I15*3.413</f>
        <v>25.02748905</v>
      </c>
      <c r="S15" s="12">
        <f>R15/R18</f>
        <v>1.0110368143539652</v>
      </c>
      <c r="U15" s="25">
        <v>-0.3</v>
      </c>
      <c r="V15"/>
      <c r="W15"/>
    </row>
    <row r="16" spans="2:23" x14ac:dyDescent="0.25">
      <c r="B16" s="1">
        <v>112.2</v>
      </c>
      <c r="C16" s="19" t="s">
        <v>2</v>
      </c>
      <c r="D16" s="6" t="s">
        <v>9</v>
      </c>
      <c r="E16" s="6" t="s">
        <v>10</v>
      </c>
      <c r="F16" s="1">
        <v>9.2899999999999991</v>
      </c>
      <c r="G16" s="1">
        <v>31.6</v>
      </c>
      <c r="H16" s="1">
        <v>23.67</v>
      </c>
      <c r="I16" s="1">
        <v>0.55500000000000005</v>
      </c>
      <c r="J16" s="1">
        <v>3.4</v>
      </c>
      <c r="K16" s="22">
        <v>1170</v>
      </c>
      <c r="M16" s="27">
        <f>M15</f>
        <v>0</v>
      </c>
      <c r="N16" s="1">
        <f t="shared" ref="N16:N21" si="3">G16+3.413*I16*$N$1</f>
        <v>33.210082749999998</v>
      </c>
      <c r="O16" s="12">
        <f>N16/N18</f>
        <v>1.0092936874461043</v>
      </c>
      <c r="P16" s="18">
        <f t="shared" ref="P16:P21" si="4">(J16-I16)*3.413/(G16+I16*$N$1*3.413)</f>
        <v>0.29238063250534957</v>
      </c>
      <c r="Q16" s="12">
        <f>P16/P18</f>
        <v>1.0261386700501482</v>
      </c>
      <c r="R16" s="17">
        <f t="shared" ref="R16:R21" si="5">H16+$N$1*I16*3.413</f>
        <v>25.280082750000002</v>
      </c>
      <c r="S16" s="12">
        <f>R16/R18</f>
        <v>1.0212408555689541</v>
      </c>
      <c r="U16" s="25">
        <v>-0.1</v>
      </c>
      <c r="V16"/>
      <c r="W16"/>
    </row>
    <row r="17" spans="2:23" x14ac:dyDescent="0.25">
      <c r="B17" s="1">
        <v>113.6</v>
      </c>
      <c r="C17" s="19" t="s">
        <v>41</v>
      </c>
      <c r="D17" s="6" t="s">
        <v>9</v>
      </c>
      <c r="E17" s="6" t="s">
        <v>42</v>
      </c>
      <c r="F17" s="1">
        <v>9.36</v>
      </c>
      <c r="G17" s="1">
        <v>29.88</v>
      </c>
      <c r="H17" s="1">
        <v>21.32</v>
      </c>
      <c r="I17" s="1">
        <v>0.56000000000000005</v>
      </c>
      <c r="J17" s="1">
        <v>3.19</v>
      </c>
      <c r="K17" s="22">
        <v>1180</v>
      </c>
      <c r="M17" s="27">
        <f>M16</f>
        <v>0</v>
      </c>
      <c r="N17" s="1">
        <f>G17+3.413*I17*$N$1</f>
        <v>31.504587999999998</v>
      </c>
      <c r="O17" s="12">
        <f>N17/N18</f>
        <v>0.95746168515615293</v>
      </c>
      <c r="P17" s="18">
        <f>(J17-I17)*3.413/(G17+I17*$N$1*3.413)</f>
        <v>0.28491691432371691</v>
      </c>
      <c r="Q17" s="12">
        <f>P17/P18</f>
        <v>0.99994401487445195</v>
      </c>
      <c r="R17" s="17">
        <f>H17+$N$1*I17*3.413</f>
        <v>22.944588</v>
      </c>
      <c r="S17" s="12">
        <f>R17/R18</f>
        <v>0.92689374918272982</v>
      </c>
      <c r="U17" s="25">
        <v>-0.05</v>
      </c>
      <c r="V17"/>
      <c r="W17"/>
    </row>
    <row r="18" spans="2:23" x14ac:dyDescent="0.25">
      <c r="B18" s="1">
        <v>102</v>
      </c>
      <c r="C18" s="13">
        <v>0</v>
      </c>
      <c r="D18" s="6" t="s">
        <v>9</v>
      </c>
      <c r="E18" s="6">
        <v>53</v>
      </c>
      <c r="F18" s="1">
        <v>9.49</v>
      </c>
      <c r="G18" s="1">
        <v>31.3</v>
      </c>
      <c r="H18" s="1">
        <v>23.15</v>
      </c>
      <c r="I18" s="1">
        <v>0.55300000000000005</v>
      </c>
      <c r="J18" s="1">
        <v>3.3</v>
      </c>
      <c r="K18" s="22">
        <v>1170</v>
      </c>
      <c r="M18" s="27"/>
      <c r="N18" s="1">
        <f t="shared" si="3"/>
        <v>32.904280650000004</v>
      </c>
      <c r="O18" s="12">
        <f>N18/N18</f>
        <v>1</v>
      </c>
      <c r="P18" s="18">
        <f t="shared" si="4"/>
        <v>0.28493286632601095</v>
      </c>
      <c r="Q18" s="12">
        <f>P18/P18</f>
        <v>1</v>
      </c>
      <c r="R18" s="17">
        <f t="shared" si="5"/>
        <v>24.754280649999998</v>
      </c>
      <c r="S18" s="12">
        <f>R18/R18</f>
        <v>1</v>
      </c>
      <c r="U18" s="25">
        <v>0</v>
      </c>
      <c r="V18"/>
      <c r="W18"/>
    </row>
    <row r="19" spans="2:23" x14ac:dyDescent="0.25">
      <c r="B19" s="1">
        <v>96.9</v>
      </c>
      <c r="C19" s="13">
        <v>-5</v>
      </c>
      <c r="D19" s="6" t="s">
        <v>9</v>
      </c>
      <c r="E19" s="6">
        <v>54</v>
      </c>
      <c r="F19" s="1">
        <v>8.94</v>
      </c>
      <c r="G19" s="1">
        <v>28.38</v>
      </c>
      <c r="H19" s="1">
        <v>19.989999999999998</v>
      </c>
      <c r="I19" s="1">
        <v>0.55000000000000004</v>
      </c>
      <c r="J19" s="1">
        <v>3.17</v>
      </c>
      <c r="K19" s="22">
        <v>1165</v>
      </c>
      <c r="M19" s="27">
        <f>M11</f>
        <v>0</v>
      </c>
      <c r="N19" s="1">
        <f t="shared" si="3"/>
        <v>29.9755775</v>
      </c>
      <c r="O19" s="12">
        <f>N19/N18</f>
        <v>0.91099324792563108</v>
      </c>
      <c r="P19" s="18">
        <f t="shared" si="4"/>
        <v>0.29831151710087989</v>
      </c>
      <c r="Q19" s="12">
        <f>P19/P18</f>
        <v>1.0469536945575155</v>
      </c>
      <c r="R19" s="17">
        <f t="shared" si="5"/>
        <v>21.585577499999999</v>
      </c>
      <c r="S19" s="12">
        <f>R19/R18</f>
        <v>0.87199372929465435</v>
      </c>
      <c r="U19" s="25">
        <v>0.05</v>
      </c>
      <c r="V19"/>
      <c r="W19"/>
    </row>
    <row r="20" spans="2:23" x14ac:dyDescent="0.25">
      <c r="B20" s="1">
        <v>91.8</v>
      </c>
      <c r="C20" s="13">
        <v>-10</v>
      </c>
      <c r="D20" s="6" t="s">
        <v>9</v>
      </c>
      <c r="E20" s="6">
        <v>55</v>
      </c>
      <c r="F20" s="1">
        <v>7.47</v>
      </c>
      <c r="G20" s="1">
        <v>23.35</v>
      </c>
      <c r="H20" s="1">
        <v>15.04</v>
      </c>
      <c r="I20" s="1">
        <v>0.56499999999999995</v>
      </c>
      <c r="J20" s="1">
        <v>3.13</v>
      </c>
      <c r="K20" s="22">
        <v>1170</v>
      </c>
      <c r="M20" s="27">
        <f>M12</f>
        <v>0</v>
      </c>
      <c r="N20" s="1">
        <f t="shared" si="3"/>
        <v>24.98909325</v>
      </c>
      <c r="O20" s="12">
        <f>N20/N18</f>
        <v>0.75944809478763053</v>
      </c>
      <c r="P20" s="18">
        <f t="shared" si="4"/>
        <v>0.35032663700192479</v>
      </c>
      <c r="Q20" s="12">
        <f>P20/P18</f>
        <v>1.2295058885944468</v>
      </c>
      <c r="R20" s="17">
        <f t="shared" si="5"/>
        <v>16.679093249999998</v>
      </c>
      <c r="S20" s="12">
        <f>R20/R18</f>
        <v>0.67378622250531839</v>
      </c>
      <c r="U20" s="25">
        <v>0.1</v>
      </c>
      <c r="V20"/>
      <c r="W20"/>
    </row>
    <row r="21" spans="2:23" x14ac:dyDescent="0.25">
      <c r="B21" s="1">
        <v>81.599999999999994</v>
      </c>
      <c r="C21" s="13">
        <v>-20</v>
      </c>
      <c r="D21" s="6" t="s">
        <v>9</v>
      </c>
      <c r="E21" s="6" t="s">
        <v>8</v>
      </c>
      <c r="F21" s="1">
        <v>6.7</v>
      </c>
      <c r="G21" s="1">
        <v>20.37</v>
      </c>
      <c r="H21" s="1">
        <v>12.88</v>
      </c>
      <c r="I21" s="1">
        <v>0.56000000000000005</v>
      </c>
      <c r="J21" s="1">
        <v>3.04</v>
      </c>
      <c r="K21" s="22">
        <v>1180</v>
      </c>
      <c r="M21" s="27">
        <f>M13</f>
        <v>0</v>
      </c>
      <c r="N21" s="1">
        <f t="shared" si="3"/>
        <v>21.994588</v>
      </c>
      <c r="O21" s="12">
        <f>N21/N18</f>
        <v>0.66844153907980963</v>
      </c>
      <c r="P21" s="18">
        <f t="shared" si="4"/>
        <v>0.38483285069945389</v>
      </c>
      <c r="Q21" s="12">
        <f>P21/P18</f>
        <v>1.3506088492407915</v>
      </c>
      <c r="R21" s="17">
        <f t="shared" si="5"/>
        <v>14.504588</v>
      </c>
      <c r="S21" s="12">
        <f>R21/R18</f>
        <v>0.58594261756501498</v>
      </c>
      <c r="U21" s="25">
        <v>0.2</v>
      </c>
      <c r="V21"/>
      <c r="W21"/>
    </row>
    <row r="22" spans="2:23" x14ac:dyDescent="0.25">
      <c r="C22" s="23" t="s">
        <v>36</v>
      </c>
      <c r="D22" s="6"/>
      <c r="E22" s="6"/>
      <c r="K22" s="22"/>
      <c r="O22" s="12"/>
      <c r="P22" s="18"/>
      <c r="Q22" s="12"/>
      <c r="R22" s="17"/>
      <c r="S22" s="12"/>
      <c r="U22" s="25"/>
      <c r="V22"/>
      <c r="W22"/>
    </row>
    <row r="23" spans="2:23" x14ac:dyDescent="0.25">
      <c r="B23" s="1">
        <v>132.6</v>
      </c>
      <c r="C23" s="19" t="s">
        <v>3</v>
      </c>
      <c r="D23" s="6" t="s">
        <v>7</v>
      </c>
      <c r="E23" s="6">
        <v>40</v>
      </c>
      <c r="F23" s="12">
        <v>8.1199999999999992</v>
      </c>
      <c r="G23" s="1">
        <v>31.321000000000002</v>
      </c>
      <c r="H23" s="1">
        <v>23.36</v>
      </c>
      <c r="I23" s="1">
        <v>0.56000000000000005</v>
      </c>
      <c r="J23" s="1">
        <v>3.86</v>
      </c>
      <c r="K23" s="22">
        <v>1150</v>
      </c>
      <c r="M23" s="26">
        <v>1</v>
      </c>
      <c r="N23" s="1">
        <f>G23+3.413*I23*$N$1</f>
        <v>32.945588000000001</v>
      </c>
      <c r="O23" s="12">
        <f>N23/N26</f>
        <v>0.99682902078665625</v>
      </c>
      <c r="P23" s="18">
        <f>(J23-I23)*3.413/(G23+I23*$N$1*3.413)</f>
        <v>0.34186368141312268</v>
      </c>
      <c r="Q23" s="12">
        <f>P23/P26</f>
        <v>1.2202349866634712</v>
      </c>
      <c r="R23" s="17">
        <f>H23+$N$1*I23*3.413</f>
        <v>24.984587999999999</v>
      </c>
      <c r="S23" s="12">
        <f>R23/R26</f>
        <v>0.99340757342765829</v>
      </c>
      <c r="U23" s="25">
        <v>-0.3</v>
      </c>
      <c r="V23"/>
      <c r="W23"/>
    </row>
    <row r="24" spans="2:23" x14ac:dyDescent="0.25">
      <c r="B24" s="1">
        <v>112.2</v>
      </c>
      <c r="C24" s="19" t="s">
        <v>2</v>
      </c>
      <c r="D24" s="6" t="s">
        <v>7</v>
      </c>
      <c r="E24" s="6">
        <v>36</v>
      </c>
      <c r="F24" s="12">
        <v>9.24</v>
      </c>
      <c r="G24" s="1">
        <v>31.8</v>
      </c>
      <c r="H24" s="1">
        <v>23.16</v>
      </c>
      <c r="I24" s="1">
        <v>0.56299999999999994</v>
      </c>
      <c r="J24" s="1">
        <v>3.44</v>
      </c>
      <c r="K24" s="22">
        <v>1150</v>
      </c>
      <c r="M24" s="26">
        <f>M23</f>
        <v>1</v>
      </c>
      <c r="N24" s="1">
        <f t="shared" ref="N24:N30" si="6">G24+3.413*I24*$N$1</f>
        <v>33.433291150000002</v>
      </c>
      <c r="O24" s="12">
        <f>N24/N26</f>
        <v>1.0115853715747822</v>
      </c>
      <c r="P24" s="18">
        <f t="shared" ref="P24:P30" si="7">(J24-I24)*3.413/(G24+I24*$N$1*3.413)</f>
        <v>0.29369531572424923</v>
      </c>
      <c r="Q24" s="12">
        <f>P24/P26</f>
        <v>1.0483046873669648</v>
      </c>
      <c r="R24" s="17">
        <f t="shared" ref="R24:R30" si="8">H24+$N$1*I24*3.413</f>
        <v>24.793291149999998</v>
      </c>
      <c r="S24" s="12">
        <f>R24/R26</f>
        <v>0.98580145482514803</v>
      </c>
      <c r="U24" s="25">
        <v>-0.1</v>
      </c>
    </row>
    <row r="25" spans="2:23" x14ac:dyDescent="0.25">
      <c r="B25" s="1">
        <v>107.2</v>
      </c>
      <c r="C25" s="19" t="s">
        <v>41</v>
      </c>
      <c r="D25" s="6" t="s">
        <v>7</v>
      </c>
      <c r="E25" s="6">
        <v>33</v>
      </c>
      <c r="F25" s="12">
        <v>9.42</v>
      </c>
      <c r="G25" s="1">
        <v>30.52</v>
      </c>
      <c r="H25" s="1">
        <v>22.95</v>
      </c>
      <c r="I25" s="1">
        <v>0.56200000000000006</v>
      </c>
      <c r="J25" s="1">
        <v>3.24</v>
      </c>
      <c r="K25" s="22">
        <v>1140</v>
      </c>
      <c r="M25" s="26">
        <f>M23</f>
        <v>1</v>
      </c>
      <c r="N25" s="1">
        <f>G25+3.413*I25*$N$1</f>
        <v>32.150390100000003</v>
      </c>
      <c r="O25" s="12">
        <f>N25/N26</f>
        <v>0.97276885394463175</v>
      </c>
      <c r="P25" s="18">
        <f>(J25-I25)*3.413/(G25+I25*$N$1*3.413)</f>
        <v>0.2842893654344803</v>
      </c>
      <c r="Q25" s="12">
        <f>P25/P26</f>
        <v>1.0147314526233666</v>
      </c>
      <c r="R25" s="17">
        <f>H25+$N$1*I25*3.413</f>
        <v>24.580390099999999</v>
      </c>
      <c r="S25" s="12">
        <f>R25/R26</f>
        <v>0.97733633563003863</v>
      </c>
      <c r="U25" s="25">
        <v>-0.05</v>
      </c>
    </row>
    <row r="26" spans="2:23" x14ac:dyDescent="0.25">
      <c r="B26" s="1">
        <v>102</v>
      </c>
      <c r="C26" s="13">
        <v>0</v>
      </c>
      <c r="D26" s="6" t="s">
        <v>7</v>
      </c>
      <c r="E26" s="6">
        <v>23</v>
      </c>
      <c r="F26" s="12">
        <v>9.6</v>
      </c>
      <c r="G26" s="1">
        <v>31.42</v>
      </c>
      <c r="H26" s="1">
        <v>23.52</v>
      </c>
      <c r="I26" s="1">
        <v>0.56200000000000006</v>
      </c>
      <c r="J26" s="1">
        <v>3.2749999999999999</v>
      </c>
      <c r="K26" s="22">
        <v>1160</v>
      </c>
      <c r="M26" s="26"/>
      <c r="N26" s="1">
        <f t="shared" si="6"/>
        <v>33.050390100000001</v>
      </c>
      <c r="O26" s="12">
        <f>N26/N26</f>
        <v>1</v>
      </c>
      <c r="P26" s="18">
        <f t="shared" si="7"/>
        <v>0.28016216970461716</v>
      </c>
      <c r="Q26" s="12">
        <f>P26/P26</f>
        <v>1</v>
      </c>
      <c r="R26" s="17">
        <f t="shared" si="8"/>
        <v>25.150390099999999</v>
      </c>
      <c r="S26" s="12">
        <f>R26/R26</f>
        <v>1</v>
      </c>
      <c r="U26" s="25">
        <v>0</v>
      </c>
    </row>
    <row r="27" spans="2:23" x14ac:dyDescent="0.25">
      <c r="B27" s="1">
        <v>96.9</v>
      </c>
      <c r="C27" s="13">
        <v>-5</v>
      </c>
      <c r="D27" s="6" t="s">
        <v>7</v>
      </c>
      <c r="E27" s="6">
        <v>44</v>
      </c>
      <c r="F27" s="12">
        <v>9.4600000000000009</v>
      </c>
      <c r="G27" s="1">
        <v>30.32</v>
      </c>
      <c r="H27" s="1">
        <v>22.02</v>
      </c>
      <c r="I27" s="1">
        <v>0.55800000000000005</v>
      </c>
      <c r="J27" s="1">
        <v>3.21</v>
      </c>
      <c r="K27" s="22">
        <v>1140</v>
      </c>
      <c r="M27" s="26">
        <v>1</v>
      </c>
      <c r="N27" s="1">
        <f t="shared" si="6"/>
        <v>31.938785899999999</v>
      </c>
      <c r="O27" s="12">
        <f>N27/N26</f>
        <v>0.96636638186004342</v>
      </c>
      <c r="P27" s="18">
        <f t="shared" si="7"/>
        <v>0.28339449183633497</v>
      </c>
      <c r="Q27" s="12">
        <f>P27/P26</f>
        <v>1.0115373254537747</v>
      </c>
      <c r="R27" s="17">
        <f t="shared" si="8"/>
        <v>23.638785899999998</v>
      </c>
      <c r="S27" s="12">
        <f>R27/R26</f>
        <v>0.93989738552802804</v>
      </c>
      <c r="U27" s="25">
        <v>0.05</v>
      </c>
    </row>
    <row r="28" spans="2:23" x14ac:dyDescent="0.25">
      <c r="B28" s="1">
        <v>91.8</v>
      </c>
      <c r="C28" s="13">
        <v>-10</v>
      </c>
      <c r="D28" s="6" t="s">
        <v>7</v>
      </c>
      <c r="E28" s="6">
        <v>45</v>
      </c>
      <c r="F28" s="12">
        <v>9.2200000000000006</v>
      </c>
      <c r="G28" s="1">
        <v>29.2</v>
      </c>
      <c r="H28" s="1">
        <v>20.5</v>
      </c>
      <c r="I28" s="1">
        <v>0.55600000000000005</v>
      </c>
      <c r="J28" s="1">
        <v>3.17</v>
      </c>
      <c r="K28" s="22">
        <v>1140</v>
      </c>
      <c r="M28" s="26">
        <f>M27</f>
        <v>1</v>
      </c>
      <c r="N28" s="1">
        <f t="shared" si="6"/>
        <v>30.812983799999998</v>
      </c>
      <c r="O28" s="12">
        <f>N28/N26</f>
        <v>0.93230318028833181</v>
      </c>
      <c r="P28" s="18">
        <f t="shared" si="7"/>
        <v>0.28953969722335038</v>
      </c>
      <c r="Q28" s="18">
        <f>P28/P26</f>
        <v>1.0334717836052605</v>
      </c>
      <c r="R28" s="17">
        <f t="shared" si="8"/>
        <v>22.112983799999999</v>
      </c>
      <c r="S28" s="12">
        <f>R28/R26</f>
        <v>0.87923025098525209</v>
      </c>
      <c r="U28" s="25">
        <v>0.1</v>
      </c>
    </row>
    <row r="29" spans="2:23" x14ac:dyDescent="0.25">
      <c r="B29" s="1">
        <v>81.599999999999994</v>
      </c>
      <c r="C29" s="13">
        <v>-20</v>
      </c>
      <c r="D29" s="6" t="s">
        <v>7</v>
      </c>
      <c r="E29" s="6">
        <v>48</v>
      </c>
      <c r="F29" s="12">
        <v>8.2799999999999994</v>
      </c>
      <c r="G29" s="1">
        <v>25.83</v>
      </c>
      <c r="H29" s="1">
        <v>16.760000000000002</v>
      </c>
      <c r="I29" s="1">
        <v>0.56100000000000005</v>
      </c>
      <c r="J29" s="1">
        <v>3.12</v>
      </c>
      <c r="K29" s="22">
        <v>1170</v>
      </c>
      <c r="M29" s="26">
        <f t="shared" ref="M29:M30" si="9">M28</f>
        <v>1</v>
      </c>
      <c r="N29" s="1">
        <f t="shared" si="6"/>
        <v>27.45748905</v>
      </c>
      <c r="O29" s="12">
        <f>N29/N26</f>
        <v>0.83077654959358549</v>
      </c>
      <c r="P29" s="18">
        <f t="shared" si="7"/>
        <v>0.31808687910593925</v>
      </c>
      <c r="Q29" s="12">
        <f>P29/P26</f>
        <v>1.1353669892023865</v>
      </c>
      <c r="R29" s="17">
        <f t="shared" si="8"/>
        <v>18.387489050000003</v>
      </c>
      <c r="S29" s="12">
        <f>R29/R26</f>
        <v>0.73110154462375532</v>
      </c>
      <c r="U29" s="25">
        <v>0.2</v>
      </c>
    </row>
    <row r="30" spans="2:23" x14ac:dyDescent="0.25">
      <c r="B30" s="1">
        <v>71.400000000000006</v>
      </c>
      <c r="C30" s="19">
        <v>-30</v>
      </c>
      <c r="D30" s="6" t="s">
        <v>7</v>
      </c>
      <c r="E30" s="6">
        <v>49</v>
      </c>
      <c r="F30" s="1">
        <v>6.98</v>
      </c>
      <c r="G30" s="1">
        <v>21.7</v>
      </c>
      <c r="H30" s="1">
        <v>13.03</v>
      </c>
      <c r="I30" s="1">
        <v>0.55700000000000005</v>
      </c>
      <c r="J30" s="1">
        <v>3.03</v>
      </c>
      <c r="K30" s="22">
        <v>1170</v>
      </c>
      <c r="M30" s="26">
        <f t="shared" si="9"/>
        <v>1</v>
      </c>
      <c r="N30" s="1">
        <f t="shared" si="6"/>
        <v>23.31588485</v>
      </c>
      <c r="O30" s="12">
        <f>N30/N26</f>
        <v>0.7054647397338889</v>
      </c>
      <c r="P30" s="18">
        <f t="shared" si="7"/>
        <v>0.36199994357065973</v>
      </c>
      <c r="Q30" s="12">
        <f>P30/P26</f>
        <v>1.2921085810847568</v>
      </c>
      <c r="R30" s="17">
        <f t="shared" si="8"/>
        <v>14.64588485</v>
      </c>
      <c r="S30" s="12">
        <f>R30/R26</f>
        <v>0.58233231340614477</v>
      </c>
    </row>
    <row r="31" spans="2:23" x14ac:dyDescent="0.25">
      <c r="C31" s="19"/>
      <c r="D31" s="6"/>
      <c r="E31" s="6"/>
      <c r="O31" s="12"/>
      <c r="P31" s="18"/>
      <c r="Q31" s="12"/>
      <c r="R31" s="17"/>
      <c r="S31" s="12"/>
    </row>
    <row r="32" spans="2:23" ht="15.75" thickBot="1" x14ac:dyDescent="0.3">
      <c r="C32" s="19"/>
      <c r="D32" s="6"/>
      <c r="E32" s="6"/>
      <c r="L32" s="20" t="s">
        <v>32</v>
      </c>
      <c r="O32" s="12"/>
      <c r="P32" s="18"/>
      <c r="Q32" s="12"/>
      <c r="R32" s="17"/>
      <c r="S32" s="12"/>
    </row>
    <row r="33" spans="3:19" x14ac:dyDescent="0.25">
      <c r="C33" s="16"/>
      <c r="D33" s="6"/>
      <c r="E33" s="6"/>
      <c r="F33" s="12"/>
      <c r="N33" s="8" t="s">
        <v>6</v>
      </c>
      <c r="O33" s="14"/>
      <c r="P33" s="8" t="s">
        <v>5</v>
      </c>
      <c r="Q33" s="14"/>
      <c r="R33" s="15" t="s">
        <v>4</v>
      </c>
      <c r="S33" s="14"/>
    </row>
    <row r="34" spans="3:19" ht="15.75" thickBot="1" x14ac:dyDescent="0.3">
      <c r="C34" s="13"/>
      <c r="D34" s="6"/>
      <c r="E34" s="6"/>
      <c r="F34" s="12"/>
      <c r="N34" s="3" t="s">
        <v>31</v>
      </c>
      <c r="O34" s="11">
        <v>2018</v>
      </c>
      <c r="P34" s="3" t="s">
        <v>31</v>
      </c>
      <c r="Q34" s="11">
        <v>2018</v>
      </c>
      <c r="R34" s="3" t="s">
        <v>31</v>
      </c>
      <c r="S34" s="11">
        <v>2018</v>
      </c>
    </row>
    <row r="35" spans="3:19" x14ac:dyDescent="0.25">
      <c r="D35" s="6"/>
      <c r="E35" s="6"/>
      <c r="L35" s="9" t="s">
        <v>47</v>
      </c>
      <c r="M35" s="10" t="s">
        <v>3</v>
      </c>
      <c r="N35" s="30">
        <v>0.82553367524384791</v>
      </c>
      <c r="O35" s="29">
        <f>O7*$M7+O15*$M15+O23*$M23</f>
        <v>0.99682902078665625</v>
      </c>
      <c r="P35" s="30">
        <v>1.35</v>
      </c>
      <c r="Q35" s="29">
        <f>Q7*$M7+Q15*$M15+Q23*$M23</f>
        <v>1.2202349866634712</v>
      </c>
      <c r="R35" s="31">
        <v>0.88858337388033204</v>
      </c>
      <c r="S35" s="29">
        <f>S7*$M7+S15*$M15+S23*$M23</f>
        <v>0.99340757342765829</v>
      </c>
    </row>
    <row r="36" spans="3:19" x14ac:dyDescent="0.25">
      <c r="D36" s="6"/>
      <c r="E36" s="6"/>
      <c r="L36" s="5" t="s">
        <v>48</v>
      </c>
      <c r="M36" s="7" t="s">
        <v>2</v>
      </c>
      <c r="N36" s="33">
        <v>0.89428337893660159</v>
      </c>
      <c r="O36" s="32">
        <f>O8*$M8+O16*$M16+O24*$M24</f>
        <v>1.0115853715747822</v>
      </c>
      <c r="P36" s="33">
        <v>1.1599999999999999</v>
      </c>
      <c r="Q36" s="32">
        <f>Q8*$M8+Q16*$M16+Q24*$M24</f>
        <v>1.0483046873669648</v>
      </c>
      <c r="R36" s="34">
        <v>0.94748269455557854</v>
      </c>
      <c r="S36" s="32">
        <f>S8*$M8+S16*$M16+S24*$M24</f>
        <v>0.98580145482514803</v>
      </c>
    </row>
    <row r="37" spans="3:19" x14ac:dyDescent="0.25">
      <c r="D37" s="6"/>
      <c r="E37" s="6"/>
      <c r="L37" s="5" t="s">
        <v>49</v>
      </c>
      <c r="M37" s="7" t="s">
        <v>44</v>
      </c>
      <c r="N37" s="33"/>
      <c r="O37" s="32">
        <f>O36+(O38-O36)*($M37-$M36)/($M38-$M36)</f>
        <v>0.99605876452272202</v>
      </c>
      <c r="P37" s="33"/>
      <c r="Q37" s="32">
        <f>Q36+(Q38-Q36)*($M37-$M36)/($M38-$M36)</f>
        <v>1.0348753934695256</v>
      </c>
      <c r="R37" s="34"/>
      <c r="S37" s="32">
        <f>S36+(S38-S36)*($M37-$M36)/($M38-$M36)</f>
        <v>0.98241540714710429</v>
      </c>
    </row>
    <row r="38" spans="3:19" x14ac:dyDescent="0.25">
      <c r="D38" s="6"/>
      <c r="E38" s="6"/>
      <c r="L38" s="5" t="s">
        <v>39</v>
      </c>
      <c r="M38" s="7" t="s">
        <v>41</v>
      </c>
      <c r="N38" s="33"/>
      <c r="O38" s="32">
        <f>O9*$M9+O17*$M17+O25*$M25</f>
        <v>0.97276885394463175</v>
      </c>
      <c r="P38" s="33"/>
      <c r="Q38" s="32">
        <f>Q9*$M9+Q17*$M17+Q25*$M25</f>
        <v>1.0147314526233666</v>
      </c>
      <c r="R38" s="34"/>
      <c r="S38" s="32">
        <f>S9*$M9+S17*$M17+S25*$M25</f>
        <v>0.97733633563003863</v>
      </c>
    </row>
    <row r="39" spans="3:19" x14ac:dyDescent="0.25">
      <c r="D39" s="6"/>
      <c r="E39" s="6"/>
      <c r="L39" s="5" t="s">
        <v>50</v>
      </c>
      <c r="M39" s="4">
        <v>0</v>
      </c>
      <c r="N39" s="33">
        <v>1</v>
      </c>
      <c r="O39" s="32">
        <f>AVERAGE(O10,O18,O26)</f>
        <v>1</v>
      </c>
      <c r="P39" s="33">
        <v>1</v>
      </c>
      <c r="Q39" s="32">
        <f>AVERAGE(Q10,Q18,Q26)</f>
        <v>1</v>
      </c>
      <c r="R39" s="34">
        <v>1</v>
      </c>
      <c r="S39" s="32">
        <f>AVERAGE(S10,S18,S26)</f>
        <v>1</v>
      </c>
    </row>
    <row r="40" spans="3:19" x14ac:dyDescent="0.25">
      <c r="D40" s="6"/>
      <c r="E40" s="6"/>
      <c r="L40" s="5" t="s">
        <v>51</v>
      </c>
      <c r="M40" s="4">
        <v>-4</v>
      </c>
      <c r="N40" s="33"/>
      <c r="O40" s="32">
        <f>O39+(O41-O39)*($M40-$M39)/($M41-$M39)</f>
        <v>0.97309310548803474</v>
      </c>
      <c r="P40" s="33"/>
      <c r="Q40" s="32">
        <f>Q39+(Q41-Q39)*($M40-$M39)/($M41-$M39)</f>
        <v>1.0092298603630199</v>
      </c>
      <c r="R40" s="34"/>
      <c r="S40" s="32">
        <f>S39+(S41-S39)*($M40-$M39)/($M41-$M39)</f>
        <v>0.95191790842242241</v>
      </c>
    </row>
    <row r="41" spans="3:19" x14ac:dyDescent="0.25">
      <c r="D41" s="6"/>
      <c r="E41" s="6"/>
      <c r="L41" s="5" t="s">
        <v>39</v>
      </c>
      <c r="M41" s="4">
        <v>-5</v>
      </c>
      <c r="N41" s="33"/>
      <c r="O41" s="32">
        <f>O11*$M11+O19*$M19+O27*$M27</f>
        <v>0.96636638186004342</v>
      </c>
      <c r="P41" s="33"/>
      <c r="Q41" s="32">
        <f>Q11*$M11+Q19*$M19+Q27*$M27</f>
        <v>1.0115373254537747</v>
      </c>
      <c r="R41" s="34"/>
      <c r="S41" s="32">
        <f>S11*$M11+S19*$M19+S27*$M27</f>
        <v>0.93989738552802804</v>
      </c>
    </row>
    <row r="42" spans="3:19" x14ac:dyDescent="0.25">
      <c r="D42" s="6"/>
      <c r="E42" s="6"/>
      <c r="L42" s="5" t="s">
        <v>52</v>
      </c>
      <c r="M42" s="4">
        <v>-8</v>
      </c>
      <c r="N42" s="33"/>
      <c r="O42" s="32">
        <f>O41+(O43-O41)*($M42-$M41)/($M43-$M41)</f>
        <v>0.94592846091701643</v>
      </c>
      <c r="P42" s="33"/>
      <c r="Q42" s="32">
        <f>AVERAGE(Q41,Q43)</f>
        <v>1.0225045545295175</v>
      </c>
      <c r="R42" s="34"/>
      <c r="S42" s="32">
        <f>S41+(S43-S41)*($M42-$M41)/($M43-$M41)</f>
        <v>0.90349710480236245</v>
      </c>
    </row>
    <row r="43" spans="3:19" x14ac:dyDescent="0.25">
      <c r="D43" s="6"/>
      <c r="E43" s="6"/>
      <c r="L43" s="5" t="s">
        <v>53</v>
      </c>
      <c r="M43" s="4">
        <v>-10</v>
      </c>
      <c r="N43" s="33">
        <v>0.88677497608699818</v>
      </c>
      <c r="O43" s="32">
        <f>O12*$M12+O20*$M20+O28*$M28</f>
        <v>0.93230318028833181</v>
      </c>
      <c r="P43" s="33">
        <v>1.1100000000000001</v>
      </c>
      <c r="Q43" s="32">
        <f>Q12*$M12+Q20*$M20+Q28*$M28</f>
        <v>1.0334717836052605</v>
      </c>
      <c r="R43" s="34">
        <v>0.91167917549968924</v>
      </c>
      <c r="S43" s="32">
        <f>S12*$M12+S20*$M20+S28*$M28</f>
        <v>0.87923025098525209</v>
      </c>
    </row>
    <row r="44" spans="3:19" x14ac:dyDescent="0.25">
      <c r="D44" s="6"/>
      <c r="E44" s="6"/>
      <c r="L44" s="5" t="s">
        <v>54</v>
      </c>
      <c r="M44" s="4">
        <v>-16</v>
      </c>
      <c r="N44" s="33"/>
      <c r="O44" s="32">
        <f>O43+(O45-O43)*($M44-$M43)/($M45-$M43)</f>
        <v>0.871387201871484</v>
      </c>
      <c r="P44" s="33"/>
      <c r="Q44" s="32">
        <f>Q43+(Q45-Q43)*($M44-$M43)/($M45-$M43)</f>
        <v>1.0946089069635361</v>
      </c>
      <c r="R44" s="34"/>
      <c r="S44" s="32">
        <f>S43+(S45-S43)*($M44-$M43)/($M45-$M43)</f>
        <v>0.79035302716835398</v>
      </c>
    </row>
    <row r="45" spans="3:19" x14ac:dyDescent="0.25">
      <c r="D45" s="6"/>
      <c r="E45" s="6"/>
      <c r="L45" s="5" t="s">
        <v>39</v>
      </c>
      <c r="M45" s="4">
        <v>-20</v>
      </c>
      <c r="N45" s="33"/>
      <c r="O45" s="32">
        <f>O13*$M13+O21*$M21+O29*$M29</f>
        <v>0.83077654959358549</v>
      </c>
      <c r="P45" s="33"/>
      <c r="Q45" s="32">
        <f>Q13*$M13+Q21*$M21+Q29*$M29</f>
        <v>1.1353669892023865</v>
      </c>
      <c r="R45" s="34"/>
      <c r="S45" s="32">
        <f>S13*$M13+S21*$M21+S29*$M29</f>
        <v>0.73110154462375532</v>
      </c>
    </row>
    <row r="46" spans="3:19" ht="15.75" thickBot="1" x14ac:dyDescent="0.3">
      <c r="L46" s="2" t="s">
        <v>55</v>
      </c>
      <c r="M46" s="21">
        <v>-30</v>
      </c>
      <c r="N46" s="36">
        <v>0.84</v>
      </c>
      <c r="O46" s="35"/>
      <c r="P46" s="36">
        <v>1.1599999999999999</v>
      </c>
      <c r="Q46" s="35"/>
      <c r="R46" s="37">
        <v>0.91</v>
      </c>
      <c r="S46" s="35"/>
    </row>
    <row r="47" spans="3:19" x14ac:dyDescent="0.25">
      <c r="M47" s="28"/>
      <c r="O47" s="18"/>
    </row>
    <row r="48" spans="3:19" x14ac:dyDescent="0.25">
      <c r="H48" s="1" t="s">
        <v>60</v>
      </c>
      <c r="I48" s="1" t="s">
        <v>18</v>
      </c>
      <c r="J48" s="1" t="s">
        <v>61</v>
      </c>
      <c r="M48" s="28"/>
      <c r="O48" s="18"/>
    </row>
    <row r="49" spans="8:12" x14ac:dyDescent="0.25">
      <c r="H49" s="18">
        <f>ROUND(O44,3)</f>
        <v>0.871</v>
      </c>
      <c r="I49" s="18">
        <f>ROUND(Q44,3)</f>
        <v>1.095</v>
      </c>
      <c r="J49" s="18">
        <f>ROUND(S44,3)</f>
        <v>0.79</v>
      </c>
      <c r="L49" s="1" t="s">
        <v>56</v>
      </c>
    </row>
    <row r="50" spans="8:12" x14ac:dyDescent="0.25">
      <c r="H50" s="18">
        <f>ROUND(O42,3)</f>
        <v>0.94599999999999995</v>
      </c>
      <c r="I50" s="18">
        <f>ROUND(Q42,3)</f>
        <v>1.0229999999999999</v>
      </c>
      <c r="J50" s="18">
        <f>ROUND(S42,3)</f>
        <v>0.90300000000000002</v>
      </c>
      <c r="L50" s="1" t="s">
        <v>57</v>
      </c>
    </row>
    <row r="51" spans="8:12" x14ac:dyDescent="0.25">
      <c r="H51" s="18">
        <f>ROUND(O40,3)</f>
        <v>0.97299999999999998</v>
      </c>
      <c r="I51" s="18">
        <f>ROUND(Q40,3)</f>
        <v>1.0089999999999999</v>
      </c>
      <c r="J51" s="18">
        <f>ROUND(S40,3)</f>
        <v>0.95199999999999996</v>
      </c>
      <c r="L51" s="1" t="s">
        <v>58</v>
      </c>
    </row>
    <row r="52" spans="8:12" x14ac:dyDescent="0.25">
      <c r="H52" s="18">
        <f>ROUND(O37,3)</f>
        <v>0.996</v>
      </c>
      <c r="I52" s="18">
        <f>ROUND(Q37,3)</f>
        <v>1.0349999999999999</v>
      </c>
      <c r="J52" s="18">
        <f>ROUND(S37,3)</f>
        <v>0.98199999999999998</v>
      </c>
      <c r="L52" s="1" t="s">
        <v>59</v>
      </c>
    </row>
  </sheetData>
  <pageMargins left="0.7" right="0.7" top="0.75" bottom="0.75" header="0.3" footer="0.3"/>
  <pageSetup orientation="portrait" horizontalDpi="0" verticalDpi="0" r:id="rId1"/>
  <headerFooter>
    <oddFooter>&amp;L&amp;Z&amp;F &amp;A&amp;C&amp;P&amp;R&amp;D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Measures</vt:lpstr>
      <vt:lpstr>2012_LabTestData_NonTXV</vt:lpstr>
      <vt:lpstr>2012_LabTestData_TXV</vt:lpstr>
    </vt:vector>
  </TitlesOfParts>
  <Company>undisclosed + JJH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DEER refrigerant charge adjustment EEM data</dc:title>
  <dc:creator>undisclosed + JJH</dc:creator>
  <cp:lastModifiedBy>Doug Maddox</cp:lastModifiedBy>
  <dcterms:created xsi:type="dcterms:W3CDTF">2005-06-26T22:43:19Z</dcterms:created>
  <dcterms:modified xsi:type="dcterms:W3CDTF">2017-07-06T13:45:55Z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1850125946</vt:i4>
  </property>
  <property fmtid="{D5CDD505-2E9C-101B-9397-08002B2CF9AE}" pid="3" name="_EmailSubject">
    <vt:lpwstr>Here is the RCA Data RE: Data on refrigerant charge before/after effects</vt:lpwstr>
  </property>
  <property fmtid="{D5CDD505-2E9C-101B-9397-08002B2CF9AE}" pid="4" name="_AuthorEmail">
    <vt:lpwstr>robert.mowris@verified-rca.com</vt:lpwstr>
  </property>
  <property fmtid="{D5CDD505-2E9C-101B-9397-08002B2CF9AE}" pid="5" name="_AuthorEmailDisplayName">
    <vt:lpwstr>Robert Mowris</vt:lpwstr>
  </property>
  <property fmtid="{D5CDD505-2E9C-101B-9397-08002B2CF9AE}" pid="6" name="_ReviewingToolsShownOnce">
    <vt:lpwstr/>
  </property>
</Properties>
</file>