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DEER\DEER2018\msc\Documents\SupportingFiles\"/>
    </mc:Choice>
  </mc:AlternateContent>
  <bookViews>
    <workbookView xWindow="0" yWindow="0" windowWidth="16605" windowHeight="6225"/>
  </bookViews>
  <sheets>
    <sheet name="Summary" sheetId="13" r:id="rId1"/>
    <sheet name="Code Update" sheetId="14" r:id="rId2"/>
    <sheet name="Measure Summary" sheetId="15" r:id="rId3"/>
    <sheet name="Technology Summary" sheetId="16" r:id="rId4"/>
    <sheet name="Measure Dev - Front Loading" sheetId="9" r:id="rId5"/>
    <sheet name="Measure Dev - Top Loading" sheetId="10" r:id="rId6"/>
    <sheet name="Measure Definitions" sheetId="5" r:id="rId7"/>
    <sheet name="Technologies" sheetId="8" r:id="rId8"/>
    <sheet name="CEE_Specs" sheetId="11" r:id="rId9"/>
    <sheet name="RASS_UseRates" sheetId="12" r:id="rId10"/>
    <sheet name="RASS Fuel Weights" sheetId="6" r:id="rId11"/>
    <sheet name="Weights" sheetId="17" r:id="rId12"/>
  </sheets>
  <externalReferences>
    <externalReference r:id="rId13"/>
  </externalReferences>
  <definedNames>
    <definedName name="hHdrTechnologies">Technologies!$B$9:$T$9</definedName>
    <definedName name="_xlnm.Print_Area" localSheetId="1">'Code Update'!$B$2:$G$13</definedName>
    <definedName name="_xlnm.Print_Area" localSheetId="2">'Measure Summary'!$B$2:$K$29</definedName>
    <definedName name="_xlnm.Print_Area" localSheetId="0">Summary!$B$2:$L$25</definedName>
    <definedName name="_xlnm.Print_Area" localSheetId="3">'Technology Summary'!$B$2:$H$36</definedName>
    <definedName name="tblCEC">[1]CEC_db!$E$3:$V$199</definedName>
    <definedName name="tblEStar">[1]EnergyStarData!$C$13:$AA$161</definedName>
    <definedName name="tblTechnologies">Technologies!$B$9:$T$119</definedName>
    <definedName name="vHdrCEC">[1]CEC_db!$E$3:$E$199</definedName>
    <definedName name="vHdrEStar">[1]EnergyStarData!$C$13:$C$161</definedName>
  </definedNames>
  <calcPr calcId="152511"/>
</workbook>
</file>

<file path=xl/calcChain.xml><?xml version="1.0" encoding="utf-8"?>
<calcChain xmlns="http://schemas.openxmlformats.org/spreadsheetml/2006/main">
  <c r="K30" i="15" l="1"/>
  <c r="J30" i="15"/>
  <c r="I30" i="15"/>
  <c r="H30" i="15"/>
  <c r="B30" i="15"/>
  <c r="K27" i="15"/>
  <c r="J27" i="15"/>
  <c r="I27" i="15"/>
  <c r="H27" i="15"/>
  <c r="B27" i="15"/>
  <c r="K24" i="15"/>
  <c r="J24" i="15"/>
  <c r="I24" i="15"/>
  <c r="H24" i="15"/>
  <c r="B24" i="15"/>
  <c r="K21" i="15"/>
  <c r="J21" i="15"/>
  <c r="I21" i="15"/>
  <c r="H21" i="15"/>
  <c r="B21" i="15"/>
  <c r="E37" i="16"/>
  <c r="D37" i="16"/>
  <c r="B37" i="16"/>
  <c r="E33" i="16"/>
  <c r="D33" i="16"/>
  <c r="B33" i="16"/>
  <c r="E29" i="16"/>
  <c r="D29" i="16"/>
  <c r="B29" i="16"/>
  <c r="E25" i="16"/>
  <c r="D25" i="16"/>
  <c r="B25" i="16"/>
  <c r="AO30" i="5"/>
  <c r="AN30" i="5"/>
  <c r="AL30" i="5"/>
  <c r="M30" i="5" s="1"/>
  <c r="AK30" i="5"/>
  <c r="Q30" i="5"/>
  <c r="AO27" i="5"/>
  <c r="AN27" i="5"/>
  <c r="AL27" i="5"/>
  <c r="M27" i="5" s="1"/>
  <c r="AK27" i="5"/>
  <c r="Q27" i="5"/>
  <c r="C37" i="8"/>
  <c r="C41" i="8" s="1"/>
  <c r="D36" i="8"/>
  <c r="D40" i="8" s="1"/>
  <c r="D44" i="8" s="1"/>
  <c r="C36" i="8"/>
  <c r="C40" i="8" s="1"/>
  <c r="C44" i="8" s="1"/>
  <c r="D35" i="8"/>
  <c r="D39" i="8" s="1"/>
  <c r="D43" i="8" s="1"/>
  <c r="C35" i="8"/>
  <c r="C39" i="8" s="1"/>
  <c r="C43" i="8" s="1"/>
  <c r="D34" i="8"/>
  <c r="D38" i="8" s="1"/>
  <c r="D42" i="8" s="1"/>
  <c r="C34" i="8"/>
  <c r="C38" i="8" s="1"/>
  <c r="C42" i="8" s="1"/>
  <c r="D33" i="8"/>
  <c r="D37" i="8" s="1"/>
  <c r="D41" i="8" s="1"/>
  <c r="C33" i="8"/>
  <c r="B44" i="8"/>
  <c r="B40" i="8"/>
  <c r="B36" i="8"/>
  <c r="B32" i="8"/>
  <c r="AL36" i="5"/>
  <c r="AL35" i="5"/>
  <c r="AL34" i="5"/>
  <c r="I36" i="5"/>
  <c r="H36" i="5"/>
  <c r="I35" i="5"/>
  <c r="H35" i="5"/>
  <c r="I34" i="5"/>
  <c r="H34" i="5"/>
  <c r="I21" i="5"/>
  <c r="I24" i="5" s="1"/>
  <c r="I27" i="5" s="1"/>
  <c r="I30" i="5" s="1"/>
  <c r="I20" i="5"/>
  <c r="I23" i="5" s="1"/>
  <c r="I26" i="5" s="1"/>
  <c r="I29" i="5" s="1"/>
  <c r="I19" i="5"/>
  <c r="I22" i="5" s="1"/>
  <c r="I25" i="5" s="1"/>
  <c r="I28" i="5" s="1"/>
  <c r="Q36" i="8"/>
  <c r="Q40" i="8" s="1"/>
  <c r="Q44" i="8" s="1"/>
  <c r="Q35" i="8"/>
  <c r="Q39" i="8" s="1"/>
  <c r="Q43" i="8" s="1"/>
  <c r="Q34" i="8"/>
  <c r="Q38" i="8" s="1"/>
  <c r="Q42" i="8" s="1"/>
  <c r="Q33" i="8"/>
  <c r="Q37" i="8" s="1"/>
  <c r="Q41" i="8" s="1"/>
  <c r="H27" i="5"/>
  <c r="H30" i="5" s="1"/>
  <c r="H25" i="5"/>
  <c r="H28" i="5" s="1"/>
  <c r="H24" i="5"/>
  <c r="H23" i="5"/>
  <c r="H26" i="5" s="1"/>
  <c r="H29" i="5" s="1"/>
  <c r="H22" i="5"/>
  <c r="H21" i="5"/>
  <c r="H20" i="5"/>
  <c r="H19" i="5"/>
  <c r="P37" i="8"/>
  <c r="P41" i="8" s="1"/>
  <c r="P36" i="8"/>
  <c r="P40" i="8" s="1"/>
  <c r="P44" i="8" s="1"/>
  <c r="P35" i="8"/>
  <c r="P39" i="8" s="1"/>
  <c r="P43" i="8" s="1"/>
  <c r="P34" i="8"/>
  <c r="P38" i="8" s="1"/>
  <c r="P42" i="8" s="1"/>
  <c r="P33" i="8"/>
  <c r="AO24" i="5"/>
  <c r="AN24" i="5"/>
  <c r="AL24" i="5"/>
  <c r="M24" i="5" s="1"/>
  <c r="AK24" i="5"/>
  <c r="L30" i="5"/>
  <c r="L27" i="5"/>
  <c r="L24" i="5"/>
  <c r="Q24" i="5" s="1"/>
  <c r="L23" i="5"/>
  <c r="L21" i="5"/>
  <c r="Q21" i="5" s="1"/>
  <c r="AK21" i="5"/>
  <c r="AL21" i="5"/>
  <c r="M21" i="5" s="1"/>
  <c r="AN21" i="5"/>
  <c r="AO21" i="5"/>
  <c r="S32" i="8"/>
  <c r="G44" i="8"/>
  <c r="G40" i="8"/>
  <c r="G36" i="8"/>
  <c r="G32" i="8"/>
  <c r="I29" i="15"/>
  <c r="H29" i="15"/>
  <c r="I28" i="15"/>
  <c r="H28" i="15"/>
  <c r="I26" i="15"/>
  <c r="H26" i="15"/>
  <c r="I25" i="15"/>
  <c r="H25" i="15"/>
  <c r="I23" i="15"/>
  <c r="H23" i="15"/>
  <c r="I22" i="15"/>
  <c r="H22" i="15"/>
  <c r="I20" i="15"/>
  <c r="H20" i="15"/>
  <c r="S44" i="8" l="1"/>
  <c r="S40" i="8"/>
  <c r="S36" i="8"/>
  <c r="T33" i="10" l="1"/>
  <c r="T33" i="9"/>
  <c r="AD33" i="9" l="1"/>
  <c r="AA33" i="9" s="1"/>
  <c r="AC33" i="9"/>
  <c r="AB33" i="9"/>
  <c r="Z33" i="9"/>
  <c r="Y33" i="9"/>
  <c r="V33" i="9"/>
  <c r="R33" i="9"/>
  <c r="W33" i="9" s="1"/>
  <c r="W33" i="10"/>
  <c r="O33" i="9" l="1"/>
  <c r="N33" i="9"/>
  <c r="AG33" i="9" s="1"/>
  <c r="W34" i="10"/>
  <c r="P33" i="9" l="1"/>
  <c r="Q33" i="9" s="1"/>
  <c r="AF33" i="9" s="1"/>
  <c r="AF15" i="9" l="1"/>
  <c r="R15" i="9"/>
  <c r="W15" i="9" s="1"/>
  <c r="L15" i="9"/>
  <c r="M15" i="9" s="1"/>
  <c r="N15" i="9" s="1"/>
  <c r="AF14" i="9"/>
  <c r="R14" i="9"/>
  <c r="W14" i="9" s="1"/>
  <c r="L14" i="9"/>
  <c r="M14" i="9" s="1"/>
  <c r="N14" i="9" s="1"/>
  <c r="AF13" i="9"/>
  <c r="R13" i="9"/>
  <c r="W13" i="9" s="1"/>
  <c r="L13" i="9"/>
  <c r="M13" i="9" s="1"/>
  <c r="N13" i="9" s="1"/>
  <c r="AF12" i="9"/>
  <c r="R12" i="9"/>
  <c r="W12" i="9" s="1"/>
  <c r="L12" i="9"/>
  <c r="M12" i="9" s="1"/>
  <c r="N12" i="9" s="1"/>
  <c r="AF11" i="9"/>
  <c r="R11" i="9"/>
  <c r="W11" i="9" s="1"/>
  <c r="L11" i="9"/>
  <c r="M11" i="9" s="1"/>
  <c r="N11" i="9" s="1"/>
  <c r="AF10" i="9"/>
  <c r="R10" i="9"/>
  <c r="W10" i="9" s="1"/>
  <c r="L10" i="9"/>
  <c r="M10" i="9" s="1"/>
  <c r="N10" i="9" s="1"/>
  <c r="AF9" i="9"/>
  <c r="R9" i="9"/>
  <c r="W9" i="9" s="1"/>
  <c r="L9" i="9"/>
  <c r="M9" i="9" s="1"/>
  <c r="N9" i="9" s="1"/>
  <c r="AF8" i="9"/>
  <c r="R8" i="9"/>
  <c r="W8" i="9" s="1"/>
  <c r="L8" i="9"/>
  <c r="M8" i="9" s="1"/>
  <c r="N8" i="9" s="1"/>
  <c r="AF7" i="9"/>
  <c r="R7" i="9"/>
  <c r="W7" i="9" s="1"/>
  <c r="L7" i="9"/>
  <c r="M7" i="9" s="1"/>
  <c r="N7" i="9" s="1"/>
  <c r="AF6" i="9"/>
  <c r="R6" i="9"/>
  <c r="W6" i="9" s="1"/>
  <c r="L6" i="9"/>
  <c r="M6" i="9" s="1"/>
  <c r="N6" i="9" s="1"/>
  <c r="S37" i="10"/>
  <c r="S36" i="10"/>
  <c r="R25" i="10"/>
  <c r="W25" i="10" s="1"/>
  <c r="M25" i="10"/>
  <c r="N25" i="10" s="1"/>
  <c r="L25" i="10"/>
  <c r="R24" i="10"/>
  <c r="W24" i="10" s="1"/>
  <c r="M24" i="10"/>
  <c r="N24" i="10" s="1"/>
  <c r="Y24" i="10" s="1"/>
  <c r="L24" i="10"/>
  <c r="AF23" i="10"/>
  <c r="R23" i="10"/>
  <c r="W23" i="10" s="1"/>
  <c r="L23" i="10"/>
  <c r="M23" i="10" s="1"/>
  <c r="N23" i="10" s="1"/>
  <c r="R28" i="10"/>
  <c r="W28" i="10" s="1"/>
  <c r="L28" i="10"/>
  <c r="M28" i="10" s="1"/>
  <c r="N28" i="10" s="1"/>
  <c r="R27" i="10"/>
  <c r="W27" i="10" s="1"/>
  <c r="M27" i="10"/>
  <c r="N27" i="10" s="1"/>
  <c r="L27" i="10"/>
  <c r="AF26" i="10"/>
  <c r="R26" i="10"/>
  <c r="W26" i="10" s="1"/>
  <c r="M26" i="10"/>
  <c r="N26" i="10" s="1"/>
  <c r="L26" i="10"/>
  <c r="AB24" i="10" l="1"/>
  <c r="Y6" i="9"/>
  <c r="AB6" i="9" s="1"/>
  <c r="O6" i="9"/>
  <c r="Y9" i="9"/>
  <c r="AB9" i="9" s="1"/>
  <c r="O9" i="9"/>
  <c r="Z9" i="9" s="1"/>
  <c r="AC9" i="9" s="1"/>
  <c r="Y11" i="9"/>
  <c r="AB11" i="9" s="1"/>
  <c r="O11" i="9"/>
  <c r="Z11" i="9" s="1"/>
  <c r="AC11" i="9" s="1"/>
  <c r="Y13" i="9"/>
  <c r="AB13" i="9" s="1"/>
  <c r="O13" i="9"/>
  <c r="Z13" i="9" s="1"/>
  <c r="AC13" i="9" s="1"/>
  <c r="Y15" i="9"/>
  <c r="AB15" i="9" s="1"/>
  <c r="O15" i="9"/>
  <c r="Z15" i="9" s="1"/>
  <c r="AC15" i="9" s="1"/>
  <c r="Y7" i="9"/>
  <c r="AB7" i="9" s="1"/>
  <c r="O7" i="9"/>
  <c r="Z7" i="9" s="1"/>
  <c r="AC7" i="9" s="1"/>
  <c r="Y12" i="9"/>
  <c r="AB12" i="9" s="1"/>
  <c r="O12" i="9"/>
  <c r="Y8" i="9"/>
  <c r="AB8" i="9" s="1"/>
  <c r="O8" i="9"/>
  <c r="Y10" i="9"/>
  <c r="AB10" i="9" s="1"/>
  <c r="O10" i="9"/>
  <c r="Y14" i="9"/>
  <c r="AB14" i="9" s="1"/>
  <c r="O14" i="9"/>
  <c r="P11" i="9"/>
  <c r="AA11" i="9" s="1"/>
  <c r="AD11" i="9" s="1"/>
  <c r="Y23" i="10"/>
  <c r="AB23" i="10" s="1"/>
  <c r="O23" i="10"/>
  <c r="Z23" i="10" s="1"/>
  <c r="AC23" i="10" s="1"/>
  <c r="Y25" i="10"/>
  <c r="AB25" i="10" s="1"/>
  <c r="O25" i="10"/>
  <c r="Z25" i="10" s="1"/>
  <c r="AC25" i="10" s="1"/>
  <c r="O24" i="10"/>
  <c r="Z24" i="10" s="1"/>
  <c r="AC24" i="10" s="1"/>
  <c r="Y28" i="10"/>
  <c r="AB28" i="10" s="1"/>
  <c r="O28" i="10"/>
  <c r="Y26" i="10"/>
  <c r="AB26" i="10" s="1"/>
  <c r="O26" i="10"/>
  <c r="Z26" i="10" s="1"/>
  <c r="AC26" i="10" s="1"/>
  <c r="Y27" i="10"/>
  <c r="AB27" i="10" s="1"/>
  <c r="O27" i="10"/>
  <c r="Z27" i="10" s="1"/>
  <c r="AC27" i="10" s="1"/>
  <c r="AB37" i="10" l="1"/>
  <c r="P15" i="9"/>
  <c r="AA15" i="9" s="1"/>
  <c r="AD15" i="9" s="1"/>
  <c r="P23" i="10"/>
  <c r="AA23" i="10" s="1"/>
  <c r="AD23" i="10" s="1"/>
  <c r="P10" i="9"/>
  <c r="AA10" i="9" s="1"/>
  <c r="AD10" i="9" s="1"/>
  <c r="Z10" i="9"/>
  <c r="AC10" i="9" s="1"/>
  <c r="P7" i="9"/>
  <c r="AA7" i="9" s="1"/>
  <c r="AD7" i="9" s="1"/>
  <c r="P9" i="9"/>
  <c r="AA9" i="9" s="1"/>
  <c r="AD9" i="9" s="1"/>
  <c r="P8" i="9"/>
  <c r="AA8" i="9" s="1"/>
  <c r="AD8" i="9" s="1"/>
  <c r="Z8" i="9"/>
  <c r="AC8" i="9" s="1"/>
  <c r="Z6" i="9"/>
  <c r="AC6" i="9" s="1"/>
  <c r="P6" i="9"/>
  <c r="AA6" i="9" s="1"/>
  <c r="AD6" i="9" s="1"/>
  <c r="P14" i="9"/>
  <c r="AA14" i="9" s="1"/>
  <c r="AD14" i="9" s="1"/>
  <c r="Z14" i="9"/>
  <c r="AC14" i="9" s="1"/>
  <c r="Z12" i="9"/>
  <c r="AC12" i="9" s="1"/>
  <c r="P12" i="9"/>
  <c r="AA12" i="9" s="1"/>
  <c r="AD12" i="9" s="1"/>
  <c r="P13" i="9"/>
  <c r="AA13" i="9" s="1"/>
  <c r="AD13" i="9" s="1"/>
  <c r="P25" i="10"/>
  <c r="AA25" i="10" s="1"/>
  <c r="AD25" i="10" s="1"/>
  <c r="P24" i="10"/>
  <c r="AA24" i="10" s="1"/>
  <c r="AD24" i="10" s="1"/>
  <c r="P27" i="10"/>
  <c r="AA27" i="10" s="1"/>
  <c r="AD27" i="10" s="1"/>
  <c r="Z28" i="10"/>
  <c r="AC28" i="10" s="1"/>
  <c r="AC37" i="10" s="1"/>
  <c r="P28" i="10"/>
  <c r="AA28" i="10" s="1"/>
  <c r="AD28" i="10" s="1"/>
  <c r="P26" i="10"/>
  <c r="AA26" i="10" s="1"/>
  <c r="AD26" i="10" s="1"/>
  <c r="AD37" i="10" l="1"/>
  <c r="K38" i="6" l="1"/>
  <c r="V22" i="6"/>
  <c r="K58" i="6"/>
  <c r="V21" i="6"/>
  <c r="K53" i="6" s="1"/>
  <c r="V20" i="6"/>
  <c r="K50" i="6"/>
  <c r="V19" i="6"/>
  <c r="K45" i="6" s="1"/>
  <c r="Q19" i="6"/>
  <c r="D19" i="6"/>
  <c r="V18" i="6"/>
  <c r="K42" i="6"/>
  <c r="D18" i="6"/>
  <c r="V17" i="6"/>
  <c r="K37" i="6" s="1"/>
  <c r="Q17" i="6"/>
  <c r="D17" i="6"/>
  <c r="V16" i="6"/>
  <c r="K34" i="6"/>
  <c r="D16" i="6"/>
  <c r="K30" i="6"/>
  <c r="Q15" i="6"/>
  <c r="D15" i="6"/>
  <c r="V14" i="6"/>
  <c r="K26" i="6"/>
  <c r="V13" i="6"/>
  <c r="K21" i="6" s="1"/>
  <c r="K22" i="6"/>
  <c r="V12" i="6"/>
  <c r="D12" i="6"/>
  <c r="V11" i="6"/>
  <c r="K13" i="6" s="1"/>
  <c r="K14" i="6"/>
  <c r="D11" i="6"/>
  <c r="E19" i="6" l="1"/>
  <c r="K43" i="6"/>
  <c r="K44" i="6"/>
  <c r="K36" i="6"/>
  <c r="E17" i="6"/>
  <c r="K35" i="6"/>
  <c r="K27" i="6"/>
  <c r="K28" i="6"/>
  <c r="V15" i="6"/>
  <c r="K29" i="6" s="1"/>
  <c r="Q12" i="6"/>
  <c r="K18" i="6"/>
  <c r="Q20" i="6"/>
  <c r="K54" i="6"/>
  <c r="E15" i="6"/>
  <c r="D22" i="6"/>
  <c r="Q14" i="6"/>
  <c r="Q22" i="6"/>
  <c r="K46" i="6"/>
  <c r="Q11" i="6"/>
  <c r="D14" i="6"/>
  <c r="Q18" i="6"/>
  <c r="D13" i="6"/>
  <c r="D21" i="6"/>
  <c r="K25" i="6"/>
  <c r="K33" i="6"/>
  <c r="K41" i="6"/>
  <c r="K49" i="6"/>
  <c r="K57" i="6"/>
  <c r="Q13" i="6"/>
  <c r="Q21" i="6"/>
  <c r="K17" i="6"/>
  <c r="Q16" i="6"/>
  <c r="D20" i="6"/>
  <c r="K20" i="15"/>
  <c r="J20" i="15"/>
  <c r="K19" i="15"/>
  <c r="J19" i="15"/>
  <c r="K18" i="15"/>
  <c r="J18" i="15"/>
  <c r="K17" i="15"/>
  <c r="J17" i="15"/>
  <c r="K16" i="15"/>
  <c r="J16" i="15"/>
  <c r="K15" i="15"/>
  <c r="J15" i="15"/>
  <c r="K14" i="15"/>
  <c r="J14" i="15"/>
  <c r="K13" i="15"/>
  <c r="J13" i="15"/>
  <c r="K12" i="15"/>
  <c r="J12" i="15"/>
  <c r="K11" i="15"/>
  <c r="J11" i="15"/>
  <c r="K10" i="15"/>
  <c r="J10" i="15"/>
  <c r="K9" i="15"/>
  <c r="J9" i="15"/>
  <c r="K8" i="15"/>
  <c r="J8" i="15"/>
  <c r="H18" i="15"/>
  <c r="H17" i="15"/>
  <c r="H16" i="15"/>
  <c r="H15" i="15"/>
  <c r="H14" i="15"/>
  <c r="H13" i="15"/>
  <c r="H12" i="15"/>
  <c r="H11" i="15"/>
  <c r="H10" i="15"/>
  <c r="H9" i="15"/>
  <c r="H8" i="15"/>
  <c r="K7" i="15"/>
  <c r="J7" i="15"/>
  <c r="I18" i="15"/>
  <c r="I17" i="15"/>
  <c r="I16" i="15"/>
  <c r="I15" i="15"/>
  <c r="I14" i="15"/>
  <c r="I13" i="15"/>
  <c r="I12" i="15"/>
  <c r="I11" i="15"/>
  <c r="I10" i="15"/>
  <c r="I9" i="15"/>
  <c r="I8" i="15"/>
  <c r="I7" i="15"/>
  <c r="H7" i="15"/>
  <c r="E16" i="6" l="1"/>
  <c r="K32" i="6"/>
  <c r="K31" i="6"/>
  <c r="E21" i="6"/>
  <c r="K51" i="6"/>
  <c r="K52" i="6"/>
  <c r="E13" i="6"/>
  <c r="K19" i="6"/>
  <c r="K20" i="6"/>
  <c r="K39" i="6"/>
  <c r="K40" i="6"/>
  <c r="E18" i="6"/>
  <c r="K47" i="6"/>
  <c r="K48" i="6"/>
  <c r="E20" i="6"/>
  <c r="K11" i="6"/>
  <c r="K12" i="6"/>
  <c r="E11" i="6"/>
  <c r="K15" i="6"/>
  <c r="K16" i="6"/>
  <c r="E12" i="6"/>
  <c r="K23" i="6"/>
  <c r="E14" i="6"/>
  <c r="K24" i="6"/>
  <c r="K55" i="6"/>
  <c r="E22" i="6"/>
  <c r="K56" i="6"/>
  <c r="L15" i="5"/>
  <c r="B15" i="15" s="1"/>
  <c r="L14" i="5"/>
  <c r="L13" i="5"/>
  <c r="B13" i="15" s="1"/>
  <c r="L26" i="5"/>
  <c r="B26" i="15" s="1"/>
  <c r="L25" i="5"/>
  <c r="B25" i="15" s="1"/>
  <c r="L29" i="5"/>
  <c r="L28" i="5"/>
  <c r="L22" i="5"/>
  <c r="L20" i="5"/>
  <c r="L19" i="5"/>
  <c r="B19" i="15" s="1"/>
  <c r="L18" i="5"/>
  <c r="L17" i="5"/>
  <c r="B17" i="15" s="1"/>
  <c r="L16" i="5"/>
  <c r="B14" i="15"/>
  <c r="L12" i="5"/>
  <c r="B12" i="15" s="1"/>
  <c r="L11" i="5"/>
  <c r="B11" i="15" s="1"/>
  <c r="L10" i="5"/>
  <c r="B10" i="15" s="1"/>
  <c r="L9" i="5"/>
  <c r="L8" i="5"/>
  <c r="B8" i="15" s="1"/>
  <c r="B29" i="15"/>
  <c r="B28" i="15"/>
  <c r="B23" i="15"/>
  <c r="B22" i="15"/>
  <c r="B20" i="15"/>
  <c r="B18" i="15"/>
  <c r="B16" i="15"/>
  <c r="B9" i="15"/>
  <c r="E36" i="16"/>
  <c r="D36" i="16"/>
  <c r="E35" i="16"/>
  <c r="D35" i="16"/>
  <c r="E34" i="16"/>
  <c r="D34" i="16"/>
  <c r="E32" i="16"/>
  <c r="D32" i="16"/>
  <c r="E31" i="16"/>
  <c r="D31" i="16"/>
  <c r="E30" i="16"/>
  <c r="D30" i="16"/>
  <c r="E28" i="16"/>
  <c r="D28" i="16"/>
  <c r="E27" i="16"/>
  <c r="D27" i="16"/>
  <c r="E26" i="16"/>
  <c r="D26" i="16"/>
  <c r="E24" i="16"/>
  <c r="D24" i="16"/>
  <c r="E23" i="16"/>
  <c r="D23" i="16"/>
  <c r="E22" i="16"/>
  <c r="D22" i="16"/>
  <c r="E21" i="16"/>
  <c r="D21" i="16"/>
  <c r="E20" i="16"/>
  <c r="D20" i="16"/>
  <c r="E19" i="16"/>
  <c r="D19" i="16"/>
  <c r="E18" i="16"/>
  <c r="D18" i="16"/>
  <c r="E17" i="16"/>
  <c r="D17" i="16"/>
  <c r="E16" i="16"/>
  <c r="D16" i="16"/>
  <c r="E15" i="16"/>
  <c r="D15" i="16"/>
  <c r="E14" i="16"/>
  <c r="D14" i="16"/>
  <c r="E13" i="16"/>
  <c r="D13" i="16"/>
  <c r="E12" i="16"/>
  <c r="D12" i="16"/>
  <c r="E11" i="16"/>
  <c r="D11" i="16"/>
  <c r="E10" i="16"/>
  <c r="D10" i="16"/>
  <c r="E9" i="16"/>
  <c r="D9" i="16"/>
  <c r="E8" i="16"/>
  <c r="D8" i="16"/>
  <c r="E7" i="16"/>
  <c r="D7" i="16"/>
  <c r="E6" i="16"/>
  <c r="D6" i="16"/>
  <c r="B13" i="16"/>
  <c r="B14" i="16"/>
  <c r="B15" i="16"/>
  <c r="B16" i="16"/>
  <c r="B17" i="16"/>
  <c r="B18" i="16"/>
  <c r="B19" i="16"/>
  <c r="B20" i="16"/>
  <c r="B21" i="16"/>
  <c r="B22" i="16"/>
  <c r="B23" i="16"/>
  <c r="B24" i="16"/>
  <c r="B7" i="16"/>
  <c r="B8" i="16"/>
  <c r="B9" i="16"/>
  <c r="B10" i="16"/>
  <c r="B11" i="16"/>
  <c r="B12" i="16"/>
  <c r="B6" i="16"/>
  <c r="L40" i="12" l="1"/>
  <c r="H40" i="12"/>
  <c r="O39" i="12"/>
  <c r="O40" i="12" s="1"/>
  <c r="N39" i="12"/>
  <c r="N40" i="12" s="1"/>
  <c r="M39" i="12"/>
  <c r="M40" i="12" s="1"/>
  <c r="L39" i="12"/>
  <c r="K39" i="12"/>
  <c r="K40" i="12" s="1"/>
  <c r="J39" i="12"/>
  <c r="J40" i="12" s="1"/>
  <c r="I39" i="12"/>
  <c r="I40" i="12" s="1"/>
  <c r="H39" i="12"/>
  <c r="G39" i="12"/>
  <c r="G40" i="12" s="1"/>
  <c r="F39" i="12"/>
  <c r="F40" i="12" s="1"/>
  <c r="E39" i="12"/>
  <c r="E40" i="12" s="1"/>
  <c r="M35" i="12"/>
  <c r="I35" i="12"/>
  <c r="E35" i="12"/>
  <c r="O34" i="12"/>
  <c r="O35" i="12" s="1"/>
  <c r="N34" i="12"/>
  <c r="N35" i="12" s="1"/>
  <c r="M34" i="12"/>
  <c r="L34" i="12"/>
  <c r="L35" i="12" s="1"/>
  <c r="K34" i="12"/>
  <c r="K35" i="12" s="1"/>
  <c r="J34" i="12"/>
  <c r="J35" i="12" s="1"/>
  <c r="I34" i="12"/>
  <c r="H34" i="12"/>
  <c r="H35" i="12" s="1"/>
  <c r="G34" i="12"/>
  <c r="G35" i="12" s="1"/>
  <c r="F34" i="12"/>
  <c r="F35" i="12" s="1"/>
  <c r="E34" i="12"/>
  <c r="N30" i="12"/>
  <c r="J30" i="12"/>
  <c r="F30" i="12"/>
  <c r="O29" i="12"/>
  <c r="O30" i="12" s="1"/>
  <c r="N29" i="12"/>
  <c r="M29" i="12"/>
  <c r="M30" i="12" s="1"/>
  <c r="L29" i="12"/>
  <c r="L30" i="12" s="1"/>
  <c r="K29" i="12"/>
  <c r="K30" i="12" s="1"/>
  <c r="J29" i="12"/>
  <c r="I29" i="12"/>
  <c r="I30" i="12" s="1"/>
  <c r="H29" i="12"/>
  <c r="H30" i="12" s="1"/>
  <c r="G29" i="12"/>
  <c r="G30" i="12" s="1"/>
  <c r="F29" i="12"/>
  <c r="E29" i="12"/>
  <c r="E30" i="12" s="1"/>
  <c r="Z22" i="12"/>
  <c r="V22" i="12"/>
  <c r="R22" i="12"/>
  <c r="N22" i="12"/>
  <c r="J22" i="12"/>
  <c r="F22" i="12"/>
  <c r="Z21" i="12"/>
  <c r="Y21" i="12"/>
  <c r="Y22" i="12" s="1"/>
  <c r="X21" i="12"/>
  <c r="X22" i="12" s="1"/>
  <c r="W21" i="12"/>
  <c r="W22" i="12" s="1"/>
  <c r="V21" i="12"/>
  <c r="U21" i="12"/>
  <c r="U22" i="12" s="1"/>
  <c r="T21" i="12"/>
  <c r="T22" i="12" s="1"/>
  <c r="S21" i="12"/>
  <c r="S22" i="12" s="1"/>
  <c r="R21" i="12"/>
  <c r="Q21" i="12"/>
  <c r="Q22" i="12" s="1"/>
  <c r="P21" i="12"/>
  <c r="P22" i="12" s="1"/>
  <c r="O21" i="12"/>
  <c r="O22" i="12" s="1"/>
  <c r="N21" i="12"/>
  <c r="M21" i="12"/>
  <c r="M22" i="12" s="1"/>
  <c r="L21" i="12"/>
  <c r="L22" i="12" s="1"/>
  <c r="K21" i="12"/>
  <c r="K22" i="12" s="1"/>
  <c r="J21" i="12"/>
  <c r="I21" i="12"/>
  <c r="I22" i="12" s="1"/>
  <c r="H21" i="12"/>
  <c r="H22" i="12" s="1"/>
  <c r="G21" i="12"/>
  <c r="G22" i="12" s="1"/>
  <c r="F21" i="12"/>
  <c r="X17" i="12"/>
  <c r="T17" i="12"/>
  <c r="P17" i="12"/>
  <c r="L17" i="12"/>
  <c r="H17" i="12"/>
  <c r="E17" i="12"/>
  <c r="X16" i="12"/>
  <c r="W16" i="12"/>
  <c r="W17" i="12" s="1"/>
  <c r="V16" i="12"/>
  <c r="V17" i="12" s="1"/>
  <c r="U16" i="12"/>
  <c r="U17" i="12" s="1"/>
  <c r="T16" i="12"/>
  <c r="S16" i="12"/>
  <c r="S17" i="12" s="1"/>
  <c r="R16" i="12"/>
  <c r="R17" i="12" s="1"/>
  <c r="Q16" i="12"/>
  <c r="Q17" i="12" s="1"/>
  <c r="P16" i="12"/>
  <c r="O16" i="12"/>
  <c r="O17" i="12" s="1"/>
  <c r="N16" i="12"/>
  <c r="N17" i="12" s="1"/>
  <c r="M16" i="12"/>
  <c r="M17" i="12" s="1"/>
  <c r="L16" i="12"/>
  <c r="K16" i="12"/>
  <c r="K17" i="12" s="1"/>
  <c r="J16" i="12"/>
  <c r="J17" i="12" s="1"/>
  <c r="I16" i="12"/>
  <c r="I17" i="12" s="1"/>
  <c r="H16" i="12"/>
  <c r="G16" i="12"/>
  <c r="G17" i="12" s="1"/>
  <c r="F16" i="12"/>
  <c r="F17" i="12" s="1"/>
  <c r="AB12" i="12"/>
  <c r="X12" i="12"/>
  <c r="T12" i="12"/>
  <c r="P12" i="12"/>
  <c r="L12" i="12"/>
  <c r="H12" i="12"/>
  <c r="E12" i="12"/>
  <c r="AE11" i="12"/>
  <c r="AE12" i="12" s="1"/>
  <c r="AD11" i="12"/>
  <c r="AD12" i="12" s="1"/>
  <c r="AC11" i="12"/>
  <c r="AC12" i="12" s="1"/>
  <c r="AB11" i="12"/>
  <c r="AA11" i="12"/>
  <c r="AA12" i="12" s="1"/>
  <c r="Z11" i="12"/>
  <c r="Z12" i="12" s="1"/>
  <c r="Y11" i="12"/>
  <c r="Y12" i="12" s="1"/>
  <c r="X11" i="12"/>
  <c r="W11" i="12"/>
  <c r="W12" i="12" s="1"/>
  <c r="V11" i="12"/>
  <c r="V12" i="12" s="1"/>
  <c r="U11" i="12"/>
  <c r="U12" i="12" s="1"/>
  <c r="T11" i="12"/>
  <c r="S11" i="12"/>
  <c r="S12" i="12" s="1"/>
  <c r="R11" i="12"/>
  <c r="R12" i="12" s="1"/>
  <c r="Q11" i="12"/>
  <c r="Q12" i="12" s="1"/>
  <c r="P11" i="12"/>
  <c r="O11" i="12"/>
  <c r="O12" i="12" s="1"/>
  <c r="N11" i="12"/>
  <c r="N12" i="12" s="1"/>
  <c r="M11" i="12"/>
  <c r="M12" i="12" s="1"/>
  <c r="L11" i="12"/>
  <c r="K11" i="12"/>
  <c r="K12" i="12" s="1"/>
  <c r="J11" i="12"/>
  <c r="J12" i="12" s="1"/>
  <c r="I11" i="12"/>
  <c r="I12" i="12" s="1"/>
  <c r="H11" i="12"/>
  <c r="G11" i="12"/>
  <c r="G12" i="12" s="1"/>
  <c r="F11" i="12"/>
  <c r="F12" i="12" s="1"/>
  <c r="D35" i="12" l="1"/>
  <c r="C35" i="12" s="1"/>
  <c r="D22" i="12"/>
  <c r="C22" i="12" s="1"/>
  <c r="D12" i="12"/>
  <c r="C12" i="12" s="1"/>
  <c r="D17" i="12"/>
  <c r="C17" i="12" s="1"/>
  <c r="D30" i="12"/>
  <c r="C30" i="12" s="1"/>
  <c r="D40" i="12"/>
  <c r="C40" i="12" s="1"/>
  <c r="B40" i="12" s="1"/>
  <c r="T35" i="10"/>
  <c r="S35" i="10"/>
  <c r="R32" i="10"/>
  <c r="R35" i="10" s="1"/>
  <c r="W22" i="10"/>
  <c r="W21" i="10"/>
  <c r="W20" i="10"/>
  <c r="W19" i="10"/>
  <c r="W18" i="10"/>
  <c r="W17" i="10"/>
  <c r="W16" i="10"/>
  <c r="W15" i="10"/>
  <c r="W14" i="10"/>
  <c r="W13" i="10"/>
  <c r="W12" i="10"/>
  <c r="W11" i="10"/>
  <c r="W10" i="10"/>
  <c r="W9" i="10"/>
  <c r="W8" i="10"/>
  <c r="W7" i="10"/>
  <c r="W6" i="10"/>
  <c r="L22" i="10"/>
  <c r="M22" i="10" s="1"/>
  <c r="N22" i="10" s="1"/>
  <c r="O22" i="10" s="1"/>
  <c r="P22" i="10" s="1"/>
  <c r="AA22" i="10" s="1"/>
  <c r="AD22" i="10" s="1"/>
  <c r="L21" i="10"/>
  <c r="M21" i="10" s="1"/>
  <c r="N21" i="10" s="1"/>
  <c r="O21" i="10" s="1"/>
  <c r="L20" i="10"/>
  <c r="M20" i="10" s="1"/>
  <c r="N20" i="10" s="1"/>
  <c r="L19" i="10"/>
  <c r="M19" i="10" s="1"/>
  <c r="N19" i="10" s="1"/>
  <c r="L18" i="10"/>
  <c r="M18" i="10" s="1"/>
  <c r="N18" i="10" s="1"/>
  <c r="O18" i="10" s="1"/>
  <c r="P18" i="10" s="1"/>
  <c r="AA18" i="10" s="1"/>
  <c r="AD18" i="10" s="1"/>
  <c r="L17" i="10"/>
  <c r="M17" i="10" s="1"/>
  <c r="N17" i="10" s="1"/>
  <c r="O17" i="10" s="1"/>
  <c r="P17" i="10" s="1"/>
  <c r="AA17" i="10" s="1"/>
  <c r="AD17" i="10" s="1"/>
  <c r="L16" i="10"/>
  <c r="M16" i="10" s="1"/>
  <c r="N16" i="10" s="1"/>
  <c r="O16" i="10" s="1"/>
  <c r="L15" i="10"/>
  <c r="M15" i="10" s="1"/>
  <c r="N15" i="10" s="1"/>
  <c r="L14" i="10"/>
  <c r="M14" i="10" s="1"/>
  <c r="N14" i="10" s="1"/>
  <c r="O14" i="10" s="1"/>
  <c r="Z14" i="10" s="1"/>
  <c r="AC14" i="10" s="1"/>
  <c r="L13" i="10"/>
  <c r="M13" i="10" s="1"/>
  <c r="N13" i="10" s="1"/>
  <c r="O13" i="10" s="1"/>
  <c r="P13" i="10" s="1"/>
  <c r="AA13" i="10" s="1"/>
  <c r="AD13" i="10" s="1"/>
  <c r="L12" i="10"/>
  <c r="M12" i="10" s="1"/>
  <c r="N12" i="10" s="1"/>
  <c r="M11" i="10"/>
  <c r="N11" i="10" s="1"/>
  <c r="L11" i="10"/>
  <c r="L10" i="10"/>
  <c r="M10" i="10" s="1"/>
  <c r="N10" i="10" s="1"/>
  <c r="O10" i="10" s="1"/>
  <c r="Z10" i="10" s="1"/>
  <c r="AC10" i="10" s="1"/>
  <c r="L9" i="10"/>
  <c r="M9" i="10" s="1"/>
  <c r="N9" i="10" s="1"/>
  <c r="O9" i="10" s="1"/>
  <c r="P9" i="10" s="1"/>
  <c r="AA9" i="10" s="1"/>
  <c r="AD9" i="10" s="1"/>
  <c r="M8" i="10"/>
  <c r="N8" i="10" s="1"/>
  <c r="O8" i="10" s="1"/>
  <c r="P8" i="10" s="1"/>
  <c r="AA8" i="10" s="1"/>
  <c r="AD8" i="10" s="1"/>
  <c r="L8" i="10"/>
  <c r="L7" i="10"/>
  <c r="M7" i="10" s="1"/>
  <c r="N7" i="10" s="1"/>
  <c r="L6" i="10"/>
  <c r="M6" i="10" s="1"/>
  <c r="N6" i="10" s="1"/>
  <c r="O6" i="10" s="1"/>
  <c r="Z6" i="10" s="1"/>
  <c r="AC6" i="10" s="1"/>
  <c r="T36" i="9"/>
  <c r="T35" i="9"/>
  <c r="T34" i="9"/>
  <c r="V32" i="9"/>
  <c r="T32" i="9"/>
  <c r="S32" i="9"/>
  <c r="V31" i="9"/>
  <c r="V34" i="9" s="1"/>
  <c r="V35" i="9" s="1"/>
  <c r="R31" i="9"/>
  <c r="R32" i="9" s="1"/>
  <c r="W27" i="9"/>
  <c r="W26" i="9"/>
  <c r="W25" i="9"/>
  <c r="W24" i="9"/>
  <c r="W23" i="9"/>
  <c r="W22" i="9"/>
  <c r="W21" i="9"/>
  <c r="W20" i="9"/>
  <c r="W19" i="9"/>
  <c r="W18" i="9"/>
  <c r="W17" i="9"/>
  <c r="AA16" i="9"/>
  <c r="AD16" i="9" s="1"/>
  <c r="W16" i="9"/>
  <c r="M27" i="9"/>
  <c r="N27" i="9" s="1"/>
  <c r="O27" i="9" s="1"/>
  <c r="L27" i="9"/>
  <c r="L26" i="9"/>
  <c r="M26" i="9" s="1"/>
  <c r="N26" i="9" s="1"/>
  <c r="O26" i="9" s="1"/>
  <c r="P26" i="9" s="1"/>
  <c r="AA26" i="9" s="1"/>
  <c r="AD26" i="9" s="1"/>
  <c r="L25" i="9"/>
  <c r="M25" i="9" s="1"/>
  <c r="N25" i="9" s="1"/>
  <c r="O25" i="9" s="1"/>
  <c r="P25" i="9" s="1"/>
  <c r="AA25" i="9" s="1"/>
  <c r="AD25" i="9" s="1"/>
  <c r="L24" i="9"/>
  <c r="M24" i="9" s="1"/>
  <c r="N24" i="9" s="1"/>
  <c r="O24" i="9" s="1"/>
  <c r="P24" i="9" s="1"/>
  <c r="AA24" i="9" s="1"/>
  <c r="AD24" i="9" s="1"/>
  <c r="L23" i="9"/>
  <c r="M23" i="9" s="1"/>
  <c r="N23" i="9" s="1"/>
  <c r="L22" i="9"/>
  <c r="M22" i="9" s="1"/>
  <c r="N22" i="9" s="1"/>
  <c r="O22" i="9" s="1"/>
  <c r="P22" i="9" s="1"/>
  <c r="AA22" i="9" s="1"/>
  <c r="AD22" i="9" s="1"/>
  <c r="L21" i="9"/>
  <c r="M21" i="9" s="1"/>
  <c r="N21" i="9" s="1"/>
  <c r="O21" i="9" s="1"/>
  <c r="P21" i="9" s="1"/>
  <c r="AA21" i="9" s="1"/>
  <c r="AD21" i="9" s="1"/>
  <c r="L20" i="9"/>
  <c r="M20" i="9" s="1"/>
  <c r="N20" i="9" s="1"/>
  <c r="O20" i="9" s="1"/>
  <c r="Z20" i="9" s="1"/>
  <c r="AC20" i="9" s="1"/>
  <c r="M19" i="9"/>
  <c r="N19" i="9" s="1"/>
  <c r="O19" i="9" s="1"/>
  <c r="P19" i="9" s="1"/>
  <c r="AA19" i="9" s="1"/>
  <c r="AD19" i="9" s="1"/>
  <c r="L19" i="9"/>
  <c r="L18" i="9"/>
  <c r="M18" i="9" s="1"/>
  <c r="N18" i="9" s="1"/>
  <c r="O18" i="9" s="1"/>
  <c r="P18" i="9" s="1"/>
  <c r="AA18" i="9" s="1"/>
  <c r="AD18" i="9" s="1"/>
  <c r="L17" i="9"/>
  <c r="M17" i="9" s="1"/>
  <c r="N17" i="9" s="1"/>
  <c r="O17" i="9" s="1"/>
  <c r="P17" i="9" s="1"/>
  <c r="AA17" i="9" s="1"/>
  <c r="AD17" i="9" s="1"/>
  <c r="L16" i="9"/>
  <c r="M16" i="9" s="1"/>
  <c r="N16" i="9" s="1"/>
  <c r="O16" i="9" s="1"/>
  <c r="P16" i="9" s="1"/>
  <c r="AD36" i="9" l="1"/>
  <c r="P27" i="9"/>
  <c r="AA27" i="9" s="1"/>
  <c r="AD27" i="9" s="1"/>
  <c r="AD32" i="9" s="1"/>
  <c r="Y22" i="9"/>
  <c r="AB22" i="9" s="1"/>
  <c r="P16" i="10"/>
  <c r="AA16" i="10" s="1"/>
  <c r="AD16" i="10" s="1"/>
  <c r="Y17" i="10"/>
  <c r="AB17" i="10" s="1"/>
  <c r="Y16" i="10"/>
  <c r="AB16" i="10" s="1"/>
  <c r="B30" i="12"/>
  <c r="B35" i="12"/>
  <c r="O23" i="9"/>
  <c r="Y23" i="9"/>
  <c r="AB23" i="9" s="1"/>
  <c r="Y21" i="9"/>
  <c r="AB21" i="9" s="1"/>
  <c r="Y20" i="9"/>
  <c r="AB20" i="9" s="1"/>
  <c r="Z21" i="9"/>
  <c r="AC21" i="9" s="1"/>
  <c r="Z22" i="9"/>
  <c r="AC22" i="9" s="1"/>
  <c r="Y16" i="9"/>
  <c r="AB16" i="9" s="1"/>
  <c r="Y17" i="9"/>
  <c r="AB17" i="9" s="1"/>
  <c r="Y18" i="9"/>
  <c r="AB18" i="9" s="1"/>
  <c r="Y19" i="9"/>
  <c r="AB19" i="9" s="1"/>
  <c r="Y25" i="9"/>
  <c r="AB25" i="9" s="1"/>
  <c r="Y26" i="9"/>
  <c r="AB26" i="9" s="1"/>
  <c r="Y27" i="9"/>
  <c r="AB27" i="9" s="1"/>
  <c r="Z24" i="9"/>
  <c r="AC24" i="9" s="1"/>
  <c r="P20" i="9"/>
  <c r="AA20" i="9" s="1"/>
  <c r="AD20" i="9" s="1"/>
  <c r="AD35" i="9" s="1"/>
  <c r="Z16" i="9"/>
  <c r="AC16" i="9" s="1"/>
  <c r="Z17" i="9"/>
  <c r="AC17" i="9" s="1"/>
  <c r="Z18" i="9"/>
  <c r="AC18" i="9" s="1"/>
  <c r="Z19" i="9"/>
  <c r="AC19" i="9" s="1"/>
  <c r="Y24" i="9"/>
  <c r="AB24" i="9" s="1"/>
  <c r="Z25" i="9"/>
  <c r="AC25" i="9" s="1"/>
  <c r="Z26" i="9"/>
  <c r="AC26" i="9" s="1"/>
  <c r="Z27" i="9"/>
  <c r="AC27" i="9" s="1"/>
  <c r="AC32" i="9" s="1"/>
  <c r="Z32" i="9" s="1"/>
  <c r="Z31" i="9" s="1"/>
  <c r="O11" i="10"/>
  <c r="Z11" i="10" s="1"/>
  <c r="AC11" i="10" s="1"/>
  <c r="Y11" i="10"/>
  <c r="AB11" i="10" s="1"/>
  <c r="R36" i="10"/>
  <c r="R37" i="10" s="1"/>
  <c r="W35" i="10"/>
  <c r="O12" i="10"/>
  <c r="Y12" i="10"/>
  <c r="AB12" i="10" s="1"/>
  <c r="O15" i="10"/>
  <c r="Z15" i="10" s="1"/>
  <c r="AC15" i="10" s="1"/>
  <c r="Y15" i="10"/>
  <c r="AB15" i="10" s="1"/>
  <c r="O7" i="10"/>
  <c r="Z7" i="10" s="1"/>
  <c r="AC7" i="10" s="1"/>
  <c r="Y7" i="10"/>
  <c r="AB7" i="10" s="1"/>
  <c r="O19" i="10"/>
  <c r="Y19" i="10"/>
  <c r="AB19" i="10" s="1"/>
  <c r="O20" i="10"/>
  <c r="Y20" i="10"/>
  <c r="AB20" i="10" s="1"/>
  <c r="Y13" i="10"/>
  <c r="AB13" i="10" s="1"/>
  <c r="Y6" i="10"/>
  <c r="AB6" i="10" s="1"/>
  <c r="Z13" i="10"/>
  <c r="AC13" i="10" s="1"/>
  <c r="Z16" i="10"/>
  <c r="AC16" i="10" s="1"/>
  <c r="Z17" i="10"/>
  <c r="AC17" i="10" s="1"/>
  <c r="Y21" i="10"/>
  <c r="AB21" i="10" s="1"/>
  <c r="P21" i="10"/>
  <c r="AA21" i="10" s="1"/>
  <c r="AD21" i="10" s="1"/>
  <c r="Y8" i="10"/>
  <c r="AB8" i="10" s="1"/>
  <c r="Y9" i="10"/>
  <c r="AB9" i="10" s="1"/>
  <c r="Z21" i="10"/>
  <c r="AC21" i="10" s="1"/>
  <c r="Y22" i="10"/>
  <c r="AB22" i="10" s="1"/>
  <c r="W32" i="10"/>
  <c r="Z18" i="10"/>
  <c r="AC18" i="10" s="1"/>
  <c r="P6" i="10"/>
  <c r="AA6" i="10" s="1"/>
  <c r="AD6" i="10" s="1"/>
  <c r="Z8" i="10"/>
  <c r="AC8" i="10" s="1"/>
  <c r="Z9" i="10"/>
  <c r="AC9" i="10" s="1"/>
  <c r="Y10" i="10"/>
  <c r="AB10" i="10" s="1"/>
  <c r="Y14" i="10"/>
  <c r="AB14" i="10" s="1"/>
  <c r="Y18" i="10"/>
  <c r="AB18" i="10" s="1"/>
  <c r="Z22" i="10"/>
  <c r="AC22" i="10" s="1"/>
  <c r="W36" i="10"/>
  <c r="P14" i="10"/>
  <c r="AA14" i="10" s="1"/>
  <c r="AD14" i="10" s="1"/>
  <c r="P10" i="10"/>
  <c r="AA10" i="10" s="1"/>
  <c r="AD10" i="10" s="1"/>
  <c r="V36" i="9"/>
  <c r="AA32" i="9"/>
  <c r="W32" i="9"/>
  <c r="R34" i="9"/>
  <c r="W34" i="9"/>
  <c r="W31" i="9"/>
  <c r="L7" i="5"/>
  <c r="B7" i="15" s="1"/>
  <c r="W37" i="10" l="1"/>
  <c r="Z37" i="10"/>
  <c r="Y37" i="10"/>
  <c r="AA37" i="10"/>
  <c r="AB36" i="9"/>
  <c r="AC36" i="9"/>
  <c r="AB34" i="10"/>
  <c r="AB36" i="10"/>
  <c r="Y36" i="10" s="1"/>
  <c r="P11" i="10"/>
  <c r="AA11" i="10" s="1"/>
  <c r="AD11" i="10" s="1"/>
  <c r="P7" i="10"/>
  <c r="AA7" i="10" s="1"/>
  <c r="AD7" i="10" s="1"/>
  <c r="AC32" i="10"/>
  <c r="Z32" i="10" s="1"/>
  <c r="AB32" i="10"/>
  <c r="Y32" i="10" s="1"/>
  <c r="AD32" i="10"/>
  <c r="AA32" i="10" s="1"/>
  <c r="AC35" i="9"/>
  <c r="AB34" i="9"/>
  <c r="AB32" i="9" s="1"/>
  <c r="Y32" i="9" s="1"/>
  <c r="Y31" i="9" s="1"/>
  <c r="AA31" i="9" s="1"/>
  <c r="AB35" i="9"/>
  <c r="P23" i="9"/>
  <c r="AA23" i="9" s="1"/>
  <c r="AD23" i="9" s="1"/>
  <c r="AD34" i="9" s="1"/>
  <c r="AA34" i="9" s="1"/>
  <c r="Z23" i="9"/>
  <c r="AC23" i="9" s="1"/>
  <c r="AC34" i="9" s="1"/>
  <c r="AB35" i="10"/>
  <c r="Y35" i="10" s="1"/>
  <c r="P12" i="10"/>
  <c r="AA12" i="10" s="1"/>
  <c r="AD12" i="10" s="1"/>
  <c r="Z12" i="10"/>
  <c r="AC12" i="10" s="1"/>
  <c r="AC34" i="10" s="1"/>
  <c r="P15" i="10"/>
  <c r="AA15" i="10" s="1"/>
  <c r="AD15" i="10" s="1"/>
  <c r="AD35" i="10" s="1"/>
  <c r="AA35" i="10" s="1"/>
  <c r="AC35" i="10"/>
  <c r="Z35" i="10" s="1"/>
  <c r="P20" i="10"/>
  <c r="AA20" i="10" s="1"/>
  <c r="AD20" i="10" s="1"/>
  <c r="Z20" i="10"/>
  <c r="AC20" i="10" s="1"/>
  <c r="P19" i="10"/>
  <c r="AA19" i="10" s="1"/>
  <c r="AD19" i="10" s="1"/>
  <c r="Z19" i="10"/>
  <c r="AC19" i="10" s="1"/>
  <c r="AC36" i="10" s="1"/>
  <c r="Z36" i="10" s="1"/>
  <c r="Z34" i="9"/>
  <c r="R35" i="9"/>
  <c r="N32" i="9"/>
  <c r="AG32" i="9" s="1"/>
  <c r="S43" i="8"/>
  <c r="S42" i="8"/>
  <c r="S41" i="8"/>
  <c r="S39" i="8"/>
  <c r="S38" i="8"/>
  <c r="S37" i="8"/>
  <c r="S35" i="8"/>
  <c r="S34" i="8"/>
  <c r="S33" i="8"/>
  <c r="S31" i="8"/>
  <c r="S30" i="8"/>
  <c r="S29" i="8"/>
  <c r="S28" i="8"/>
  <c r="S27" i="8"/>
  <c r="S26" i="8"/>
  <c r="S25" i="8"/>
  <c r="S24" i="8"/>
  <c r="S23" i="8"/>
  <c r="S22" i="8"/>
  <c r="S21" i="8"/>
  <c r="S20" i="8"/>
  <c r="S19" i="8"/>
  <c r="S18" i="8"/>
  <c r="S17" i="8"/>
  <c r="S16" i="8"/>
  <c r="S15" i="8"/>
  <c r="S14" i="8"/>
  <c r="S13" i="8"/>
  <c r="B43" i="8"/>
  <c r="B42" i="8"/>
  <c r="B41" i="8"/>
  <c r="B39" i="8"/>
  <c r="B38" i="8"/>
  <c r="B37" i="8"/>
  <c r="B35" i="8"/>
  <c r="B34" i="8"/>
  <c r="B33" i="8"/>
  <c r="B31" i="8"/>
  <c r="B30" i="8"/>
  <c r="B29" i="8"/>
  <c r="B28" i="8"/>
  <c r="B27" i="8"/>
  <c r="B26" i="8"/>
  <c r="B25" i="8"/>
  <c r="B24" i="8"/>
  <c r="B23" i="8"/>
  <c r="B22" i="8"/>
  <c r="B21" i="8"/>
  <c r="B20" i="8"/>
  <c r="B19" i="8"/>
  <c r="B18" i="8"/>
  <c r="B17" i="8"/>
  <c r="B16" i="8"/>
  <c r="B15" i="8"/>
  <c r="B14" i="8"/>
  <c r="B13" i="8"/>
  <c r="G41" i="8"/>
  <c r="B34" i="16" s="1"/>
  <c r="G37" i="8"/>
  <c r="B30" i="16" s="1"/>
  <c r="G33" i="8"/>
  <c r="B26" i="16" s="1"/>
  <c r="D29" i="8"/>
  <c r="C29" i="8"/>
  <c r="D25" i="8"/>
  <c r="C25" i="8"/>
  <c r="D21" i="8"/>
  <c r="C21" i="8"/>
  <c r="D17" i="8"/>
  <c r="C17" i="8"/>
  <c r="D13" i="8"/>
  <c r="C13" i="8"/>
  <c r="G29" i="8"/>
  <c r="G25" i="8"/>
  <c r="G21" i="8"/>
  <c r="G17" i="8"/>
  <c r="G13" i="8"/>
  <c r="G43" i="8"/>
  <c r="B36" i="16" s="1"/>
  <c r="G42" i="8"/>
  <c r="B35" i="16" s="1"/>
  <c r="G39" i="8"/>
  <c r="B32" i="16" s="1"/>
  <c r="G38" i="8"/>
  <c r="B31" i="16" s="1"/>
  <c r="G35" i="8"/>
  <c r="B28" i="16" s="1"/>
  <c r="G34" i="8"/>
  <c r="B27" i="16" s="1"/>
  <c r="G31" i="8"/>
  <c r="G30" i="8"/>
  <c r="G28" i="8"/>
  <c r="G27" i="8"/>
  <c r="G26" i="8"/>
  <c r="G24" i="8"/>
  <c r="G23" i="8"/>
  <c r="G22" i="8"/>
  <c r="G20" i="8"/>
  <c r="G19" i="8"/>
  <c r="G18" i="8"/>
  <c r="G16" i="8"/>
  <c r="G15" i="8"/>
  <c r="G14" i="8"/>
  <c r="J28" i="15" l="1"/>
  <c r="J25" i="15"/>
  <c r="J22" i="15"/>
  <c r="K26" i="15"/>
  <c r="K23" i="15"/>
  <c r="K29" i="15"/>
  <c r="J29" i="15"/>
  <c r="J26" i="15"/>
  <c r="J23" i="15"/>
  <c r="K25" i="15"/>
  <c r="K22" i="15"/>
  <c r="K28" i="15"/>
  <c r="O35" i="10"/>
  <c r="Y34" i="10"/>
  <c r="AB33" i="10"/>
  <c r="Y33" i="10" s="1"/>
  <c r="Z34" i="10"/>
  <c r="AC33" i="10"/>
  <c r="Z33" i="10" s="1"/>
  <c r="O37" i="10"/>
  <c r="N37" i="10"/>
  <c r="AG37" i="10" s="1"/>
  <c r="P37" i="10"/>
  <c r="Q37" i="10" s="1"/>
  <c r="AF37" i="10" s="1"/>
  <c r="N31" i="9"/>
  <c r="AG31" i="9" s="1"/>
  <c r="O31" i="9"/>
  <c r="P31" i="9" s="1"/>
  <c r="Q31" i="9" s="1"/>
  <c r="AF31" i="9" s="1"/>
  <c r="Y34" i="9"/>
  <c r="O32" i="9"/>
  <c r="P32" i="9" s="1"/>
  <c r="Q32" i="9" s="1"/>
  <c r="AF32" i="9" s="1"/>
  <c r="AD34" i="10"/>
  <c r="N32" i="10"/>
  <c r="AG32" i="10" s="1"/>
  <c r="AD36" i="10"/>
  <c r="AA36" i="10" s="1"/>
  <c r="N36" i="10" s="1"/>
  <c r="AG36" i="10" s="1"/>
  <c r="N35" i="10"/>
  <c r="AG35" i="10" s="1"/>
  <c r="O32" i="10"/>
  <c r="N34" i="9"/>
  <c r="AG34" i="9"/>
  <c r="R36" i="9"/>
  <c r="Y35" i="9"/>
  <c r="Z35" i="9"/>
  <c r="AA35" i="9"/>
  <c r="W35" i="9"/>
  <c r="O34" i="9"/>
  <c r="AL2" i="5"/>
  <c r="AO2" i="5"/>
  <c r="AN2" i="5"/>
  <c r="AK2" i="5"/>
  <c r="AA34" i="10" l="1"/>
  <c r="N34" i="10" s="1"/>
  <c r="AD33" i="10"/>
  <c r="AA33" i="10" s="1"/>
  <c r="O33" i="10" s="1"/>
  <c r="AG34" i="10"/>
  <c r="P32" i="10"/>
  <c r="Q32" i="10" s="1"/>
  <c r="AF32" i="10" s="1"/>
  <c r="P35" i="10"/>
  <c r="Q35" i="10" s="1"/>
  <c r="AF35" i="10" s="1"/>
  <c r="O36" i="10"/>
  <c r="P36" i="10" s="1"/>
  <c r="Q36" i="10" s="1"/>
  <c r="AF36" i="10" s="1"/>
  <c r="Y36" i="9"/>
  <c r="Z36" i="9"/>
  <c r="AA36" i="9"/>
  <c r="W36" i="9"/>
  <c r="P34" i="9"/>
  <c r="Q34" i="9" s="1"/>
  <c r="AF34" i="9" s="1"/>
  <c r="O35" i="9"/>
  <c r="N35" i="9"/>
  <c r="AG35" i="9" s="1"/>
  <c r="AN28" i="5"/>
  <c r="AN25" i="5"/>
  <c r="AN22" i="5"/>
  <c r="AN19" i="5"/>
  <c r="AN17" i="5"/>
  <c r="AN15" i="5"/>
  <c r="AN13" i="5"/>
  <c r="AN11" i="5"/>
  <c r="AN9" i="5"/>
  <c r="AN29" i="5"/>
  <c r="AN20" i="5"/>
  <c r="AN16" i="5"/>
  <c r="AN12" i="5"/>
  <c r="AN8" i="5"/>
  <c r="AN7" i="5"/>
  <c r="AN26" i="5"/>
  <c r="AN23" i="5"/>
  <c r="AN18" i="5"/>
  <c r="AN14" i="5"/>
  <c r="AN10" i="5"/>
  <c r="AK7" i="5"/>
  <c r="AK29" i="5"/>
  <c r="AK26" i="5"/>
  <c r="AK23" i="5"/>
  <c r="AK20" i="5"/>
  <c r="AK18" i="5"/>
  <c r="AK16" i="5"/>
  <c r="AK14" i="5"/>
  <c r="AK12" i="5"/>
  <c r="AK10" i="5"/>
  <c r="AK8" i="5"/>
  <c r="AK28" i="5"/>
  <c r="AK25" i="5"/>
  <c r="AK22" i="5"/>
  <c r="AK19" i="5"/>
  <c r="AK17" i="5"/>
  <c r="AK15" i="5"/>
  <c r="AK13" i="5"/>
  <c r="AK11" i="5"/>
  <c r="AK9" i="5"/>
  <c r="AO17" i="5"/>
  <c r="AO29" i="5"/>
  <c r="AO26" i="5"/>
  <c r="AO23" i="5"/>
  <c r="AO20" i="5"/>
  <c r="AO18" i="5"/>
  <c r="AO16" i="5"/>
  <c r="AO14" i="5"/>
  <c r="AO12" i="5"/>
  <c r="AO10" i="5"/>
  <c r="AO8" i="5"/>
  <c r="AO7" i="5"/>
  <c r="AO15" i="5"/>
  <c r="AO9" i="5"/>
  <c r="AO28" i="5"/>
  <c r="AO25" i="5"/>
  <c r="AO22" i="5"/>
  <c r="AO19" i="5"/>
  <c r="AO13" i="5"/>
  <c r="AO11" i="5"/>
  <c r="AL29" i="5"/>
  <c r="AL26" i="5"/>
  <c r="M26" i="5" s="1"/>
  <c r="AL23" i="5"/>
  <c r="M23" i="5" s="1"/>
  <c r="AL20" i="5"/>
  <c r="M20" i="5" s="1"/>
  <c r="AL18" i="5"/>
  <c r="M18" i="5" s="1"/>
  <c r="AL16" i="5"/>
  <c r="M16" i="5" s="1"/>
  <c r="AL14" i="5"/>
  <c r="M14" i="5" s="1"/>
  <c r="AL12" i="5"/>
  <c r="M12" i="5" s="1"/>
  <c r="AL10" i="5"/>
  <c r="M10" i="5" s="1"/>
  <c r="AL8" i="5"/>
  <c r="M8" i="5" s="1"/>
  <c r="AL25" i="5"/>
  <c r="M25" i="5" s="1"/>
  <c r="AL22" i="5"/>
  <c r="M22" i="5" s="1"/>
  <c r="AL19" i="5"/>
  <c r="M19" i="5" s="1"/>
  <c r="AL17" i="5"/>
  <c r="M17" i="5" s="1"/>
  <c r="AL15" i="5"/>
  <c r="M15" i="5" s="1"/>
  <c r="AL13" i="5"/>
  <c r="M13" i="5" s="1"/>
  <c r="AL11" i="5"/>
  <c r="M11" i="5" s="1"/>
  <c r="AL9" i="5"/>
  <c r="M9" i="5" s="1"/>
  <c r="AL28" i="5"/>
  <c r="M28" i="5" s="1"/>
  <c r="AL7" i="5"/>
  <c r="M29" i="5"/>
  <c r="N33" i="10" l="1"/>
  <c r="O34" i="10"/>
  <c r="P34" i="10" s="1"/>
  <c r="Q34" i="10" s="1"/>
  <c r="AF34" i="10" s="1"/>
  <c r="P35" i="9"/>
  <c r="Q35" i="9" s="1"/>
  <c r="AF35" i="9" s="1"/>
  <c r="N36" i="9"/>
  <c r="AG36" i="9" s="1"/>
  <c r="O36" i="9"/>
  <c r="M7" i="5"/>
  <c r="Q7" i="5"/>
  <c r="Q29" i="5"/>
  <c r="Q28" i="5"/>
  <c r="Q26" i="5"/>
  <c r="Q25" i="5"/>
  <c r="Q23" i="5"/>
  <c r="Q22" i="5"/>
  <c r="Q20" i="5"/>
  <c r="Q19" i="5"/>
  <c r="Q18" i="5"/>
  <c r="Q17" i="5"/>
  <c r="Q16" i="5"/>
  <c r="Q15" i="5"/>
  <c r="Q14" i="5"/>
  <c r="Q13" i="5"/>
  <c r="Q12" i="5"/>
  <c r="Q11" i="5"/>
  <c r="Q10" i="5"/>
  <c r="Q9" i="5"/>
  <c r="Q8" i="5"/>
  <c r="AG33" i="10" l="1"/>
  <c r="P33" i="10"/>
  <c r="Q33" i="10" s="1"/>
  <c r="AF33" i="10" s="1"/>
  <c r="P36" i="9"/>
  <c r="Q36" i="9" s="1"/>
  <c r="AF36" i="9" s="1"/>
</calcChain>
</file>

<file path=xl/sharedStrings.xml><?xml version="1.0" encoding="utf-8"?>
<sst xmlns="http://schemas.openxmlformats.org/spreadsheetml/2006/main" count="2315" uniqueCount="370">
  <si>
    <t>DEER Measure Definition</t>
  </si>
  <si>
    <t>Index</t>
  </si>
  <si>
    <t>MeasureID</t>
  </si>
  <si>
    <t>Description</t>
  </si>
  <si>
    <t>Version</t>
  </si>
  <si>
    <t>VersionSource</t>
  </si>
  <si>
    <t>LastMod</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</si>
  <si>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</si>
  <si>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</si>
  <si>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</si>
  <si>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</si>
  <si>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</si>
  <si>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</si>
  <si>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</si>
  <si>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</si>
  <si>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</si>
  <si>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</si>
  <si>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</si>
  <si>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</si>
  <si>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</si>
  <si>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</si>
  <si>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</si>
  <si>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</si>
  <si>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</si>
  <si>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</si>
  <si>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EUL_ID</t>
  </si>
  <si>
    <t>PreDesc</t>
  </si>
  <si>
    <t>StdDesc</t>
  </si>
  <si>
    <t>MeasDesc</t>
  </si>
  <si>
    <t>PreTechID</t>
  </si>
  <si>
    <t>StdTechID</t>
  </si>
  <si>
    <t>MeasTechID</t>
  </si>
  <si>
    <t>Status</t>
  </si>
  <si>
    <t>Comment</t>
  </si>
  <si>
    <t>PreMultiTech</t>
  </si>
  <si>
    <t>StdMultiTech</t>
  </si>
  <si>
    <t>SourceDesc</t>
  </si>
  <si>
    <t>SupportedAppType</t>
  </si>
  <si>
    <t>StdCostID</t>
  </si>
  <si>
    <t>RUL_ID</t>
  </si>
  <si>
    <t>LegacyID</t>
  </si>
  <si>
    <t>Qualifier</t>
  </si>
  <si>
    <t>StartDate</t>
  </si>
  <si>
    <t>ExpiryDate</t>
  </si>
  <si>
    <t>DEER2016</t>
  </si>
  <si>
    <t>Standard</t>
  </si>
  <si>
    <t>None</t>
  </si>
  <si>
    <t>DEER</t>
  </si>
  <si>
    <t>0</t>
  </si>
  <si>
    <t>f</t>
  </si>
  <si>
    <t>Any</t>
  </si>
  <si>
    <t>This table defines the key equipment parameters for all technologies referenced by  the updated measures.</t>
  </si>
  <si>
    <t>UnitID</t>
  </si>
  <si>
    <t>Case</t>
  </si>
  <si>
    <t>Technology Description</t>
  </si>
  <si>
    <t>TechID</t>
  </si>
  <si>
    <t>Measure</t>
  </si>
  <si>
    <t>LookupID</t>
  </si>
  <si>
    <t>Size</t>
  </si>
  <si>
    <t>Capacity</t>
  </si>
  <si>
    <t>DHW type</t>
  </si>
  <si>
    <t>Dryer Fuel</t>
  </si>
  <si>
    <t>Tier</t>
  </si>
  <si>
    <t>Loading</t>
  </si>
  <si>
    <t>IMEF</t>
  </si>
  <si>
    <t>IWF</t>
  </si>
  <si>
    <t>med</t>
  </si>
  <si>
    <t>Elec</t>
  </si>
  <si>
    <t>Gas</t>
  </si>
  <si>
    <t>Front</t>
  </si>
  <si>
    <t>2.38-2.74</t>
  </si>
  <si>
    <t>&lt;=3.7</t>
  </si>
  <si>
    <t>2.74-2.92</t>
  </si>
  <si>
    <t>&lt;=3.2</t>
  </si>
  <si>
    <t>&gt;2.92</t>
  </si>
  <si>
    <t>Top</t>
  </si>
  <si>
    <t>&lt;=4.3</t>
  </si>
  <si>
    <t>gt2.92</t>
  </si>
  <si>
    <t>le3.7</t>
  </si>
  <si>
    <t>le3.2</t>
  </si>
  <si>
    <t>le4.3</t>
  </si>
  <si>
    <t>Res</t>
  </si>
  <si>
    <t>AppPlug</t>
  </si>
  <si>
    <t>Clean_equip</t>
  </si>
  <si>
    <t>ClothesWash</t>
  </si>
  <si>
    <t>Laundry</t>
  </si>
  <si>
    <t>Appl-EffCW</t>
  </si>
  <si>
    <t>D16v2</t>
  </si>
  <si>
    <t>1/1/2016</t>
  </si>
  <si>
    <t>Energy Star Data</t>
  </si>
  <si>
    <t>Energy Guide Data</t>
  </si>
  <si>
    <t>Calculate DHW/ CW/ Dryer Split</t>
  </si>
  <si>
    <t>Norm per cycle</t>
  </si>
  <si>
    <t>Norm per volume</t>
  </si>
  <si>
    <t>Manuf</t>
  </si>
  <si>
    <t>Model</t>
  </si>
  <si>
    <t>kWh</t>
  </si>
  <si>
    <t>$/yr all elec</t>
  </si>
  <si>
    <t>$/yr w/gas</t>
  </si>
  <si>
    <t>CuFt</t>
  </si>
  <si>
    <t>$/kWh</t>
  </si>
  <si>
    <t>$/Thrm</t>
  </si>
  <si>
    <t>DHW Effic</t>
  </si>
  <si>
    <t>kWhPerTherm</t>
  </si>
  <si>
    <t>DHW Gas Thrm</t>
  </si>
  <si>
    <t>DHW Elec kWh</t>
  </si>
  <si>
    <t>Mach kWh</t>
  </si>
  <si>
    <t>Drying kWh</t>
  </si>
  <si>
    <t>Volume (cu. ft.)</t>
  </si>
  <si>
    <t>Integrated Modified Energy Factor (IMEF)</t>
  </si>
  <si>
    <t>Integrated Water Factor (IWF)</t>
  </si>
  <si>
    <t>CEE Tier</t>
  </si>
  <si>
    <t>Cycles/yr</t>
  </si>
  <si>
    <t>Total kWH</t>
  </si>
  <si>
    <t>DHW kWh/cyc</t>
  </si>
  <si>
    <t>Mach kWh/cyc</t>
  </si>
  <si>
    <t>Dry kWh/cyc</t>
  </si>
  <si>
    <t>DHW kWh/cuft</t>
  </si>
  <si>
    <t>Mach kWh/cuft</t>
  </si>
  <si>
    <t>Dry kWh/cuft</t>
  </si>
  <si>
    <t>GE</t>
  </si>
  <si>
    <t>GFWR4800F</t>
  </si>
  <si>
    <t>WM3170C*</t>
  </si>
  <si>
    <t>LG</t>
  </si>
  <si>
    <t>Kenmore</t>
  </si>
  <si>
    <t>796.4158*41*</t>
  </si>
  <si>
    <t>GFWR2700H</t>
  </si>
  <si>
    <t>WF56H91**C*</t>
  </si>
  <si>
    <t>Samsung</t>
  </si>
  <si>
    <t>WM8000H*A</t>
  </si>
  <si>
    <t>796.4107#31#</t>
  </si>
  <si>
    <t>WM3570H*A</t>
  </si>
  <si>
    <t>GFWS1600H</t>
  </si>
  <si>
    <t>796.4148*41*</t>
  </si>
  <si>
    <t>GFWH1200H</t>
  </si>
  <si>
    <t>AFN50RSP113+</t>
  </si>
  <si>
    <t>Speed Queen</t>
  </si>
  <si>
    <t>Technology Data for Front Loading Clothes Washers</t>
  </si>
  <si>
    <t>DHW kWh</t>
  </si>
  <si>
    <t>CW mach kWh</t>
  </si>
  <si>
    <t>Dryer mach kWh</t>
  </si>
  <si>
    <t>Dryer drying kWh</t>
  </si>
  <si>
    <t>cuft</t>
  </si>
  <si>
    <t>Dryer Gas Therm</t>
  </si>
  <si>
    <t>DHW Gal/Yr</t>
  </si>
  <si>
    <t>DHW DT, deg F</t>
  </si>
  <si>
    <t>Std</t>
  </si>
  <si>
    <t>Tier1</t>
  </si>
  <si>
    <t>Tier2</t>
  </si>
  <si>
    <t>Tier3</t>
  </si>
  <si>
    <t>Calc average for tier here</t>
  </si>
  <si>
    <t>Front Loading Clothes Washer Measure Development</t>
  </si>
  <si>
    <t>GLWN2800D</t>
  </si>
  <si>
    <t>WSLP1500H***</t>
  </si>
  <si>
    <t>HSWP1000M</t>
  </si>
  <si>
    <t>GUD27ESSJ***</t>
  </si>
  <si>
    <t>GUD24ESSJ***</t>
  </si>
  <si>
    <t>GTWN5650F</t>
  </si>
  <si>
    <t>GCWN4950D</t>
  </si>
  <si>
    <t>WT1101C*</t>
  </si>
  <si>
    <t>WT1201C*</t>
  </si>
  <si>
    <t>WT4970C*</t>
  </si>
  <si>
    <t>WT1801H*A</t>
  </si>
  <si>
    <t>WT5480C*</t>
  </si>
  <si>
    <t>WA52J870*A*</t>
  </si>
  <si>
    <t>WT1701C*</t>
  </si>
  <si>
    <t>WT5680H*A</t>
  </si>
  <si>
    <t>WA52J806*A*</t>
  </si>
  <si>
    <t>Technology Data for Top Loading Clothes Washers</t>
  </si>
  <si>
    <t>Top Loading Clothes Washer Measure Development</t>
  </si>
  <si>
    <t>CEE Super Efficiency Home Appliances Initiative</t>
  </si>
  <si>
    <t>High Efficiency Specifications for Residential Clothes Washers</t>
  </si>
  <si>
    <t>Effective March 7, 2015</t>
  </si>
  <si>
    <t>Level</t>
  </si>
  <si>
    <r>
      <t>Integrated Modified Energy Factor (IMEF)</t>
    </r>
    <r>
      <rPr>
        <b/>
        <vertAlign val="superscript"/>
        <sz val="10"/>
        <rFont val="Arial"/>
        <family val="2"/>
      </rPr>
      <t>1</t>
    </r>
  </si>
  <si>
    <r>
      <t>Integrated Water Factor (IWF)</t>
    </r>
    <r>
      <rPr>
        <b/>
        <vertAlign val="superscript"/>
        <sz val="10"/>
        <rFont val="Arial"/>
        <family val="2"/>
      </rPr>
      <t>2</t>
    </r>
  </si>
  <si>
    <t>Federal Standard (Top Load)</t>
  </si>
  <si>
    <t>≥ 1.29</t>
  </si>
  <si>
    <t>≤ 8.4</t>
  </si>
  <si>
    <t>Federal Standard (Front Load)</t>
  </si>
  <si>
    <t>≥ 1.84</t>
  </si>
  <si>
    <t>≤ 4.7</t>
  </si>
  <si>
    <t>ENERGY STAR® (Top Load)</t>
  </si>
  <si>
    <t>≥ 2.06</t>
  </si>
  <si>
    <t>≤ 4.3</t>
  </si>
  <si>
    <t>ENERGY STAR® (Front Load)</t>
  </si>
  <si>
    <t>≥ 2.38</t>
  </si>
  <si>
    <t>≤ 3.7</t>
  </si>
  <si>
    <t>CEE Tier 1</t>
  </si>
  <si>
    <t>CEE Tier 2</t>
  </si>
  <si>
    <t>≥ 2.74</t>
  </si>
  <si>
    <t>≤ 3.2</t>
  </si>
  <si>
    <t>CEE Tier 3</t>
  </si>
  <si>
    <t>≥ 2.92</t>
  </si>
  <si>
    <r>
      <t>1</t>
    </r>
    <r>
      <rPr>
        <sz val="10"/>
        <rFont val="Arial"/>
        <family val="2"/>
      </rPr>
      <t xml:space="preserve">IMEF= Integrated Modified Energy Factor - The quotient of the cubic foot (or liter) capacity of the clothes container divided by the total clothes washer energy consumption per cycle, with such energy consumption expressed as the sum of the machine electrical energy consumption, the hot water energy consumption, the energy required for removal of the remaining moisture in the wash load, and the combined low-power mode energy consumption. A higher number indicates a more efficient use of energy. </t>
    </r>
  </si>
  <si>
    <r>
      <t>2</t>
    </r>
    <r>
      <rPr>
        <sz val="10"/>
        <rFont val="Arial"/>
        <family val="2"/>
      </rPr>
      <t>IWF= Integrated Water Factor - (The quotient of the total weighted per-cycle water consumption for all wash cycles in gallons divided by the cubic foot (or liter) capacity of the clothes washer. A lower number indicates a more efficient use of water.
.</t>
    </r>
  </si>
  <si>
    <t>Terms of Usage</t>
  </si>
  <si>
    <t>The above specifications may not be reproduced, disseminated, published or transferred in any form or by any means, except with the prior written permission of CEE or as specifically provided below.</t>
  </si>
  <si>
    <t>CEE grants its Members and Participants permission to use the material for their own use in implementing or administering the specific CEE Initiative to which the material relates on the understanding that: (a) CEE's copyright notice will appear on all copies; (b) no modifications to the material will be made; (c) you will not claim ownership or rights in the material; (d) the material will not be published, reproduced, transmitted, stored, sold, or distributed for profit, including in any advertisement or commercial publication; (e) the materials will not be copied or posted on any Internet site, server or computer network without CEE's express consent; and (f) the foregoing limitations have been communicated to all persons who obtain access to or use of the materials as the result of your access and use thereof.</t>
  </si>
  <si>
    <t>CEE does not make, sell or distribute any products or services, other than CEE membership services, and CEE does not play any implementation role in the programs offered and operated by or on behalf of its members. The accuracy of member program information and of manufacturer product information discussed or compiled in this site is the sole responsibility of the organization furnishing such information to CEE, and CEE is not responsible for any inaccuracies or misrepresentations which may appear therein.</t>
  </si>
  <si>
    <t>CEE does not itself test or cause to be tested any equipment or technology for merchantability, fitness for purpose, product safety, or energy efficiency and makes no claim with respect thereto. The references and descriptions of products or services within the site are provided "As Is" without any warranty of any kind, express or implied. CEE is not liable for any damages, including consequential damages, of any kind which may result to the user from the use of the site, or any of the product or services described therein.</t>
  </si>
  <si>
    <t>© 2015 Consortium for Energy Efficiency, Inc. All rights reserved.</t>
  </si>
  <si>
    <t>California Statewide Residential Appliance Saturation Study</t>
  </si>
  <si>
    <t>Report Year: 2009</t>
  </si>
  <si>
    <t>Report View: Building Age (condensed)</t>
  </si>
  <si>
    <t>Survey Section: Laundry</t>
  </si>
  <si>
    <t>Survey Question : Total number of clothes washes per week</t>
  </si>
  <si>
    <t>Building Type</t>
  </si>
  <si>
    <t>Annual</t>
  </si>
  <si>
    <t>Avg Wkly</t>
  </si>
  <si>
    <t>Total</t>
  </si>
  <si>
    <t>Single Family</t>
  </si>
  <si>
    <t>Apt Condo 5+ Units</t>
  </si>
  <si>
    <t>Mobile Home</t>
  </si>
  <si>
    <t>Survey Question : Number of dryer loads per week  -  E6</t>
  </si>
  <si>
    <t>Dryer/Washer Loads</t>
  </si>
  <si>
    <t>Weekly</t>
  </si>
  <si>
    <t>1.5%*</t>
  </si>
  <si>
    <t>1.3%*</t>
  </si>
  <si>
    <t>1.4%*</t>
  </si>
  <si>
    <t>From the Code of Federal Regulations</t>
  </si>
  <si>
    <t>Appendix J2 to Subpart B of Part 430—Uniform Test Method for Measuring the Energy Consumption of Automatic and Semi-Automatic Clothes Washers</t>
  </si>
  <si>
    <t>DUF = Dryer usage factor, percentage of washer loads dried in a clothes dryer = 0.91</t>
  </si>
  <si>
    <t>Since this value is quite close to the dryer usage rates found above in the RASS data, the dryer energy was not readjusted for DEER based on dryer use.</t>
  </si>
  <si>
    <t>Residential Clothes Washers in Federal Code 430.32</t>
  </si>
  <si>
    <t>Product class</t>
  </si>
  <si>
    <t>i. Top-loading, Compact (less than 1.6 ft3 capacity)</t>
  </si>
  <si>
    <t>ii. Top-loading, Standard (1.6 ft3 or greater capacity)</t>
  </si>
  <si>
    <t>iii. Front-loading, Compact (less than 1.6 ft3 capacity)</t>
  </si>
  <si>
    <t>iv. Front-loading, Standard (1.6 ft3 or greater capacity)</t>
  </si>
  <si>
    <t>Integrated modified energy factor (cu.ft./kWh/ cycle)</t>
  </si>
  <si>
    <t>Integrated water factor (gal/cycle/ cu.ft.)</t>
  </si>
  <si>
    <t xml:space="preserve">1.16 Integrated modified energy factor means the quotient of the cubic foot (or liter) capacity of the clothes container divided by the total clothes washer energy consumption per cycle, with such energy consumption expressed as the sum of:
(a) The machine electrical energy consumption;
(b) The hot water energy consumption;
(c) The energy required for removal of the remaining moisture in the wash load; and
(d) The combined low-power mode energy consumption.
1.17 Integrated water factor means the quotient of the total weighted per-cycle water consumption for all wash cycles in gallons divided by the cubic foot (or liter) capacity of the clothes washer.
</t>
  </si>
  <si>
    <t>From 430.2 Definitions:</t>
  </si>
  <si>
    <t>TierX</t>
  </si>
  <si>
    <t>X</t>
  </si>
  <si>
    <t>Loading Type</t>
  </si>
  <si>
    <t>IEF</t>
  </si>
  <si>
    <t>DHW Type</t>
  </si>
  <si>
    <t>Dryer Type</t>
  </si>
  <si>
    <t>Electric</t>
  </si>
  <si>
    <t>DEER2016 Residential Clothes Washer Measure Summary</t>
  </si>
  <si>
    <t>For details on the new measure definitions, see the technology summary worksheets and the "Measure Definitions" worksheet.</t>
  </si>
  <si>
    <t>Standard Properties</t>
  </si>
  <si>
    <t>Measure Properties</t>
  </si>
  <si>
    <t>DHW</t>
  </si>
  <si>
    <t>Type</t>
  </si>
  <si>
    <t>Dryer</t>
  </si>
  <si>
    <t>Fuel</t>
  </si>
  <si>
    <t>cu. ft</t>
  </si>
  <si>
    <t>&gt;1.6</t>
  </si>
  <si>
    <t>Workbook Contents:</t>
  </si>
  <si>
    <t>Code Update</t>
  </si>
  <si>
    <t>Changes to federal requirements for residential clothes washers</t>
  </si>
  <si>
    <t>Measure Summary</t>
  </si>
  <si>
    <t>Technology Summary</t>
  </si>
  <si>
    <t>Measure Dev - Front Loading</t>
  </si>
  <si>
    <t>Calculation of measure data for front loading clothes washers</t>
  </si>
  <si>
    <t>Calculation of measure data for top loading clothes washers</t>
  </si>
  <si>
    <t>Measure Dev - Top Loading</t>
  </si>
  <si>
    <t>Measure Definitions</t>
  </si>
  <si>
    <t>Technologies</t>
  </si>
  <si>
    <t>CEE_Specs</t>
  </si>
  <si>
    <t>RASS_UseRates</t>
  </si>
  <si>
    <t>Summary of clothes washer specs from CEE and Energy Star</t>
  </si>
  <si>
    <t>Summary of relevant data from the California Statewide Residential Appliance Saturation Study (RASS)</t>
  </si>
  <si>
    <t>RB-Appl-EffCW-med-Tier1-Front</t>
  </si>
  <si>
    <t>Clothes washer, Front loading, Weighted Fuel Type, Tier1, IMEF =2.38-2.74, IWF &lt;=3.7</t>
  </si>
  <si>
    <t>CrossMeasWtd</t>
  </si>
  <si>
    <t>ClothesWasher-Front-Tier1</t>
  </si>
  <si>
    <t>Clothes washer, Front loading, Weighted Fuel Types, Standard, IMEF =1.84, IWF =4.7</t>
  </si>
  <si>
    <t>Clothes washer, Front loading, Weighted Fuel Types, Tier1, IMEF =2.38-2.74, IWF &lt;=3.7</t>
  </si>
  <si>
    <t>Proposed</t>
  </si>
  <si>
    <t>RobNc</t>
  </si>
  <si>
    <t>RB-Appl-EffCW-med-Tier2-Front</t>
  </si>
  <si>
    <t>Clothes washer, Front loading, Weighted Fuel Type, Tier2, IMEF =2.74-2.92, IWF &lt;=3.2</t>
  </si>
  <si>
    <t>ClothesWasher-Front-Tier2</t>
  </si>
  <si>
    <t>Clothes washer, Front loading, Weighted Fuel Types, Tier2, IMEF =2.74-2.92, IWF &lt;=3.2</t>
  </si>
  <si>
    <t>RB-Appl-EffCW-med-Tier3-Front</t>
  </si>
  <si>
    <t>Clothes washer, Front loading, Weighted Fuel Type, Tier3, IMEF &gt;2.92, IWF &lt;=3.2</t>
  </si>
  <si>
    <t>ClothesWasher-Front-Tier3</t>
  </si>
  <si>
    <t>Clothes washer, Front loading, Weighted Fuel Types, Tier3, IMEF &gt;2.92, IWF &lt;=3.2</t>
  </si>
  <si>
    <t>RB-Appl-EffCW-med-Tier1-Top</t>
  </si>
  <si>
    <t>Clothes washer, Top loading, Weighted Fuel Type, Tier1, IMEF =2.06-2.2, IWF &lt;=4.3</t>
  </si>
  <si>
    <t>ClothesWasher-Top-Tier1</t>
  </si>
  <si>
    <t>RB-Appl-EffCW-med-Tier2-Top</t>
  </si>
  <si>
    <t>Clothes washer, Top loading, Weighted Fuel Type, Tier2, IMEF &gt;2.2, IWF &lt;=4</t>
  </si>
  <si>
    <t>ClothesWasher-Top-Tier2</t>
  </si>
  <si>
    <t>Component</t>
  </si>
  <si>
    <t>DEER2011 - Derivation of Fuel Type Factions for Clothes Washer and Dishwasher Measures</t>
  </si>
  <si>
    <t xml:space="preserve">This workbook creates the weights needed for the Dishwasher and Clotheswasher measures that are created by </t>
  </si>
  <si>
    <t xml:space="preserve">  weighting the various combinations of dryer and DHW fuel types.  Weights on the following tabs were downloaded</t>
  </si>
  <si>
    <t xml:space="preserve">  from the KEMA RASS web site.</t>
  </si>
  <si>
    <t>Dishwasher Measures</t>
  </si>
  <si>
    <t xml:space="preserve">Clothes Washer Measures </t>
  </si>
  <si>
    <t>Appliance Fuel Type - Fraction by IOU/Bldg</t>
  </si>
  <si>
    <t>From RASS2009</t>
  </si>
  <si>
    <t>DHW Fuel Type - Fraction by IOU/Bldg</t>
  </si>
  <si>
    <t>Appliance</t>
  </si>
  <si>
    <t>DHW Fuel Type</t>
  </si>
  <si>
    <t>Dryer Fuel Type</t>
  </si>
  <si>
    <t>IOU</t>
  </si>
  <si>
    <t>Bldg</t>
  </si>
  <si>
    <t>Fraction</t>
  </si>
  <si>
    <t>PGE</t>
  </si>
  <si>
    <t>SFm</t>
  </si>
  <si>
    <t>MFm</t>
  </si>
  <si>
    <t>DMo</t>
  </si>
  <si>
    <t>SDG</t>
  </si>
  <si>
    <t>SCE</t>
  </si>
  <si>
    <t>SCG</t>
  </si>
  <si>
    <t>Weight</t>
  </si>
  <si>
    <t>WtSetID</t>
  </si>
  <si>
    <t>BldgType</t>
  </si>
  <si>
    <t>BldgVint</t>
  </si>
  <si>
    <t>BldgLoc</t>
  </si>
  <si>
    <t>BldgHVAC</t>
  </si>
  <si>
    <t>CW-ElecDHW-ElecCDryer</t>
  </si>
  <si>
    <t>CW-ElecDHW-GasCDryer</t>
  </si>
  <si>
    <t>CW-GasDHW-ElecCDryer</t>
  </si>
  <si>
    <t>CW-GasDHW-GasCDryer</t>
  </si>
  <si>
    <t>This table formats the RASS weights for inclusion in the READI Cross-Measure Weights Table</t>
  </si>
  <si>
    <t>RASS_Fuel Weights</t>
  </si>
  <si>
    <t>WM9500H*A</t>
  </si>
  <si>
    <t>WT7700H*A</t>
  </si>
  <si>
    <t>WF56H91**A*</t>
  </si>
  <si>
    <t>4107#</t>
  </si>
  <si>
    <t>4196#</t>
  </si>
  <si>
    <t>WM9000H*A</t>
  </si>
  <si>
    <t>WF50K75**A*</t>
  </si>
  <si>
    <t>4126#</t>
  </si>
  <si>
    <t>WM3670H*A</t>
  </si>
  <si>
    <t>WF45K62**A*</t>
  </si>
  <si>
    <t>EFLS617****</t>
  </si>
  <si>
    <t>Electrolux</t>
  </si>
  <si>
    <t>WT7600H*A</t>
  </si>
  <si>
    <t>WA50K86**A*</t>
  </si>
  <si>
    <t>GTW860S*J***</t>
  </si>
  <si>
    <t>3155#</t>
  </si>
  <si>
    <t>Std15</t>
  </si>
  <si>
    <t>Std18</t>
  </si>
  <si>
    <t>Pre</t>
  </si>
  <si>
    <t>≥ 2.76</t>
  </si>
  <si>
    <t>ENERGY STAR® (Most Efficient)</t>
  </si>
  <si>
    <t>(3) Clothes washers manufactured on or after January 1, 2018, shall have an Integrated Modified Energy Factor no less than, and an Integrated Water Factor no greater than:</t>
  </si>
  <si>
    <t>&gt;=2.76</t>
  </si>
  <si>
    <t>&lt;=6.5</t>
  </si>
  <si>
    <t>DEER2018</t>
  </si>
  <si>
    <t>D18v1</t>
  </si>
  <si>
    <t>2.06 to &lt;2.32</t>
  </si>
  <si>
    <t>2.32 to &lt;2.76</t>
  </si>
  <si>
    <t>RB-Appl-EffCW-med-Tier3-Top</t>
  </si>
  <si>
    <t>Clothes washer, Top loading, Weighted Fuel Type, Tier3, IMEF &gt;2.2, IWF &lt;=4</t>
  </si>
  <si>
    <t>Clothes washer, Top loading, Weighted Fuel Types, Standard, IMEF =1.57, IWF =6.5</t>
  </si>
  <si>
    <t>2.06-2.32</t>
  </si>
  <si>
    <t>2.32-2.76</t>
  </si>
  <si>
    <t>gt2.76</t>
  </si>
  <si>
    <t>1/1/2018</t>
  </si>
  <si>
    <t>This table lists the clothes washer measures for DEER2018.</t>
  </si>
  <si>
    <t>This table summarizes the key parameters for the DEER2018 residential clothes washer technologies.</t>
  </si>
  <si>
    <t>This table formats the DEER2018 measures in the ex ante format.</t>
  </si>
  <si>
    <t>DEER2018 Clothes Washer Technology Definitions</t>
  </si>
  <si>
    <t>DEER2018 Residential Clothes Washer Measure Technology Summary</t>
  </si>
  <si>
    <t>DEER2018 Residential Clothes Washer Update</t>
  </si>
  <si>
    <t>New measures are added to DEER2018 based on code efficiency requirements for residential clothes washers go into effect on January 1, 2018.  
For top loading clothes washers, a new measure tier level has been added for top loading washers based on the EnergyStar Most Efficient Appliance Program.</t>
  </si>
  <si>
    <t>Updated list of clothes washer measures for DEER2018</t>
  </si>
  <si>
    <t>List of TechIDs for clothes washers for DEER2018</t>
  </si>
  <si>
    <t>Complete listing of clothes washer measure definitions for DEER2018</t>
  </si>
  <si>
    <t>Complete listing of clothes washer technologies for DEER2018</t>
  </si>
  <si>
    <t>This tab copies the RASS fuel weights that were derived for DEER2011 measures and are applied to the DEER2018 clothes washer measures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</si>
</sst>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
    <numFmt numFmtId="165" formatCode="#,##0\ "/>
    <numFmt numFmtId="166" formatCode="#,##0.000\ "/>
    <numFmt numFmtId="167" formatCode="&quot;$&quot;#,##0.00"/>
    <numFmt numFmtId="168" formatCode="&quot;$&quot;#,##0"/>
    <numFmt numFmtId="169" formatCode="0.0"/>
    <numFmt numFmtId="170" formatCode="0.0%"/>
    <numFmt numFmtId="171" formatCode="#,##0.0"/>
    <numFmt numFmtId="172" formatCode="#,##0.0\ "/>
  </numFmts>
  <fonts count="21" x14ac:knownFonts="1">
    <font>
      <sz val="11"/>
      <color theme="1"/>
      <name val="Calibri"/>
      <family val="2"/>
      <scheme val="minor"/>
    </font>
    <font>
      <b/>
      <sz val="15"/>
      <color theme="3"/>
      <name val="Calibri"/>
      <family val="2"/>
      <scheme val="minor"/>
    </font>
    <font>
      <b/>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0"/>
      <name val="Arial"/>
      <family val="2"/>
    </font>
    <font>
      <b/>
      <sz val="18"/>
      <name val="Arial"/>
      <family val="2"/>
    </font>
    <font>
      <b/>
      <sz val="13"/>
      <name val="Arial"/>
      <family val="2"/>
    </font>
    <font>
      <b/>
      <sz val="10"/>
      <name val="Arial"/>
      <family val="2"/>
    </font>
    <font>
      <b/>
      <vertAlign val="superscript"/>
      <sz val="10"/>
      <name val="Arial"/>
      <family val="2"/>
    </font>
    <font>
      <vertAlign val="superscript"/>
      <sz val="10"/>
      <name val="Arial"/>
      <family val="2"/>
    </font>
    <font>
      <sz val="11"/>
      <color rgb="FF0070C0"/>
      <name val="Calibri"/>
      <family val="2"/>
      <scheme val="minor"/>
    </font>
    <font>
      <b/>
      <sz val="13"/>
      <color theme="3"/>
      <name val="Calibri"/>
      <family val="2"/>
      <scheme val="minor"/>
    </font>
    <font>
      <i/>
      <sz val="11"/>
      <color rgb="FF7F7F7F"/>
      <name val="Calibri"/>
      <family val="2"/>
      <scheme val="minor"/>
    </font>
    <font>
      <sz val="14"/>
      <color theme="1"/>
      <name val="Calibri"/>
      <family val="2"/>
      <scheme val="minor"/>
    </font>
    <font>
      <sz val="10"/>
      <color theme="1"/>
      <name val="Calibri"/>
      <family val="2"/>
      <scheme val="minor"/>
    </font>
    <font>
      <b/>
      <sz val="10"/>
      <color rgb="FF000000"/>
      <name val="Arial"/>
      <family val="2"/>
    </font>
  </fonts>
  <fills count="4">
    <fill>
      <patternFill patternType="none"/>
    </fill>
    <fill>
      <patternFill patternType="gray125"/>
    </fill>
    <fill>
      <patternFill patternType="solid">
        <fgColor rgb="FF4599D2"/>
        <bgColor indexed="64"/>
      </patternFill>
    </fill>
    <fill>
      <patternFill patternType="solid">
        <fgColor theme="0" tint="-0.14999847407452621"/>
        <bgColor indexed="64"/>
      </patternFill>
    </fill>
  </fills>
  <borders count="60">
    <border>
      <left/>
      <right/>
      <top/>
      <bottom/>
      <diagonal/>
    </border>
    <border>
      <left/>
      <right/>
      <top/>
      <bottom style="thick">
        <color theme="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theme="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theme="4" tint="0.499984740745262"/>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 fillId="0" borderId="1" applyNumberFormat="0" applyFill="0" applyAlignment="0" applyProtection="0"/>
    <xf numFmtId="9" fontId="5" fillId="0" borderId="0" applyFont="0" applyFill="0" applyBorder="0" applyAlignment="0" applyProtection="0"/>
    <xf numFmtId="0" fontId="9" fillId="0" borderId="0" applyNumberFormat="0" applyFill="0" applyBorder="0" applyAlignment="0" applyProtection="0"/>
    <xf numFmtId="0" fontId="16" fillId="0" borderId="48" applyNumberFormat="0" applyFill="0" applyAlignment="0" applyProtection="0"/>
    <xf numFmtId="0" fontId="17" fillId="0" borderId="0" applyNumberFormat="0" applyFill="0" applyBorder="0" applyAlignment="0" applyProtection="0"/>
  </cellStyleXfs>
  <cellXfs count="238">
    <xf numFmtId="0" fontId="0" fillId="0" borderId="0" xfId="0"/>
    <xf numFmtId="0" fontId="0" fillId="0" borderId="0" xfId="0" applyFill="1"/>
    <xf numFmtId="0" fontId="0" fillId="0" borderId="0" xfId="0" applyFill="1" applyAlignment="1">
      <alignment horizontal="left"/>
    </xf>
    <xf numFmtId="0" fontId="1" fillId="0" borderId="1" xfId="1" applyFill="1"/>
    <xf numFmtId="0" fontId="0" fillId="0" borderId="0" xfId="0" applyFill="1" applyAlignment="1"/>
    <xf numFmtId="0" fontId="3" fillId="0" borderId="2" xfId="0" applyFont="1" applyFill="1" applyBorder="1" applyAlignment="1">
      <alignment horizontal="center"/>
    </xf>
    <xf numFmtId="0" fontId="0" fillId="0" borderId="2" xfId="0" applyFill="1" applyBorder="1"/>
    <xf numFmtId="0" fontId="2" fillId="0" borderId="2" xfId="0" applyFont="1" applyFill="1" applyBorder="1"/>
    <xf numFmtId="0" fontId="2" fillId="0" borderId="0" xfId="0" applyFont="1" applyFill="1"/>
    <xf numFmtId="22" fontId="0" fillId="0" borderId="0" xfId="0" applyNumberFormat="1" applyFill="1"/>
    <xf numFmtId="14" fontId="0" fillId="0" borderId="0" xfId="0" applyNumberFormat="1" applyFill="1"/>
    <xf numFmtId="0" fontId="0" fillId="0" borderId="0" xfId="0" applyBorder="1"/>
    <xf numFmtId="0" fontId="0" fillId="0" borderId="0" xfId="0" applyAlignment="1">
      <alignment horizontal="center"/>
    </xf>
    <xf numFmtId="0" fontId="0" fillId="0" borderId="0" xfId="0" applyAlignment="1">
      <alignment horizontal="right"/>
    </xf>
    <xf numFmtId="0" fontId="0" fillId="0" borderId="0" xfId="0" applyNumberFormat="1" applyAlignment="1">
      <alignment horizontal="right"/>
    </xf>
    <xf numFmtId="0" fontId="1" fillId="0" borderId="1" xfId="1"/>
    <xf numFmtId="0" fontId="4" fillId="0" borderId="0" xfId="0" applyFont="1"/>
    <xf numFmtId="0" fontId="4" fillId="0" borderId="0" xfId="0" applyFont="1" applyAlignment="1">
      <alignment horizontal="center"/>
    </xf>
    <xf numFmtId="0" fontId="4" fillId="0" borderId="0" xfId="0" applyNumberFormat="1" applyFont="1"/>
    <xf numFmtId="0" fontId="0" fillId="0" borderId="2" xfId="0" applyBorder="1" applyAlignment="1">
      <alignment horizontal="center"/>
    </xf>
    <xf numFmtId="0" fontId="2" fillId="0" borderId="3" xfId="0" applyFont="1" applyBorder="1"/>
    <xf numFmtId="0" fontId="0" fillId="0" borderId="3" xfId="0" applyFill="1" applyBorder="1" applyAlignment="1">
      <alignment horizontal="left"/>
    </xf>
    <xf numFmtId="0" fontId="0" fillId="0" borderId="0" xfId="0" applyBorder="1" applyAlignment="1">
      <alignment horizontal="center"/>
    </xf>
    <xf numFmtId="0" fontId="0" fillId="0" borderId="0" xfId="0" applyBorder="1" applyAlignment="1">
      <alignment horizontal="right"/>
    </xf>
    <xf numFmtId="0" fontId="0" fillId="0" borderId="0" xfId="0" applyFont="1" applyBorder="1"/>
    <xf numFmtId="0" fontId="0" fillId="0" borderId="0" xfId="0" applyAlignment="1">
      <alignment vertical="center"/>
    </xf>
    <xf numFmtId="0" fontId="0" fillId="0" borderId="0" xfId="0" applyAlignment="1">
      <alignment vertical="center" wrapText="1"/>
    </xf>
    <xf numFmtId="0" fontId="0" fillId="0" borderId="3" xfId="0" applyBorder="1" applyAlignment="1">
      <alignment horizontal="left"/>
    </xf>
    <xf numFmtId="0" fontId="0" fillId="0" borderId="0" xfId="0" applyAlignment="1"/>
    <xf numFmtId="0" fontId="2" fillId="0" borderId="0" xfId="0" applyFont="1" applyBorder="1"/>
    <xf numFmtId="0" fontId="0" fillId="0" borderId="0" xfId="0" applyBorder="1" applyAlignment="1">
      <alignment horizontal="left"/>
    </xf>
    <xf numFmtId="0" fontId="0" fillId="0" borderId="0" xfId="0" applyFill="1" applyBorder="1" applyAlignment="1">
      <alignment horizontal="left"/>
    </xf>
    <xf numFmtId="0" fontId="0" fillId="0" borderId="0" xfId="0" applyFont="1" applyFill="1" applyBorder="1" applyAlignment="1">
      <alignment horizontal="left"/>
    </xf>
    <xf numFmtId="0" fontId="0" fillId="0" borderId="0" xfId="0" applyBorder="1" applyAlignment="1">
      <alignment vertical="center"/>
    </xf>
    <xf numFmtId="14" fontId="0" fillId="0" borderId="0" xfId="0" quotePrefix="1" applyNumberForma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0" xfId="0" applyBorder="1" applyAlignment="1">
      <alignment wrapText="1"/>
    </xf>
    <xf numFmtId="0" fontId="0" fillId="0" borderId="9"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xf numFmtId="0" fontId="0" fillId="0" borderId="21" xfId="0" applyBorder="1"/>
    <xf numFmtId="0" fontId="0" fillId="0" borderId="9" xfId="0" applyBorder="1"/>
    <xf numFmtId="0" fontId="0" fillId="0" borderId="10" xfId="0" applyBorder="1"/>
    <xf numFmtId="164" fontId="0" fillId="0" borderId="9" xfId="0" applyNumberFormat="1" applyBorder="1"/>
    <xf numFmtId="164" fontId="0" fillId="0" borderId="10" xfId="0" applyNumberFormat="1" applyBorder="1"/>
    <xf numFmtId="165" fontId="0" fillId="0" borderId="10" xfId="0" applyNumberFormat="1" applyBorder="1"/>
    <xf numFmtId="165" fontId="0" fillId="0" borderId="12" xfId="0" applyNumberFormat="1" applyBorder="1"/>
    <xf numFmtId="165" fontId="0" fillId="0" borderId="0" xfId="0" applyNumberFormat="1"/>
    <xf numFmtId="0" fontId="0" fillId="0" borderId="12" xfId="0" applyBorder="1"/>
    <xf numFmtId="164" fontId="0" fillId="0" borderId="22" xfId="0" applyNumberFormat="1" applyBorder="1"/>
    <xf numFmtId="164" fontId="0" fillId="0" borderId="23" xfId="0" applyNumberFormat="1" applyBorder="1"/>
    <xf numFmtId="164" fontId="0" fillId="0" borderId="24" xfId="0" applyNumberFormat="1" applyBorder="1"/>
    <xf numFmtId="164" fontId="0" fillId="0" borderId="25" xfId="0" applyNumberFormat="1" applyBorder="1"/>
    <xf numFmtId="164" fontId="0" fillId="0" borderId="11" xfId="0" applyNumberFormat="1" applyBorder="1"/>
    <xf numFmtId="164" fontId="0" fillId="0" borderId="12" xfId="0" applyNumberFormat="1" applyBorder="1"/>
    <xf numFmtId="0" fontId="0" fillId="0" borderId="21" xfId="0" applyFill="1" applyBorder="1"/>
    <xf numFmtId="0" fontId="0" fillId="0" borderId="16" xfId="0" applyBorder="1"/>
    <xf numFmtId="0" fontId="0" fillId="0" borderId="17" xfId="0" applyBorder="1"/>
    <xf numFmtId="164" fontId="0" fillId="0" borderId="16" xfId="0" applyNumberFormat="1" applyBorder="1"/>
    <xf numFmtId="164" fontId="0" fillId="0" borderId="17" xfId="0" applyNumberFormat="1" applyBorder="1"/>
    <xf numFmtId="165" fontId="0" fillId="0" borderId="17" xfId="0" applyNumberFormat="1" applyBorder="1"/>
    <xf numFmtId="165" fontId="0" fillId="0" borderId="19" xfId="0" applyNumberFormat="1" applyBorder="1"/>
    <xf numFmtId="0" fontId="0" fillId="0" borderId="19" xfId="0" applyBorder="1"/>
    <xf numFmtId="164" fontId="0" fillId="0" borderId="18" xfId="0" applyNumberFormat="1" applyBorder="1"/>
    <xf numFmtId="164" fontId="0" fillId="0" borderId="19" xfId="0" applyNumberFormat="1" applyBorder="1"/>
    <xf numFmtId="164" fontId="0" fillId="0" borderId="0" xfId="0" applyNumberFormat="1" applyBorder="1"/>
    <xf numFmtId="165" fontId="0" fillId="0" borderId="0" xfId="0" applyNumberFormat="1" applyBorder="1"/>
    <xf numFmtId="164" fontId="0" fillId="0" borderId="0" xfId="0" applyNumberFormat="1"/>
    <xf numFmtId="164" fontId="2" fillId="0" borderId="0" xfId="0" applyNumberFormat="1" applyFont="1" applyBorder="1"/>
    <xf numFmtId="164" fontId="0" fillId="0" borderId="10" xfId="0" applyNumberFormat="1" applyBorder="1" applyAlignment="1">
      <alignment vertical="center" wrapText="1"/>
    </xf>
    <xf numFmtId="165" fontId="0" fillId="0" borderId="10" xfId="0" applyNumberFormat="1" applyBorder="1" applyAlignment="1">
      <alignment vertical="center" wrapText="1"/>
    </xf>
    <xf numFmtId="0" fontId="0" fillId="0" borderId="10" xfId="0" applyBorder="1" applyAlignment="1">
      <alignment vertical="center" wrapText="1"/>
    </xf>
    <xf numFmtId="0" fontId="0" fillId="0" borderId="10" xfId="0" applyFill="1" applyBorder="1" applyAlignment="1">
      <alignment vertical="center" wrapText="1"/>
    </xf>
    <xf numFmtId="0" fontId="0" fillId="0" borderId="0" xfId="0" applyFill="1" applyBorder="1" applyAlignment="1">
      <alignment vertical="center" wrapText="1"/>
    </xf>
    <xf numFmtId="166" fontId="0" fillId="0" borderId="10" xfId="0" applyNumberFormat="1" applyBorder="1"/>
    <xf numFmtId="0" fontId="6" fillId="0" borderId="0" xfId="0" applyFont="1"/>
    <xf numFmtId="167" fontId="0" fillId="0" borderId="10" xfId="0" applyNumberFormat="1" applyBorder="1"/>
    <xf numFmtId="167" fontId="0" fillId="0" borderId="17" xfId="0" applyNumberFormat="1" applyBorder="1"/>
    <xf numFmtId="168" fontId="0" fillId="0" borderId="10" xfId="0" applyNumberFormat="1" applyBorder="1"/>
    <xf numFmtId="168" fontId="0" fillId="0" borderId="17" xfId="0" applyNumberFormat="1" applyBorder="1"/>
    <xf numFmtId="164" fontId="0" fillId="0" borderId="21" xfId="0" applyNumberFormat="1" applyBorder="1"/>
    <xf numFmtId="164" fontId="0" fillId="0" borderId="27" xfId="0" applyNumberFormat="1" applyBorder="1"/>
    <xf numFmtId="0" fontId="2" fillId="0" borderId="0" xfId="0" applyFont="1"/>
    <xf numFmtId="0" fontId="8" fillId="0" borderId="0" xfId="0" applyFont="1"/>
    <xf numFmtId="0" fontId="0" fillId="0" borderId="28" xfId="0" applyBorder="1"/>
    <xf numFmtId="0" fontId="0" fillId="0" borderId="29" xfId="0" applyBorder="1"/>
    <xf numFmtId="0" fontId="0" fillId="0" borderId="30" xfId="0" applyBorder="1"/>
    <xf numFmtId="0" fontId="0" fillId="0" borderId="9"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20" xfId="0" applyFill="1" applyBorder="1"/>
    <xf numFmtId="164" fontId="0" fillId="0" borderId="31" xfId="0" applyNumberFormat="1" applyBorder="1" applyAlignment="1">
      <alignment vertical="center" wrapText="1"/>
    </xf>
    <xf numFmtId="165" fontId="0" fillId="0" borderId="31" xfId="0" applyNumberFormat="1" applyBorder="1" applyAlignment="1">
      <alignment vertical="center" wrapText="1"/>
    </xf>
    <xf numFmtId="0" fontId="0" fillId="0" borderId="31" xfId="0" applyBorder="1"/>
    <xf numFmtId="0" fontId="0" fillId="0" borderId="31" xfId="0" applyBorder="1" applyAlignment="1">
      <alignment vertical="center" wrapText="1"/>
    </xf>
    <xf numFmtId="0" fontId="0" fillId="0" borderId="31" xfId="0" applyBorder="1" applyAlignment="1">
      <alignment horizontal="right"/>
    </xf>
    <xf numFmtId="0" fontId="0" fillId="0" borderId="10" xfId="0" applyBorder="1" applyAlignment="1">
      <alignment horizontal="right"/>
    </xf>
    <xf numFmtId="0" fontId="9" fillId="0" borderId="0" xfId="3"/>
    <xf numFmtId="0" fontId="12" fillId="2" borderId="32"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34" xfId="3" applyFont="1" applyFill="1" applyBorder="1" applyAlignment="1">
      <alignment horizontal="center" vertical="center" wrapText="1"/>
    </xf>
    <xf numFmtId="0" fontId="9" fillId="0" borderId="0" xfId="3" applyFont="1" applyAlignment="1">
      <alignment wrapText="1"/>
    </xf>
    <xf numFmtId="0" fontId="9" fillId="0" borderId="4" xfId="3" applyFont="1" applyBorder="1"/>
    <xf numFmtId="0" fontId="9" fillId="0" borderId="13" xfId="3" applyFont="1" applyBorder="1" applyAlignment="1">
      <alignment horizontal="center"/>
    </xf>
    <xf numFmtId="0" fontId="9" fillId="0" borderId="15" xfId="3" applyFont="1" applyBorder="1" applyAlignment="1">
      <alignment horizontal="center"/>
    </xf>
    <xf numFmtId="0" fontId="9" fillId="0" borderId="20" xfId="3" applyFont="1" applyBorder="1"/>
    <xf numFmtId="2" fontId="9" fillId="0" borderId="9" xfId="3" applyNumberFormat="1" applyFont="1" applyBorder="1" applyAlignment="1">
      <alignment horizontal="center"/>
    </xf>
    <xf numFmtId="0" fontId="9" fillId="0" borderId="12" xfId="3" applyFont="1" applyBorder="1" applyAlignment="1">
      <alignment horizontal="center"/>
    </xf>
    <xf numFmtId="169" fontId="9" fillId="0" borderId="12" xfId="3" applyNumberFormat="1" applyFont="1" applyBorder="1" applyAlignment="1">
      <alignment horizontal="center"/>
    </xf>
    <xf numFmtId="0" fontId="9" fillId="0" borderId="26" xfId="3" applyFont="1" applyBorder="1"/>
    <xf numFmtId="2" fontId="9" fillId="0" borderId="16" xfId="3" applyNumberFormat="1" applyFont="1" applyBorder="1" applyAlignment="1">
      <alignment horizontal="center"/>
    </xf>
    <xf numFmtId="0" fontId="9" fillId="0" borderId="19" xfId="3" applyFont="1" applyBorder="1" applyAlignment="1">
      <alignment horizontal="center"/>
    </xf>
    <xf numFmtId="0" fontId="9" fillId="0" borderId="29" xfId="3" applyFont="1" applyBorder="1" applyAlignment="1">
      <alignment wrapText="1"/>
    </xf>
    <xf numFmtId="0" fontId="12" fillId="0" borderId="0" xfId="3" applyFont="1"/>
    <xf numFmtId="0" fontId="9" fillId="0" borderId="0" xfId="3" applyFont="1"/>
    <xf numFmtId="3" fontId="0" fillId="0" borderId="0" xfId="0" applyNumberFormat="1"/>
    <xf numFmtId="170" fontId="0" fillId="0" borderId="0" xfId="2" applyNumberFormat="1" applyFont="1"/>
    <xf numFmtId="171" fontId="0" fillId="0" borderId="0" xfId="0" applyNumberFormat="1"/>
    <xf numFmtId="10" fontId="0" fillId="0" borderId="0" xfId="0" applyNumberFormat="1"/>
    <xf numFmtId="9" fontId="0" fillId="0" borderId="0" xfId="0" applyNumberFormat="1"/>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8" fillId="3" borderId="13" xfId="0" applyFont="1" applyFill="1" applyBorder="1" applyAlignment="1">
      <alignment horizontal="center"/>
    </xf>
    <xf numFmtId="14" fontId="0" fillId="0" borderId="35" xfId="0" applyNumberFormat="1" applyBorder="1" applyAlignment="1">
      <alignment horizontal="left"/>
    </xf>
    <xf numFmtId="0" fontId="2" fillId="3" borderId="38" xfId="0" applyFont="1" applyFill="1" applyBorder="1"/>
    <xf numFmtId="0" fontId="2" fillId="3" borderId="39" xfId="0" applyFont="1" applyFill="1" applyBorder="1" applyAlignment="1">
      <alignment vertical="center" wrapText="1"/>
    </xf>
    <xf numFmtId="0" fontId="2" fillId="3" borderId="39" xfId="0" applyFont="1" applyFill="1" applyBorder="1" applyAlignment="1">
      <alignment horizontal="center"/>
    </xf>
    <xf numFmtId="0" fontId="2" fillId="3" borderId="34" xfId="0" applyFont="1" applyFill="1" applyBorder="1" applyAlignment="1">
      <alignment vertical="center" wrapText="1"/>
    </xf>
    <xf numFmtId="0" fontId="0" fillId="0" borderId="40" xfId="0" applyBorder="1"/>
    <xf numFmtId="0" fontId="0" fillId="0" borderId="41" xfId="0" applyBorder="1"/>
    <xf numFmtId="0" fontId="0" fillId="0" borderId="41" xfId="0" applyBorder="1" applyAlignment="1">
      <alignment horizontal="center"/>
    </xf>
    <xf numFmtId="0" fontId="0" fillId="0" borderId="42" xfId="0" applyBorder="1"/>
    <xf numFmtId="0" fontId="0" fillId="0" borderId="43" xfId="0" applyBorder="1"/>
    <xf numFmtId="0" fontId="0" fillId="0" borderId="44" xfId="0" applyBorder="1"/>
    <xf numFmtId="0" fontId="0" fillId="0" borderId="44" xfId="0" applyBorder="1" applyAlignment="1">
      <alignment horizontal="center"/>
    </xf>
    <xf numFmtId="0" fontId="0" fillId="0" borderId="45" xfId="0" applyBorder="1"/>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xf numFmtId="0" fontId="2" fillId="3" borderId="46" xfId="0" applyFont="1" applyFill="1" applyBorder="1"/>
    <xf numFmtId="0" fontId="2" fillId="3" borderId="47" xfId="0" applyFont="1" applyFill="1" applyBorder="1" applyAlignment="1">
      <alignment horizontal="center"/>
    </xf>
    <xf numFmtId="0" fontId="2" fillId="3" borderId="36" xfId="0" applyFont="1" applyFill="1" applyBorder="1" applyAlignment="1">
      <alignment horizontal="center"/>
    </xf>
    <xf numFmtId="0" fontId="2" fillId="3" borderId="43" xfId="0" applyFont="1" applyFill="1" applyBorder="1"/>
    <xf numFmtId="0" fontId="2" fillId="3" borderId="44" xfId="0" applyFont="1" applyFill="1" applyBorder="1" applyAlignment="1">
      <alignment horizontal="center"/>
    </xf>
    <xf numFmtId="0" fontId="2" fillId="3" borderId="45" xfId="0" applyFont="1" applyFill="1" applyBorder="1" applyAlignment="1">
      <alignment horizontal="center"/>
    </xf>
    <xf numFmtId="0" fontId="0" fillId="0" borderId="41" xfId="0" applyFill="1" applyBorder="1"/>
    <xf numFmtId="0" fontId="0" fillId="0" borderId="42" xfId="0" applyFill="1" applyBorder="1"/>
    <xf numFmtId="0" fontId="0" fillId="0" borderId="23" xfId="0" applyFill="1" applyBorder="1"/>
    <xf numFmtId="0" fontId="0" fillId="0" borderId="25" xfId="0" applyFill="1" applyBorder="1"/>
    <xf numFmtId="0" fontId="0" fillId="0" borderId="44" xfId="0" applyFill="1" applyBorder="1"/>
    <xf numFmtId="0" fontId="0" fillId="0" borderId="45" xfId="0" applyFill="1" applyBorder="1"/>
    <xf numFmtId="0" fontId="0" fillId="0" borderId="41" xfId="0" applyFill="1" applyBorder="1" applyAlignment="1">
      <alignment horizontal="center"/>
    </xf>
    <xf numFmtId="0" fontId="0" fillId="0" borderId="23" xfId="0" applyFill="1" applyBorder="1" applyAlignment="1">
      <alignment horizontal="center"/>
    </xf>
    <xf numFmtId="0" fontId="0" fillId="0" borderId="44" xfId="0" applyFill="1" applyBorder="1" applyAlignment="1">
      <alignment horizontal="center"/>
    </xf>
    <xf numFmtId="14" fontId="0" fillId="0" borderId="0" xfId="0" applyNumberFormat="1" applyBorder="1" applyAlignment="1">
      <alignment horizontal="left"/>
    </xf>
    <xf numFmtId="0" fontId="15" fillId="0" borderId="0" xfId="0" applyFont="1"/>
    <xf numFmtId="0" fontId="18" fillId="0" borderId="0" xfId="0" applyFont="1"/>
    <xf numFmtId="0" fontId="16" fillId="0" borderId="48" xfId="4"/>
    <xf numFmtId="0" fontId="0" fillId="0" borderId="0" xfId="0" applyBorder="1" applyAlignment="1"/>
    <xf numFmtId="0" fontId="19" fillId="0" borderId="0" xfId="0" applyFont="1" applyBorder="1" applyAlignment="1"/>
    <xf numFmtId="0" fontId="0" fillId="0" borderId="49" xfId="0" applyBorder="1"/>
    <xf numFmtId="0" fontId="17" fillId="0" borderId="0" xfId="5"/>
    <xf numFmtId="0" fontId="0" fillId="0" borderId="3" xfId="0" applyBorder="1"/>
    <xf numFmtId="0" fontId="0" fillId="0" borderId="3" xfId="0" applyBorder="1" applyAlignment="1">
      <alignment horizontal="center"/>
    </xf>
    <xf numFmtId="0" fontId="0" fillId="0" borderId="50" xfId="0" applyBorder="1" applyAlignment="1">
      <alignment horizontal="center"/>
    </xf>
    <xf numFmtId="9" fontId="5" fillId="0" borderId="0" xfId="2" applyFont="1" applyAlignment="1">
      <alignment horizontal="center"/>
    </xf>
    <xf numFmtId="0" fontId="0" fillId="0" borderId="49" xfId="0" applyBorder="1" applyAlignment="1">
      <alignment horizontal="center"/>
    </xf>
    <xf numFmtId="9" fontId="5" fillId="0" borderId="0" xfId="2" applyFont="1"/>
    <xf numFmtId="0" fontId="0" fillId="0" borderId="2" xfId="0" applyBorder="1"/>
    <xf numFmtId="9" fontId="5" fillId="0" borderId="2" xfId="2" applyFont="1" applyBorder="1" applyAlignment="1">
      <alignment horizontal="center"/>
    </xf>
    <xf numFmtId="0" fontId="0" fillId="0" borderId="51" xfId="0" applyBorder="1" applyAlignment="1">
      <alignment horizontal="center"/>
    </xf>
    <xf numFmtId="169" fontId="0" fillId="0" borderId="0" xfId="0" applyNumberFormat="1"/>
    <xf numFmtId="0" fontId="0" fillId="0" borderId="52" xfId="0" applyBorder="1"/>
    <xf numFmtId="0" fontId="0" fillId="0" borderId="53" xfId="0" applyBorder="1"/>
    <xf numFmtId="0" fontId="0" fillId="0" borderId="54" xfId="0" applyBorder="1"/>
    <xf numFmtId="0" fontId="0" fillId="0" borderId="55" xfId="0" applyBorder="1"/>
    <xf numFmtId="164" fontId="0" fillId="0" borderId="54" xfId="0" applyNumberFormat="1" applyBorder="1"/>
    <xf numFmtId="164" fontId="0" fillId="0" borderId="31" xfId="0" applyNumberFormat="1" applyBorder="1"/>
    <xf numFmtId="165" fontId="0" fillId="0" borderId="31" xfId="0" applyNumberFormat="1" applyBorder="1"/>
    <xf numFmtId="165" fontId="0" fillId="0" borderId="55" xfId="0" applyNumberFormat="1" applyBorder="1"/>
    <xf numFmtId="0" fontId="0" fillId="0" borderId="11" xfId="0" applyBorder="1"/>
    <xf numFmtId="167" fontId="0" fillId="0" borderId="12" xfId="0" applyNumberFormat="1" applyBorder="1"/>
    <xf numFmtId="167" fontId="0" fillId="0" borderId="19" xfId="0" applyNumberFormat="1" applyBorder="1"/>
    <xf numFmtId="164" fontId="0" fillId="0" borderId="57" xfId="0" applyNumberFormat="1" applyBorder="1"/>
    <xf numFmtId="172" fontId="0" fillId="0" borderId="10" xfId="0" applyNumberFormat="1" applyBorder="1"/>
    <xf numFmtId="0" fontId="7" fillId="0" borderId="10" xfId="0" applyFont="1" applyBorder="1"/>
    <xf numFmtId="0" fontId="0" fillId="0" borderId="54" xfId="0" applyBorder="1" applyAlignment="1"/>
    <xf numFmtId="0" fontId="0" fillId="0" borderId="31" xfId="0" applyBorder="1" applyAlignment="1">
      <alignment wrapText="1"/>
    </xf>
    <xf numFmtId="0" fontId="0" fillId="0" borderId="31" xfId="0" applyBorder="1" applyAlignment="1"/>
    <xf numFmtId="0" fontId="0" fillId="0" borderId="56" xfId="0" applyBorder="1" applyAlignment="1"/>
    <xf numFmtId="0" fontId="0" fillId="0" borderId="13" xfId="0" applyBorder="1"/>
    <xf numFmtId="0" fontId="0" fillId="0" borderId="14" xfId="0" applyBorder="1"/>
    <xf numFmtId="167" fontId="0" fillId="0" borderId="14" xfId="0" applyNumberFormat="1" applyBorder="1"/>
    <xf numFmtId="167" fontId="0" fillId="0" borderId="15" xfId="0" applyNumberFormat="1" applyBorder="1"/>
    <xf numFmtId="0" fontId="20" fillId="0" borderId="58" xfId="0" applyFont="1" applyBorder="1"/>
    <xf numFmtId="0" fontId="0" fillId="0" borderId="59" xfId="0" applyBorder="1"/>
    <xf numFmtId="0" fontId="0" fillId="0" borderId="11" xfId="0" applyBorder="1" applyAlignment="1">
      <alignment wrapText="1"/>
    </xf>
    <xf numFmtId="0" fontId="0" fillId="0" borderId="27" xfId="0" applyBorder="1"/>
    <xf numFmtId="0" fontId="20" fillId="0" borderId="11" xfId="0" applyFont="1" applyBorder="1"/>
    <xf numFmtId="0" fontId="0" fillId="0" borderId="11" xfId="0" applyFill="1" applyBorder="1"/>
    <xf numFmtId="0" fontId="0" fillId="0" borderId="27" xfId="0" applyFill="1" applyBorder="1"/>
    <xf numFmtId="0" fontId="0" fillId="0" borderId="18" xfId="0" applyBorder="1"/>
    <xf numFmtId="0" fontId="0" fillId="0" borderId="57" xfId="0" applyBorder="1"/>
    <xf numFmtId="0" fontId="0" fillId="0" borderId="0" xfId="0" applyAlignment="1">
      <alignment horizontal="center"/>
    </xf>
    <xf numFmtId="14" fontId="0" fillId="0" borderId="35" xfId="0" applyNumberFormat="1" applyBorder="1" applyAlignment="1">
      <alignment horizontal="left"/>
    </xf>
    <xf numFmtId="0" fontId="0" fillId="0" borderId="0" xfId="0" applyAlignment="1">
      <alignment vertical="center" wrapText="1"/>
    </xf>
    <xf numFmtId="0" fontId="0" fillId="0" borderId="0" xfId="0" applyAlignment="1">
      <alignment horizontal="left" wrapText="1"/>
    </xf>
    <xf numFmtId="0" fontId="2" fillId="3" borderId="36" xfId="0" applyFont="1" applyFill="1" applyBorder="1" applyAlignment="1">
      <alignment horizontal="center"/>
    </xf>
    <xf numFmtId="0" fontId="2" fillId="3" borderId="37" xfId="0" applyFont="1" applyFill="1" applyBorder="1" applyAlignment="1">
      <alignment horizontal="center"/>
    </xf>
    <xf numFmtId="0" fontId="2" fillId="3" borderId="30" xfId="0" applyFont="1" applyFill="1" applyBorder="1" applyAlignment="1">
      <alignment horizontal="center"/>
    </xf>
    <xf numFmtId="0" fontId="9" fillId="0" borderId="0" xfId="3" applyFont="1" applyAlignment="1">
      <alignment horizontal="left" wrapText="1"/>
    </xf>
    <xf numFmtId="0" fontId="10" fillId="0" borderId="0" xfId="3" applyFont="1" applyAlignment="1">
      <alignment horizontal="center"/>
    </xf>
    <xf numFmtId="0" fontId="11" fillId="0" borderId="0" xfId="3" applyFont="1" applyAlignment="1">
      <alignment horizontal="center"/>
    </xf>
    <xf numFmtId="0" fontId="9" fillId="0" borderId="0" xfId="3" applyFont="1" applyAlignment="1">
      <alignment horizontal="center"/>
    </xf>
    <xf numFmtId="0" fontId="14" fillId="0" borderId="0" xfId="3" applyFont="1" applyBorder="1" applyAlignment="1">
      <alignment horizontal="left" vertical="center" wrapText="1"/>
    </xf>
    <xf numFmtId="0" fontId="9" fillId="0" borderId="0" xfId="3" applyFont="1" applyBorder="1" applyAlignment="1">
      <alignment horizontal="left" vertical="center" wrapText="1"/>
    </xf>
    <xf numFmtId="0" fontId="14" fillId="0" borderId="0" xfId="3" applyFont="1" applyBorder="1" applyAlignment="1">
      <alignment horizontal="left" wrapText="1"/>
    </xf>
    <xf numFmtId="0" fontId="9" fillId="0" borderId="0" xfId="3" applyFont="1" applyBorder="1" applyAlignment="1">
      <alignment horizontal="left" wrapText="1"/>
    </xf>
    <xf numFmtId="0" fontId="0" fillId="0" borderId="0" xfId="0" applyAlignment="1">
      <alignment horizontal="center"/>
    </xf>
    <xf numFmtId="0" fontId="0" fillId="0" borderId="31" xfId="0" applyBorder="1" applyAlignment="1">
      <alignment horizontal="center"/>
    </xf>
    <xf numFmtId="0" fontId="0" fillId="0" borderId="31" xfId="0" applyFill="1" applyBorder="1" applyAlignment="1">
      <alignment horizontal="center"/>
    </xf>
    <xf numFmtId="0" fontId="0" fillId="0" borderId="31" xfId="0" applyFill="1" applyBorder="1"/>
    <xf numFmtId="0" fontId="0" fillId="0" borderId="55" xfId="0" applyFill="1" applyBorder="1"/>
  </cellXfs>
  <cellStyles count="6">
    <cellStyle name="Explanatory Text" xfId="5" builtinId="53"/>
    <cellStyle name="Heading 1" xfId="1" builtinId="16"/>
    <cellStyle name="Heading 2" xfId="4" builtinId="17"/>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190499</xdr:rowOff>
    </xdr:from>
    <xdr:to>
      <xdr:col>11</xdr:col>
      <xdr:colOff>209550</xdr:colOff>
      <xdr:row>43</xdr:row>
      <xdr:rowOff>161925</xdr:rowOff>
    </xdr:to>
    <xdr:sp macro="" textlink="">
      <xdr:nvSpPr>
        <xdr:cNvPr id="2" name="TextBox 1"/>
        <xdr:cNvSpPr txBox="1"/>
      </xdr:nvSpPr>
      <xdr:spPr>
        <a:xfrm>
          <a:off x="504825" y="4286249"/>
          <a:ext cx="5076825" cy="3209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This worksheet</a:t>
          </a:r>
          <a:r>
            <a:rPr lang="en-US" sz="1050" baseline="0"/>
            <a:t> was used to develop technology data for front loading clothes washer measures.</a:t>
          </a:r>
        </a:p>
        <a:p>
          <a:r>
            <a:rPr lang="en-US" sz="1050" baseline="0"/>
            <a:t>The calculations are based on the Building America BAANALYSIS.xlsx workbook.</a:t>
          </a:r>
        </a:p>
        <a:p>
          <a:r>
            <a:rPr lang="en-US" sz="1050" baseline="0"/>
            <a:t>Energy Guide data was collected for specific units from manufacturer and retailer web sites.</a:t>
          </a:r>
        </a:p>
        <a:p>
          <a:r>
            <a:rPr lang="en-US" sz="1050" baseline="0"/>
            <a:t>The split between DHW, clothes washer, and dryer energy can be determined from the Energy Guide data since the "all elec" and "w/gas" values represent the difference between gas DWH and elec DHW.</a:t>
          </a:r>
        </a:p>
        <a:p>
          <a:r>
            <a:rPr lang="en-US" sz="1050" baseline="0"/>
            <a:t>The data need to be normalized per cubic foot of capacity before averaging into Tier levels. </a:t>
          </a:r>
        </a:p>
        <a:p>
          <a:r>
            <a:rPr lang="en-US" sz="1050" baseline="0"/>
            <a:t>Dryer energy was allocated between machine and drying energy with the same assumption as previous DEER and the BAANALYSIS tool (7% is machine energy).</a:t>
          </a:r>
        </a:p>
        <a:p>
          <a:endParaRPr lang="en-US" sz="1050" baseline="0"/>
        </a:p>
        <a:p>
          <a:r>
            <a:rPr lang="en-US" sz="1050" baseline="0"/>
            <a:t>No real products were found at the Standard level, so the lowest efficiency unit was used as the reference for allocating Standard level total kWh to its components.  The DHW energy was scaled based on IWF.  The machine energy was assumed to be equal between the Tier 0 unit and the Standard.</a:t>
          </a:r>
        </a:p>
        <a:p>
          <a:endParaRPr lang="en-US" sz="1050" baseline="0"/>
        </a:p>
        <a:p>
          <a:r>
            <a:rPr lang="en-US" sz="1050" baseline="0"/>
            <a:t>The tier levels are based on the ranges defined by CEE for front loading washers.</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29</xdr:row>
      <xdr:rowOff>1</xdr:rowOff>
    </xdr:from>
    <xdr:to>
      <xdr:col>11</xdr:col>
      <xdr:colOff>209550</xdr:colOff>
      <xdr:row>34</xdr:row>
      <xdr:rowOff>19051</xdr:rowOff>
    </xdr:to>
    <xdr:sp macro="" textlink="">
      <xdr:nvSpPr>
        <xdr:cNvPr id="2" name="TextBox 1"/>
        <xdr:cNvSpPr txBox="1"/>
      </xdr:nvSpPr>
      <xdr:spPr>
        <a:xfrm>
          <a:off x="495300" y="5229226"/>
          <a:ext cx="50768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This worksheet</a:t>
          </a:r>
          <a:r>
            <a:rPr lang="en-US" sz="1050" baseline="0"/>
            <a:t> was used to develop technology data for top loading clothes washer measures.</a:t>
          </a:r>
        </a:p>
        <a:p>
          <a:r>
            <a:rPr lang="en-US" sz="1050" baseline="0"/>
            <a:t>See "Measure Dev - Front Loading for further description of the calculation procedures.</a:t>
          </a:r>
        </a:p>
        <a:p>
          <a:r>
            <a:rPr lang="en-US" sz="1050" baseline="0"/>
            <a:t>Tier 1 is based on Energy Star requirements.</a:t>
          </a:r>
        </a:p>
        <a:p>
          <a:r>
            <a:rPr lang="en-US" sz="1050" baseline="0"/>
            <a:t>Tier 2 is based on available higher efficiency units.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ER/DEER2016/DEERGen_Repo/Documentation/DEER2016_ClothesWash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StarData"/>
      <sheetName val="CEC_db"/>
      <sheetName val="FrontLoad"/>
      <sheetName val="Sheet1"/>
      <sheetName val="TopLoad"/>
      <sheetName val="UseRates"/>
      <sheetName val="CW_Type_Data"/>
      <sheetName val="CEE_Specs"/>
    </sheetNames>
    <sheetDataSet>
      <sheetData sheetId="0">
        <row r="13">
          <cell r="C13" t="str">
            <v>Model Number</v>
          </cell>
          <cell r="D13" t="str">
            <v>Additional Model Information</v>
          </cell>
          <cell r="E13" t="str">
            <v>UPC</v>
          </cell>
          <cell r="F13" t="str">
            <v>Load Configuration</v>
          </cell>
          <cell r="G13" t="str">
            <v>Intended Market</v>
          </cell>
          <cell r="H13" t="str">
            <v>Volume (cu. ft.)</v>
          </cell>
          <cell r="I13" t="str">
            <v>Integrated Modified Energy Factor (IMEF)</v>
          </cell>
          <cell r="J13" t="str">
            <v>US Federal Standard (IMEF)</v>
          </cell>
          <cell r="K13" t="str">
            <v>cycles</v>
          </cell>
          <cell r="L13" t="str">
            <v>Tot kWh</v>
          </cell>
          <cell r="M13" t="str">
            <v>Tot gal/yr</v>
          </cell>
          <cell r="N13" t="str">
            <v>Annual Energy Use (kWh/yr)</v>
          </cell>
          <cell r="O13" t="str">
            <v>Integrated Water Factor (IWF)</v>
          </cell>
          <cell r="P13" t="str">
            <v>US Federal Standard (IWF)</v>
          </cell>
          <cell r="Q13" t="str">
            <v>Annual Water Use (gallons/yr)</v>
          </cell>
          <cell r="R13" t="str">
            <v>Connected</v>
          </cell>
          <cell r="S13" t="str">
            <v>Paired ENERGY STAR Clothes Dryer Available</v>
          </cell>
          <cell r="T13" t="str">
            <v>Paired ENERGY STAR Clothes Dryer ENERGY STAR Model Identifier</v>
          </cell>
          <cell r="U13" t="str">
            <v>Date Available On Market</v>
          </cell>
          <cell r="V13" t="str">
            <v>Date Qualified</v>
          </cell>
          <cell r="W13" t="str">
            <v>Markets</v>
          </cell>
          <cell r="X13" t="str">
            <v>ENERGY STAR Model Identifier</v>
          </cell>
          <cell r="Y13" t="str">
            <v>Meets ENERGY STAR Most Efficient 2015 Criteria</v>
          </cell>
          <cell r="Z13">
            <v>0</v>
          </cell>
          <cell r="AA13">
            <v>0</v>
          </cell>
        </row>
        <row r="14">
          <cell r="C14" t="str">
            <v>NFW5800D*+</v>
          </cell>
          <cell r="D14">
            <v>0</v>
          </cell>
          <cell r="E14">
            <v>883049332208</v>
          </cell>
          <cell r="F14" t="str">
            <v>Front Load</v>
          </cell>
          <cell r="G14" t="str">
            <v>Residential</v>
          </cell>
          <cell r="H14">
            <v>4.17</v>
          </cell>
          <cell r="I14">
            <v>2.75</v>
          </cell>
          <cell r="J14">
            <v>1.84</v>
          </cell>
          <cell r="K14">
            <v>296</v>
          </cell>
          <cell r="L14">
            <v>448.84363636363634</v>
          </cell>
          <cell r="M14">
            <v>3949.8240000000001</v>
          </cell>
          <cell r="N14">
            <v>109</v>
          </cell>
          <cell r="O14">
            <v>3.2</v>
          </cell>
          <cell r="P14">
            <v>4.7</v>
          </cell>
          <cell r="Q14">
            <v>3936</v>
          </cell>
          <cell r="R14" t="str">
            <v>No</v>
          </cell>
          <cell r="S14" t="str">
            <v>No</v>
          </cell>
          <cell r="T14">
            <v>0</v>
          </cell>
          <cell r="U14">
            <v>42045</v>
          </cell>
          <cell r="V14">
            <v>42041</v>
          </cell>
          <cell r="W14" t="str">
            <v>United States, Canada</v>
          </cell>
          <cell r="X14" t="str">
            <v>ES_0022856_NFW5800D*+_02102015015120_700232277</v>
          </cell>
          <cell r="Y14" t="str">
            <v>Yes</v>
          </cell>
          <cell r="Z14">
            <v>0</v>
          </cell>
          <cell r="AA14">
            <v>0</v>
          </cell>
        </row>
        <row r="15">
          <cell r="C15" t="str">
            <v>CFW7400***</v>
          </cell>
          <cell r="D15">
            <v>0</v>
          </cell>
          <cell r="E15">
            <v>12505386107</v>
          </cell>
          <cell r="F15" t="str">
            <v>Front Load</v>
          </cell>
          <cell r="G15" t="str">
            <v>Residential</v>
          </cell>
          <cell r="H15">
            <v>3.9</v>
          </cell>
          <cell r="I15">
            <v>2.52</v>
          </cell>
          <cell r="J15">
            <v>1.84</v>
          </cell>
          <cell r="K15">
            <v>296</v>
          </cell>
          <cell r="L15">
            <v>458.09523809523802</v>
          </cell>
          <cell r="M15">
            <v>3463.2</v>
          </cell>
          <cell r="N15">
            <v>96</v>
          </cell>
          <cell r="O15">
            <v>3</v>
          </cell>
          <cell r="P15">
            <v>4.7</v>
          </cell>
          <cell r="Q15">
            <v>3452</v>
          </cell>
          <cell r="R15" t="str">
            <v>No</v>
          </cell>
          <cell r="S15" t="str">
            <v>No</v>
          </cell>
          <cell r="T15">
            <v>0</v>
          </cell>
          <cell r="U15">
            <v>41715</v>
          </cell>
          <cell r="V15">
            <v>42069</v>
          </cell>
          <cell r="W15" t="str">
            <v>United States, Canada</v>
          </cell>
          <cell r="X15" t="str">
            <v>ES_1021080_CFW7400***_04072015042915_70025431</v>
          </cell>
          <cell r="Y15" t="str">
            <v>No</v>
          </cell>
          <cell r="Z15">
            <v>0</v>
          </cell>
          <cell r="AA15">
            <v>0</v>
          </cell>
        </row>
        <row r="16">
          <cell r="C16" t="str">
            <v>EIFLS20****</v>
          </cell>
          <cell r="D16">
            <v>0</v>
          </cell>
          <cell r="E16">
            <v>12505386138</v>
          </cell>
          <cell r="F16" t="str">
            <v>Front Load</v>
          </cell>
          <cell r="G16" t="str">
            <v>Residential</v>
          </cell>
          <cell r="H16">
            <v>2.4</v>
          </cell>
          <cell r="I16">
            <v>2.13</v>
          </cell>
          <cell r="J16">
            <v>1.84</v>
          </cell>
          <cell r="K16">
            <v>296</v>
          </cell>
          <cell r="L16">
            <v>333.52112676056339</v>
          </cell>
          <cell r="M16">
            <v>2699.52</v>
          </cell>
          <cell r="N16">
            <v>90</v>
          </cell>
          <cell r="O16">
            <v>3.8</v>
          </cell>
          <cell r="P16">
            <v>4.7</v>
          </cell>
          <cell r="Q16">
            <v>2690</v>
          </cell>
          <cell r="R16" t="str">
            <v>No</v>
          </cell>
          <cell r="S16" t="str">
            <v>No</v>
          </cell>
          <cell r="T16">
            <v>0</v>
          </cell>
          <cell r="U16">
            <v>42005</v>
          </cell>
          <cell r="V16">
            <v>42059</v>
          </cell>
          <cell r="W16" t="str">
            <v>United States, Canada</v>
          </cell>
          <cell r="X16" t="str">
            <v>ES_1021080_EIFLS20****_02242015024604_70024405</v>
          </cell>
          <cell r="Y16" t="str">
            <v>No</v>
          </cell>
          <cell r="Z16">
            <v>0</v>
          </cell>
          <cell r="AA16">
            <v>0</v>
          </cell>
        </row>
        <row r="17">
          <cell r="C17" t="str">
            <v>EIFLS55****</v>
          </cell>
          <cell r="D17">
            <v>0</v>
          </cell>
          <cell r="E17">
            <v>12505381737</v>
          </cell>
          <cell r="F17" t="str">
            <v>Front Load</v>
          </cell>
          <cell r="G17" t="str">
            <v>Residential</v>
          </cell>
          <cell r="H17">
            <v>4.2</v>
          </cell>
          <cell r="I17">
            <v>2.38</v>
          </cell>
          <cell r="J17">
            <v>1.84</v>
          </cell>
          <cell r="K17">
            <v>296</v>
          </cell>
          <cell r="L17">
            <v>522.35294117647061</v>
          </cell>
          <cell r="M17">
            <v>4599.84</v>
          </cell>
          <cell r="N17">
            <v>120</v>
          </cell>
          <cell r="O17">
            <v>3.7</v>
          </cell>
          <cell r="P17">
            <v>4.7</v>
          </cell>
          <cell r="Q17">
            <v>4584</v>
          </cell>
          <cell r="R17" t="str">
            <v>No</v>
          </cell>
          <cell r="S17" t="str">
            <v>No</v>
          </cell>
          <cell r="T17">
            <v>0</v>
          </cell>
          <cell r="U17">
            <v>40863</v>
          </cell>
          <cell r="V17">
            <v>42093</v>
          </cell>
          <cell r="W17" t="str">
            <v>United States, Canada</v>
          </cell>
          <cell r="X17" t="str">
            <v>ES_1021080_EIFLS55****_03302015115213_70025093</v>
          </cell>
          <cell r="Y17" t="str">
            <v>No</v>
          </cell>
          <cell r="Z17">
            <v>0</v>
          </cell>
          <cell r="AA17">
            <v>0</v>
          </cell>
        </row>
        <row r="18">
          <cell r="C18" t="str">
            <v>EIFLS60****</v>
          </cell>
          <cell r="D18">
            <v>0</v>
          </cell>
          <cell r="E18">
            <v>12505383793</v>
          </cell>
          <cell r="F18" t="str">
            <v>Front Load</v>
          </cell>
          <cell r="G18" t="str">
            <v>Residential</v>
          </cell>
          <cell r="H18">
            <v>4.3</v>
          </cell>
          <cell r="I18">
            <v>2.38</v>
          </cell>
          <cell r="J18">
            <v>1.84</v>
          </cell>
          <cell r="K18">
            <v>296</v>
          </cell>
          <cell r="L18">
            <v>534.78991596638662</v>
          </cell>
          <cell r="M18">
            <v>4709.3599999999997</v>
          </cell>
          <cell r="N18">
            <v>120</v>
          </cell>
          <cell r="O18">
            <v>3.7</v>
          </cell>
          <cell r="P18">
            <v>4.7</v>
          </cell>
          <cell r="Q18">
            <v>4693</v>
          </cell>
          <cell r="R18" t="str">
            <v>No</v>
          </cell>
          <cell r="S18" t="str">
            <v>No</v>
          </cell>
          <cell r="T18">
            <v>0</v>
          </cell>
          <cell r="U18">
            <v>40479</v>
          </cell>
          <cell r="V18">
            <v>42069</v>
          </cell>
          <cell r="W18" t="str">
            <v>United States, Canada</v>
          </cell>
          <cell r="X18" t="str">
            <v>ES_0015649_EIFLS60****_03102015013354_70025431</v>
          </cell>
          <cell r="Y18" t="str">
            <v>No</v>
          </cell>
          <cell r="Z18">
            <v>0</v>
          </cell>
          <cell r="AA18">
            <v>0</v>
          </cell>
        </row>
        <row r="19">
          <cell r="C19" t="str">
            <v>EIFLW50****</v>
          </cell>
          <cell r="D19">
            <v>0</v>
          </cell>
          <cell r="E19">
            <v>12505384813</v>
          </cell>
          <cell r="F19" t="str">
            <v>Front Load</v>
          </cell>
          <cell r="G19" t="str">
            <v>Residential</v>
          </cell>
          <cell r="H19">
            <v>4.2</v>
          </cell>
          <cell r="I19">
            <v>2.38</v>
          </cell>
          <cell r="J19">
            <v>1.84</v>
          </cell>
          <cell r="K19">
            <v>296</v>
          </cell>
          <cell r="L19">
            <v>522.35294117647061</v>
          </cell>
          <cell r="M19">
            <v>4599.84</v>
          </cell>
          <cell r="N19">
            <v>120</v>
          </cell>
          <cell r="O19">
            <v>3.7</v>
          </cell>
          <cell r="P19">
            <v>4.7</v>
          </cell>
          <cell r="Q19">
            <v>4584</v>
          </cell>
          <cell r="R19" t="str">
            <v>No</v>
          </cell>
          <cell r="S19" t="str">
            <v>No</v>
          </cell>
          <cell r="T19">
            <v>0</v>
          </cell>
          <cell r="U19">
            <v>40862</v>
          </cell>
          <cell r="V19">
            <v>42069</v>
          </cell>
          <cell r="W19" t="str">
            <v>United States, Canada</v>
          </cell>
          <cell r="X19" t="str">
            <v>ES_0015649_EIFLW50****_03102015013354_70025431</v>
          </cell>
          <cell r="Y19" t="str">
            <v>No</v>
          </cell>
          <cell r="Z19">
            <v>0</v>
          </cell>
          <cell r="AA19">
            <v>0</v>
          </cell>
        </row>
        <row r="20">
          <cell r="C20" t="str">
            <v>EWFLS70****</v>
          </cell>
          <cell r="D20">
            <v>0</v>
          </cell>
          <cell r="E20">
            <v>12505382796</v>
          </cell>
          <cell r="F20" t="str">
            <v>Front Load</v>
          </cell>
          <cell r="G20" t="str">
            <v>Residential</v>
          </cell>
          <cell r="H20">
            <v>4.3</v>
          </cell>
          <cell r="I20">
            <v>2.38</v>
          </cell>
          <cell r="J20">
            <v>1.84</v>
          </cell>
          <cell r="K20">
            <v>296</v>
          </cell>
          <cell r="L20">
            <v>534.78991596638662</v>
          </cell>
          <cell r="M20">
            <v>4709.3599999999997</v>
          </cell>
          <cell r="N20">
            <v>120</v>
          </cell>
          <cell r="O20">
            <v>3.7</v>
          </cell>
          <cell r="P20">
            <v>4.7</v>
          </cell>
          <cell r="Q20">
            <v>4693</v>
          </cell>
          <cell r="R20" t="str">
            <v>No</v>
          </cell>
          <cell r="S20" t="str">
            <v>No</v>
          </cell>
          <cell r="T20">
            <v>0</v>
          </cell>
          <cell r="U20">
            <v>40330</v>
          </cell>
          <cell r="V20">
            <v>42069</v>
          </cell>
          <cell r="W20" t="str">
            <v>United States, Canada</v>
          </cell>
          <cell r="X20" t="str">
            <v>ES_0015649_EWFLS70****_03102015013354_70025431</v>
          </cell>
          <cell r="Y20" t="str">
            <v>No</v>
          </cell>
          <cell r="Z20">
            <v>0</v>
          </cell>
          <cell r="AA20">
            <v>0</v>
          </cell>
        </row>
        <row r="21">
          <cell r="C21" t="str">
            <v>FFFS5115***</v>
          </cell>
          <cell r="D21">
            <v>0</v>
          </cell>
          <cell r="E21">
            <v>12505385711</v>
          </cell>
          <cell r="F21" t="str">
            <v>Front Load</v>
          </cell>
          <cell r="G21" t="str">
            <v>Residential</v>
          </cell>
          <cell r="H21">
            <v>3.8</v>
          </cell>
          <cell r="I21">
            <v>2.44</v>
          </cell>
          <cell r="J21">
            <v>1.84</v>
          </cell>
          <cell r="K21">
            <v>296</v>
          </cell>
          <cell r="L21">
            <v>460.98360655737702</v>
          </cell>
          <cell r="M21">
            <v>3374.3999999999996</v>
          </cell>
          <cell r="N21">
            <v>108</v>
          </cell>
          <cell r="O21">
            <v>3</v>
          </cell>
          <cell r="P21">
            <v>4.7</v>
          </cell>
          <cell r="Q21">
            <v>3363</v>
          </cell>
          <cell r="R21" t="str">
            <v>No</v>
          </cell>
          <cell r="S21" t="str">
            <v>No</v>
          </cell>
          <cell r="T21">
            <v>0</v>
          </cell>
          <cell r="U21">
            <v>41491</v>
          </cell>
          <cell r="V21">
            <v>42069</v>
          </cell>
          <cell r="W21" t="str">
            <v>United States, Canada</v>
          </cell>
          <cell r="X21" t="str">
            <v>ES_1021080_FFFS5115***_04072015042915_70025431</v>
          </cell>
          <cell r="Y21" t="str">
            <v>No</v>
          </cell>
          <cell r="Z21">
            <v>0</v>
          </cell>
          <cell r="AA21">
            <v>0</v>
          </cell>
        </row>
        <row r="22">
          <cell r="C22" t="str">
            <v>FFFW5000***</v>
          </cell>
          <cell r="D22">
            <v>0</v>
          </cell>
          <cell r="E22">
            <v>12505386022</v>
          </cell>
          <cell r="F22" t="str">
            <v>Front Load</v>
          </cell>
          <cell r="G22" t="str">
            <v>Residential</v>
          </cell>
          <cell r="H22">
            <v>3.9</v>
          </cell>
          <cell r="I22">
            <v>2.52</v>
          </cell>
          <cell r="J22">
            <v>1.84</v>
          </cell>
          <cell r="K22">
            <v>296</v>
          </cell>
          <cell r="L22">
            <v>458.09523809523802</v>
          </cell>
          <cell r="M22">
            <v>3463.2</v>
          </cell>
          <cell r="N22">
            <v>96</v>
          </cell>
          <cell r="O22">
            <v>3</v>
          </cell>
          <cell r="P22">
            <v>4.7</v>
          </cell>
          <cell r="Q22">
            <v>3452</v>
          </cell>
          <cell r="R22" t="str">
            <v>No</v>
          </cell>
          <cell r="S22" t="str">
            <v>No</v>
          </cell>
          <cell r="T22">
            <v>0</v>
          </cell>
          <cell r="U22">
            <v>41760</v>
          </cell>
          <cell r="V22">
            <v>42069</v>
          </cell>
          <cell r="W22" t="str">
            <v>United States, Canada</v>
          </cell>
          <cell r="X22" t="str">
            <v>ES_1021080_FFFW5000***_04072015042915_70025431</v>
          </cell>
          <cell r="Y22" t="str">
            <v>No</v>
          </cell>
          <cell r="Z22">
            <v>0</v>
          </cell>
          <cell r="AA22">
            <v>0</v>
          </cell>
        </row>
        <row r="23">
          <cell r="C23" t="str">
            <v>FFFW5100***</v>
          </cell>
          <cell r="D23">
            <v>0</v>
          </cell>
          <cell r="E23">
            <v>12505385704</v>
          </cell>
          <cell r="F23" t="str">
            <v>Front Load</v>
          </cell>
          <cell r="G23" t="str">
            <v>Residential</v>
          </cell>
          <cell r="H23">
            <v>3.9</v>
          </cell>
          <cell r="I23">
            <v>2.52</v>
          </cell>
          <cell r="J23">
            <v>1.84</v>
          </cell>
          <cell r="K23">
            <v>296</v>
          </cell>
          <cell r="L23">
            <v>458.09523809523802</v>
          </cell>
          <cell r="M23">
            <v>3463.2</v>
          </cell>
          <cell r="N23">
            <v>96</v>
          </cell>
          <cell r="O23">
            <v>3</v>
          </cell>
          <cell r="P23">
            <v>4.7</v>
          </cell>
          <cell r="Q23">
            <v>3452</v>
          </cell>
          <cell r="R23" t="str">
            <v>No</v>
          </cell>
          <cell r="S23" t="str">
            <v>No</v>
          </cell>
          <cell r="T23">
            <v>0</v>
          </cell>
          <cell r="U23">
            <v>41491</v>
          </cell>
          <cell r="V23">
            <v>42069</v>
          </cell>
          <cell r="W23" t="str">
            <v>United States, Canada</v>
          </cell>
          <cell r="X23" t="str">
            <v>ES_1021080_FFFW5100***_04072015042915_70025431</v>
          </cell>
          <cell r="Y23" t="str">
            <v>No</v>
          </cell>
          <cell r="Z23">
            <v>0</v>
          </cell>
          <cell r="AA23">
            <v>0</v>
          </cell>
        </row>
        <row r="24">
          <cell r="C24" t="str">
            <v>GFWH1200H***</v>
          </cell>
          <cell r="D24">
            <v>0</v>
          </cell>
          <cell r="E24">
            <v>8469126390</v>
          </cell>
          <cell r="F24" t="str">
            <v>Front Load</v>
          </cell>
          <cell r="G24" t="str">
            <v>Residential</v>
          </cell>
          <cell r="H24">
            <v>3.57</v>
          </cell>
          <cell r="I24">
            <v>2.48</v>
          </cell>
          <cell r="J24">
            <v>1.84</v>
          </cell>
          <cell r="K24">
            <v>296</v>
          </cell>
          <cell r="L24">
            <v>426.09677419354841</v>
          </cell>
          <cell r="M24">
            <v>3064.4879999999998</v>
          </cell>
          <cell r="N24">
            <v>98</v>
          </cell>
          <cell r="O24">
            <v>2.9</v>
          </cell>
          <cell r="P24">
            <v>4.7</v>
          </cell>
          <cell r="Q24">
            <v>3054</v>
          </cell>
          <cell r="R24" t="str">
            <v>No</v>
          </cell>
          <cell r="S24" t="str">
            <v>No</v>
          </cell>
          <cell r="T24">
            <v>0</v>
          </cell>
          <cell r="U24">
            <v>41962</v>
          </cell>
          <cell r="V24">
            <v>41962</v>
          </cell>
          <cell r="W24" t="str">
            <v>United States, Canada</v>
          </cell>
          <cell r="X24" t="str">
            <v>ES_1123206_GFWS1200H***_12102014083227_2736895</v>
          </cell>
          <cell r="Y24" t="str">
            <v>No</v>
          </cell>
          <cell r="Z24">
            <v>0</v>
          </cell>
          <cell r="AA24">
            <v>0</v>
          </cell>
        </row>
        <row r="25">
          <cell r="C25" t="str">
            <v>GFWN1100H***</v>
          </cell>
          <cell r="D25">
            <v>0</v>
          </cell>
          <cell r="E25">
            <v>8469126290</v>
          </cell>
          <cell r="F25" t="str">
            <v>Front Load</v>
          </cell>
          <cell r="G25" t="str">
            <v>Residential</v>
          </cell>
          <cell r="H25">
            <v>3.57</v>
          </cell>
          <cell r="I25">
            <v>2.5499999999999998</v>
          </cell>
          <cell r="J25">
            <v>1.84</v>
          </cell>
          <cell r="K25">
            <v>296</v>
          </cell>
          <cell r="L25">
            <v>414.40000000000003</v>
          </cell>
          <cell r="M25">
            <v>3064.4879999999998</v>
          </cell>
          <cell r="N25">
            <v>90</v>
          </cell>
          <cell r="O25">
            <v>2.9</v>
          </cell>
          <cell r="P25">
            <v>4.7</v>
          </cell>
          <cell r="Q25">
            <v>3054</v>
          </cell>
          <cell r="R25" t="str">
            <v>No</v>
          </cell>
          <cell r="S25" t="str">
            <v>No</v>
          </cell>
          <cell r="T25">
            <v>0</v>
          </cell>
          <cell r="U25">
            <v>41962</v>
          </cell>
          <cell r="V25">
            <v>41962</v>
          </cell>
          <cell r="W25" t="str">
            <v>United States, Canada</v>
          </cell>
          <cell r="X25" t="str">
            <v>ES_1123206_GFWN1100H***_12102014083227_2736895</v>
          </cell>
          <cell r="Y25" t="str">
            <v>No</v>
          </cell>
          <cell r="Z25">
            <v>0</v>
          </cell>
          <cell r="AA25">
            <v>0</v>
          </cell>
        </row>
        <row r="26">
          <cell r="C26" t="str">
            <v>GFWR2700H***</v>
          </cell>
          <cell r="D26" t="str">
            <v>,GFWR2705H***,; ,GFWS2600F***,; GFWR2700H***,GFWR2700H***,</v>
          </cell>
          <cell r="E26">
            <v>8</v>
          </cell>
          <cell r="F26" t="str">
            <v>Front Load</v>
          </cell>
          <cell r="G26" t="str">
            <v>Residential</v>
          </cell>
          <cell r="H26">
            <v>4.46</v>
          </cell>
          <cell r="I26">
            <v>2.8</v>
          </cell>
          <cell r="J26">
            <v>1.84</v>
          </cell>
          <cell r="K26">
            <v>296</v>
          </cell>
          <cell r="L26">
            <v>471.48571428571432</v>
          </cell>
          <cell r="M26">
            <v>3960.48</v>
          </cell>
          <cell r="N26">
            <v>134</v>
          </cell>
          <cell r="O26">
            <v>3</v>
          </cell>
          <cell r="P26">
            <v>4.7</v>
          </cell>
          <cell r="Q26">
            <v>3947</v>
          </cell>
          <cell r="R26" t="str">
            <v>No</v>
          </cell>
          <cell r="S26" t="str">
            <v>No</v>
          </cell>
          <cell r="T26">
            <v>0</v>
          </cell>
          <cell r="U26">
            <v>41685</v>
          </cell>
          <cell r="V26">
            <v>42043</v>
          </cell>
          <cell r="W26" t="str">
            <v>United States</v>
          </cell>
          <cell r="X26" t="str">
            <v>ES_1123206_GFWR2700H***_02102015220640_6000039</v>
          </cell>
          <cell r="Y26" t="str">
            <v>Yes</v>
          </cell>
          <cell r="Z26">
            <v>0</v>
          </cell>
          <cell r="AA26">
            <v>0</v>
          </cell>
        </row>
        <row r="27">
          <cell r="C27" t="str">
            <v>GFWR4800F***</v>
          </cell>
          <cell r="D27" t="str">
            <v>,GFWR4805***,; GFWR4800F***,GFWR4800F***,</v>
          </cell>
          <cell r="E27">
            <v>8</v>
          </cell>
          <cell r="F27" t="str">
            <v>Front Load</v>
          </cell>
          <cell r="G27" t="str">
            <v>Residential</v>
          </cell>
          <cell r="H27">
            <v>4.76</v>
          </cell>
          <cell r="I27">
            <v>2.92</v>
          </cell>
          <cell r="J27">
            <v>1.84</v>
          </cell>
          <cell r="K27">
            <v>296</v>
          </cell>
          <cell r="L27">
            <v>482.52054794520552</v>
          </cell>
          <cell r="M27">
            <v>3945.0879999999997</v>
          </cell>
          <cell r="N27">
            <v>132</v>
          </cell>
          <cell r="O27">
            <v>2.8</v>
          </cell>
          <cell r="P27">
            <v>4.7</v>
          </cell>
          <cell r="Q27">
            <v>3932</v>
          </cell>
          <cell r="R27" t="str">
            <v>No</v>
          </cell>
          <cell r="S27" t="str">
            <v>No</v>
          </cell>
          <cell r="T27">
            <v>0</v>
          </cell>
          <cell r="U27">
            <v>41685</v>
          </cell>
          <cell r="V27">
            <v>42043</v>
          </cell>
          <cell r="W27" t="str">
            <v>United States</v>
          </cell>
          <cell r="X27" t="str">
            <v>ES_1123206_GFWR4800F***_02102015220214_5734030</v>
          </cell>
          <cell r="Y27" t="str">
            <v>Yes</v>
          </cell>
          <cell r="Z27">
            <v>0</v>
          </cell>
          <cell r="AA27">
            <v>0</v>
          </cell>
        </row>
        <row r="28">
          <cell r="C28" t="str">
            <v>GFWS1600H***</v>
          </cell>
          <cell r="D28">
            <v>0</v>
          </cell>
          <cell r="E28">
            <v>1</v>
          </cell>
          <cell r="F28" t="str">
            <v>Front Load</v>
          </cell>
          <cell r="G28" t="str">
            <v>Residential</v>
          </cell>
          <cell r="H28">
            <v>4.3099999999999996</v>
          </cell>
          <cell r="I28">
            <v>2.65</v>
          </cell>
          <cell r="J28">
            <v>1.84</v>
          </cell>
          <cell r="K28">
            <v>296</v>
          </cell>
          <cell r="L28">
            <v>481.41886792452834</v>
          </cell>
          <cell r="M28">
            <v>3316.9759999999997</v>
          </cell>
          <cell r="N28">
            <v>131</v>
          </cell>
          <cell r="O28">
            <v>2.6</v>
          </cell>
          <cell r="P28">
            <v>4.7</v>
          </cell>
          <cell r="Q28">
            <v>3306</v>
          </cell>
          <cell r="R28" t="str">
            <v>No</v>
          </cell>
          <cell r="S28" t="str">
            <v>No</v>
          </cell>
          <cell r="T28">
            <v>0</v>
          </cell>
          <cell r="U28">
            <v>41820</v>
          </cell>
          <cell r="V28">
            <v>41808</v>
          </cell>
          <cell r="W28" t="str">
            <v>United States, Canada</v>
          </cell>
          <cell r="X28" t="str">
            <v>ES_1123206_GFWS1600H***_06232014012757_2736895</v>
          </cell>
          <cell r="Y28" t="str">
            <v>No</v>
          </cell>
          <cell r="Z28">
            <v>0</v>
          </cell>
          <cell r="AA28">
            <v>0</v>
          </cell>
        </row>
        <row r="29">
          <cell r="C29" t="str">
            <v>GFWS1605H***</v>
          </cell>
          <cell r="D29">
            <v>0</v>
          </cell>
          <cell r="E29">
            <v>1</v>
          </cell>
          <cell r="F29" t="str">
            <v>Front Load</v>
          </cell>
          <cell r="G29" t="str">
            <v>Residential</v>
          </cell>
          <cell r="H29">
            <v>4.3099999999999996</v>
          </cell>
          <cell r="I29">
            <v>2.65</v>
          </cell>
          <cell r="J29">
            <v>1.84</v>
          </cell>
          <cell r="K29">
            <v>296</v>
          </cell>
          <cell r="L29">
            <v>481.41886792452834</v>
          </cell>
          <cell r="M29">
            <v>3316.9759999999997</v>
          </cell>
          <cell r="N29">
            <v>131</v>
          </cell>
          <cell r="O29">
            <v>2.6</v>
          </cell>
          <cell r="P29">
            <v>4.7</v>
          </cell>
          <cell r="Q29">
            <v>3306</v>
          </cell>
          <cell r="R29" t="str">
            <v>No</v>
          </cell>
          <cell r="S29" t="str">
            <v>No</v>
          </cell>
          <cell r="T29">
            <v>0</v>
          </cell>
          <cell r="U29">
            <v>41820</v>
          </cell>
          <cell r="V29">
            <v>41808</v>
          </cell>
          <cell r="W29" t="str">
            <v>United States, Canada</v>
          </cell>
          <cell r="X29" t="str">
            <v>ES_1123206_GFWS1605H***_06232014012757_2736895</v>
          </cell>
          <cell r="Y29" t="str">
            <v>No</v>
          </cell>
          <cell r="Z29">
            <v>0</v>
          </cell>
          <cell r="AA29">
            <v>0</v>
          </cell>
        </row>
        <row r="30">
          <cell r="C30" t="str">
            <v>GFWS1700H***</v>
          </cell>
          <cell r="D30">
            <v>0</v>
          </cell>
          <cell r="E30">
            <v>8469126391</v>
          </cell>
          <cell r="F30" t="str">
            <v>Front Load</v>
          </cell>
          <cell r="G30" t="str">
            <v>Residential</v>
          </cell>
          <cell r="H30">
            <v>4.3099999999999996</v>
          </cell>
          <cell r="I30">
            <v>2.65</v>
          </cell>
          <cell r="J30">
            <v>1.84</v>
          </cell>
          <cell r="K30">
            <v>296</v>
          </cell>
          <cell r="L30">
            <v>481.41886792452834</v>
          </cell>
          <cell r="M30">
            <v>3316.9759999999997</v>
          </cell>
          <cell r="N30">
            <v>131</v>
          </cell>
          <cell r="O30">
            <v>2.6</v>
          </cell>
          <cell r="P30">
            <v>4.7</v>
          </cell>
          <cell r="Q30">
            <v>3306</v>
          </cell>
          <cell r="R30" t="str">
            <v>No</v>
          </cell>
          <cell r="S30" t="str">
            <v>No</v>
          </cell>
          <cell r="T30">
            <v>0</v>
          </cell>
          <cell r="U30">
            <v>41820</v>
          </cell>
          <cell r="V30">
            <v>41808</v>
          </cell>
          <cell r="W30" t="str">
            <v>United States, Canada</v>
          </cell>
          <cell r="X30" t="str">
            <v>ES_1123206_GFWS1700H***_06232014012757_2736895</v>
          </cell>
          <cell r="Y30" t="str">
            <v>No</v>
          </cell>
          <cell r="Z30">
            <v>0</v>
          </cell>
          <cell r="AA30">
            <v>0</v>
          </cell>
        </row>
        <row r="31">
          <cell r="C31" t="str">
            <v>GFWS1705H***</v>
          </cell>
          <cell r="D31">
            <v>0</v>
          </cell>
          <cell r="E31">
            <v>8469126392</v>
          </cell>
          <cell r="F31" t="str">
            <v>Front Load</v>
          </cell>
          <cell r="G31" t="str">
            <v>Residential</v>
          </cell>
          <cell r="H31">
            <v>4.3099999999999996</v>
          </cell>
          <cell r="I31">
            <v>2.65</v>
          </cell>
          <cell r="J31">
            <v>1.84</v>
          </cell>
          <cell r="K31">
            <v>296</v>
          </cell>
          <cell r="L31">
            <v>481.41886792452834</v>
          </cell>
          <cell r="M31">
            <v>3316.9759999999997</v>
          </cell>
          <cell r="N31">
            <v>131</v>
          </cell>
          <cell r="O31">
            <v>2.6</v>
          </cell>
          <cell r="P31">
            <v>4.7</v>
          </cell>
          <cell r="Q31">
            <v>3306</v>
          </cell>
          <cell r="R31" t="str">
            <v>No</v>
          </cell>
          <cell r="S31" t="str">
            <v>No</v>
          </cell>
          <cell r="T31">
            <v>0</v>
          </cell>
          <cell r="U31">
            <v>41820</v>
          </cell>
          <cell r="V31">
            <v>41808</v>
          </cell>
          <cell r="W31" t="str">
            <v>United States, Canada</v>
          </cell>
          <cell r="X31" t="str">
            <v>ES_1123206_GFWS1705H***_06232014012757_2736895</v>
          </cell>
          <cell r="Y31" t="str">
            <v>No</v>
          </cell>
          <cell r="Z31">
            <v>0</v>
          </cell>
          <cell r="AA31">
            <v>0</v>
          </cell>
        </row>
        <row r="32">
          <cell r="C32" t="str">
            <v>WCVH4800****</v>
          </cell>
          <cell r="D32">
            <v>0</v>
          </cell>
          <cell r="E32">
            <v>84691191063</v>
          </cell>
          <cell r="F32" t="str">
            <v>Front Load</v>
          </cell>
          <cell r="G32" t="str">
            <v>Residential</v>
          </cell>
          <cell r="H32">
            <v>2.2200000000000002</v>
          </cell>
          <cell r="I32">
            <v>2.1</v>
          </cell>
          <cell r="J32">
            <v>1.84</v>
          </cell>
          <cell r="K32">
            <v>296</v>
          </cell>
          <cell r="L32">
            <v>312.91428571428571</v>
          </cell>
          <cell r="M32">
            <v>2694.192</v>
          </cell>
          <cell r="N32">
            <v>99</v>
          </cell>
          <cell r="O32">
            <v>4.0999999999999996</v>
          </cell>
          <cell r="P32">
            <v>4.7</v>
          </cell>
          <cell r="Q32">
            <v>2685</v>
          </cell>
          <cell r="R32" t="str">
            <v>No</v>
          </cell>
          <cell r="S32" t="str">
            <v>No</v>
          </cell>
          <cell r="T32">
            <v>0</v>
          </cell>
          <cell r="U32">
            <v>42095</v>
          </cell>
          <cell r="V32">
            <v>42068</v>
          </cell>
          <cell r="W32" t="str">
            <v>United States, Canada</v>
          </cell>
          <cell r="X32" t="str">
            <v>ES_1123206_WCVH4800****_03062015103533_70025761</v>
          </cell>
          <cell r="Y32" t="str">
            <v>No</v>
          </cell>
          <cell r="Z32">
            <v>0</v>
          </cell>
          <cell r="AA32">
            <v>0</v>
          </cell>
        </row>
        <row r="33">
          <cell r="C33" t="str">
            <v>WCVH4800K***</v>
          </cell>
          <cell r="D33">
            <v>0</v>
          </cell>
          <cell r="E33">
            <v>8</v>
          </cell>
          <cell r="F33" t="str">
            <v>Front Load</v>
          </cell>
          <cell r="G33" t="str">
            <v>Residential</v>
          </cell>
          <cell r="H33">
            <v>2.2200000000000002</v>
          </cell>
          <cell r="I33">
            <v>2.1</v>
          </cell>
          <cell r="J33">
            <v>1.84</v>
          </cell>
          <cell r="K33">
            <v>296</v>
          </cell>
          <cell r="L33">
            <v>312.91428571428571</v>
          </cell>
          <cell r="M33">
            <v>2694.192</v>
          </cell>
          <cell r="N33">
            <v>99</v>
          </cell>
          <cell r="O33">
            <v>4.0999999999999996</v>
          </cell>
          <cell r="P33">
            <v>4.7</v>
          </cell>
          <cell r="Q33">
            <v>2685</v>
          </cell>
          <cell r="R33" t="str">
            <v>No</v>
          </cell>
          <cell r="S33" t="str">
            <v>No</v>
          </cell>
          <cell r="T33">
            <v>0</v>
          </cell>
          <cell r="U33">
            <v>42076</v>
          </cell>
          <cell r="V33">
            <v>42073</v>
          </cell>
          <cell r="W33" t="str">
            <v>United States</v>
          </cell>
          <cell r="X33" t="str">
            <v>ES_1123206_WCVH4800K***_03122015165310_9190332</v>
          </cell>
          <cell r="Y33" t="str">
            <v>No</v>
          </cell>
          <cell r="Z33">
            <v>0</v>
          </cell>
          <cell r="AA33">
            <v>0</v>
          </cell>
        </row>
        <row r="34">
          <cell r="C34" t="str">
            <v>YFNE5BJP113+</v>
          </cell>
          <cell r="D34">
            <v>0</v>
          </cell>
          <cell r="E34">
            <v>1</v>
          </cell>
          <cell r="F34" t="str">
            <v>Front Load</v>
          </cell>
          <cell r="G34" t="str">
            <v>Residential</v>
          </cell>
          <cell r="H34">
            <v>3.24</v>
          </cell>
          <cell r="I34">
            <v>2.38</v>
          </cell>
          <cell r="J34">
            <v>1.84</v>
          </cell>
          <cell r="K34">
            <v>296</v>
          </cell>
          <cell r="L34">
            <v>402.95798319327736</v>
          </cell>
          <cell r="M34">
            <v>3548.4480000000003</v>
          </cell>
          <cell r="N34">
            <v>68</v>
          </cell>
          <cell r="O34">
            <v>3.7</v>
          </cell>
          <cell r="P34">
            <v>4.7</v>
          </cell>
          <cell r="Q34">
            <v>3536</v>
          </cell>
          <cell r="R34" t="str">
            <v>No</v>
          </cell>
          <cell r="S34" t="str">
            <v>No</v>
          </cell>
          <cell r="T34">
            <v>0</v>
          </cell>
          <cell r="U34">
            <v>41844</v>
          </cell>
          <cell r="V34">
            <v>42074</v>
          </cell>
          <cell r="W34" t="str">
            <v>United States, Canada</v>
          </cell>
          <cell r="X34" t="str">
            <v>ES_0087091_YFNE5BJP113+_03112015034725_2751396</v>
          </cell>
          <cell r="Y34" t="str">
            <v>No</v>
          </cell>
          <cell r="Z34">
            <v>0</v>
          </cell>
          <cell r="AA34">
            <v>0</v>
          </cell>
        </row>
        <row r="35">
          <cell r="C35" t="str">
            <v>YFNE5RSP113+</v>
          </cell>
          <cell r="D35">
            <v>0</v>
          </cell>
          <cell r="E35">
            <v>1</v>
          </cell>
          <cell r="F35" t="str">
            <v>Front Load</v>
          </cell>
          <cell r="G35" t="str">
            <v>Residential</v>
          </cell>
          <cell r="H35">
            <v>3.24</v>
          </cell>
          <cell r="I35">
            <v>2.38</v>
          </cell>
          <cell r="J35">
            <v>1.84</v>
          </cell>
          <cell r="K35">
            <v>296</v>
          </cell>
          <cell r="L35">
            <v>402.95798319327736</v>
          </cell>
          <cell r="M35">
            <v>3548.4480000000003</v>
          </cell>
          <cell r="N35">
            <v>68</v>
          </cell>
          <cell r="O35">
            <v>3.7</v>
          </cell>
          <cell r="P35">
            <v>4.7</v>
          </cell>
          <cell r="Q35">
            <v>3536</v>
          </cell>
          <cell r="R35" t="str">
            <v>No</v>
          </cell>
          <cell r="S35" t="str">
            <v>No</v>
          </cell>
          <cell r="T35">
            <v>0</v>
          </cell>
          <cell r="U35">
            <v>41844</v>
          </cell>
          <cell r="V35">
            <v>42074</v>
          </cell>
          <cell r="W35" t="str">
            <v>United States, Canada</v>
          </cell>
          <cell r="X35" t="str">
            <v>ES_0087091_YFNE5RSP113+_03112015034725_2751396</v>
          </cell>
          <cell r="Y35" t="str">
            <v>No</v>
          </cell>
          <cell r="Z35">
            <v>0</v>
          </cell>
          <cell r="AA35">
            <v>0</v>
          </cell>
        </row>
        <row r="36">
          <cell r="C36" t="str">
            <v>YTEE5ASP173+</v>
          </cell>
          <cell r="D36">
            <v>0</v>
          </cell>
          <cell r="E36">
            <v>1</v>
          </cell>
          <cell r="F36" t="str">
            <v>Front Load</v>
          </cell>
          <cell r="G36" t="str">
            <v>Residential</v>
          </cell>
          <cell r="H36">
            <v>3.42</v>
          </cell>
          <cell r="I36">
            <v>2.38</v>
          </cell>
          <cell r="J36">
            <v>1.84</v>
          </cell>
          <cell r="K36">
            <v>296</v>
          </cell>
          <cell r="L36">
            <v>425.34453781512605</v>
          </cell>
          <cell r="M36">
            <v>3745.5840000000003</v>
          </cell>
          <cell r="N36">
            <v>68</v>
          </cell>
          <cell r="O36">
            <v>3.7</v>
          </cell>
          <cell r="P36">
            <v>4.7</v>
          </cell>
          <cell r="Q36">
            <v>3733</v>
          </cell>
          <cell r="R36" t="str">
            <v>No</v>
          </cell>
          <cell r="S36" t="str">
            <v>No</v>
          </cell>
          <cell r="T36">
            <v>0</v>
          </cell>
          <cell r="U36">
            <v>41844</v>
          </cell>
          <cell r="V36">
            <v>41850</v>
          </cell>
          <cell r="W36" t="str">
            <v>United States, Canada</v>
          </cell>
          <cell r="X36" t="str">
            <v>ES_0087091_YTEE5ASP173+_08012014052210_2751396</v>
          </cell>
          <cell r="Y36" t="str">
            <v>No</v>
          </cell>
          <cell r="Z36">
            <v>0</v>
          </cell>
          <cell r="AA36">
            <v>0</v>
          </cell>
        </row>
        <row r="37">
          <cell r="C37" t="str">
            <v>YTEE5ASP283+</v>
          </cell>
          <cell r="D37">
            <v>0</v>
          </cell>
          <cell r="E37">
            <v>1</v>
          </cell>
          <cell r="F37" t="str">
            <v>Front Load</v>
          </cell>
          <cell r="G37" t="str">
            <v>Residential</v>
          </cell>
          <cell r="H37">
            <v>3.24</v>
          </cell>
          <cell r="I37">
            <v>2.38</v>
          </cell>
          <cell r="J37">
            <v>1.84</v>
          </cell>
          <cell r="K37">
            <v>296</v>
          </cell>
          <cell r="L37">
            <v>402.95798319327736</v>
          </cell>
          <cell r="M37">
            <v>3548.4480000000003</v>
          </cell>
          <cell r="N37">
            <v>68</v>
          </cell>
          <cell r="O37">
            <v>3.7</v>
          </cell>
          <cell r="P37">
            <v>4.7</v>
          </cell>
          <cell r="Q37">
            <v>3536</v>
          </cell>
          <cell r="R37" t="str">
            <v>No</v>
          </cell>
          <cell r="S37" t="str">
            <v>No</v>
          </cell>
          <cell r="T37">
            <v>0</v>
          </cell>
          <cell r="U37">
            <v>41844</v>
          </cell>
          <cell r="V37">
            <v>42074</v>
          </cell>
          <cell r="W37" t="str">
            <v>United States, Canada</v>
          </cell>
          <cell r="X37" t="str">
            <v>ES_0087091_YTEE5ASP283+_03112015034725_2751396</v>
          </cell>
          <cell r="Y37" t="str">
            <v>No</v>
          </cell>
          <cell r="Z37">
            <v>0</v>
          </cell>
          <cell r="AA37">
            <v>0</v>
          </cell>
        </row>
        <row r="38">
          <cell r="C38" t="str">
            <v>YTGE5ASP093+</v>
          </cell>
          <cell r="D38">
            <v>0</v>
          </cell>
          <cell r="E38">
            <v>1</v>
          </cell>
          <cell r="F38" t="str">
            <v>Front Load</v>
          </cell>
          <cell r="G38" t="str">
            <v>Residential</v>
          </cell>
          <cell r="H38">
            <v>3.24</v>
          </cell>
          <cell r="I38">
            <v>2.38</v>
          </cell>
          <cell r="J38">
            <v>1.84</v>
          </cell>
          <cell r="K38">
            <v>296</v>
          </cell>
          <cell r="L38">
            <v>402.95798319327736</v>
          </cell>
          <cell r="M38">
            <v>3548.4480000000003</v>
          </cell>
          <cell r="N38">
            <v>68</v>
          </cell>
          <cell r="O38">
            <v>3.7</v>
          </cell>
          <cell r="P38">
            <v>4.7</v>
          </cell>
          <cell r="Q38">
            <v>3536</v>
          </cell>
          <cell r="R38" t="str">
            <v>No</v>
          </cell>
          <cell r="S38" t="str">
            <v>No</v>
          </cell>
          <cell r="T38">
            <v>0</v>
          </cell>
          <cell r="U38">
            <v>41844</v>
          </cell>
          <cell r="V38">
            <v>42074</v>
          </cell>
          <cell r="W38" t="str">
            <v>United States, Canada</v>
          </cell>
          <cell r="X38" t="str">
            <v>ES_0087091_YTGE5ASP093+_03112015034725_2751396</v>
          </cell>
          <cell r="Y38" t="str">
            <v>No</v>
          </cell>
          <cell r="Z38">
            <v>0</v>
          </cell>
          <cell r="AA38">
            <v>0</v>
          </cell>
        </row>
        <row r="39">
          <cell r="C39" t="str">
            <v>YTGE5ASP113+</v>
          </cell>
          <cell r="D39">
            <v>0</v>
          </cell>
          <cell r="E39">
            <v>1</v>
          </cell>
          <cell r="F39" t="str">
            <v>Front Load</v>
          </cell>
          <cell r="G39" t="str">
            <v>Residential</v>
          </cell>
          <cell r="H39">
            <v>3.24</v>
          </cell>
          <cell r="I39">
            <v>2.38</v>
          </cell>
          <cell r="J39">
            <v>1.84</v>
          </cell>
          <cell r="K39">
            <v>296</v>
          </cell>
          <cell r="L39">
            <v>402.95798319327736</v>
          </cell>
          <cell r="M39">
            <v>3548.4480000000003</v>
          </cell>
          <cell r="N39">
            <v>68</v>
          </cell>
          <cell r="O39">
            <v>3.7</v>
          </cell>
          <cell r="P39">
            <v>4.7</v>
          </cell>
          <cell r="Q39">
            <v>3536</v>
          </cell>
          <cell r="R39" t="str">
            <v>No</v>
          </cell>
          <cell r="S39" t="str">
            <v>No</v>
          </cell>
          <cell r="T39">
            <v>0</v>
          </cell>
          <cell r="U39">
            <v>41844</v>
          </cell>
          <cell r="V39">
            <v>42074</v>
          </cell>
          <cell r="W39" t="str">
            <v>United States, Canada</v>
          </cell>
          <cell r="X39" t="str">
            <v>ES_0087091_YTGE5ASP113+_03112015034725_2751396</v>
          </cell>
          <cell r="Y39" t="str">
            <v>No</v>
          </cell>
          <cell r="Z39">
            <v>0</v>
          </cell>
          <cell r="AA39">
            <v>0</v>
          </cell>
        </row>
        <row r="40">
          <cell r="C40" t="str">
            <v>ZFNE9BSP113+</v>
          </cell>
          <cell r="D40">
            <v>0</v>
          </cell>
          <cell r="E40">
            <v>1</v>
          </cell>
          <cell r="F40" t="str">
            <v>Front Load</v>
          </cell>
          <cell r="G40" t="str">
            <v>Residential</v>
          </cell>
          <cell r="H40">
            <v>3.24</v>
          </cell>
          <cell r="I40">
            <v>2.38</v>
          </cell>
          <cell r="J40">
            <v>1.84</v>
          </cell>
          <cell r="K40">
            <v>296</v>
          </cell>
          <cell r="L40">
            <v>402.95798319327736</v>
          </cell>
          <cell r="M40">
            <v>3548.4480000000003</v>
          </cell>
          <cell r="N40">
            <v>68</v>
          </cell>
          <cell r="O40">
            <v>3.7</v>
          </cell>
          <cell r="P40">
            <v>4.7</v>
          </cell>
          <cell r="Q40">
            <v>3536</v>
          </cell>
          <cell r="R40" t="str">
            <v>No</v>
          </cell>
          <cell r="S40" t="str">
            <v>No</v>
          </cell>
          <cell r="T40">
            <v>0</v>
          </cell>
          <cell r="U40">
            <v>41844</v>
          </cell>
          <cell r="V40">
            <v>42074</v>
          </cell>
          <cell r="W40" t="str">
            <v>United States, Canada</v>
          </cell>
          <cell r="X40" t="str">
            <v>ES_0087091_ZFNE9BSP113+_03112015034725_2751396</v>
          </cell>
          <cell r="Y40" t="str">
            <v>No</v>
          </cell>
          <cell r="Z40">
            <v>0</v>
          </cell>
          <cell r="AA40">
            <v>0</v>
          </cell>
        </row>
        <row r="41">
          <cell r="C41" t="str">
            <v>BFNE6BJP113+</v>
          </cell>
          <cell r="D41">
            <v>0</v>
          </cell>
          <cell r="E41">
            <v>1</v>
          </cell>
          <cell r="F41" t="str">
            <v>Front Load</v>
          </cell>
          <cell r="G41" t="str">
            <v>Residential</v>
          </cell>
          <cell r="H41">
            <v>3.42</v>
          </cell>
          <cell r="I41">
            <v>2.38</v>
          </cell>
          <cell r="J41">
            <v>1.84</v>
          </cell>
          <cell r="K41">
            <v>296</v>
          </cell>
          <cell r="L41">
            <v>425.34453781512605</v>
          </cell>
          <cell r="M41">
            <v>3745.5840000000003</v>
          </cell>
          <cell r="N41">
            <v>68</v>
          </cell>
          <cell r="O41">
            <v>3.7</v>
          </cell>
          <cell r="P41">
            <v>4.7</v>
          </cell>
          <cell r="Q41">
            <v>3733</v>
          </cell>
          <cell r="R41" t="str">
            <v>No</v>
          </cell>
          <cell r="S41" t="str">
            <v>No</v>
          </cell>
          <cell r="T41">
            <v>0</v>
          </cell>
          <cell r="U41">
            <v>41844</v>
          </cell>
          <cell r="V41">
            <v>41850</v>
          </cell>
          <cell r="W41" t="str">
            <v>United States, Canada</v>
          </cell>
          <cell r="X41" t="str">
            <v>ES_0087091_BFNE6BJP113+_08012014052210_2751396</v>
          </cell>
          <cell r="Y41" t="str">
            <v>No</v>
          </cell>
          <cell r="Z41">
            <v>0</v>
          </cell>
          <cell r="AA41">
            <v>0</v>
          </cell>
        </row>
        <row r="42">
          <cell r="C42" t="str">
            <v>BTEE6ASP173+</v>
          </cell>
          <cell r="D42">
            <v>0</v>
          </cell>
          <cell r="E42">
            <v>1</v>
          </cell>
          <cell r="F42" t="str">
            <v>Front Load</v>
          </cell>
          <cell r="G42" t="str">
            <v>Residential</v>
          </cell>
          <cell r="H42">
            <v>3.42</v>
          </cell>
          <cell r="I42">
            <v>2.38</v>
          </cell>
          <cell r="J42">
            <v>1.84</v>
          </cell>
          <cell r="K42">
            <v>296</v>
          </cell>
          <cell r="L42">
            <v>425.34453781512605</v>
          </cell>
          <cell r="M42">
            <v>3745.5840000000003</v>
          </cell>
          <cell r="N42">
            <v>68</v>
          </cell>
          <cell r="O42">
            <v>3.7</v>
          </cell>
          <cell r="P42">
            <v>4.7</v>
          </cell>
          <cell r="Q42">
            <v>3733</v>
          </cell>
          <cell r="R42" t="str">
            <v>No</v>
          </cell>
          <cell r="S42" t="str">
            <v>No</v>
          </cell>
          <cell r="T42">
            <v>0</v>
          </cell>
          <cell r="U42">
            <v>41844</v>
          </cell>
          <cell r="V42">
            <v>41850</v>
          </cell>
          <cell r="W42" t="str">
            <v>United States, Canada</v>
          </cell>
          <cell r="X42" t="str">
            <v>ES_0087091_BTEE6ASP173+_08012014052210_2751396</v>
          </cell>
          <cell r="Y42" t="str">
            <v>No</v>
          </cell>
          <cell r="Z42">
            <v>0</v>
          </cell>
          <cell r="AA42">
            <v>0</v>
          </cell>
        </row>
        <row r="43">
          <cell r="C43" t="str">
            <v>BTEE6ASP283+</v>
          </cell>
          <cell r="D43">
            <v>0</v>
          </cell>
          <cell r="E43">
            <v>1</v>
          </cell>
          <cell r="F43" t="str">
            <v>Front Load</v>
          </cell>
          <cell r="G43" t="str">
            <v>Residential</v>
          </cell>
          <cell r="H43">
            <v>3.24</v>
          </cell>
          <cell r="I43">
            <v>2.38</v>
          </cell>
          <cell r="J43">
            <v>1.84</v>
          </cell>
          <cell r="K43">
            <v>296</v>
          </cell>
          <cell r="L43">
            <v>402.95798319327736</v>
          </cell>
          <cell r="M43">
            <v>3548.4480000000003</v>
          </cell>
          <cell r="N43">
            <v>68</v>
          </cell>
          <cell r="O43">
            <v>3.7</v>
          </cell>
          <cell r="P43">
            <v>4.7</v>
          </cell>
          <cell r="Q43">
            <v>3536</v>
          </cell>
          <cell r="R43" t="str">
            <v>No</v>
          </cell>
          <cell r="S43" t="str">
            <v>No</v>
          </cell>
          <cell r="T43">
            <v>0</v>
          </cell>
          <cell r="U43">
            <v>41844</v>
          </cell>
          <cell r="V43">
            <v>42074</v>
          </cell>
          <cell r="W43" t="str">
            <v>United States, Canada</v>
          </cell>
          <cell r="X43" t="str">
            <v>ES_0087091_BTEE6ASP283+_03112015034725_2751396</v>
          </cell>
          <cell r="Y43" t="str">
            <v>No</v>
          </cell>
          <cell r="Z43">
            <v>0</v>
          </cell>
          <cell r="AA43">
            <v>0</v>
          </cell>
        </row>
        <row r="44">
          <cell r="C44" t="str">
            <v>BTGE6ASP093+</v>
          </cell>
          <cell r="D44">
            <v>0</v>
          </cell>
          <cell r="E44">
            <v>1</v>
          </cell>
          <cell r="F44" t="str">
            <v>Front Load</v>
          </cell>
          <cell r="G44" t="str">
            <v>Residential</v>
          </cell>
          <cell r="H44">
            <v>3.24</v>
          </cell>
          <cell r="I44">
            <v>2.38</v>
          </cell>
          <cell r="J44">
            <v>1.84</v>
          </cell>
          <cell r="K44">
            <v>296</v>
          </cell>
          <cell r="L44">
            <v>402.95798319327736</v>
          </cell>
          <cell r="M44">
            <v>3548.4480000000003</v>
          </cell>
          <cell r="N44">
            <v>68</v>
          </cell>
          <cell r="O44">
            <v>3.7</v>
          </cell>
          <cell r="P44">
            <v>4.7</v>
          </cell>
          <cell r="Q44">
            <v>3536</v>
          </cell>
          <cell r="R44" t="str">
            <v>No</v>
          </cell>
          <cell r="S44" t="str">
            <v>No</v>
          </cell>
          <cell r="T44">
            <v>0</v>
          </cell>
          <cell r="U44">
            <v>41844</v>
          </cell>
          <cell r="V44">
            <v>42074</v>
          </cell>
          <cell r="W44" t="str">
            <v>United States, Canada</v>
          </cell>
          <cell r="X44" t="str">
            <v>ES_0087091_BTGE6ASP093+_03112015034725_2751396</v>
          </cell>
          <cell r="Y44" t="str">
            <v>No</v>
          </cell>
          <cell r="Z44">
            <v>0</v>
          </cell>
          <cell r="AA44">
            <v>0</v>
          </cell>
        </row>
        <row r="45">
          <cell r="C45" t="str">
            <v>BTGE6ASP113+</v>
          </cell>
          <cell r="D45">
            <v>0</v>
          </cell>
          <cell r="E45">
            <v>1</v>
          </cell>
          <cell r="F45" t="str">
            <v>Front Load</v>
          </cell>
          <cell r="G45" t="str">
            <v>Residential</v>
          </cell>
          <cell r="H45">
            <v>3.24</v>
          </cell>
          <cell r="I45">
            <v>2.38</v>
          </cell>
          <cell r="J45">
            <v>1.84</v>
          </cell>
          <cell r="K45">
            <v>296</v>
          </cell>
          <cell r="L45">
            <v>402.95798319327736</v>
          </cell>
          <cell r="M45">
            <v>3548.4480000000003</v>
          </cell>
          <cell r="N45">
            <v>68</v>
          </cell>
          <cell r="O45">
            <v>3.7</v>
          </cell>
          <cell r="P45">
            <v>4.7</v>
          </cell>
          <cell r="Q45">
            <v>3536</v>
          </cell>
          <cell r="R45" t="str">
            <v>No</v>
          </cell>
          <cell r="S45" t="str">
            <v>No</v>
          </cell>
          <cell r="T45">
            <v>0</v>
          </cell>
          <cell r="U45">
            <v>41844</v>
          </cell>
          <cell r="V45">
            <v>42074</v>
          </cell>
          <cell r="W45" t="str">
            <v>United States, Canada</v>
          </cell>
          <cell r="X45" t="str">
            <v>ES_0087091_BTGE6ASP113+_03112015034725_2751396</v>
          </cell>
          <cell r="Y45" t="str">
            <v>No</v>
          </cell>
          <cell r="Z45">
            <v>0</v>
          </cell>
          <cell r="AA45">
            <v>0</v>
          </cell>
        </row>
        <row r="46">
          <cell r="C46" t="str">
            <v>4107####</v>
          </cell>
          <cell r="D46">
            <v>0</v>
          </cell>
          <cell r="E46">
            <v>719192370142</v>
          </cell>
          <cell r="F46" t="str">
            <v>Front Load</v>
          </cell>
          <cell r="G46" t="str">
            <v>Residential</v>
          </cell>
          <cell r="H46">
            <v>5.17</v>
          </cell>
          <cell r="I46">
            <v>2.74</v>
          </cell>
          <cell r="J46">
            <v>1.84</v>
          </cell>
          <cell r="K46">
            <v>296</v>
          </cell>
          <cell r="L46">
            <v>558.51094890510944</v>
          </cell>
          <cell r="M46">
            <v>4437.9279999999999</v>
          </cell>
          <cell r="N46">
            <v>120</v>
          </cell>
          <cell r="O46">
            <v>2.9</v>
          </cell>
          <cell r="P46">
            <v>4.7</v>
          </cell>
          <cell r="Q46">
            <v>4423</v>
          </cell>
          <cell r="R46" t="str">
            <v>No</v>
          </cell>
          <cell r="S46" t="str">
            <v>No</v>
          </cell>
          <cell r="T46">
            <v>0</v>
          </cell>
          <cell r="U46">
            <v>42050</v>
          </cell>
          <cell r="V46">
            <v>42039</v>
          </cell>
          <cell r="W46" t="str">
            <v>United States, Canada</v>
          </cell>
          <cell r="X46" t="str">
            <v>ES_1118034_4107####_02092015025017_70022701</v>
          </cell>
          <cell r="Y46" t="str">
            <v>Yes</v>
          </cell>
          <cell r="Z46">
            <v>0</v>
          </cell>
          <cell r="AA46">
            <v>0</v>
          </cell>
        </row>
        <row r="47">
          <cell r="C47" t="str">
            <v>4116####</v>
          </cell>
          <cell r="D47">
            <v>0</v>
          </cell>
          <cell r="E47">
            <v>1</v>
          </cell>
          <cell r="F47" t="str">
            <v>Front Load</v>
          </cell>
          <cell r="G47" t="str">
            <v>Residential</v>
          </cell>
          <cell r="H47">
            <v>4.28</v>
          </cell>
          <cell r="I47">
            <v>2.85</v>
          </cell>
          <cell r="J47">
            <v>1.84</v>
          </cell>
          <cell r="K47">
            <v>296</v>
          </cell>
          <cell r="L47">
            <v>444.51929824561404</v>
          </cell>
          <cell r="M47">
            <v>3673.9520000000002</v>
          </cell>
          <cell r="N47">
            <v>90</v>
          </cell>
          <cell r="O47">
            <v>2.9</v>
          </cell>
          <cell r="P47">
            <v>4.7</v>
          </cell>
          <cell r="Q47">
            <v>3662</v>
          </cell>
          <cell r="R47" t="str">
            <v>No</v>
          </cell>
          <cell r="S47" t="str">
            <v>No</v>
          </cell>
          <cell r="T47">
            <v>0</v>
          </cell>
          <cell r="U47">
            <v>41881</v>
          </cell>
          <cell r="V47">
            <v>41871</v>
          </cell>
          <cell r="W47" t="str">
            <v>United States, Canada</v>
          </cell>
          <cell r="X47" t="str">
            <v>ES_0015649_4116####_08202014020154_2753782</v>
          </cell>
          <cell r="Y47" t="str">
            <v>Yes</v>
          </cell>
          <cell r="Z47">
            <v>0</v>
          </cell>
          <cell r="AA47">
            <v>0</v>
          </cell>
        </row>
        <row r="48">
          <cell r="C48" t="str">
            <v>4138#41#</v>
          </cell>
          <cell r="D48">
            <v>0</v>
          </cell>
          <cell r="E48">
            <v>1</v>
          </cell>
          <cell r="F48" t="str">
            <v>Front Load</v>
          </cell>
          <cell r="G48" t="str">
            <v>Residential</v>
          </cell>
          <cell r="H48">
            <v>4.28</v>
          </cell>
          <cell r="I48">
            <v>2.7</v>
          </cell>
          <cell r="J48">
            <v>1.84</v>
          </cell>
          <cell r="K48">
            <v>296</v>
          </cell>
          <cell r="L48">
            <v>469.21481481481482</v>
          </cell>
          <cell r="M48">
            <v>3673.9520000000002</v>
          </cell>
          <cell r="N48">
            <v>100</v>
          </cell>
          <cell r="O48">
            <v>2.9</v>
          </cell>
          <cell r="P48">
            <v>4.7</v>
          </cell>
          <cell r="Q48">
            <v>3662</v>
          </cell>
          <cell r="R48" t="str">
            <v>No</v>
          </cell>
          <cell r="S48" t="str">
            <v>No</v>
          </cell>
          <cell r="T48">
            <v>0</v>
          </cell>
          <cell r="U48">
            <v>41881</v>
          </cell>
          <cell r="V48">
            <v>41871</v>
          </cell>
          <cell r="W48" t="str">
            <v>United States, Canada</v>
          </cell>
          <cell r="X48" t="str">
            <v>ES_0015649_4138#41#_08202014020154_2753782</v>
          </cell>
          <cell r="Y48" t="str">
            <v>No</v>
          </cell>
          <cell r="Z48">
            <v>0</v>
          </cell>
          <cell r="AA48">
            <v>0</v>
          </cell>
        </row>
        <row r="49">
          <cell r="C49" t="str">
            <v>4148####</v>
          </cell>
          <cell r="D49">
            <v>0</v>
          </cell>
          <cell r="E49">
            <v>1</v>
          </cell>
          <cell r="F49" t="str">
            <v>Front Load</v>
          </cell>
          <cell r="G49" t="str">
            <v>Residential</v>
          </cell>
          <cell r="H49">
            <v>4.4800000000000004</v>
          </cell>
          <cell r="I49">
            <v>2.5</v>
          </cell>
          <cell r="J49">
            <v>1.84</v>
          </cell>
          <cell r="K49">
            <v>296</v>
          </cell>
          <cell r="L49">
            <v>530.43200000000002</v>
          </cell>
          <cell r="M49">
            <v>3845.6320000000001</v>
          </cell>
          <cell r="N49">
            <v>90</v>
          </cell>
          <cell r="O49">
            <v>2.9</v>
          </cell>
          <cell r="P49">
            <v>4.7</v>
          </cell>
          <cell r="Q49">
            <v>3833</v>
          </cell>
          <cell r="R49" t="str">
            <v>No</v>
          </cell>
          <cell r="S49" t="str">
            <v>No</v>
          </cell>
          <cell r="T49">
            <v>0</v>
          </cell>
          <cell r="U49">
            <v>41881</v>
          </cell>
          <cell r="V49">
            <v>41871</v>
          </cell>
          <cell r="W49" t="str">
            <v>United States, Canada</v>
          </cell>
          <cell r="X49" t="str">
            <v>ES_0015649_4148####_08202014020154_2753782</v>
          </cell>
          <cell r="Y49" t="str">
            <v>No</v>
          </cell>
          <cell r="Z49">
            <v>0</v>
          </cell>
          <cell r="AA49">
            <v>0</v>
          </cell>
        </row>
        <row r="50">
          <cell r="C50" t="str">
            <v>4158####</v>
          </cell>
          <cell r="D50">
            <v>0</v>
          </cell>
          <cell r="E50">
            <v>1</v>
          </cell>
          <cell r="F50" t="str">
            <v>Front Load</v>
          </cell>
          <cell r="G50" t="str">
            <v>Residential</v>
          </cell>
          <cell r="H50">
            <v>4.49</v>
          </cell>
          <cell r="I50">
            <v>2.83</v>
          </cell>
          <cell r="J50">
            <v>1.84</v>
          </cell>
          <cell r="K50">
            <v>296</v>
          </cell>
          <cell r="L50">
            <v>469.62544169611306</v>
          </cell>
          <cell r="M50">
            <v>3854.2159999999999</v>
          </cell>
          <cell r="N50">
            <v>105</v>
          </cell>
          <cell r="O50">
            <v>2.9</v>
          </cell>
          <cell r="P50">
            <v>4.7</v>
          </cell>
          <cell r="Q50">
            <v>3841</v>
          </cell>
          <cell r="R50" t="str">
            <v>No</v>
          </cell>
          <cell r="S50" t="str">
            <v>No</v>
          </cell>
          <cell r="T50">
            <v>0</v>
          </cell>
          <cell r="U50">
            <v>41881</v>
          </cell>
          <cell r="V50">
            <v>41871</v>
          </cell>
          <cell r="W50" t="str">
            <v>United States, Canada</v>
          </cell>
          <cell r="X50" t="str">
            <v>ES_0015649_4158####_08202014020154_2753782</v>
          </cell>
          <cell r="Y50" t="str">
            <v>Yes</v>
          </cell>
          <cell r="Z50">
            <v>0</v>
          </cell>
          <cell r="AA50">
            <v>0</v>
          </cell>
        </row>
        <row r="51">
          <cell r="C51" t="str">
            <v>417.4112*41*</v>
          </cell>
          <cell r="D51">
            <v>0</v>
          </cell>
          <cell r="E51">
            <v>12505385858</v>
          </cell>
          <cell r="F51" t="str">
            <v>Front Load</v>
          </cell>
          <cell r="G51" t="str">
            <v>Residential</v>
          </cell>
          <cell r="H51">
            <v>3.9</v>
          </cell>
          <cell r="I51">
            <v>2.52</v>
          </cell>
          <cell r="J51">
            <v>1.84</v>
          </cell>
          <cell r="K51">
            <v>296</v>
          </cell>
          <cell r="L51">
            <v>458.09523809523802</v>
          </cell>
          <cell r="M51">
            <v>3463.2</v>
          </cell>
          <cell r="N51">
            <v>96</v>
          </cell>
          <cell r="O51">
            <v>3</v>
          </cell>
          <cell r="P51">
            <v>4.7</v>
          </cell>
          <cell r="Q51">
            <v>3452</v>
          </cell>
          <cell r="R51" t="str">
            <v>No</v>
          </cell>
          <cell r="S51" t="str">
            <v>No</v>
          </cell>
          <cell r="T51">
            <v>0</v>
          </cell>
          <cell r="U51">
            <v>41852</v>
          </cell>
          <cell r="V51">
            <v>42069</v>
          </cell>
          <cell r="W51" t="str">
            <v>United States, Canada</v>
          </cell>
          <cell r="X51" t="str">
            <v>ES_1021080_417.4112*41*_04072015042915_70025431</v>
          </cell>
          <cell r="Y51" t="str">
            <v>No</v>
          </cell>
          <cell r="Z51">
            <v>0</v>
          </cell>
          <cell r="AA51">
            <v>0</v>
          </cell>
        </row>
        <row r="52">
          <cell r="C52" t="str">
            <v>417.4191*51*</v>
          </cell>
          <cell r="D52">
            <v>0</v>
          </cell>
          <cell r="E52">
            <v>12505386480</v>
          </cell>
          <cell r="F52" t="str">
            <v>Front Load</v>
          </cell>
          <cell r="G52" t="str">
            <v>Residential</v>
          </cell>
          <cell r="H52">
            <v>2.4</v>
          </cell>
          <cell r="I52">
            <v>2.13</v>
          </cell>
          <cell r="J52">
            <v>1.84</v>
          </cell>
          <cell r="K52">
            <v>296</v>
          </cell>
          <cell r="L52">
            <v>333.52112676056339</v>
          </cell>
          <cell r="M52">
            <v>2699.52</v>
          </cell>
          <cell r="N52">
            <v>90</v>
          </cell>
          <cell r="O52">
            <v>3.8</v>
          </cell>
          <cell r="P52">
            <v>4.7</v>
          </cell>
          <cell r="Q52">
            <v>2690</v>
          </cell>
          <cell r="R52" t="str">
            <v>No</v>
          </cell>
          <cell r="S52" t="str">
            <v>No</v>
          </cell>
          <cell r="T52">
            <v>0</v>
          </cell>
          <cell r="U52">
            <v>42081</v>
          </cell>
          <cell r="V52">
            <v>42059</v>
          </cell>
          <cell r="W52" t="str">
            <v>United States, Canada</v>
          </cell>
          <cell r="X52" t="str">
            <v>ES_1021080_417.4191*51*_02242015024604_70024405</v>
          </cell>
          <cell r="Y52" t="str">
            <v>No</v>
          </cell>
          <cell r="Z52">
            <v>0</v>
          </cell>
          <cell r="AA52">
            <v>0</v>
          </cell>
        </row>
        <row r="53">
          <cell r="C53" t="str">
            <v>970L4842****</v>
          </cell>
          <cell r="D53">
            <v>0</v>
          </cell>
          <cell r="E53">
            <v>12505386213</v>
          </cell>
          <cell r="F53" t="str">
            <v>Front Load</v>
          </cell>
          <cell r="G53" t="str">
            <v>Residential</v>
          </cell>
          <cell r="H53">
            <v>3.9</v>
          </cell>
          <cell r="I53">
            <v>2.52</v>
          </cell>
          <cell r="J53">
            <v>1.84</v>
          </cell>
          <cell r="K53">
            <v>296</v>
          </cell>
          <cell r="L53">
            <v>458.09523809523802</v>
          </cell>
          <cell r="M53">
            <v>3463.2</v>
          </cell>
          <cell r="N53">
            <v>96</v>
          </cell>
          <cell r="O53">
            <v>3</v>
          </cell>
          <cell r="P53">
            <v>4.7</v>
          </cell>
          <cell r="Q53">
            <v>3452</v>
          </cell>
          <cell r="R53" t="str">
            <v>No</v>
          </cell>
          <cell r="S53" t="str">
            <v>No</v>
          </cell>
          <cell r="T53">
            <v>0</v>
          </cell>
          <cell r="U53">
            <v>41944</v>
          </cell>
          <cell r="V53">
            <v>42069</v>
          </cell>
          <cell r="W53" t="str">
            <v>United States, Canada</v>
          </cell>
          <cell r="X53" t="str">
            <v>ES_0015649_970L4842****_03102015013354_70025431</v>
          </cell>
          <cell r="Y53" t="str">
            <v>No</v>
          </cell>
          <cell r="Z53">
            <v>0</v>
          </cell>
          <cell r="AA53">
            <v>0</v>
          </cell>
        </row>
        <row r="54">
          <cell r="C54" t="str">
            <v>970L4845****</v>
          </cell>
          <cell r="D54">
            <v>0</v>
          </cell>
          <cell r="E54">
            <v>12505386275</v>
          </cell>
          <cell r="F54" t="str">
            <v>Front Load</v>
          </cell>
          <cell r="G54" t="str">
            <v>Residential</v>
          </cell>
          <cell r="H54">
            <v>3.9</v>
          </cell>
          <cell r="I54">
            <v>2.52</v>
          </cell>
          <cell r="J54">
            <v>1.84</v>
          </cell>
          <cell r="K54">
            <v>296</v>
          </cell>
          <cell r="L54">
            <v>458.09523809523802</v>
          </cell>
          <cell r="M54">
            <v>3463.2</v>
          </cell>
          <cell r="N54">
            <v>96</v>
          </cell>
          <cell r="O54">
            <v>3</v>
          </cell>
          <cell r="P54">
            <v>4.7</v>
          </cell>
          <cell r="Q54">
            <v>3452</v>
          </cell>
          <cell r="R54" t="str">
            <v>No</v>
          </cell>
          <cell r="S54" t="str">
            <v>No</v>
          </cell>
          <cell r="T54">
            <v>0</v>
          </cell>
          <cell r="U54">
            <v>41944</v>
          </cell>
          <cell r="V54">
            <v>42069</v>
          </cell>
          <cell r="W54" t="str">
            <v>United States, Canada</v>
          </cell>
          <cell r="X54" t="str">
            <v>ES_0015649_970L4845****_03102015013354_70025431</v>
          </cell>
          <cell r="Y54" t="str">
            <v>No</v>
          </cell>
          <cell r="Z54">
            <v>0</v>
          </cell>
          <cell r="AA54">
            <v>0</v>
          </cell>
        </row>
        <row r="55">
          <cell r="C55" t="str">
            <v>WM1377H*</v>
          </cell>
          <cell r="D55">
            <v>0</v>
          </cell>
          <cell r="E55">
            <v>48231014328</v>
          </cell>
          <cell r="F55" t="str">
            <v>Front Load</v>
          </cell>
          <cell r="G55" t="str">
            <v>Residential</v>
          </cell>
          <cell r="H55">
            <v>2.27</v>
          </cell>
          <cell r="I55">
            <v>2.0699999999999998</v>
          </cell>
          <cell r="J55">
            <v>1.84</v>
          </cell>
          <cell r="K55">
            <v>296</v>
          </cell>
          <cell r="L55">
            <v>324.59903381642511</v>
          </cell>
          <cell r="M55">
            <v>2822.0640000000003</v>
          </cell>
          <cell r="N55">
            <v>120</v>
          </cell>
          <cell r="O55">
            <v>4.2</v>
          </cell>
          <cell r="P55">
            <v>4.7</v>
          </cell>
          <cell r="Q55">
            <v>2813</v>
          </cell>
          <cell r="R55" t="str">
            <v>No</v>
          </cell>
          <cell r="S55" t="str">
            <v>No</v>
          </cell>
          <cell r="T55">
            <v>0</v>
          </cell>
          <cell r="U55">
            <v>42050</v>
          </cell>
          <cell r="V55">
            <v>42039</v>
          </cell>
          <cell r="W55" t="str">
            <v>United States, Canada</v>
          </cell>
          <cell r="X55" t="str">
            <v>ES_1118034_WM1377H*_02092015025017_70022701</v>
          </cell>
          <cell r="Y55" t="str">
            <v>No</v>
          </cell>
          <cell r="Z55">
            <v>0</v>
          </cell>
          <cell r="AA55">
            <v>0</v>
          </cell>
        </row>
        <row r="56">
          <cell r="C56" t="str">
            <v>WM3170C*</v>
          </cell>
          <cell r="D56">
            <v>0</v>
          </cell>
          <cell r="E56">
            <v>1</v>
          </cell>
          <cell r="F56" t="str">
            <v>Front Load</v>
          </cell>
          <cell r="G56" t="str">
            <v>Residential</v>
          </cell>
          <cell r="H56">
            <v>4.28</v>
          </cell>
          <cell r="I56">
            <v>2.85</v>
          </cell>
          <cell r="J56">
            <v>1.84</v>
          </cell>
          <cell r="K56">
            <v>296</v>
          </cell>
          <cell r="L56">
            <v>444.51929824561404</v>
          </cell>
          <cell r="M56">
            <v>3673.9520000000002</v>
          </cell>
          <cell r="N56">
            <v>90</v>
          </cell>
          <cell r="O56">
            <v>2.9</v>
          </cell>
          <cell r="P56">
            <v>4.7</v>
          </cell>
          <cell r="Q56">
            <v>3662</v>
          </cell>
          <cell r="R56" t="str">
            <v>No</v>
          </cell>
          <cell r="S56" t="str">
            <v>No</v>
          </cell>
          <cell r="T56">
            <v>0</v>
          </cell>
          <cell r="U56">
            <v>41881</v>
          </cell>
          <cell r="V56">
            <v>41871</v>
          </cell>
          <cell r="W56" t="str">
            <v>United States, Canada</v>
          </cell>
          <cell r="X56" t="str">
            <v>ES_1118034_WM3170C*_08202014020154_2753782</v>
          </cell>
          <cell r="Y56" t="str">
            <v>Yes</v>
          </cell>
          <cell r="Z56">
            <v>0</v>
          </cell>
          <cell r="AA56">
            <v>0</v>
          </cell>
        </row>
        <row r="57">
          <cell r="C57" t="str">
            <v>WM3175C*</v>
          </cell>
          <cell r="D57">
            <v>0</v>
          </cell>
          <cell r="E57">
            <v>772454064319</v>
          </cell>
          <cell r="F57" t="str">
            <v>Front Load</v>
          </cell>
          <cell r="G57" t="str">
            <v>Residential</v>
          </cell>
          <cell r="H57">
            <v>4.28</v>
          </cell>
          <cell r="I57">
            <v>2.85</v>
          </cell>
          <cell r="J57">
            <v>1.84</v>
          </cell>
          <cell r="K57">
            <v>296</v>
          </cell>
          <cell r="L57">
            <v>444.51929824561404</v>
          </cell>
          <cell r="M57">
            <v>3673.9520000000002</v>
          </cell>
          <cell r="N57">
            <v>90</v>
          </cell>
          <cell r="O57">
            <v>2.9</v>
          </cell>
          <cell r="P57">
            <v>4.7</v>
          </cell>
          <cell r="Q57">
            <v>3662</v>
          </cell>
          <cell r="R57" t="str">
            <v>No</v>
          </cell>
          <cell r="S57" t="str">
            <v>No</v>
          </cell>
          <cell r="T57">
            <v>0</v>
          </cell>
          <cell r="U57">
            <v>42034</v>
          </cell>
          <cell r="V57">
            <v>42034</v>
          </cell>
          <cell r="W57" t="str">
            <v>United States, Canada</v>
          </cell>
          <cell r="X57" t="str">
            <v>ES_1118034_WM3175C*_01312015025807_70021310</v>
          </cell>
          <cell r="Y57" t="str">
            <v>Yes</v>
          </cell>
          <cell r="Z57">
            <v>0</v>
          </cell>
          <cell r="AA57">
            <v>0</v>
          </cell>
        </row>
        <row r="58">
          <cell r="C58" t="str">
            <v>WM3370H*A</v>
          </cell>
          <cell r="D58">
            <v>0</v>
          </cell>
          <cell r="E58">
            <v>1</v>
          </cell>
          <cell r="F58" t="str">
            <v>Front Load</v>
          </cell>
          <cell r="G58" t="str">
            <v>Residential</v>
          </cell>
          <cell r="H58">
            <v>4.28</v>
          </cell>
          <cell r="I58">
            <v>2.7</v>
          </cell>
          <cell r="J58">
            <v>1.84</v>
          </cell>
          <cell r="K58">
            <v>296</v>
          </cell>
          <cell r="L58">
            <v>469.21481481481482</v>
          </cell>
          <cell r="M58">
            <v>3673.9520000000002</v>
          </cell>
          <cell r="N58">
            <v>100</v>
          </cell>
          <cell r="O58">
            <v>2.9</v>
          </cell>
          <cell r="P58">
            <v>4.7</v>
          </cell>
          <cell r="Q58">
            <v>3662</v>
          </cell>
          <cell r="R58" t="str">
            <v>No</v>
          </cell>
          <cell r="S58" t="str">
            <v>No</v>
          </cell>
          <cell r="T58">
            <v>0</v>
          </cell>
          <cell r="U58">
            <v>41881</v>
          </cell>
          <cell r="V58">
            <v>41871</v>
          </cell>
          <cell r="W58" t="str">
            <v>United States, Canada</v>
          </cell>
          <cell r="X58" t="str">
            <v>ES_1118034_WM3370H*A_08202014020154_2753782</v>
          </cell>
          <cell r="Y58" t="str">
            <v>No</v>
          </cell>
          <cell r="Z58">
            <v>0</v>
          </cell>
          <cell r="AA58">
            <v>0</v>
          </cell>
        </row>
        <row r="59">
          <cell r="C59" t="str">
            <v>WM3475H*A</v>
          </cell>
          <cell r="D59">
            <v>0</v>
          </cell>
          <cell r="E59">
            <v>772454065064</v>
          </cell>
          <cell r="F59" t="str">
            <v>Front Load</v>
          </cell>
          <cell r="G59" t="str">
            <v>Residential</v>
          </cell>
          <cell r="H59">
            <v>4.28</v>
          </cell>
          <cell r="I59">
            <v>2.7</v>
          </cell>
          <cell r="J59">
            <v>1.84</v>
          </cell>
          <cell r="K59">
            <v>296</v>
          </cell>
          <cell r="L59">
            <v>469.21481481481482</v>
          </cell>
          <cell r="M59">
            <v>3673.9520000000002</v>
          </cell>
          <cell r="N59">
            <v>100</v>
          </cell>
          <cell r="O59">
            <v>2.9</v>
          </cell>
          <cell r="P59">
            <v>4.7</v>
          </cell>
          <cell r="Q59">
            <v>3662</v>
          </cell>
          <cell r="R59" t="str">
            <v>No</v>
          </cell>
          <cell r="S59" t="str">
            <v>No</v>
          </cell>
          <cell r="T59">
            <v>0</v>
          </cell>
          <cell r="U59">
            <v>42034</v>
          </cell>
          <cell r="V59">
            <v>42034</v>
          </cell>
          <cell r="W59" t="str">
            <v>United States, Canada</v>
          </cell>
          <cell r="X59" t="str">
            <v>ES_1118034_WM3475H*A_01312015025807_70021310</v>
          </cell>
          <cell r="Y59" t="str">
            <v>No</v>
          </cell>
          <cell r="Z59">
            <v>0</v>
          </cell>
          <cell r="AA59">
            <v>0</v>
          </cell>
        </row>
        <row r="60">
          <cell r="C60" t="str">
            <v>WM3570H*A</v>
          </cell>
          <cell r="D60">
            <v>0</v>
          </cell>
          <cell r="E60">
            <v>48231014182</v>
          </cell>
          <cell r="F60" t="str">
            <v>Front Load</v>
          </cell>
          <cell r="G60" t="str">
            <v>Residential</v>
          </cell>
          <cell r="H60">
            <v>4.28</v>
          </cell>
          <cell r="I60">
            <v>2.73</v>
          </cell>
          <cell r="J60">
            <v>1.84</v>
          </cell>
          <cell r="K60">
            <v>296</v>
          </cell>
          <cell r="L60">
            <v>464.05860805860812</v>
          </cell>
          <cell r="M60">
            <v>3673.9520000000002</v>
          </cell>
          <cell r="N60">
            <v>100</v>
          </cell>
          <cell r="O60">
            <v>2.9</v>
          </cell>
          <cell r="P60">
            <v>4.7</v>
          </cell>
          <cell r="Q60">
            <v>3662</v>
          </cell>
          <cell r="R60" t="str">
            <v>No</v>
          </cell>
          <cell r="S60" t="str">
            <v>No</v>
          </cell>
          <cell r="T60">
            <v>0</v>
          </cell>
          <cell r="U60">
            <v>42050</v>
          </cell>
          <cell r="V60">
            <v>42039</v>
          </cell>
          <cell r="W60" t="str">
            <v>United States, Canada</v>
          </cell>
          <cell r="X60" t="str">
            <v>ES_1118034_WM3570H*A_02092015025017_70022701</v>
          </cell>
          <cell r="Y60" t="str">
            <v>No</v>
          </cell>
          <cell r="Z60">
            <v>0</v>
          </cell>
          <cell r="AA60">
            <v>0</v>
          </cell>
        </row>
        <row r="61">
          <cell r="C61" t="str">
            <v>WM4270H*A</v>
          </cell>
          <cell r="D61">
            <v>0</v>
          </cell>
          <cell r="E61">
            <v>48231014458</v>
          </cell>
          <cell r="F61" t="str">
            <v>Front Load</v>
          </cell>
          <cell r="G61" t="str">
            <v>Residential</v>
          </cell>
          <cell r="H61">
            <v>4.49</v>
          </cell>
          <cell r="I61">
            <v>2.83</v>
          </cell>
          <cell r="J61">
            <v>1.84</v>
          </cell>
          <cell r="K61">
            <v>296</v>
          </cell>
          <cell r="L61">
            <v>469.62544169611306</v>
          </cell>
          <cell r="M61">
            <v>3854.2159999999999</v>
          </cell>
          <cell r="N61">
            <v>105</v>
          </cell>
          <cell r="O61">
            <v>2.9</v>
          </cell>
          <cell r="P61">
            <v>4.7</v>
          </cell>
          <cell r="Q61">
            <v>3841</v>
          </cell>
          <cell r="R61" t="str">
            <v>No</v>
          </cell>
          <cell r="S61" t="str">
            <v>No</v>
          </cell>
          <cell r="T61">
            <v>0</v>
          </cell>
          <cell r="U61">
            <v>41850</v>
          </cell>
          <cell r="V61">
            <v>41862</v>
          </cell>
          <cell r="W61" t="str">
            <v>United States, Canada</v>
          </cell>
          <cell r="X61" t="str">
            <v>ES_1118034_WM4270H*A_08112014021805_2750023</v>
          </cell>
          <cell r="Y61" t="str">
            <v>Yes</v>
          </cell>
          <cell r="Z61">
            <v>0</v>
          </cell>
          <cell r="AA61">
            <v>0</v>
          </cell>
        </row>
        <row r="62">
          <cell r="C62" t="str">
            <v>WM8000H**</v>
          </cell>
          <cell r="D62">
            <v>0</v>
          </cell>
          <cell r="E62">
            <v>48231012492</v>
          </cell>
          <cell r="F62" t="str">
            <v>Front Load</v>
          </cell>
          <cell r="G62" t="str">
            <v>Residential</v>
          </cell>
          <cell r="H62">
            <v>5.17</v>
          </cell>
          <cell r="I62">
            <v>2.74</v>
          </cell>
          <cell r="J62">
            <v>1.84</v>
          </cell>
          <cell r="K62">
            <v>296</v>
          </cell>
          <cell r="L62">
            <v>558.51094890510944</v>
          </cell>
          <cell r="M62">
            <v>4437.9279999999999</v>
          </cell>
          <cell r="N62">
            <v>120</v>
          </cell>
          <cell r="O62">
            <v>2.9</v>
          </cell>
          <cell r="P62">
            <v>4.7</v>
          </cell>
          <cell r="Q62">
            <v>4423</v>
          </cell>
          <cell r="R62" t="str">
            <v>No</v>
          </cell>
          <cell r="S62" t="str">
            <v>No</v>
          </cell>
          <cell r="T62">
            <v>0</v>
          </cell>
          <cell r="U62">
            <v>42050</v>
          </cell>
          <cell r="V62">
            <v>42039</v>
          </cell>
          <cell r="W62" t="str">
            <v>United States, Canada</v>
          </cell>
          <cell r="X62" t="str">
            <v>ES_1118034_WM8000H**_02092015025017_70022701</v>
          </cell>
          <cell r="Y62" t="str">
            <v>Yes</v>
          </cell>
          <cell r="Z62">
            <v>0</v>
          </cell>
          <cell r="AA62">
            <v>0</v>
          </cell>
        </row>
        <row r="63">
          <cell r="C63" t="str">
            <v>WM8500H**</v>
          </cell>
          <cell r="D63">
            <v>0</v>
          </cell>
          <cell r="E63">
            <v>48231014281</v>
          </cell>
          <cell r="F63" t="str">
            <v>Front Load</v>
          </cell>
          <cell r="G63" t="str">
            <v>Residential</v>
          </cell>
          <cell r="H63">
            <v>5.17</v>
          </cell>
          <cell r="I63">
            <v>2.74</v>
          </cell>
          <cell r="J63">
            <v>1.84</v>
          </cell>
          <cell r="K63">
            <v>296</v>
          </cell>
          <cell r="L63">
            <v>558.51094890510944</v>
          </cell>
          <cell r="M63">
            <v>4437.9279999999999</v>
          </cell>
          <cell r="N63">
            <v>120</v>
          </cell>
          <cell r="O63">
            <v>2.9</v>
          </cell>
          <cell r="P63">
            <v>4.7</v>
          </cell>
          <cell r="Q63">
            <v>4423</v>
          </cell>
          <cell r="R63" t="str">
            <v>No</v>
          </cell>
          <cell r="S63" t="str">
            <v>No</v>
          </cell>
          <cell r="T63">
            <v>0</v>
          </cell>
          <cell r="U63">
            <v>42050</v>
          </cell>
          <cell r="V63">
            <v>42039</v>
          </cell>
          <cell r="W63" t="str">
            <v>United States, Canada</v>
          </cell>
          <cell r="X63" t="str">
            <v>ES_1118034_WM8500H**_02092015025017_70022701</v>
          </cell>
          <cell r="Y63" t="str">
            <v>Yes</v>
          </cell>
          <cell r="Z63">
            <v>0</v>
          </cell>
          <cell r="AA63">
            <v>0</v>
          </cell>
        </row>
        <row r="64">
          <cell r="C64" t="str">
            <v>WT5680H*A</v>
          </cell>
          <cell r="D64">
            <v>0</v>
          </cell>
          <cell r="E64">
            <v>772454061554</v>
          </cell>
          <cell r="F64" t="str">
            <v>Front Load</v>
          </cell>
          <cell r="G64" t="str">
            <v>Residential</v>
          </cell>
          <cell r="H64">
            <v>5.0199999999999996</v>
          </cell>
          <cell r="I64">
            <v>2.38</v>
          </cell>
          <cell r="J64">
            <v>1.84</v>
          </cell>
          <cell r="K64">
            <v>296</v>
          </cell>
          <cell r="L64">
            <v>624.33613445378148</v>
          </cell>
          <cell r="M64">
            <v>5497.9039999999995</v>
          </cell>
          <cell r="N64">
            <v>135</v>
          </cell>
          <cell r="O64">
            <v>3.7</v>
          </cell>
          <cell r="P64">
            <v>4.7</v>
          </cell>
          <cell r="Q64">
            <v>5479</v>
          </cell>
          <cell r="R64" t="str">
            <v>No</v>
          </cell>
          <cell r="S64" t="str">
            <v>No</v>
          </cell>
          <cell r="T64">
            <v>0</v>
          </cell>
          <cell r="U64">
            <v>42050</v>
          </cell>
          <cell r="V64">
            <v>42053</v>
          </cell>
          <cell r="W64" t="str">
            <v>United States, Canada</v>
          </cell>
          <cell r="X64" t="str">
            <v>ES_1118034_WT5680H*A_02182015013900_70023041</v>
          </cell>
          <cell r="Y64" t="str">
            <v>No</v>
          </cell>
          <cell r="Z64">
            <v>0</v>
          </cell>
          <cell r="AA64">
            <v>0</v>
          </cell>
        </row>
        <row r="65">
          <cell r="C65" t="str">
            <v>MHW3100D*+</v>
          </cell>
          <cell r="D65">
            <v>0</v>
          </cell>
          <cell r="E65">
            <v>883049332147</v>
          </cell>
          <cell r="F65" t="str">
            <v>Front Load</v>
          </cell>
          <cell r="G65" t="str">
            <v>Residential</v>
          </cell>
          <cell r="H65">
            <v>4.17</v>
          </cell>
          <cell r="I65">
            <v>2.38</v>
          </cell>
          <cell r="J65">
            <v>1.84</v>
          </cell>
          <cell r="K65">
            <v>296</v>
          </cell>
          <cell r="L65">
            <v>518.62184873949582</v>
          </cell>
          <cell r="M65">
            <v>4566.9840000000004</v>
          </cell>
          <cell r="N65">
            <v>109</v>
          </cell>
          <cell r="O65">
            <v>3.7</v>
          </cell>
          <cell r="P65">
            <v>4.7</v>
          </cell>
          <cell r="Q65">
            <v>4552</v>
          </cell>
          <cell r="R65" t="str">
            <v>No</v>
          </cell>
          <cell r="S65" t="str">
            <v>Yes</v>
          </cell>
          <cell r="T65" t="str">
            <v>ES_0022856_MED3100DW0_07292014032819_2742600, ES_0022856_YMED3100DW0_07292014032819_2742600</v>
          </cell>
          <cell r="U65">
            <v>42045</v>
          </cell>
          <cell r="V65">
            <v>42041</v>
          </cell>
          <cell r="W65" t="str">
            <v>United States, Canada</v>
          </cell>
          <cell r="X65" t="str">
            <v>ES_0022856_MHW3100D*+_02102015015120_70023227</v>
          </cell>
          <cell r="Y65" t="str">
            <v>No</v>
          </cell>
          <cell r="Z65">
            <v>0</v>
          </cell>
          <cell r="AA65">
            <v>0</v>
          </cell>
        </row>
        <row r="66">
          <cell r="C66" t="str">
            <v>MHW4100D*+</v>
          </cell>
          <cell r="D66">
            <v>0</v>
          </cell>
          <cell r="E66">
            <v>883049332154</v>
          </cell>
          <cell r="F66" t="str">
            <v>Front Load</v>
          </cell>
          <cell r="G66" t="str">
            <v>Residential</v>
          </cell>
          <cell r="H66">
            <v>4.17</v>
          </cell>
          <cell r="I66">
            <v>2.38</v>
          </cell>
          <cell r="J66">
            <v>1.84</v>
          </cell>
          <cell r="K66">
            <v>296</v>
          </cell>
          <cell r="L66">
            <v>518.62184873949582</v>
          </cell>
          <cell r="M66">
            <v>4566.9840000000004</v>
          </cell>
          <cell r="N66">
            <v>109</v>
          </cell>
          <cell r="O66">
            <v>3.7</v>
          </cell>
          <cell r="P66">
            <v>4.7</v>
          </cell>
          <cell r="Q66">
            <v>4552</v>
          </cell>
          <cell r="R66" t="str">
            <v>No</v>
          </cell>
          <cell r="S66" t="str">
            <v>Yes</v>
          </cell>
          <cell r="T66" t="str">
            <v>ES_0022856_MED4100DW0_07292014032819_2742600, ES_0022856_YMED4100DW0_07292014032819_2742600</v>
          </cell>
          <cell r="U66">
            <v>42045</v>
          </cell>
          <cell r="V66">
            <v>42041</v>
          </cell>
          <cell r="W66" t="str">
            <v>United States, Canada</v>
          </cell>
          <cell r="X66" t="str">
            <v>ES_0022856_MHW4100D*+_02102015015120_70023227</v>
          </cell>
          <cell r="Y66" t="str">
            <v>No</v>
          </cell>
          <cell r="Z66">
            <v>0</v>
          </cell>
          <cell r="AA66">
            <v>0</v>
          </cell>
        </row>
        <row r="67">
          <cell r="C67" t="str">
            <v>MHW4300D*+</v>
          </cell>
          <cell r="D67">
            <v>0</v>
          </cell>
          <cell r="E67">
            <v>883049346212</v>
          </cell>
          <cell r="F67" t="str">
            <v>Front Load</v>
          </cell>
          <cell r="G67" t="str">
            <v>Residential</v>
          </cell>
          <cell r="H67">
            <v>4.17</v>
          </cell>
          <cell r="I67">
            <v>2.38</v>
          </cell>
          <cell r="J67">
            <v>1.84</v>
          </cell>
          <cell r="K67">
            <v>296</v>
          </cell>
          <cell r="L67">
            <v>518.62184873949582</v>
          </cell>
          <cell r="M67">
            <v>4566.9840000000004</v>
          </cell>
          <cell r="N67">
            <v>109</v>
          </cell>
          <cell r="O67">
            <v>3.7</v>
          </cell>
          <cell r="P67">
            <v>4.7</v>
          </cell>
          <cell r="Q67">
            <v>4552</v>
          </cell>
          <cell r="R67" t="str">
            <v>No</v>
          </cell>
          <cell r="S67" t="str">
            <v>No</v>
          </cell>
          <cell r="T67">
            <v>0</v>
          </cell>
          <cell r="U67">
            <v>42045</v>
          </cell>
          <cell r="V67">
            <v>42041</v>
          </cell>
          <cell r="W67" t="str">
            <v>United States, Canada</v>
          </cell>
          <cell r="X67" t="str">
            <v>ES_0022856_MHW4300D*+_08222014015027_2755950</v>
          </cell>
          <cell r="Y67" t="str">
            <v>No</v>
          </cell>
          <cell r="Z67">
            <v>0</v>
          </cell>
          <cell r="AA67">
            <v>0</v>
          </cell>
        </row>
        <row r="68">
          <cell r="C68" t="str">
            <v>MHW5100D*+</v>
          </cell>
          <cell r="D68">
            <v>0</v>
          </cell>
          <cell r="E68">
            <v>883049332178</v>
          </cell>
          <cell r="F68" t="str">
            <v>Front Load</v>
          </cell>
          <cell r="G68" t="str">
            <v>Residential</v>
          </cell>
          <cell r="H68">
            <v>4.49</v>
          </cell>
          <cell r="I68">
            <v>2.75</v>
          </cell>
          <cell r="J68">
            <v>1.84</v>
          </cell>
          <cell r="K68">
            <v>296</v>
          </cell>
          <cell r="L68">
            <v>483.28727272727269</v>
          </cell>
          <cell r="M68">
            <v>4252.9280000000008</v>
          </cell>
          <cell r="N68">
            <v>109</v>
          </cell>
          <cell r="O68">
            <v>3.2</v>
          </cell>
          <cell r="P68">
            <v>4.7</v>
          </cell>
          <cell r="Q68">
            <v>4239</v>
          </cell>
          <cell r="R68" t="str">
            <v>No</v>
          </cell>
          <cell r="S68" t="str">
            <v>Yes</v>
          </cell>
          <cell r="T68" t="str">
            <v>ES_0022856_MED5100DW0_07292014032819_2742600, ES_0022856_YMED5100DW0_07292014032819_2742600</v>
          </cell>
          <cell r="U68">
            <v>42045</v>
          </cell>
          <cell r="V68">
            <v>42040</v>
          </cell>
          <cell r="W68" t="str">
            <v>United States, Canada</v>
          </cell>
          <cell r="X68" t="str">
            <v>ES_0022856_MHW5100D*+_02102015015120_70023227</v>
          </cell>
          <cell r="Y68" t="str">
            <v>Yes</v>
          </cell>
          <cell r="Z68">
            <v>0</v>
          </cell>
          <cell r="AA68">
            <v>0</v>
          </cell>
        </row>
        <row r="69">
          <cell r="C69" t="str">
            <v>MHW5400D*+</v>
          </cell>
          <cell r="D69">
            <v>0</v>
          </cell>
          <cell r="E69">
            <v>883049336114</v>
          </cell>
          <cell r="F69" t="str">
            <v>Front Load</v>
          </cell>
          <cell r="G69" t="str">
            <v>Residential</v>
          </cell>
          <cell r="H69">
            <v>4.17</v>
          </cell>
          <cell r="I69">
            <v>2.38</v>
          </cell>
          <cell r="J69">
            <v>1.84</v>
          </cell>
          <cell r="K69">
            <v>296</v>
          </cell>
          <cell r="L69">
            <v>518.62184873949582</v>
          </cell>
          <cell r="M69">
            <v>4566.9840000000004</v>
          </cell>
          <cell r="N69">
            <v>109</v>
          </cell>
          <cell r="O69">
            <v>3.7</v>
          </cell>
          <cell r="P69">
            <v>4.7</v>
          </cell>
          <cell r="Q69">
            <v>4552</v>
          </cell>
          <cell r="R69" t="str">
            <v>No</v>
          </cell>
          <cell r="S69" t="str">
            <v>No</v>
          </cell>
          <cell r="T69">
            <v>0</v>
          </cell>
          <cell r="U69">
            <v>42045</v>
          </cell>
          <cell r="V69">
            <v>42041</v>
          </cell>
          <cell r="W69" t="str">
            <v>United States, Canada</v>
          </cell>
          <cell r="X69" t="str">
            <v>ES_0022856_MHW5400D*+_02102015015120_70023227</v>
          </cell>
          <cell r="Y69" t="str">
            <v>No</v>
          </cell>
          <cell r="Z69">
            <v>0</v>
          </cell>
          <cell r="AA69">
            <v>0</v>
          </cell>
        </row>
        <row r="70">
          <cell r="C70" t="str">
            <v>MHW7100D*+</v>
          </cell>
          <cell r="D70">
            <v>0</v>
          </cell>
          <cell r="E70">
            <v>883049332185</v>
          </cell>
          <cell r="F70" t="str">
            <v>Front Load</v>
          </cell>
          <cell r="G70" t="str">
            <v>Residential</v>
          </cell>
          <cell r="H70">
            <v>4.49</v>
          </cell>
          <cell r="I70">
            <v>2.75</v>
          </cell>
          <cell r="J70">
            <v>1.84</v>
          </cell>
          <cell r="K70">
            <v>296</v>
          </cell>
          <cell r="L70">
            <v>483.28727272727269</v>
          </cell>
          <cell r="M70">
            <v>4252.9280000000008</v>
          </cell>
          <cell r="N70">
            <v>109</v>
          </cell>
          <cell r="O70">
            <v>3.2</v>
          </cell>
          <cell r="P70">
            <v>4.7</v>
          </cell>
          <cell r="Q70">
            <v>4239</v>
          </cell>
          <cell r="R70" t="str">
            <v>No</v>
          </cell>
          <cell r="S70" t="str">
            <v>Yes</v>
          </cell>
          <cell r="T70" t="str">
            <v>ES_0022856_MED7100DW0_07292014032819_2742600, ES_0022856_YMED7100DW0_07292014032819_2742600</v>
          </cell>
          <cell r="U70">
            <v>42045</v>
          </cell>
          <cell r="V70">
            <v>42040</v>
          </cell>
          <cell r="W70" t="str">
            <v>United States, Canada</v>
          </cell>
          <cell r="X70" t="str">
            <v>ES_0022856_MHW7100D*+_02102015015120_70023227</v>
          </cell>
          <cell r="Y70" t="str">
            <v>Yes</v>
          </cell>
          <cell r="Z70">
            <v>0</v>
          </cell>
          <cell r="AA70">
            <v>0</v>
          </cell>
        </row>
        <row r="71">
          <cell r="C71" t="str">
            <v>MHW8100D*+</v>
          </cell>
          <cell r="D71">
            <v>0</v>
          </cell>
          <cell r="E71">
            <v>883049332192</v>
          </cell>
          <cell r="F71" t="str">
            <v>Front Load</v>
          </cell>
          <cell r="G71" t="str">
            <v>Residential</v>
          </cell>
          <cell r="H71">
            <v>4.49</v>
          </cell>
          <cell r="I71">
            <v>2.75</v>
          </cell>
          <cell r="J71">
            <v>1.84</v>
          </cell>
          <cell r="K71">
            <v>296</v>
          </cell>
          <cell r="L71">
            <v>483.28727272727269</v>
          </cell>
          <cell r="M71">
            <v>4252.9280000000008</v>
          </cell>
          <cell r="N71">
            <v>109</v>
          </cell>
          <cell r="O71">
            <v>3.2</v>
          </cell>
          <cell r="P71">
            <v>4.7</v>
          </cell>
          <cell r="Q71">
            <v>4239</v>
          </cell>
          <cell r="R71" t="str">
            <v>No</v>
          </cell>
          <cell r="S71" t="str">
            <v>Yes</v>
          </cell>
          <cell r="T71" t="str">
            <v>ES_0022856_MED8100DW0_07292014032819_2742600, ES_0022856_YMED8100DW0_07292014032819_2742600</v>
          </cell>
          <cell r="U71">
            <v>42045</v>
          </cell>
          <cell r="V71">
            <v>42041</v>
          </cell>
          <cell r="W71" t="str">
            <v>United States, Canada</v>
          </cell>
          <cell r="X71" t="str">
            <v>ES_0022856_MHW8100D*+_02102015015120_70023227</v>
          </cell>
          <cell r="Y71" t="str">
            <v>Yes</v>
          </cell>
          <cell r="Z71">
            <v>0</v>
          </cell>
          <cell r="AA71">
            <v>0</v>
          </cell>
        </row>
        <row r="72">
          <cell r="C72" t="str">
            <v>WF45H63**A*</v>
          </cell>
          <cell r="D72">
            <v>0</v>
          </cell>
          <cell r="E72">
            <v>887276963020</v>
          </cell>
          <cell r="F72" t="str">
            <v>Front Load</v>
          </cell>
          <cell r="G72" t="str">
            <v>Residential</v>
          </cell>
          <cell r="H72">
            <v>4.47</v>
          </cell>
          <cell r="I72">
            <v>2.8</v>
          </cell>
          <cell r="J72">
            <v>1.84</v>
          </cell>
          <cell r="K72">
            <v>296</v>
          </cell>
          <cell r="L72">
            <v>472.54285714285714</v>
          </cell>
          <cell r="M72">
            <v>3969.3599999999997</v>
          </cell>
          <cell r="N72">
            <v>110</v>
          </cell>
          <cell r="O72">
            <v>3</v>
          </cell>
          <cell r="P72">
            <v>4.7</v>
          </cell>
          <cell r="Q72">
            <v>3956</v>
          </cell>
          <cell r="R72" t="str">
            <v>No</v>
          </cell>
          <cell r="S72" t="str">
            <v>No</v>
          </cell>
          <cell r="T72">
            <v>0</v>
          </cell>
          <cell r="U72">
            <v>42095</v>
          </cell>
          <cell r="V72">
            <v>42051</v>
          </cell>
          <cell r="W72" t="str">
            <v>United States, Canada</v>
          </cell>
          <cell r="X72" t="str">
            <v>ES_1023593_WF45H63**A*_02052015043752_70022966</v>
          </cell>
          <cell r="Y72" t="str">
            <v>Yes</v>
          </cell>
          <cell r="Z72">
            <v>0</v>
          </cell>
          <cell r="AA72">
            <v>0</v>
          </cell>
        </row>
        <row r="73">
          <cell r="C73" t="str">
            <v>WF56H91**A*</v>
          </cell>
          <cell r="D73">
            <v>0</v>
          </cell>
          <cell r="E73">
            <v>887276963105</v>
          </cell>
          <cell r="F73" t="str">
            <v>Front Load</v>
          </cell>
          <cell r="G73" t="str">
            <v>Residential</v>
          </cell>
          <cell r="H73">
            <v>5.56</v>
          </cell>
          <cell r="I73">
            <v>3.1</v>
          </cell>
          <cell r="J73">
            <v>1.84</v>
          </cell>
          <cell r="K73">
            <v>296</v>
          </cell>
          <cell r="L73">
            <v>530.89032258064515</v>
          </cell>
          <cell r="M73">
            <v>4443.5519999999997</v>
          </cell>
          <cell r="N73">
            <v>135</v>
          </cell>
          <cell r="O73">
            <v>2.7</v>
          </cell>
          <cell r="P73">
            <v>4.7</v>
          </cell>
          <cell r="Q73">
            <v>4429</v>
          </cell>
          <cell r="R73" t="str">
            <v>No</v>
          </cell>
          <cell r="S73" t="str">
            <v>No</v>
          </cell>
          <cell r="T73">
            <v>0</v>
          </cell>
          <cell r="U73">
            <v>42095</v>
          </cell>
          <cell r="V73">
            <v>42051</v>
          </cell>
          <cell r="W73" t="str">
            <v>United States, Canada</v>
          </cell>
          <cell r="X73" t="str">
            <v>ES_1023593_WF56H91**A*_02052015043752_70022966</v>
          </cell>
          <cell r="Y73" t="str">
            <v>Yes</v>
          </cell>
          <cell r="Z73">
            <v>0</v>
          </cell>
          <cell r="AA73">
            <v>0</v>
          </cell>
        </row>
        <row r="74">
          <cell r="C74" t="str">
            <v>WF56H91**C*</v>
          </cell>
          <cell r="D74">
            <v>0</v>
          </cell>
          <cell r="E74">
            <v>887276028286</v>
          </cell>
          <cell r="F74" t="str">
            <v>Front Load</v>
          </cell>
          <cell r="G74" t="str">
            <v>Residential</v>
          </cell>
          <cell r="H74">
            <v>5.56</v>
          </cell>
          <cell r="I74">
            <v>2.8</v>
          </cell>
          <cell r="J74">
            <v>1.84</v>
          </cell>
          <cell r="K74">
            <v>296</v>
          </cell>
          <cell r="L74">
            <v>587.7714285714286</v>
          </cell>
          <cell r="M74">
            <v>4608.1279999999997</v>
          </cell>
          <cell r="N74">
            <v>130</v>
          </cell>
          <cell r="O74">
            <v>2.8</v>
          </cell>
          <cell r="P74">
            <v>4.7</v>
          </cell>
          <cell r="Q74">
            <v>4593</v>
          </cell>
          <cell r="R74" t="str">
            <v>No</v>
          </cell>
          <cell r="S74" t="str">
            <v>No</v>
          </cell>
          <cell r="T74">
            <v>0</v>
          </cell>
          <cell r="U74">
            <v>41927</v>
          </cell>
          <cell r="V74">
            <v>41907</v>
          </cell>
          <cell r="W74" t="str">
            <v>United States, Canada</v>
          </cell>
          <cell r="X74" t="str">
            <v>ES_1023593_WF56H91**C*_09252014103704_2766289</v>
          </cell>
          <cell r="Y74" t="str">
            <v>Yes</v>
          </cell>
          <cell r="Z74">
            <v>0</v>
          </cell>
          <cell r="AA74">
            <v>0</v>
          </cell>
        </row>
        <row r="75">
          <cell r="C75" t="str">
            <v>WF42H50**A*</v>
          </cell>
          <cell r="D75">
            <v>0</v>
          </cell>
          <cell r="E75">
            <v>887276962887</v>
          </cell>
          <cell r="F75" t="str">
            <v>Front Load</v>
          </cell>
          <cell r="G75" t="str">
            <v>Residential</v>
          </cell>
          <cell r="H75">
            <v>4.16</v>
          </cell>
          <cell r="I75">
            <v>2.8</v>
          </cell>
          <cell r="J75">
            <v>1.84</v>
          </cell>
          <cell r="K75">
            <v>296</v>
          </cell>
          <cell r="L75">
            <v>439.77142857142866</v>
          </cell>
          <cell r="M75">
            <v>3940.3520000000003</v>
          </cell>
          <cell r="N75">
            <v>85</v>
          </cell>
          <cell r="O75">
            <v>3.2</v>
          </cell>
          <cell r="P75">
            <v>4.7</v>
          </cell>
          <cell r="Q75">
            <v>3927</v>
          </cell>
          <cell r="R75" t="str">
            <v>No</v>
          </cell>
          <cell r="S75" t="str">
            <v>No</v>
          </cell>
          <cell r="T75">
            <v>0</v>
          </cell>
          <cell r="U75">
            <v>42095</v>
          </cell>
          <cell r="V75">
            <v>42051</v>
          </cell>
          <cell r="W75" t="str">
            <v>United States, Canada</v>
          </cell>
          <cell r="X75" t="str">
            <v>ES_1023593_WF42H50**A*_02052015043752_70022966</v>
          </cell>
          <cell r="Y75" t="str">
            <v>Yes</v>
          </cell>
          <cell r="Z75">
            <v>0</v>
          </cell>
          <cell r="AA75">
            <v>0</v>
          </cell>
        </row>
        <row r="76">
          <cell r="C76" t="str">
            <v>WF42H51**A*</v>
          </cell>
          <cell r="D76">
            <v>0</v>
          </cell>
          <cell r="E76">
            <v>887276963440</v>
          </cell>
          <cell r="F76" t="str">
            <v>Front Load</v>
          </cell>
          <cell r="G76" t="str">
            <v>Residential</v>
          </cell>
          <cell r="H76">
            <v>4.16</v>
          </cell>
          <cell r="I76">
            <v>2.6</v>
          </cell>
          <cell r="J76">
            <v>1.84</v>
          </cell>
          <cell r="K76">
            <v>296</v>
          </cell>
          <cell r="L76">
            <v>473.6</v>
          </cell>
          <cell r="M76">
            <v>4063.4879999999998</v>
          </cell>
          <cell r="N76">
            <v>115</v>
          </cell>
          <cell r="O76">
            <v>3.3</v>
          </cell>
          <cell r="P76">
            <v>4.7</v>
          </cell>
          <cell r="Q76">
            <v>4050</v>
          </cell>
          <cell r="R76" t="str">
            <v>No</v>
          </cell>
          <cell r="S76" t="str">
            <v>No</v>
          </cell>
          <cell r="T76">
            <v>0</v>
          </cell>
          <cell r="U76">
            <v>42095</v>
          </cell>
          <cell r="V76">
            <v>42051</v>
          </cell>
          <cell r="W76" t="str">
            <v>United States, Canada</v>
          </cell>
          <cell r="X76" t="str">
            <v>ES_1023593_WF42H51**A*_02052015043752_70022966</v>
          </cell>
          <cell r="Y76" t="str">
            <v>No</v>
          </cell>
          <cell r="Z76">
            <v>0</v>
          </cell>
          <cell r="AA76">
            <v>0</v>
          </cell>
        </row>
        <row r="77">
          <cell r="C77" t="str">
            <v>WF42H52**A*</v>
          </cell>
          <cell r="D77">
            <v>0</v>
          </cell>
          <cell r="E77">
            <v>887276962993</v>
          </cell>
          <cell r="F77" t="str">
            <v>Front Load</v>
          </cell>
          <cell r="G77" t="str">
            <v>Residential</v>
          </cell>
          <cell r="H77">
            <v>4.16</v>
          </cell>
          <cell r="I77">
            <v>2.6</v>
          </cell>
          <cell r="J77">
            <v>1.84</v>
          </cell>
          <cell r="K77">
            <v>296</v>
          </cell>
          <cell r="L77">
            <v>473.6</v>
          </cell>
          <cell r="M77">
            <v>4063.4879999999998</v>
          </cell>
          <cell r="N77">
            <v>115</v>
          </cell>
          <cell r="O77">
            <v>3.3</v>
          </cell>
          <cell r="P77">
            <v>4.7</v>
          </cell>
          <cell r="Q77">
            <v>4050</v>
          </cell>
          <cell r="R77" t="str">
            <v>No</v>
          </cell>
          <cell r="S77" t="str">
            <v>No</v>
          </cell>
          <cell r="T77">
            <v>0</v>
          </cell>
          <cell r="U77">
            <v>42095</v>
          </cell>
          <cell r="V77">
            <v>42051</v>
          </cell>
          <cell r="W77" t="str">
            <v>United States, Canada</v>
          </cell>
          <cell r="X77" t="str">
            <v>ES_1023593_WF42H52**A*_02052015043752_70022966</v>
          </cell>
          <cell r="Y77" t="str">
            <v>No</v>
          </cell>
          <cell r="Z77">
            <v>0</v>
          </cell>
          <cell r="AA77">
            <v>0</v>
          </cell>
        </row>
        <row r="78">
          <cell r="C78" t="str">
            <v>WF42H54**A*</v>
          </cell>
          <cell r="D78">
            <v>0</v>
          </cell>
          <cell r="E78">
            <v>887276963099</v>
          </cell>
          <cell r="F78" t="str">
            <v>Front Load</v>
          </cell>
          <cell r="G78" t="str">
            <v>Residential</v>
          </cell>
          <cell r="H78">
            <v>4.16</v>
          </cell>
          <cell r="I78">
            <v>2.6</v>
          </cell>
          <cell r="J78">
            <v>1.84</v>
          </cell>
          <cell r="K78">
            <v>296</v>
          </cell>
          <cell r="L78">
            <v>473.6</v>
          </cell>
          <cell r="M78">
            <v>4063.4879999999998</v>
          </cell>
          <cell r="N78">
            <v>115</v>
          </cell>
          <cell r="O78">
            <v>3.3</v>
          </cell>
          <cell r="P78">
            <v>4.7</v>
          </cell>
          <cell r="Q78">
            <v>4050</v>
          </cell>
          <cell r="R78" t="str">
            <v>No</v>
          </cell>
          <cell r="S78" t="str">
            <v>No</v>
          </cell>
          <cell r="T78">
            <v>0</v>
          </cell>
          <cell r="U78">
            <v>42095</v>
          </cell>
          <cell r="V78">
            <v>42051</v>
          </cell>
          <cell r="W78" t="str">
            <v>United States, Canada</v>
          </cell>
          <cell r="X78" t="str">
            <v>ES_1023593_WF42H54**A*_02052015043752_70022966</v>
          </cell>
          <cell r="Y78" t="str">
            <v>No</v>
          </cell>
          <cell r="Z78">
            <v>0</v>
          </cell>
          <cell r="AA78">
            <v>0</v>
          </cell>
        </row>
        <row r="79">
          <cell r="C79" t="str">
            <v>WF42H55**A*</v>
          </cell>
          <cell r="D79">
            <v>0</v>
          </cell>
          <cell r="E79">
            <v>887276963051</v>
          </cell>
          <cell r="F79" t="str">
            <v>Front Load</v>
          </cell>
          <cell r="G79" t="str">
            <v>Residential</v>
          </cell>
          <cell r="H79">
            <v>4.16</v>
          </cell>
          <cell r="I79">
            <v>2.6</v>
          </cell>
          <cell r="J79">
            <v>1.84</v>
          </cell>
          <cell r="K79">
            <v>296</v>
          </cell>
          <cell r="L79">
            <v>473.6</v>
          </cell>
          <cell r="M79">
            <v>4063.4879999999998</v>
          </cell>
          <cell r="N79">
            <v>115</v>
          </cell>
          <cell r="O79">
            <v>3.3</v>
          </cell>
          <cell r="P79">
            <v>4.7</v>
          </cell>
          <cell r="Q79">
            <v>4050</v>
          </cell>
          <cell r="R79" t="str">
            <v>No</v>
          </cell>
          <cell r="S79" t="str">
            <v>No</v>
          </cell>
          <cell r="T79">
            <v>0</v>
          </cell>
          <cell r="U79">
            <v>42095</v>
          </cell>
          <cell r="V79">
            <v>42051</v>
          </cell>
          <cell r="W79" t="str">
            <v>United States, Canada</v>
          </cell>
          <cell r="X79" t="str">
            <v>ES_1023593_WF42H55**A*_02052015043752_70022966</v>
          </cell>
          <cell r="Y79" t="str">
            <v>No</v>
          </cell>
          <cell r="Z79">
            <v>0</v>
          </cell>
          <cell r="AA79">
            <v>0</v>
          </cell>
        </row>
        <row r="80">
          <cell r="C80" t="str">
            <v>WF42H56**A*</v>
          </cell>
          <cell r="D80">
            <v>0</v>
          </cell>
          <cell r="E80">
            <v>887276963075</v>
          </cell>
          <cell r="F80" t="str">
            <v>Front Load</v>
          </cell>
          <cell r="G80" t="str">
            <v>Residential</v>
          </cell>
          <cell r="H80">
            <v>4.16</v>
          </cell>
          <cell r="I80">
            <v>2.6</v>
          </cell>
          <cell r="J80">
            <v>1.84</v>
          </cell>
          <cell r="K80">
            <v>296</v>
          </cell>
          <cell r="L80">
            <v>473.6</v>
          </cell>
          <cell r="M80">
            <v>4063.4879999999998</v>
          </cell>
          <cell r="N80">
            <v>115</v>
          </cell>
          <cell r="O80">
            <v>3.3</v>
          </cell>
          <cell r="P80">
            <v>4.7</v>
          </cell>
          <cell r="Q80">
            <v>4050</v>
          </cell>
          <cell r="R80" t="str">
            <v>No</v>
          </cell>
          <cell r="S80" t="str">
            <v>No</v>
          </cell>
          <cell r="T80">
            <v>0</v>
          </cell>
          <cell r="U80">
            <v>42095</v>
          </cell>
          <cell r="V80">
            <v>42051</v>
          </cell>
          <cell r="W80" t="str">
            <v>United States, Canada</v>
          </cell>
          <cell r="X80" t="str">
            <v>ES_1023593_WF42H56**A*_02052015043752_70022966</v>
          </cell>
          <cell r="Y80" t="str">
            <v>No</v>
          </cell>
          <cell r="Z80">
            <v>0</v>
          </cell>
          <cell r="AA80">
            <v>0</v>
          </cell>
        </row>
        <row r="81">
          <cell r="C81" t="str">
            <v>WF42H57**A*</v>
          </cell>
          <cell r="D81">
            <v>0</v>
          </cell>
          <cell r="E81">
            <v>887276963006</v>
          </cell>
          <cell r="F81" t="str">
            <v>Front Load</v>
          </cell>
          <cell r="G81" t="str">
            <v>Residential</v>
          </cell>
          <cell r="H81">
            <v>4.16</v>
          </cell>
          <cell r="I81">
            <v>2.6</v>
          </cell>
          <cell r="J81">
            <v>1.84</v>
          </cell>
          <cell r="K81">
            <v>296</v>
          </cell>
          <cell r="L81">
            <v>473.6</v>
          </cell>
          <cell r="M81">
            <v>4063.4879999999998</v>
          </cell>
          <cell r="N81">
            <v>115</v>
          </cell>
          <cell r="O81">
            <v>3.3</v>
          </cell>
          <cell r="P81">
            <v>4.7</v>
          </cell>
          <cell r="Q81">
            <v>4050</v>
          </cell>
          <cell r="R81" t="str">
            <v>No</v>
          </cell>
          <cell r="S81" t="str">
            <v>No</v>
          </cell>
          <cell r="T81">
            <v>0</v>
          </cell>
          <cell r="U81">
            <v>42095</v>
          </cell>
          <cell r="V81">
            <v>42051</v>
          </cell>
          <cell r="W81" t="str">
            <v>United States, Canada</v>
          </cell>
          <cell r="X81" t="str">
            <v>ES_1023593_WF42H57**A*_02052015043752_70022966</v>
          </cell>
          <cell r="Y81" t="str">
            <v>No</v>
          </cell>
          <cell r="Z81">
            <v>0</v>
          </cell>
          <cell r="AA81">
            <v>0</v>
          </cell>
        </row>
        <row r="82">
          <cell r="C82" t="str">
            <v>WF457A*GS**</v>
          </cell>
          <cell r="D82">
            <v>0</v>
          </cell>
          <cell r="E82">
            <v>36725570566</v>
          </cell>
          <cell r="F82" t="str">
            <v>Front Load</v>
          </cell>
          <cell r="G82" t="str">
            <v>Residential</v>
          </cell>
          <cell r="H82">
            <v>4.47</v>
          </cell>
          <cell r="I82">
            <v>2.4</v>
          </cell>
          <cell r="J82">
            <v>1.84</v>
          </cell>
          <cell r="K82">
            <v>296</v>
          </cell>
          <cell r="L82">
            <v>551.29999999999995</v>
          </cell>
          <cell r="M82">
            <v>3969.3599999999997</v>
          </cell>
          <cell r="N82">
            <v>148</v>
          </cell>
          <cell r="O82">
            <v>3</v>
          </cell>
          <cell r="P82">
            <v>4.7</v>
          </cell>
          <cell r="Q82">
            <v>3956</v>
          </cell>
          <cell r="R82" t="str">
            <v>No</v>
          </cell>
          <cell r="S82" t="str">
            <v>No</v>
          </cell>
          <cell r="T82">
            <v>0</v>
          </cell>
          <cell r="U82">
            <v>42095</v>
          </cell>
          <cell r="V82">
            <v>42051</v>
          </cell>
          <cell r="W82" t="str">
            <v>United States, Canada</v>
          </cell>
          <cell r="X82" t="str">
            <v>ES_1023593_WF457A*GS**_02052015043752_70022966</v>
          </cell>
          <cell r="Y82" t="str">
            <v>No</v>
          </cell>
          <cell r="Z82">
            <v>0</v>
          </cell>
          <cell r="AA82">
            <v>0</v>
          </cell>
        </row>
        <row r="83">
          <cell r="C83" t="str">
            <v>WF45H61**A*</v>
          </cell>
          <cell r="D83">
            <v>0</v>
          </cell>
          <cell r="E83">
            <v>887276963013</v>
          </cell>
          <cell r="F83" t="str">
            <v>Front Load</v>
          </cell>
          <cell r="G83" t="str">
            <v>Residential</v>
          </cell>
          <cell r="H83">
            <v>4.47</v>
          </cell>
          <cell r="I83">
            <v>2.76</v>
          </cell>
          <cell r="J83">
            <v>1.84</v>
          </cell>
          <cell r="K83">
            <v>296</v>
          </cell>
          <cell r="L83">
            <v>479.39130434782606</v>
          </cell>
          <cell r="M83">
            <v>4233.9840000000004</v>
          </cell>
          <cell r="N83">
            <v>118</v>
          </cell>
          <cell r="O83">
            <v>3.2</v>
          </cell>
          <cell r="P83">
            <v>4.7</v>
          </cell>
          <cell r="Q83">
            <v>4220</v>
          </cell>
          <cell r="R83" t="str">
            <v>No</v>
          </cell>
          <cell r="S83" t="str">
            <v>No</v>
          </cell>
          <cell r="T83">
            <v>0</v>
          </cell>
          <cell r="U83">
            <v>42095</v>
          </cell>
          <cell r="V83">
            <v>42051</v>
          </cell>
          <cell r="W83" t="str">
            <v>United States, Canada</v>
          </cell>
          <cell r="X83" t="str">
            <v>ES_1023593_WF45H61**A*_02052015043752_70022966</v>
          </cell>
          <cell r="Y83" t="str">
            <v>Yes</v>
          </cell>
          <cell r="Z83">
            <v>0</v>
          </cell>
          <cell r="AA83">
            <v>0</v>
          </cell>
        </row>
        <row r="84">
          <cell r="C84" t="str">
            <v>AFN50RSP113+</v>
          </cell>
          <cell r="D84">
            <v>0</v>
          </cell>
          <cell r="E84">
            <v>1</v>
          </cell>
          <cell r="F84" t="str">
            <v>Front Load</v>
          </cell>
          <cell r="G84" t="str">
            <v>Residential</v>
          </cell>
          <cell r="H84">
            <v>3.42</v>
          </cell>
          <cell r="I84">
            <v>2.38</v>
          </cell>
          <cell r="J84">
            <v>1.84</v>
          </cell>
          <cell r="K84">
            <v>296</v>
          </cell>
          <cell r="L84">
            <v>425.34453781512605</v>
          </cell>
          <cell r="M84">
            <v>3745.5840000000003</v>
          </cell>
          <cell r="N84">
            <v>68</v>
          </cell>
          <cell r="O84">
            <v>3.7</v>
          </cell>
          <cell r="P84">
            <v>4.7</v>
          </cell>
          <cell r="Q84">
            <v>3733</v>
          </cell>
          <cell r="R84" t="str">
            <v>No</v>
          </cell>
          <cell r="S84" t="str">
            <v>No</v>
          </cell>
          <cell r="T84">
            <v>0</v>
          </cell>
          <cell r="U84">
            <v>41844</v>
          </cell>
          <cell r="V84">
            <v>41850</v>
          </cell>
          <cell r="W84" t="str">
            <v>United States</v>
          </cell>
          <cell r="X84" t="str">
            <v>ES_0087091_AFN50RSP113+_08012014052210_2751396</v>
          </cell>
          <cell r="Y84" t="str">
            <v>No</v>
          </cell>
          <cell r="Z84">
            <v>0</v>
          </cell>
          <cell r="AA84">
            <v>0</v>
          </cell>
        </row>
        <row r="85">
          <cell r="C85" t="str">
            <v>AFNE8RSP113+</v>
          </cell>
          <cell r="D85">
            <v>0</v>
          </cell>
          <cell r="E85">
            <v>1</v>
          </cell>
          <cell r="F85" t="str">
            <v>Front Load</v>
          </cell>
          <cell r="G85" t="str">
            <v>Residential</v>
          </cell>
          <cell r="H85">
            <v>3.42</v>
          </cell>
          <cell r="I85">
            <v>2.38</v>
          </cell>
          <cell r="J85">
            <v>1.84</v>
          </cell>
          <cell r="K85">
            <v>296</v>
          </cell>
          <cell r="L85">
            <v>425.34453781512605</v>
          </cell>
          <cell r="M85">
            <v>3745.5840000000003</v>
          </cell>
          <cell r="N85">
            <v>68</v>
          </cell>
          <cell r="O85">
            <v>3.7</v>
          </cell>
          <cell r="P85">
            <v>4.7</v>
          </cell>
          <cell r="Q85">
            <v>3733</v>
          </cell>
          <cell r="R85" t="str">
            <v>No</v>
          </cell>
          <cell r="S85" t="str">
            <v>No</v>
          </cell>
          <cell r="T85">
            <v>0</v>
          </cell>
          <cell r="U85">
            <v>41844</v>
          </cell>
          <cell r="V85">
            <v>41850</v>
          </cell>
          <cell r="W85" t="str">
            <v>United States</v>
          </cell>
          <cell r="X85" t="str">
            <v>ES_0087091_AFNE8RSP113+_08012014052210_2751396</v>
          </cell>
          <cell r="Y85" t="str">
            <v>No</v>
          </cell>
          <cell r="Z85">
            <v>0</v>
          </cell>
          <cell r="AA85">
            <v>0</v>
          </cell>
        </row>
        <row r="86">
          <cell r="C86" t="str">
            <v>AFNE9BSP113+</v>
          </cell>
          <cell r="D86">
            <v>0</v>
          </cell>
          <cell r="E86">
            <v>1</v>
          </cell>
          <cell r="F86" t="str">
            <v>Front Load</v>
          </cell>
          <cell r="G86" t="str">
            <v>Residential</v>
          </cell>
          <cell r="H86">
            <v>3.42</v>
          </cell>
          <cell r="I86">
            <v>2.38</v>
          </cell>
          <cell r="J86">
            <v>1.84</v>
          </cell>
          <cell r="K86">
            <v>296</v>
          </cell>
          <cell r="L86">
            <v>425.34453781512605</v>
          </cell>
          <cell r="M86">
            <v>3745.5840000000003</v>
          </cell>
          <cell r="N86">
            <v>68</v>
          </cell>
          <cell r="O86">
            <v>3.7</v>
          </cell>
          <cell r="P86">
            <v>4.7</v>
          </cell>
          <cell r="Q86">
            <v>3733</v>
          </cell>
          <cell r="R86" t="str">
            <v>No</v>
          </cell>
          <cell r="S86" t="str">
            <v>No</v>
          </cell>
          <cell r="T86">
            <v>0</v>
          </cell>
          <cell r="U86">
            <v>41844</v>
          </cell>
          <cell r="V86">
            <v>41850</v>
          </cell>
          <cell r="W86" t="str">
            <v>United States</v>
          </cell>
          <cell r="X86" t="str">
            <v>ES_0087091_AFNE9BSP113+_08012014052210_2751396</v>
          </cell>
          <cell r="Y86" t="str">
            <v>No</v>
          </cell>
          <cell r="Z86">
            <v>0</v>
          </cell>
          <cell r="AA86">
            <v>0</v>
          </cell>
        </row>
        <row r="87">
          <cell r="C87" t="str">
            <v>AFNE9RSP113+</v>
          </cell>
          <cell r="D87">
            <v>0</v>
          </cell>
          <cell r="E87">
            <v>1</v>
          </cell>
          <cell r="F87" t="str">
            <v>Front Load</v>
          </cell>
          <cell r="G87" t="str">
            <v>Residential</v>
          </cell>
          <cell r="H87">
            <v>3.42</v>
          </cell>
          <cell r="I87">
            <v>2.38</v>
          </cell>
          <cell r="J87">
            <v>1.84</v>
          </cell>
          <cell r="K87">
            <v>296</v>
          </cell>
          <cell r="L87">
            <v>425.34453781512605</v>
          </cell>
          <cell r="M87">
            <v>3745.5840000000003</v>
          </cell>
          <cell r="N87">
            <v>68</v>
          </cell>
          <cell r="O87">
            <v>3.7</v>
          </cell>
          <cell r="P87">
            <v>4.7</v>
          </cell>
          <cell r="Q87">
            <v>3733</v>
          </cell>
          <cell r="R87" t="str">
            <v>No</v>
          </cell>
          <cell r="S87" t="str">
            <v>No</v>
          </cell>
          <cell r="T87">
            <v>0</v>
          </cell>
          <cell r="U87">
            <v>41844</v>
          </cell>
          <cell r="V87">
            <v>41850</v>
          </cell>
          <cell r="W87" t="str">
            <v>United States</v>
          </cell>
          <cell r="X87" t="str">
            <v>ES_0087091_AFNE9RSP113+_08012014052210_2751396</v>
          </cell>
          <cell r="Y87" t="str">
            <v>No</v>
          </cell>
          <cell r="Z87">
            <v>0</v>
          </cell>
          <cell r="AA87">
            <v>0</v>
          </cell>
        </row>
        <row r="88">
          <cell r="C88" t="str">
            <v>ATEE9AGP173+</v>
          </cell>
          <cell r="D88">
            <v>0</v>
          </cell>
          <cell r="E88">
            <v>1</v>
          </cell>
          <cell r="F88" t="str">
            <v>Front Load</v>
          </cell>
          <cell r="G88" t="str">
            <v>Residential</v>
          </cell>
          <cell r="H88">
            <v>3.42</v>
          </cell>
          <cell r="I88">
            <v>2.38</v>
          </cell>
          <cell r="J88">
            <v>1.84</v>
          </cell>
          <cell r="K88">
            <v>296</v>
          </cell>
          <cell r="L88">
            <v>425.34453781512605</v>
          </cell>
          <cell r="M88">
            <v>3745.5840000000003</v>
          </cell>
          <cell r="N88">
            <v>68</v>
          </cell>
          <cell r="O88">
            <v>3.7</v>
          </cell>
          <cell r="P88">
            <v>4.7</v>
          </cell>
          <cell r="Q88">
            <v>3733</v>
          </cell>
          <cell r="R88" t="str">
            <v>No</v>
          </cell>
          <cell r="S88" t="str">
            <v>No</v>
          </cell>
          <cell r="T88">
            <v>0</v>
          </cell>
          <cell r="U88">
            <v>41844</v>
          </cell>
          <cell r="V88">
            <v>41850</v>
          </cell>
          <cell r="W88" t="str">
            <v>United States</v>
          </cell>
          <cell r="X88" t="str">
            <v>ES_0087091_ATEE9AGP173+_08012014052210_2751396</v>
          </cell>
          <cell r="Y88" t="str">
            <v>No</v>
          </cell>
          <cell r="Z88">
            <v>0</v>
          </cell>
          <cell r="AA88">
            <v>0</v>
          </cell>
        </row>
        <row r="89">
          <cell r="C89" t="str">
            <v>ATGE9AGP113+</v>
          </cell>
          <cell r="D89">
            <v>0</v>
          </cell>
          <cell r="E89">
            <v>1</v>
          </cell>
          <cell r="F89" t="str">
            <v>Front Load</v>
          </cell>
          <cell r="G89" t="str">
            <v>Residential</v>
          </cell>
          <cell r="H89">
            <v>3.24</v>
          </cell>
          <cell r="I89">
            <v>2.38</v>
          </cell>
          <cell r="J89">
            <v>1.84</v>
          </cell>
          <cell r="K89">
            <v>296</v>
          </cell>
          <cell r="L89">
            <v>402.95798319327736</v>
          </cell>
          <cell r="M89">
            <v>3548.4480000000003</v>
          </cell>
          <cell r="N89">
            <v>68</v>
          </cell>
          <cell r="O89">
            <v>3.7</v>
          </cell>
          <cell r="P89">
            <v>4.7</v>
          </cell>
          <cell r="Q89">
            <v>3536</v>
          </cell>
          <cell r="R89" t="str">
            <v>No</v>
          </cell>
          <cell r="S89" t="str">
            <v>No</v>
          </cell>
          <cell r="T89">
            <v>0</v>
          </cell>
          <cell r="U89">
            <v>41844</v>
          </cell>
          <cell r="V89">
            <v>42074</v>
          </cell>
          <cell r="W89" t="str">
            <v>United States</v>
          </cell>
          <cell r="X89" t="str">
            <v>ES_0087091_ATGE9AGP113+_03112015034725_2751396</v>
          </cell>
          <cell r="Y89" t="str">
            <v>No</v>
          </cell>
          <cell r="Z89">
            <v>0</v>
          </cell>
          <cell r="AA89">
            <v>0</v>
          </cell>
        </row>
        <row r="90">
          <cell r="C90" t="str">
            <v>LFN50RSP113+</v>
          </cell>
          <cell r="D90">
            <v>0</v>
          </cell>
          <cell r="E90">
            <v>1</v>
          </cell>
          <cell r="F90" t="str">
            <v>Front Load</v>
          </cell>
          <cell r="G90" t="str">
            <v>Residential</v>
          </cell>
          <cell r="H90">
            <v>3.42</v>
          </cell>
          <cell r="I90">
            <v>2.38</v>
          </cell>
          <cell r="J90">
            <v>1.84</v>
          </cell>
          <cell r="K90">
            <v>296</v>
          </cell>
          <cell r="L90">
            <v>425.34453781512605</v>
          </cell>
          <cell r="M90">
            <v>3745.5840000000003</v>
          </cell>
          <cell r="N90">
            <v>68</v>
          </cell>
          <cell r="O90">
            <v>3.7</v>
          </cell>
          <cell r="P90">
            <v>4.7</v>
          </cell>
          <cell r="Q90">
            <v>3733</v>
          </cell>
          <cell r="R90" t="str">
            <v>No</v>
          </cell>
          <cell r="S90" t="str">
            <v>No</v>
          </cell>
          <cell r="T90">
            <v>0</v>
          </cell>
          <cell r="U90">
            <v>41844</v>
          </cell>
          <cell r="V90">
            <v>41850</v>
          </cell>
          <cell r="W90" t="str">
            <v>United States</v>
          </cell>
          <cell r="X90" t="str">
            <v>ES_0087091_LFN50RSP113+_08012014052210_2751396</v>
          </cell>
          <cell r="Y90" t="str">
            <v>No</v>
          </cell>
          <cell r="Z90">
            <v>0</v>
          </cell>
          <cell r="AA90">
            <v>0</v>
          </cell>
        </row>
        <row r="91">
          <cell r="C91" t="str">
            <v>LFNE5BJP113+</v>
          </cell>
          <cell r="D91">
            <v>0</v>
          </cell>
          <cell r="E91">
            <v>1</v>
          </cell>
          <cell r="F91" t="str">
            <v>Front Load</v>
          </cell>
          <cell r="G91" t="str">
            <v>Residential</v>
          </cell>
          <cell r="H91">
            <v>3.42</v>
          </cell>
          <cell r="I91">
            <v>2.38</v>
          </cell>
          <cell r="J91">
            <v>1.84</v>
          </cell>
          <cell r="K91">
            <v>296</v>
          </cell>
          <cell r="L91">
            <v>425.34453781512605</v>
          </cell>
          <cell r="M91">
            <v>3745.5840000000003</v>
          </cell>
          <cell r="N91">
            <v>68</v>
          </cell>
          <cell r="O91">
            <v>3.7</v>
          </cell>
          <cell r="P91">
            <v>4.7</v>
          </cell>
          <cell r="Q91">
            <v>3733</v>
          </cell>
          <cell r="R91" t="str">
            <v>No</v>
          </cell>
          <cell r="S91" t="str">
            <v>No</v>
          </cell>
          <cell r="T91">
            <v>0</v>
          </cell>
          <cell r="U91">
            <v>41844</v>
          </cell>
          <cell r="V91">
            <v>41850</v>
          </cell>
          <cell r="W91" t="str">
            <v>United States</v>
          </cell>
          <cell r="X91" t="str">
            <v>ES_0087091_LFNE5BJP113+_08012014052210_2751396</v>
          </cell>
          <cell r="Y91" t="str">
            <v>No</v>
          </cell>
          <cell r="Z91">
            <v>0</v>
          </cell>
          <cell r="AA91">
            <v>0</v>
          </cell>
        </row>
        <row r="92">
          <cell r="C92" t="str">
            <v>LFNE5BSP113+</v>
          </cell>
          <cell r="D92">
            <v>0</v>
          </cell>
          <cell r="E92">
            <v>1</v>
          </cell>
          <cell r="F92" t="str">
            <v>Front Load</v>
          </cell>
          <cell r="G92" t="str">
            <v>Residential</v>
          </cell>
          <cell r="H92">
            <v>3.42</v>
          </cell>
          <cell r="I92">
            <v>2.38</v>
          </cell>
          <cell r="J92">
            <v>1.84</v>
          </cell>
          <cell r="K92">
            <v>296</v>
          </cell>
          <cell r="L92">
            <v>425.34453781512605</v>
          </cell>
          <cell r="M92">
            <v>3745.5840000000003</v>
          </cell>
          <cell r="N92">
            <v>68</v>
          </cell>
          <cell r="O92">
            <v>3.7</v>
          </cell>
          <cell r="P92">
            <v>4.7</v>
          </cell>
          <cell r="Q92">
            <v>3733</v>
          </cell>
          <cell r="R92" t="str">
            <v>No</v>
          </cell>
          <cell r="S92" t="str">
            <v>No</v>
          </cell>
          <cell r="T92">
            <v>0</v>
          </cell>
          <cell r="U92">
            <v>41844</v>
          </cell>
          <cell r="V92">
            <v>41850</v>
          </cell>
          <cell r="W92" t="str">
            <v>United States</v>
          </cell>
          <cell r="X92" t="str">
            <v>ES_0087091_LFNE5BSP113+_08012014052210_2751396</v>
          </cell>
          <cell r="Y92" t="str">
            <v>No</v>
          </cell>
          <cell r="Z92">
            <v>0</v>
          </cell>
          <cell r="AA92">
            <v>0</v>
          </cell>
        </row>
        <row r="93">
          <cell r="C93" t="str">
            <v>LFNE5RSP113+</v>
          </cell>
          <cell r="D93">
            <v>0</v>
          </cell>
          <cell r="E93">
            <v>1</v>
          </cell>
          <cell r="F93" t="str">
            <v>Front Load</v>
          </cell>
          <cell r="G93" t="str">
            <v>Residential</v>
          </cell>
          <cell r="H93">
            <v>3.42</v>
          </cell>
          <cell r="I93">
            <v>2.38</v>
          </cell>
          <cell r="J93">
            <v>1.84</v>
          </cell>
          <cell r="K93">
            <v>296</v>
          </cell>
          <cell r="L93">
            <v>425.34453781512605</v>
          </cell>
          <cell r="M93">
            <v>3745.5840000000003</v>
          </cell>
          <cell r="N93">
            <v>68</v>
          </cell>
          <cell r="O93">
            <v>3.7</v>
          </cell>
          <cell r="P93">
            <v>4.7</v>
          </cell>
          <cell r="Q93">
            <v>3733</v>
          </cell>
          <cell r="R93" t="str">
            <v>No</v>
          </cell>
          <cell r="S93" t="str">
            <v>No</v>
          </cell>
          <cell r="T93">
            <v>0</v>
          </cell>
          <cell r="U93">
            <v>41844</v>
          </cell>
          <cell r="V93">
            <v>41850</v>
          </cell>
          <cell r="W93" t="str">
            <v>United States</v>
          </cell>
          <cell r="X93" t="str">
            <v>ES_0087091_LFNE5RSP113+_08012014052210_2751396</v>
          </cell>
          <cell r="Y93" t="str">
            <v>No</v>
          </cell>
          <cell r="Z93">
            <v>0</v>
          </cell>
          <cell r="AA93">
            <v>0</v>
          </cell>
        </row>
        <row r="94">
          <cell r="C94" t="str">
            <v>LTE50FSP173+</v>
          </cell>
          <cell r="D94">
            <v>0</v>
          </cell>
          <cell r="E94">
            <v>1</v>
          </cell>
          <cell r="F94" t="str">
            <v>Front Load</v>
          </cell>
          <cell r="G94" t="str">
            <v>Residential</v>
          </cell>
          <cell r="H94">
            <v>3.42</v>
          </cell>
          <cell r="I94">
            <v>2.38</v>
          </cell>
          <cell r="J94">
            <v>1.84</v>
          </cell>
          <cell r="K94">
            <v>296</v>
          </cell>
          <cell r="L94">
            <v>425.34453781512605</v>
          </cell>
          <cell r="M94">
            <v>3745.5840000000003</v>
          </cell>
          <cell r="N94">
            <v>68</v>
          </cell>
          <cell r="O94">
            <v>3.7</v>
          </cell>
          <cell r="P94">
            <v>4.7</v>
          </cell>
          <cell r="Q94">
            <v>3733</v>
          </cell>
          <cell r="R94" t="str">
            <v>No</v>
          </cell>
          <cell r="S94" t="str">
            <v>No</v>
          </cell>
          <cell r="T94">
            <v>0</v>
          </cell>
          <cell r="U94">
            <v>41844</v>
          </cell>
          <cell r="V94">
            <v>41850</v>
          </cell>
          <cell r="W94" t="str">
            <v>United States</v>
          </cell>
          <cell r="X94" t="str">
            <v>ES_0087091_LTE50FSP173+_08012014052210_2751396</v>
          </cell>
          <cell r="Y94" t="str">
            <v>No</v>
          </cell>
          <cell r="Z94">
            <v>0</v>
          </cell>
          <cell r="AA94">
            <v>0</v>
          </cell>
        </row>
        <row r="95">
          <cell r="C95" t="str">
            <v>LTEE5ASP153+</v>
          </cell>
          <cell r="D95">
            <v>0</v>
          </cell>
          <cell r="E95">
            <v>1</v>
          </cell>
          <cell r="F95" t="str">
            <v>Front Load</v>
          </cell>
          <cell r="G95" t="str">
            <v>Residential</v>
          </cell>
          <cell r="H95">
            <v>3.42</v>
          </cell>
          <cell r="I95">
            <v>2.38</v>
          </cell>
          <cell r="J95">
            <v>1.84</v>
          </cell>
          <cell r="K95">
            <v>296</v>
          </cell>
          <cell r="L95">
            <v>425.34453781512605</v>
          </cell>
          <cell r="M95">
            <v>3745.5840000000003</v>
          </cell>
          <cell r="N95">
            <v>68</v>
          </cell>
          <cell r="O95">
            <v>3.7</v>
          </cell>
          <cell r="P95">
            <v>4.7</v>
          </cell>
          <cell r="Q95">
            <v>3733</v>
          </cell>
          <cell r="R95" t="str">
            <v>No</v>
          </cell>
          <cell r="S95" t="str">
            <v>No</v>
          </cell>
          <cell r="T95">
            <v>0</v>
          </cell>
          <cell r="U95">
            <v>41844</v>
          </cell>
          <cell r="V95">
            <v>41850</v>
          </cell>
          <cell r="W95" t="str">
            <v>United States</v>
          </cell>
          <cell r="X95" t="str">
            <v>ES_0087091_LTEE5ASP153+_08012014052210_2751396</v>
          </cell>
          <cell r="Y95" t="str">
            <v>No</v>
          </cell>
          <cell r="Z95">
            <v>0</v>
          </cell>
          <cell r="AA95">
            <v>0</v>
          </cell>
        </row>
        <row r="96">
          <cell r="C96" t="str">
            <v>LTEE5ASP173+</v>
          </cell>
          <cell r="D96">
            <v>0</v>
          </cell>
          <cell r="E96">
            <v>1</v>
          </cell>
          <cell r="F96" t="str">
            <v>Front Load</v>
          </cell>
          <cell r="G96" t="str">
            <v>Residential</v>
          </cell>
          <cell r="H96">
            <v>3.42</v>
          </cell>
          <cell r="I96">
            <v>2.38</v>
          </cell>
          <cell r="J96">
            <v>1.84</v>
          </cell>
          <cell r="K96">
            <v>296</v>
          </cell>
          <cell r="L96">
            <v>425.34453781512605</v>
          </cell>
          <cell r="M96">
            <v>3745.5840000000003</v>
          </cell>
          <cell r="N96">
            <v>68</v>
          </cell>
          <cell r="O96">
            <v>3.7</v>
          </cell>
          <cell r="P96">
            <v>4.7</v>
          </cell>
          <cell r="Q96">
            <v>3733</v>
          </cell>
          <cell r="R96" t="str">
            <v>No</v>
          </cell>
          <cell r="S96" t="str">
            <v>No</v>
          </cell>
          <cell r="T96">
            <v>0</v>
          </cell>
          <cell r="U96">
            <v>41844</v>
          </cell>
          <cell r="V96">
            <v>41850</v>
          </cell>
          <cell r="W96" t="str">
            <v>United States</v>
          </cell>
          <cell r="X96" t="str">
            <v>ES_0087091_LTEE5ASP173+_08012014052210_2751396</v>
          </cell>
          <cell r="Y96" t="str">
            <v>No</v>
          </cell>
          <cell r="Z96">
            <v>0</v>
          </cell>
          <cell r="AA96">
            <v>0</v>
          </cell>
        </row>
        <row r="97">
          <cell r="C97" t="str">
            <v>LTGE5ASP113+</v>
          </cell>
          <cell r="D97">
            <v>0</v>
          </cell>
          <cell r="E97">
            <v>1</v>
          </cell>
          <cell r="F97" t="str">
            <v>Front Load</v>
          </cell>
          <cell r="G97" t="str">
            <v>Residential</v>
          </cell>
          <cell r="H97">
            <v>3.24</v>
          </cell>
          <cell r="I97">
            <v>2.38</v>
          </cell>
          <cell r="J97">
            <v>1.84</v>
          </cell>
          <cell r="K97">
            <v>296</v>
          </cell>
          <cell r="L97">
            <v>402.95798319327736</v>
          </cell>
          <cell r="M97">
            <v>3548.4480000000003</v>
          </cell>
          <cell r="N97">
            <v>68</v>
          </cell>
          <cell r="O97">
            <v>3.7</v>
          </cell>
          <cell r="P97">
            <v>4.7</v>
          </cell>
          <cell r="Q97">
            <v>3536</v>
          </cell>
          <cell r="R97" t="str">
            <v>No</v>
          </cell>
          <cell r="S97" t="str">
            <v>No</v>
          </cell>
          <cell r="T97">
            <v>0</v>
          </cell>
          <cell r="U97">
            <v>41844</v>
          </cell>
          <cell r="V97">
            <v>42074</v>
          </cell>
          <cell r="W97" t="str">
            <v>United States</v>
          </cell>
          <cell r="X97" t="str">
            <v>ES_0087091_LTGE5ASP113+_03112015034725_2751396</v>
          </cell>
          <cell r="Y97" t="str">
            <v>No</v>
          </cell>
          <cell r="Z97">
            <v>0</v>
          </cell>
          <cell r="AA97">
            <v>0</v>
          </cell>
        </row>
        <row r="98">
          <cell r="C98" t="str">
            <v>UFNE5BJP113+</v>
          </cell>
          <cell r="D98">
            <v>0</v>
          </cell>
          <cell r="E98">
            <v>1</v>
          </cell>
          <cell r="F98" t="str">
            <v>Front Load</v>
          </cell>
          <cell r="G98" t="str">
            <v>Residential</v>
          </cell>
          <cell r="H98">
            <v>3.42</v>
          </cell>
          <cell r="I98">
            <v>2.38</v>
          </cell>
          <cell r="J98">
            <v>1.84</v>
          </cell>
          <cell r="K98">
            <v>296</v>
          </cell>
          <cell r="L98">
            <v>425.34453781512605</v>
          </cell>
          <cell r="M98">
            <v>3745.5840000000003</v>
          </cell>
          <cell r="N98">
            <v>68</v>
          </cell>
          <cell r="O98">
            <v>3.7</v>
          </cell>
          <cell r="P98">
            <v>4.7</v>
          </cell>
          <cell r="Q98">
            <v>3733</v>
          </cell>
          <cell r="R98" t="str">
            <v>No</v>
          </cell>
          <cell r="S98" t="str">
            <v>No</v>
          </cell>
          <cell r="T98">
            <v>0</v>
          </cell>
          <cell r="U98">
            <v>41844</v>
          </cell>
          <cell r="V98">
            <v>41850</v>
          </cell>
          <cell r="W98" t="str">
            <v>United States, Canada</v>
          </cell>
          <cell r="X98" t="str">
            <v>ES_0087091_UFNE5BJP113+_08012014052210_2751396</v>
          </cell>
          <cell r="Y98" t="str">
            <v>No</v>
          </cell>
          <cell r="Z98">
            <v>0</v>
          </cell>
          <cell r="AA98">
            <v>0</v>
          </cell>
        </row>
        <row r="99">
          <cell r="C99" t="str">
            <v>UTEE5ASP173+</v>
          </cell>
          <cell r="D99">
            <v>0</v>
          </cell>
          <cell r="E99">
            <v>1</v>
          </cell>
          <cell r="F99" t="str">
            <v>Front Load</v>
          </cell>
          <cell r="G99" t="str">
            <v>Residential</v>
          </cell>
          <cell r="H99">
            <v>3.42</v>
          </cell>
          <cell r="I99">
            <v>2.38</v>
          </cell>
          <cell r="J99">
            <v>1.84</v>
          </cell>
          <cell r="K99">
            <v>296</v>
          </cell>
          <cell r="L99">
            <v>425.34453781512605</v>
          </cell>
          <cell r="M99">
            <v>3745.5840000000003</v>
          </cell>
          <cell r="N99">
            <v>68</v>
          </cell>
          <cell r="O99">
            <v>3.7</v>
          </cell>
          <cell r="P99">
            <v>4.7</v>
          </cell>
          <cell r="Q99">
            <v>3733</v>
          </cell>
          <cell r="R99" t="str">
            <v>No</v>
          </cell>
          <cell r="S99" t="str">
            <v>No</v>
          </cell>
          <cell r="T99">
            <v>0</v>
          </cell>
          <cell r="U99">
            <v>41844</v>
          </cell>
          <cell r="V99">
            <v>41850</v>
          </cell>
          <cell r="W99" t="str">
            <v>United States, Canada</v>
          </cell>
          <cell r="X99" t="str">
            <v>ES_0087091_UTEE5ASP173+_08012014052210_2751396</v>
          </cell>
          <cell r="Y99" t="str">
            <v>No</v>
          </cell>
          <cell r="Z99">
            <v>0</v>
          </cell>
          <cell r="AA99">
            <v>0</v>
          </cell>
        </row>
        <row r="100">
          <cell r="C100" t="str">
            <v>UTEE5ASP283+</v>
          </cell>
          <cell r="D100">
            <v>0</v>
          </cell>
          <cell r="E100">
            <v>1</v>
          </cell>
          <cell r="F100" t="str">
            <v>Front Load</v>
          </cell>
          <cell r="G100" t="str">
            <v>Residential</v>
          </cell>
          <cell r="H100">
            <v>3.24</v>
          </cell>
          <cell r="I100">
            <v>2.38</v>
          </cell>
          <cell r="J100">
            <v>1.84</v>
          </cell>
          <cell r="K100">
            <v>296</v>
          </cell>
          <cell r="L100">
            <v>402.95798319327736</v>
          </cell>
          <cell r="M100">
            <v>3548.4480000000003</v>
          </cell>
          <cell r="N100">
            <v>68</v>
          </cell>
          <cell r="O100">
            <v>3.7</v>
          </cell>
          <cell r="P100">
            <v>4.7</v>
          </cell>
          <cell r="Q100">
            <v>3536</v>
          </cell>
          <cell r="R100" t="str">
            <v>No</v>
          </cell>
          <cell r="S100" t="str">
            <v>No</v>
          </cell>
          <cell r="T100">
            <v>0</v>
          </cell>
          <cell r="U100">
            <v>41844</v>
          </cell>
          <cell r="V100">
            <v>42074</v>
          </cell>
          <cell r="W100" t="str">
            <v>United States, Canada</v>
          </cell>
          <cell r="X100" t="str">
            <v>ES_0087091_UTEE5ASP283+_03112015034725_2751396</v>
          </cell>
          <cell r="Y100" t="str">
            <v>No</v>
          </cell>
          <cell r="Z100">
            <v>0</v>
          </cell>
          <cell r="AA100">
            <v>0</v>
          </cell>
        </row>
        <row r="101">
          <cell r="C101" t="str">
            <v>UTGE5ASP113+</v>
          </cell>
          <cell r="D101">
            <v>0</v>
          </cell>
          <cell r="E101">
            <v>1</v>
          </cell>
          <cell r="F101" t="str">
            <v>Front Load</v>
          </cell>
          <cell r="G101" t="str">
            <v>Residential</v>
          </cell>
          <cell r="H101">
            <v>3.24</v>
          </cell>
          <cell r="I101">
            <v>2.38</v>
          </cell>
          <cell r="J101">
            <v>1.84</v>
          </cell>
          <cell r="K101">
            <v>296</v>
          </cell>
          <cell r="L101">
            <v>402.95798319327736</v>
          </cell>
          <cell r="M101">
            <v>3548.4480000000003</v>
          </cell>
          <cell r="N101">
            <v>68</v>
          </cell>
          <cell r="O101">
            <v>3.7</v>
          </cell>
          <cell r="P101">
            <v>4.7</v>
          </cell>
          <cell r="Q101">
            <v>3536</v>
          </cell>
          <cell r="R101" t="str">
            <v>No</v>
          </cell>
          <cell r="S101" t="str">
            <v>No</v>
          </cell>
          <cell r="T101">
            <v>0</v>
          </cell>
          <cell r="U101">
            <v>41844</v>
          </cell>
          <cell r="V101">
            <v>42074</v>
          </cell>
          <cell r="W101" t="str">
            <v>United States, Canada</v>
          </cell>
          <cell r="X101" t="str">
            <v>ES_0087091_UTGE5ASP113+_03112015034725_2751396</v>
          </cell>
          <cell r="Y101" t="str">
            <v>No</v>
          </cell>
          <cell r="Z101">
            <v>0</v>
          </cell>
          <cell r="AA101">
            <v>0</v>
          </cell>
        </row>
        <row r="102">
          <cell r="C102" t="str">
            <v>WFW72HED*+</v>
          </cell>
          <cell r="D102">
            <v>0</v>
          </cell>
          <cell r="E102">
            <v>883049332109</v>
          </cell>
          <cell r="F102" t="str">
            <v>Front Load</v>
          </cell>
          <cell r="G102" t="str">
            <v>Residential</v>
          </cell>
          <cell r="H102">
            <v>4.17</v>
          </cell>
          <cell r="I102">
            <v>2.75</v>
          </cell>
          <cell r="J102">
            <v>1.84</v>
          </cell>
          <cell r="K102">
            <v>296</v>
          </cell>
          <cell r="L102">
            <v>448.84363636363634</v>
          </cell>
          <cell r="M102">
            <v>3949.8240000000001</v>
          </cell>
          <cell r="N102">
            <v>109</v>
          </cell>
          <cell r="O102">
            <v>3.2</v>
          </cell>
          <cell r="P102">
            <v>4.7</v>
          </cell>
          <cell r="Q102">
            <v>3936</v>
          </cell>
          <cell r="R102" t="str">
            <v>No</v>
          </cell>
          <cell r="S102" t="str">
            <v>Yes</v>
          </cell>
          <cell r="T102" t="str">
            <v>ES_0022856_WED72HEDW0_07022014121321_8888888, ES_0022856_YWED72HEDW0_07292014032819_2742600</v>
          </cell>
          <cell r="U102">
            <v>42045</v>
          </cell>
          <cell r="V102">
            <v>42041</v>
          </cell>
          <cell r="W102" t="str">
            <v>United States, Canada</v>
          </cell>
          <cell r="X102" t="str">
            <v>ES_0022856_WFW72HED*+_02102015015120_70023227</v>
          </cell>
          <cell r="Y102" t="str">
            <v>Yes</v>
          </cell>
          <cell r="Z102">
            <v>0</v>
          </cell>
          <cell r="AA102">
            <v>0</v>
          </cell>
        </row>
        <row r="103">
          <cell r="C103" t="str">
            <v>WFW81HED*+</v>
          </cell>
          <cell r="D103">
            <v>0</v>
          </cell>
          <cell r="E103">
            <v>883049332093</v>
          </cell>
          <cell r="F103" t="str">
            <v>Front Load</v>
          </cell>
          <cell r="G103" t="str">
            <v>Residential</v>
          </cell>
          <cell r="H103">
            <v>4.17</v>
          </cell>
          <cell r="I103">
            <v>2.75</v>
          </cell>
          <cell r="J103">
            <v>1.84</v>
          </cell>
          <cell r="K103">
            <v>296</v>
          </cell>
          <cell r="L103">
            <v>448.84363636363634</v>
          </cell>
          <cell r="M103">
            <v>3949.8240000000001</v>
          </cell>
          <cell r="N103">
            <v>109</v>
          </cell>
          <cell r="O103">
            <v>3.2</v>
          </cell>
          <cell r="P103">
            <v>4.7</v>
          </cell>
          <cell r="Q103">
            <v>3936</v>
          </cell>
          <cell r="R103" t="str">
            <v>No</v>
          </cell>
          <cell r="S103" t="str">
            <v>Yes</v>
          </cell>
          <cell r="T103" t="str">
            <v>ES_0022856_WED81HEDW0_07022014121321_8888888, ES_0022856_YWED81HEDW0_07292014032819_2742600</v>
          </cell>
          <cell r="U103">
            <v>42045</v>
          </cell>
          <cell r="V103">
            <v>42041</v>
          </cell>
          <cell r="W103" t="str">
            <v>United States, Canada</v>
          </cell>
          <cell r="X103" t="str">
            <v>ES_0022856_WFW81HED*+_02102015015120_70023227</v>
          </cell>
          <cell r="Y103" t="str">
            <v>Yes</v>
          </cell>
          <cell r="Z103">
            <v>0</v>
          </cell>
          <cell r="AA103">
            <v>0</v>
          </cell>
        </row>
        <row r="104">
          <cell r="C104" t="str">
            <v>WFW8740D*+</v>
          </cell>
          <cell r="D104">
            <v>0</v>
          </cell>
          <cell r="E104">
            <v>883049332086</v>
          </cell>
          <cell r="F104" t="str">
            <v>Front Load</v>
          </cell>
          <cell r="G104" t="str">
            <v>Residential</v>
          </cell>
          <cell r="H104">
            <v>4.3600000000000003</v>
          </cell>
          <cell r="I104">
            <v>2.38</v>
          </cell>
          <cell r="J104">
            <v>1.84</v>
          </cell>
          <cell r="K104">
            <v>296</v>
          </cell>
          <cell r="L104">
            <v>542.2521008403362</v>
          </cell>
          <cell r="M104">
            <v>4775.0720000000001</v>
          </cell>
          <cell r="N104">
            <v>109</v>
          </cell>
          <cell r="O104">
            <v>3.7</v>
          </cell>
          <cell r="P104">
            <v>4.7</v>
          </cell>
          <cell r="Q104">
            <v>4759</v>
          </cell>
          <cell r="R104" t="str">
            <v>No</v>
          </cell>
          <cell r="S104" t="str">
            <v>Yes</v>
          </cell>
          <cell r="T104" t="str">
            <v>ES_0022856_WED8740DW0_07022014121321_8888888</v>
          </cell>
          <cell r="U104">
            <v>42045</v>
          </cell>
          <cell r="V104">
            <v>42040</v>
          </cell>
          <cell r="W104" t="str">
            <v>United States, Canada</v>
          </cell>
          <cell r="X104" t="str">
            <v>ES_0022856_WFW8740D*+_02102015015120_70023227</v>
          </cell>
          <cell r="Y104" t="str">
            <v>No</v>
          </cell>
          <cell r="Z104">
            <v>0</v>
          </cell>
          <cell r="AA104">
            <v>0</v>
          </cell>
        </row>
        <row r="105">
          <cell r="C105" t="str">
            <v>WFW87HED*+</v>
          </cell>
          <cell r="D105">
            <v>0</v>
          </cell>
          <cell r="E105">
            <v>883049332079</v>
          </cell>
          <cell r="F105" t="str">
            <v>Front Load</v>
          </cell>
          <cell r="G105" t="str">
            <v>Residential</v>
          </cell>
          <cell r="H105">
            <v>4.3600000000000003</v>
          </cell>
          <cell r="I105">
            <v>2.75</v>
          </cell>
          <cell r="J105">
            <v>1.84</v>
          </cell>
          <cell r="K105">
            <v>296</v>
          </cell>
          <cell r="L105">
            <v>469.29454545454553</v>
          </cell>
          <cell r="M105">
            <v>4129.7920000000004</v>
          </cell>
          <cell r="N105">
            <v>109</v>
          </cell>
          <cell r="O105">
            <v>3.2</v>
          </cell>
          <cell r="P105">
            <v>4.7</v>
          </cell>
          <cell r="Q105">
            <v>4116</v>
          </cell>
          <cell r="R105" t="str">
            <v>No</v>
          </cell>
          <cell r="S105" t="str">
            <v>Yes</v>
          </cell>
          <cell r="T105" t="str">
            <v>ES_0022856_WED87HEDW0_07022014121321_8888888, ES_0022856_YWED87HEDW0_07292014032819_2742600</v>
          </cell>
          <cell r="U105">
            <v>42045</v>
          </cell>
          <cell r="V105">
            <v>42040</v>
          </cell>
          <cell r="W105" t="str">
            <v>United States, Canada</v>
          </cell>
          <cell r="X105" t="str">
            <v>ES_0022856_WFW87HED*+_02102015015120_70023227</v>
          </cell>
          <cell r="Y105" t="str">
            <v>Yes</v>
          </cell>
          <cell r="Z105">
            <v>0</v>
          </cell>
          <cell r="AA105">
            <v>0</v>
          </cell>
        </row>
        <row r="106">
          <cell r="C106" t="str">
            <v>WFW95HED*+</v>
          </cell>
          <cell r="D106">
            <v>0</v>
          </cell>
          <cell r="E106">
            <v>883049334882</v>
          </cell>
          <cell r="F106" t="str">
            <v>Front Load</v>
          </cell>
          <cell r="G106" t="str">
            <v>Residential</v>
          </cell>
          <cell r="H106">
            <v>4.49</v>
          </cell>
          <cell r="I106">
            <v>2.75</v>
          </cell>
          <cell r="J106">
            <v>1.84</v>
          </cell>
          <cell r="K106">
            <v>296</v>
          </cell>
          <cell r="L106">
            <v>483.28727272727269</v>
          </cell>
          <cell r="M106">
            <v>4252.9280000000008</v>
          </cell>
          <cell r="N106">
            <v>109</v>
          </cell>
          <cell r="O106">
            <v>3.2</v>
          </cell>
          <cell r="P106">
            <v>4.7</v>
          </cell>
          <cell r="Q106">
            <v>4239</v>
          </cell>
          <cell r="R106" t="str">
            <v>No</v>
          </cell>
          <cell r="S106" t="str">
            <v>Yes</v>
          </cell>
          <cell r="T106" t="str">
            <v>ES_0022856_WED95HEDW0_07022014121321_8888888, ES_0022856_YWED95HEDW0_07292014032819_2742600</v>
          </cell>
          <cell r="U106">
            <v>42045</v>
          </cell>
          <cell r="V106">
            <v>42040</v>
          </cell>
          <cell r="W106" t="str">
            <v>United States, Canada</v>
          </cell>
          <cell r="X106" t="str">
            <v>ES_0022856_WFW95HED*+_02102015015120_70023227</v>
          </cell>
          <cell r="Y106" t="str">
            <v>Yes</v>
          </cell>
          <cell r="Z106">
            <v>0</v>
          </cell>
          <cell r="AA106">
            <v>0</v>
          </cell>
        </row>
        <row r="107">
          <cell r="C107" t="str">
            <v>WFW97HED*+</v>
          </cell>
          <cell r="D107">
            <v>0</v>
          </cell>
          <cell r="E107">
            <v>883049333601</v>
          </cell>
          <cell r="F107" t="str">
            <v>Front Load</v>
          </cell>
          <cell r="G107" t="str">
            <v>Residential</v>
          </cell>
          <cell r="H107">
            <v>4.49</v>
          </cell>
          <cell r="I107">
            <v>2.75</v>
          </cell>
          <cell r="J107">
            <v>1.84</v>
          </cell>
          <cell r="K107">
            <v>296</v>
          </cell>
          <cell r="L107">
            <v>483.28727272727269</v>
          </cell>
          <cell r="M107">
            <v>4252.9280000000008</v>
          </cell>
          <cell r="N107">
            <v>109</v>
          </cell>
          <cell r="O107">
            <v>3.2</v>
          </cell>
          <cell r="P107">
            <v>4.7</v>
          </cell>
          <cell r="Q107">
            <v>4239</v>
          </cell>
          <cell r="R107" t="str">
            <v>No</v>
          </cell>
          <cell r="S107" t="str">
            <v>Yes</v>
          </cell>
          <cell r="T107" t="str">
            <v>ES_0022856_WED97HEDW0_07022014121321_8888888, ES_0022856_YWED97HEDW0_07292014032819_2742600</v>
          </cell>
          <cell r="U107">
            <v>42045</v>
          </cell>
          <cell r="V107">
            <v>42040</v>
          </cell>
          <cell r="W107" t="str">
            <v>United States, Canada</v>
          </cell>
          <cell r="X107" t="str">
            <v>ES_0022856_WFW97HED*+_02102015015120_70023227</v>
          </cell>
          <cell r="Y107" t="str">
            <v>Yes</v>
          </cell>
          <cell r="Z107">
            <v>0</v>
          </cell>
          <cell r="AA107">
            <v>0</v>
          </cell>
        </row>
        <row r="108">
          <cell r="C108" t="str">
            <v>CLCE600***</v>
          </cell>
          <cell r="D108">
            <v>0</v>
          </cell>
          <cell r="E108">
            <v>12505386626</v>
          </cell>
          <cell r="F108" t="str">
            <v>Top Load</v>
          </cell>
          <cell r="G108" t="str">
            <v>Residential</v>
          </cell>
          <cell r="H108">
            <v>3.8</v>
          </cell>
          <cell r="I108">
            <v>2.06</v>
          </cell>
          <cell r="J108">
            <v>1.29</v>
          </cell>
          <cell r="K108">
            <v>296</v>
          </cell>
          <cell r="L108">
            <v>546.01941747572812</v>
          </cell>
          <cell r="M108">
            <v>4836.6399999999994</v>
          </cell>
          <cell r="N108">
            <v>175</v>
          </cell>
          <cell r="O108">
            <v>4.3</v>
          </cell>
          <cell r="P108">
            <v>8.4</v>
          </cell>
          <cell r="Q108">
            <v>4820</v>
          </cell>
          <cell r="R108" t="str">
            <v>No</v>
          </cell>
          <cell r="S108" t="str">
            <v>No</v>
          </cell>
          <cell r="T108">
            <v>0</v>
          </cell>
          <cell r="U108">
            <v>42082</v>
          </cell>
          <cell r="V108">
            <v>42082</v>
          </cell>
          <cell r="W108" t="str">
            <v>United States, Canada</v>
          </cell>
          <cell r="X108" t="str">
            <v>ES_0015649_CLCE600***_03192015020957_70027013</v>
          </cell>
          <cell r="Y108" t="str">
            <v>No</v>
          </cell>
          <cell r="Z108">
            <v>0</v>
          </cell>
          <cell r="AA108">
            <v>0</v>
          </cell>
        </row>
        <row r="109">
          <cell r="C109" t="str">
            <v>CLCE700***</v>
          </cell>
          <cell r="D109">
            <v>0</v>
          </cell>
          <cell r="E109">
            <v>12505386633</v>
          </cell>
          <cell r="F109" t="str">
            <v>Top Load</v>
          </cell>
          <cell r="G109" t="str">
            <v>Residential</v>
          </cell>
          <cell r="H109">
            <v>3.8</v>
          </cell>
          <cell r="I109">
            <v>2.06</v>
          </cell>
          <cell r="J109">
            <v>1.29</v>
          </cell>
          <cell r="K109">
            <v>296</v>
          </cell>
          <cell r="L109">
            <v>546.01941747572812</v>
          </cell>
          <cell r="M109">
            <v>4836.6399999999994</v>
          </cell>
          <cell r="N109">
            <v>175</v>
          </cell>
          <cell r="O109">
            <v>4.3</v>
          </cell>
          <cell r="P109">
            <v>8.4</v>
          </cell>
          <cell r="Q109">
            <v>4820</v>
          </cell>
          <cell r="R109" t="str">
            <v>No</v>
          </cell>
          <cell r="S109" t="str">
            <v>No</v>
          </cell>
          <cell r="T109">
            <v>0</v>
          </cell>
          <cell r="U109">
            <v>42082</v>
          </cell>
          <cell r="V109">
            <v>42082</v>
          </cell>
          <cell r="W109" t="str">
            <v>United States, Canada</v>
          </cell>
          <cell r="X109" t="str">
            <v>ES_0015649_CLCE700***_03192015020957_70027013</v>
          </cell>
          <cell r="Y109" t="str">
            <v>No</v>
          </cell>
          <cell r="Z109">
            <v>0</v>
          </cell>
          <cell r="AA109">
            <v>0</v>
          </cell>
        </row>
        <row r="110">
          <cell r="C110" t="str">
            <v>WL4027J(+)</v>
          </cell>
          <cell r="D110">
            <v>0</v>
          </cell>
          <cell r="E110">
            <v>1</v>
          </cell>
          <cell r="F110" t="str">
            <v>Top Load</v>
          </cell>
          <cell r="G110" t="str">
            <v>Residential</v>
          </cell>
          <cell r="H110">
            <v>3.96</v>
          </cell>
          <cell r="I110">
            <v>2.0699999999999998</v>
          </cell>
          <cell r="J110">
            <v>1.29</v>
          </cell>
          <cell r="K110">
            <v>296</v>
          </cell>
          <cell r="L110">
            <v>566.26086956521749</v>
          </cell>
          <cell r="M110">
            <v>4688.6400000000003</v>
          </cell>
          <cell r="N110">
            <v>126</v>
          </cell>
          <cell r="O110">
            <v>4</v>
          </cell>
          <cell r="P110">
            <v>8.4</v>
          </cell>
          <cell r="Q110">
            <v>4673</v>
          </cell>
          <cell r="R110" t="str">
            <v>No</v>
          </cell>
          <cell r="S110" t="str">
            <v>No</v>
          </cell>
          <cell r="T110">
            <v>0</v>
          </cell>
          <cell r="U110">
            <v>42005</v>
          </cell>
          <cell r="V110">
            <v>42031</v>
          </cell>
          <cell r="W110" t="str">
            <v>United States, Australia, New Zealand, Switzerland, Europe, Taiwan, Japan, Canada</v>
          </cell>
          <cell r="X110" t="str">
            <v>ES_31708_WL4027J(+)_01292015113847_1527793</v>
          </cell>
          <cell r="Y110" t="str">
            <v>No</v>
          </cell>
          <cell r="Z110">
            <v>0</v>
          </cell>
          <cell r="AA110">
            <v>0</v>
          </cell>
        </row>
        <row r="111">
          <cell r="C111" t="str">
            <v>WL4027P(+)</v>
          </cell>
          <cell r="D111">
            <v>0</v>
          </cell>
          <cell r="E111">
            <v>1</v>
          </cell>
          <cell r="F111" t="str">
            <v>Top Load</v>
          </cell>
          <cell r="G111" t="str">
            <v>Residential</v>
          </cell>
          <cell r="H111">
            <v>3.96</v>
          </cell>
          <cell r="I111">
            <v>2.0699999999999998</v>
          </cell>
          <cell r="J111">
            <v>1.29</v>
          </cell>
          <cell r="K111">
            <v>296</v>
          </cell>
          <cell r="L111">
            <v>566.26086956521749</v>
          </cell>
          <cell r="M111">
            <v>4688.6400000000003</v>
          </cell>
          <cell r="N111">
            <v>126</v>
          </cell>
          <cell r="O111">
            <v>4</v>
          </cell>
          <cell r="P111">
            <v>8.4</v>
          </cell>
          <cell r="Q111">
            <v>4673</v>
          </cell>
          <cell r="R111" t="str">
            <v>No</v>
          </cell>
          <cell r="S111" t="str">
            <v>No</v>
          </cell>
          <cell r="T111">
            <v>0</v>
          </cell>
          <cell r="U111">
            <v>42005</v>
          </cell>
          <cell r="V111">
            <v>42031</v>
          </cell>
          <cell r="W111" t="str">
            <v>United States, Australia, New Zealand, Switzerland, Europe, Taiwan, Japan, Canada</v>
          </cell>
          <cell r="X111" t="str">
            <v>ES_31708_WL4027P(+)_01292015113547_1347801</v>
          </cell>
          <cell r="Y111" t="str">
            <v>No</v>
          </cell>
          <cell r="Z111">
            <v>0</v>
          </cell>
          <cell r="AA111">
            <v>0</v>
          </cell>
        </row>
        <row r="112">
          <cell r="C112" t="str">
            <v>FFLE3911***</v>
          </cell>
          <cell r="D112">
            <v>0</v>
          </cell>
          <cell r="E112">
            <v>12505385933</v>
          </cell>
          <cell r="F112" t="str">
            <v>Top Load</v>
          </cell>
          <cell r="G112" t="str">
            <v>Residential</v>
          </cell>
          <cell r="H112">
            <v>3.8</v>
          </cell>
          <cell r="I112">
            <v>2.06</v>
          </cell>
          <cell r="J112">
            <v>1.29</v>
          </cell>
          <cell r="K112">
            <v>296</v>
          </cell>
          <cell r="L112">
            <v>546.01941747572812</v>
          </cell>
          <cell r="M112">
            <v>4836.6399999999994</v>
          </cell>
          <cell r="N112">
            <v>175</v>
          </cell>
          <cell r="O112">
            <v>4.3</v>
          </cell>
          <cell r="P112">
            <v>8.4</v>
          </cell>
          <cell r="Q112">
            <v>4820</v>
          </cell>
          <cell r="R112" t="str">
            <v>No</v>
          </cell>
          <cell r="S112" t="str">
            <v>No</v>
          </cell>
          <cell r="T112">
            <v>0</v>
          </cell>
          <cell r="U112">
            <v>42026</v>
          </cell>
          <cell r="V112">
            <v>41985</v>
          </cell>
          <cell r="W112" t="str">
            <v>United States, Canada</v>
          </cell>
          <cell r="X112" t="str">
            <v>ES_1021080_FFLE3911***_01222015114629_70020570</v>
          </cell>
          <cell r="Y112" t="str">
            <v>No</v>
          </cell>
          <cell r="Z112">
            <v>0</v>
          </cell>
          <cell r="AA112">
            <v>0</v>
          </cell>
        </row>
        <row r="113">
          <cell r="C113" t="str">
            <v>FFLE39C1***</v>
          </cell>
          <cell r="D113">
            <v>0</v>
          </cell>
          <cell r="E113">
            <v>12505385940</v>
          </cell>
          <cell r="F113" t="str">
            <v>Top Load</v>
          </cell>
          <cell r="G113" t="str">
            <v>Residential</v>
          </cell>
          <cell r="H113">
            <v>3.8</v>
          </cell>
          <cell r="I113">
            <v>2.06</v>
          </cell>
          <cell r="J113">
            <v>1.29</v>
          </cell>
          <cell r="K113">
            <v>296</v>
          </cell>
          <cell r="L113">
            <v>546.01941747572812</v>
          </cell>
          <cell r="M113">
            <v>4836.6399999999994</v>
          </cell>
          <cell r="N113">
            <v>175</v>
          </cell>
          <cell r="O113">
            <v>4.3</v>
          </cell>
          <cell r="P113">
            <v>8.4</v>
          </cell>
          <cell r="Q113">
            <v>4820</v>
          </cell>
          <cell r="R113" t="str">
            <v>No</v>
          </cell>
          <cell r="S113" t="str">
            <v>No</v>
          </cell>
          <cell r="T113">
            <v>0</v>
          </cell>
          <cell r="U113">
            <v>42026</v>
          </cell>
          <cell r="V113">
            <v>41985</v>
          </cell>
          <cell r="W113" t="str">
            <v>United States, Canada</v>
          </cell>
          <cell r="X113" t="str">
            <v>ES_1021080_FFLE39C1***_01222015114629_70020570</v>
          </cell>
          <cell r="Y113" t="str">
            <v>No</v>
          </cell>
          <cell r="Z113">
            <v>0</v>
          </cell>
          <cell r="AA113">
            <v>0</v>
          </cell>
        </row>
        <row r="114">
          <cell r="C114" t="str">
            <v>FFLE4033***</v>
          </cell>
          <cell r="D114">
            <v>0</v>
          </cell>
          <cell r="E114">
            <v>12505385964</v>
          </cell>
          <cell r="F114" t="str">
            <v>Top Load</v>
          </cell>
          <cell r="G114" t="str">
            <v>Residential</v>
          </cell>
          <cell r="H114">
            <v>3.8</v>
          </cell>
          <cell r="I114">
            <v>2.06</v>
          </cell>
          <cell r="J114">
            <v>1.29</v>
          </cell>
          <cell r="K114">
            <v>296</v>
          </cell>
          <cell r="L114">
            <v>546.01941747572812</v>
          </cell>
          <cell r="M114">
            <v>4836.6399999999994</v>
          </cell>
          <cell r="N114">
            <v>175</v>
          </cell>
          <cell r="O114">
            <v>4.3</v>
          </cell>
          <cell r="P114">
            <v>8.4</v>
          </cell>
          <cell r="Q114">
            <v>4820</v>
          </cell>
          <cell r="R114" t="str">
            <v>No</v>
          </cell>
          <cell r="S114" t="str">
            <v>No</v>
          </cell>
          <cell r="T114">
            <v>0</v>
          </cell>
          <cell r="U114">
            <v>42026</v>
          </cell>
          <cell r="V114">
            <v>41996</v>
          </cell>
          <cell r="W114" t="str">
            <v>United States, Canada</v>
          </cell>
          <cell r="X114" t="str">
            <v>ES_1021080_FFLE4033***_01222015114629_70020570</v>
          </cell>
          <cell r="Y114" t="str">
            <v>No</v>
          </cell>
          <cell r="Z114">
            <v>0</v>
          </cell>
          <cell r="AA114">
            <v>0</v>
          </cell>
        </row>
        <row r="115">
          <cell r="C115" t="str">
            <v>FFLE40C3***</v>
          </cell>
          <cell r="D115">
            <v>0</v>
          </cell>
          <cell r="E115">
            <v>12505385971</v>
          </cell>
          <cell r="F115" t="str">
            <v>Top Load</v>
          </cell>
          <cell r="G115" t="str">
            <v>Residential</v>
          </cell>
          <cell r="H115">
            <v>3.8</v>
          </cell>
          <cell r="I115">
            <v>2.06</v>
          </cell>
          <cell r="J115">
            <v>1.29</v>
          </cell>
          <cell r="K115">
            <v>296</v>
          </cell>
          <cell r="L115">
            <v>546.01941747572812</v>
          </cell>
          <cell r="M115">
            <v>4836.6399999999994</v>
          </cell>
          <cell r="N115">
            <v>175</v>
          </cell>
          <cell r="O115">
            <v>4.3</v>
          </cell>
          <cell r="P115">
            <v>8.4</v>
          </cell>
          <cell r="Q115">
            <v>4820</v>
          </cell>
          <cell r="R115" t="str">
            <v>No</v>
          </cell>
          <cell r="S115" t="str">
            <v>No</v>
          </cell>
          <cell r="T115">
            <v>0</v>
          </cell>
          <cell r="U115">
            <v>42026</v>
          </cell>
          <cell r="V115">
            <v>41996</v>
          </cell>
          <cell r="W115" t="str">
            <v>United States, Canada</v>
          </cell>
          <cell r="X115" t="str">
            <v>ES_1021080_FFLE40C3***_01222015114629_70020570</v>
          </cell>
          <cell r="Y115" t="str">
            <v>No</v>
          </cell>
          <cell r="Z115">
            <v>0</v>
          </cell>
          <cell r="AA115">
            <v>0</v>
          </cell>
        </row>
        <row r="116">
          <cell r="C116" t="str">
            <v>FFLG3911***</v>
          </cell>
          <cell r="D116">
            <v>0</v>
          </cell>
          <cell r="E116">
            <v>12505385957</v>
          </cell>
          <cell r="F116" t="str">
            <v>Top Load</v>
          </cell>
          <cell r="G116" t="str">
            <v>Residential</v>
          </cell>
          <cell r="H116">
            <v>3.8</v>
          </cell>
          <cell r="I116">
            <v>2.06</v>
          </cell>
          <cell r="J116">
            <v>1.29</v>
          </cell>
          <cell r="K116">
            <v>296</v>
          </cell>
          <cell r="L116">
            <v>546.01941747572812</v>
          </cell>
          <cell r="M116">
            <v>4836.6399999999994</v>
          </cell>
          <cell r="N116">
            <v>175</v>
          </cell>
          <cell r="O116">
            <v>4.3</v>
          </cell>
          <cell r="P116">
            <v>8.4</v>
          </cell>
          <cell r="Q116">
            <v>4820</v>
          </cell>
          <cell r="R116" t="str">
            <v>No</v>
          </cell>
          <cell r="S116" t="str">
            <v>No</v>
          </cell>
          <cell r="T116">
            <v>0</v>
          </cell>
          <cell r="U116">
            <v>42026</v>
          </cell>
          <cell r="V116">
            <v>41985</v>
          </cell>
          <cell r="W116" t="str">
            <v>United States, Canada</v>
          </cell>
          <cell r="X116" t="str">
            <v>ES_1021080_FFLG3911***_01222015114629_70020570</v>
          </cell>
          <cell r="Y116" t="str">
            <v>No</v>
          </cell>
          <cell r="Z116">
            <v>0</v>
          </cell>
          <cell r="AA116">
            <v>0</v>
          </cell>
        </row>
        <row r="117">
          <cell r="C117" t="str">
            <v>FFLG4033***</v>
          </cell>
          <cell r="D117">
            <v>0</v>
          </cell>
          <cell r="E117">
            <v>12505385988</v>
          </cell>
          <cell r="F117" t="str">
            <v>Top Load</v>
          </cell>
          <cell r="G117" t="str">
            <v>Residential</v>
          </cell>
          <cell r="H117">
            <v>3.8</v>
          </cell>
          <cell r="I117">
            <v>2.06</v>
          </cell>
          <cell r="J117">
            <v>1.29</v>
          </cell>
          <cell r="K117">
            <v>296</v>
          </cell>
          <cell r="L117">
            <v>546.01941747572812</v>
          </cell>
          <cell r="M117">
            <v>4836.6399999999994</v>
          </cell>
          <cell r="N117">
            <v>175</v>
          </cell>
          <cell r="O117">
            <v>4.3</v>
          </cell>
          <cell r="P117">
            <v>8.4</v>
          </cell>
          <cell r="Q117">
            <v>4820</v>
          </cell>
          <cell r="R117" t="str">
            <v>No</v>
          </cell>
          <cell r="S117" t="str">
            <v>No</v>
          </cell>
          <cell r="T117">
            <v>0</v>
          </cell>
          <cell r="U117">
            <v>42026</v>
          </cell>
          <cell r="V117">
            <v>41996</v>
          </cell>
          <cell r="W117" t="str">
            <v>United States, Canada</v>
          </cell>
          <cell r="X117" t="str">
            <v>ES_1021080_FFLG4033***_01222015114629_70020570</v>
          </cell>
          <cell r="Y117" t="str">
            <v>No</v>
          </cell>
          <cell r="Z117">
            <v>0</v>
          </cell>
          <cell r="AA117">
            <v>0</v>
          </cell>
        </row>
        <row r="118">
          <cell r="C118" t="str">
            <v>HLTW500AXW</v>
          </cell>
          <cell r="D118">
            <v>0</v>
          </cell>
          <cell r="E118">
            <v>688057360300</v>
          </cell>
          <cell r="F118" t="str">
            <v>Top Load</v>
          </cell>
          <cell r="G118" t="str">
            <v>Residential</v>
          </cell>
          <cell r="H118">
            <v>3.45</v>
          </cell>
          <cell r="I118">
            <v>0</v>
          </cell>
          <cell r="J118">
            <v>1.29</v>
          </cell>
          <cell r="K118">
            <v>296</v>
          </cell>
          <cell r="L118" t="e">
            <v>#DIV/0!</v>
          </cell>
          <cell r="M118">
            <v>0</v>
          </cell>
          <cell r="N118">
            <v>108</v>
          </cell>
          <cell r="O118">
            <v>0</v>
          </cell>
          <cell r="P118">
            <v>8.4</v>
          </cell>
          <cell r="Q118">
            <v>0</v>
          </cell>
          <cell r="R118" t="str">
            <v>No</v>
          </cell>
          <cell r="S118" t="str">
            <v>No</v>
          </cell>
          <cell r="T118">
            <v>0</v>
          </cell>
          <cell r="U118">
            <v>42063</v>
          </cell>
          <cell r="V118">
            <v>42020</v>
          </cell>
          <cell r="W118" t="str">
            <v>United States, Canada</v>
          </cell>
          <cell r="X118" t="str">
            <v>ES_1105786_HLTW500AXW_01172015031200_70019652</v>
          </cell>
          <cell r="Y118" t="str">
            <v>No</v>
          </cell>
          <cell r="Z118">
            <v>0</v>
          </cell>
          <cell r="AA118">
            <v>0</v>
          </cell>
        </row>
        <row r="119">
          <cell r="C119" t="str">
            <v>ITW4971D*+</v>
          </cell>
          <cell r="D119">
            <v>0</v>
          </cell>
          <cell r="E119">
            <v>883049355580</v>
          </cell>
          <cell r="F119" t="str">
            <v>Top Load</v>
          </cell>
          <cell r="G119" t="str">
            <v>Residential</v>
          </cell>
          <cell r="H119">
            <v>3.79</v>
          </cell>
          <cell r="I119">
            <v>0</v>
          </cell>
          <cell r="J119">
            <v>1.29</v>
          </cell>
          <cell r="K119">
            <v>296</v>
          </cell>
          <cell r="L119" t="e">
            <v>#DIV/0!</v>
          </cell>
          <cell r="M119">
            <v>0</v>
          </cell>
          <cell r="N119">
            <v>135</v>
          </cell>
          <cell r="O119">
            <v>0</v>
          </cell>
          <cell r="P119">
            <v>8.4</v>
          </cell>
          <cell r="Q119">
            <v>0</v>
          </cell>
          <cell r="R119" t="str">
            <v>No</v>
          </cell>
          <cell r="S119">
            <v>0</v>
          </cell>
          <cell r="T119">
            <v>0</v>
          </cell>
          <cell r="U119">
            <v>41913</v>
          </cell>
          <cell r="V119">
            <v>41891</v>
          </cell>
          <cell r="W119" t="str">
            <v>United States, Canada</v>
          </cell>
          <cell r="X119" t="str">
            <v>ES_0022856_ITW4971D*+_09122014112612_2760632</v>
          </cell>
          <cell r="Y119" t="str">
            <v>No</v>
          </cell>
          <cell r="Z119">
            <v>0</v>
          </cell>
          <cell r="AA119">
            <v>0</v>
          </cell>
        </row>
        <row r="120">
          <cell r="C120" t="str">
            <v>2613*41+</v>
          </cell>
          <cell r="D120">
            <v>0</v>
          </cell>
          <cell r="E120">
            <v>883049334691</v>
          </cell>
          <cell r="F120" t="str">
            <v>Top Load</v>
          </cell>
          <cell r="G120" t="str">
            <v>Residential</v>
          </cell>
          <cell r="H120">
            <v>4.79</v>
          </cell>
          <cell r="I120">
            <v>2.06</v>
          </cell>
          <cell r="J120">
            <v>1.29</v>
          </cell>
          <cell r="K120">
            <v>296</v>
          </cell>
          <cell r="L120">
            <v>688.27184466019412</v>
          </cell>
          <cell r="M120">
            <v>6096.7119999999995</v>
          </cell>
          <cell r="N120">
            <v>169</v>
          </cell>
          <cell r="O120">
            <v>4.3</v>
          </cell>
          <cell r="P120">
            <v>8.4</v>
          </cell>
          <cell r="Q120">
            <v>6076</v>
          </cell>
          <cell r="R120" t="str">
            <v>No</v>
          </cell>
          <cell r="S120" t="str">
            <v>No</v>
          </cell>
          <cell r="T120">
            <v>0</v>
          </cell>
          <cell r="U120">
            <v>42086</v>
          </cell>
          <cell r="V120">
            <v>42034</v>
          </cell>
          <cell r="W120" t="str">
            <v>United States, Canada</v>
          </cell>
          <cell r="X120" t="str">
            <v>ES_0022856_2613*41+_01312015020022_70021972</v>
          </cell>
          <cell r="Y120" t="str">
            <v>No</v>
          </cell>
          <cell r="Z120">
            <v>0</v>
          </cell>
          <cell r="AA120">
            <v>0</v>
          </cell>
        </row>
        <row r="121">
          <cell r="C121" t="str">
            <v>2713*41+</v>
          </cell>
          <cell r="D121">
            <v>0</v>
          </cell>
          <cell r="E121">
            <v>883049334707</v>
          </cell>
          <cell r="F121" t="str">
            <v>Top Load</v>
          </cell>
          <cell r="G121" t="str">
            <v>Residential</v>
          </cell>
          <cell r="H121">
            <v>4.79</v>
          </cell>
          <cell r="I121">
            <v>2.06</v>
          </cell>
          <cell r="J121">
            <v>1.29</v>
          </cell>
          <cell r="K121">
            <v>296</v>
          </cell>
          <cell r="L121">
            <v>688.27184466019412</v>
          </cell>
          <cell r="M121">
            <v>6096.7119999999995</v>
          </cell>
          <cell r="N121">
            <v>169</v>
          </cell>
          <cell r="O121">
            <v>4.3</v>
          </cell>
          <cell r="P121">
            <v>8.4</v>
          </cell>
          <cell r="Q121">
            <v>6076</v>
          </cell>
          <cell r="R121" t="str">
            <v>No</v>
          </cell>
          <cell r="S121" t="str">
            <v>No</v>
          </cell>
          <cell r="T121">
            <v>0</v>
          </cell>
          <cell r="U121">
            <v>42086</v>
          </cell>
          <cell r="V121">
            <v>42034</v>
          </cell>
          <cell r="W121" t="str">
            <v>United States, Canada</v>
          </cell>
          <cell r="X121" t="str">
            <v>ES_0022856_2713*41+_01312015020022_70021972</v>
          </cell>
          <cell r="Y121" t="str">
            <v>No</v>
          </cell>
          <cell r="Z121">
            <v>0</v>
          </cell>
          <cell r="AA121">
            <v>0</v>
          </cell>
        </row>
        <row r="122">
          <cell r="C122" t="str">
            <v>2813*41+</v>
          </cell>
          <cell r="D122">
            <v>0</v>
          </cell>
          <cell r="E122">
            <v>883049334714</v>
          </cell>
          <cell r="F122" t="str">
            <v>Top Load</v>
          </cell>
          <cell r="G122" t="str">
            <v>Residential</v>
          </cell>
          <cell r="H122">
            <v>5.28</v>
          </cell>
          <cell r="I122">
            <v>2.06</v>
          </cell>
          <cell r="J122">
            <v>1.29</v>
          </cell>
          <cell r="K122">
            <v>296</v>
          </cell>
          <cell r="L122">
            <v>758.67961165048553</v>
          </cell>
          <cell r="M122">
            <v>6720.384</v>
          </cell>
          <cell r="N122">
            <v>195</v>
          </cell>
          <cell r="O122">
            <v>4.3</v>
          </cell>
          <cell r="P122">
            <v>8.4</v>
          </cell>
          <cell r="Q122">
            <v>6698</v>
          </cell>
          <cell r="R122" t="str">
            <v>No</v>
          </cell>
          <cell r="S122" t="str">
            <v>Yes</v>
          </cell>
          <cell r="T122" t="str">
            <v>ES_0015649_6813*41+_01292015110238_8888888</v>
          </cell>
          <cell r="U122">
            <v>42058</v>
          </cell>
          <cell r="V122">
            <v>42034</v>
          </cell>
          <cell r="W122" t="str">
            <v>United States, Canada</v>
          </cell>
          <cell r="X122" t="str">
            <v>ES_0022856_2813*41+_01312015020022_70021972</v>
          </cell>
          <cell r="Y122" t="str">
            <v>No</v>
          </cell>
          <cell r="Z122">
            <v>0</v>
          </cell>
          <cell r="AA122">
            <v>0</v>
          </cell>
        </row>
        <row r="123">
          <cell r="C123" t="str">
            <v>2913*41+</v>
          </cell>
          <cell r="D123">
            <v>0</v>
          </cell>
          <cell r="E123">
            <v>883049334738</v>
          </cell>
          <cell r="F123" t="str">
            <v>Top Load</v>
          </cell>
          <cell r="G123" t="str">
            <v>Residential</v>
          </cell>
          <cell r="H123">
            <v>5.28</v>
          </cell>
          <cell r="I123">
            <v>2.06</v>
          </cell>
          <cell r="J123">
            <v>1.29</v>
          </cell>
          <cell r="K123">
            <v>296</v>
          </cell>
          <cell r="L123">
            <v>758.67961165048553</v>
          </cell>
          <cell r="M123">
            <v>6720.384</v>
          </cell>
          <cell r="N123">
            <v>195</v>
          </cell>
          <cell r="O123">
            <v>4.3</v>
          </cell>
          <cell r="P123">
            <v>8.4</v>
          </cell>
          <cell r="Q123">
            <v>6698</v>
          </cell>
          <cell r="R123" t="str">
            <v>No</v>
          </cell>
          <cell r="S123" t="str">
            <v>Yes</v>
          </cell>
          <cell r="T123" t="str">
            <v>ES_0015649_6913*41+_01292015110238_8888888</v>
          </cell>
          <cell r="U123">
            <v>42058</v>
          </cell>
          <cell r="V123">
            <v>42034</v>
          </cell>
          <cell r="W123" t="str">
            <v>United States, Canada</v>
          </cell>
          <cell r="X123" t="str">
            <v>ES_0022856_2913*41+_01312015020022_70021972</v>
          </cell>
          <cell r="Y123" t="str">
            <v>No</v>
          </cell>
          <cell r="Z123">
            <v>0</v>
          </cell>
          <cell r="AA123">
            <v>0</v>
          </cell>
        </row>
        <row r="124">
          <cell r="C124" t="str">
            <v>417.6171*51*</v>
          </cell>
          <cell r="D124">
            <v>0</v>
          </cell>
          <cell r="E124">
            <v>12505386343</v>
          </cell>
          <cell r="F124" t="str">
            <v>Top Load</v>
          </cell>
          <cell r="G124" t="str">
            <v>Residential</v>
          </cell>
          <cell r="H124">
            <v>3.8</v>
          </cell>
          <cell r="I124">
            <v>2.06</v>
          </cell>
          <cell r="J124">
            <v>1.29</v>
          </cell>
          <cell r="K124">
            <v>296</v>
          </cell>
          <cell r="L124">
            <v>546.01941747572812</v>
          </cell>
          <cell r="M124">
            <v>4836.6399999999994</v>
          </cell>
          <cell r="N124">
            <v>175</v>
          </cell>
          <cell r="O124">
            <v>4.3</v>
          </cell>
          <cell r="P124">
            <v>8.4</v>
          </cell>
          <cell r="Q124">
            <v>4820</v>
          </cell>
          <cell r="R124" t="str">
            <v>No</v>
          </cell>
          <cell r="S124" t="str">
            <v>No</v>
          </cell>
          <cell r="T124">
            <v>0</v>
          </cell>
          <cell r="U124">
            <v>42026</v>
          </cell>
          <cell r="V124">
            <v>41985</v>
          </cell>
          <cell r="W124" t="str">
            <v>United States, Canada</v>
          </cell>
          <cell r="X124" t="str">
            <v>ES_1021080_417.6171*51*_01222015114629_70020570</v>
          </cell>
          <cell r="Y124" t="str">
            <v>No</v>
          </cell>
          <cell r="Z124">
            <v>0</v>
          </cell>
          <cell r="AA124">
            <v>0</v>
          </cell>
        </row>
        <row r="125">
          <cell r="C125" t="str">
            <v>417.6172*51*</v>
          </cell>
          <cell r="D125">
            <v>0</v>
          </cell>
          <cell r="E125">
            <v>12505386367</v>
          </cell>
          <cell r="F125" t="str">
            <v>Top Load</v>
          </cell>
          <cell r="G125" t="str">
            <v>Residential</v>
          </cell>
          <cell r="H125">
            <v>3.8</v>
          </cell>
          <cell r="I125">
            <v>2.06</v>
          </cell>
          <cell r="J125">
            <v>1.29</v>
          </cell>
          <cell r="K125">
            <v>296</v>
          </cell>
          <cell r="L125">
            <v>546.01941747572812</v>
          </cell>
          <cell r="M125">
            <v>4836.6399999999994</v>
          </cell>
          <cell r="N125">
            <v>175</v>
          </cell>
          <cell r="O125">
            <v>4.3</v>
          </cell>
          <cell r="P125">
            <v>8.4</v>
          </cell>
          <cell r="Q125">
            <v>4820</v>
          </cell>
          <cell r="R125" t="str">
            <v>No</v>
          </cell>
          <cell r="S125" t="str">
            <v>No</v>
          </cell>
          <cell r="T125">
            <v>0</v>
          </cell>
          <cell r="U125">
            <v>42026</v>
          </cell>
          <cell r="V125">
            <v>41996</v>
          </cell>
          <cell r="W125" t="str">
            <v>United States, Canada</v>
          </cell>
          <cell r="X125" t="str">
            <v>ES_1021080_417.6172*51*_01222015114629_70020570</v>
          </cell>
          <cell r="Y125" t="str">
            <v>No</v>
          </cell>
          <cell r="Z125">
            <v>0</v>
          </cell>
          <cell r="AA125">
            <v>0</v>
          </cell>
        </row>
        <row r="126">
          <cell r="C126" t="str">
            <v>417.7171*51*</v>
          </cell>
          <cell r="D126">
            <v>0</v>
          </cell>
          <cell r="E126">
            <v>12505386350</v>
          </cell>
          <cell r="F126" t="str">
            <v>Top Load</v>
          </cell>
          <cell r="G126" t="str">
            <v>Residential</v>
          </cell>
          <cell r="H126">
            <v>3.8</v>
          </cell>
          <cell r="I126">
            <v>2.06</v>
          </cell>
          <cell r="J126">
            <v>1.29</v>
          </cell>
          <cell r="K126">
            <v>296</v>
          </cell>
          <cell r="L126">
            <v>546.01941747572812</v>
          </cell>
          <cell r="M126">
            <v>4836.6399999999994</v>
          </cell>
          <cell r="N126">
            <v>175</v>
          </cell>
          <cell r="O126">
            <v>4.3</v>
          </cell>
          <cell r="P126">
            <v>8.4</v>
          </cell>
          <cell r="Q126">
            <v>4820</v>
          </cell>
          <cell r="R126" t="str">
            <v>No</v>
          </cell>
          <cell r="S126" t="str">
            <v>No</v>
          </cell>
          <cell r="T126">
            <v>0</v>
          </cell>
          <cell r="U126">
            <v>42026</v>
          </cell>
          <cell r="V126">
            <v>41985</v>
          </cell>
          <cell r="W126" t="str">
            <v>United States, Canada</v>
          </cell>
          <cell r="X126" t="str">
            <v>ES_1021080_417.7171*51*_01222015114629_70020570</v>
          </cell>
          <cell r="Y126" t="str">
            <v>No</v>
          </cell>
          <cell r="Z126">
            <v>0</v>
          </cell>
          <cell r="AA126">
            <v>0</v>
          </cell>
        </row>
        <row r="127">
          <cell r="C127" t="str">
            <v>417.7172*51*</v>
          </cell>
          <cell r="D127">
            <v>0</v>
          </cell>
          <cell r="E127">
            <v>12505386374</v>
          </cell>
          <cell r="F127" t="str">
            <v>Top Load</v>
          </cell>
          <cell r="G127" t="str">
            <v>Residential</v>
          </cell>
          <cell r="H127">
            <v>3.8</v>
          </cell>
          <cell r="I127">
            <v>2.06</v>
          </cell>
          <cell r="J127">
            <v>1.29</v>
          </cell>
          <cell r="K127">
            <v>296</v>
          </cell>
          <cell r="L127">
            <v>546.01941747572812</v>
          </cell>
          <cell r="M127">
            <v>4836.6399999999994</v>
          </cell>
          <cell r="N127">
            <v>175</v>
          </cell>
          <cell r="O127">
            <v>4.3</v>
          </cell>
          <cell r="P127">
            <v>8.4</v>
          </cell>
          <cell r="Q127">
            <v>4820</v>
          </cell>
          <cell r="R127" t="str">
            <v>No</v>
          </cell>
          <cell r="S127" t="str">
            <v>No</v>
          </cell>
          <cell r="T127">
            <v>0</v>
          </cell>
          <cell r="U127">
            <v>42026</v>
          </cell>
          <cell r="V127">
            <v>41996</v>
          </cell>
          <cell r="W127" t="str">
            <v>United States, Canada</v>
          </cell>
          <cell r="X127" t="str">
            <v>ES_1021080_417.7172*51*_01222015114629_70020570</v>
          </cell>
          <cell r="Y127" t="str">
            <v>No</v>
          </cell>
          <cell r="Z127">
            <v>0</v>
          </cell>
          <cell r="AA127">
            <v>0</v>
          </cell>
        </row>
        <row r="128">
          <cell r="C128" t="str">
            <v>970L9742***</v>
          </cell>
          <cell r="D128">
            <v>0</v>
          </cell>
          <cell r="E128">
            <v>12505386565</v>
          </cell>
          <cell r="F128" t="str">
            <v>Top Load</v>
          </cell>
          <cell r="G128" t="str">
            <v>Residential</v>
          </cell>
          <cell r="H128">
            <v>3.8</v>
          </cell>
          <cell r="I128">
            <v>2.06</v>
          </cell>
          <cell r="J128">
            <v>1.29</v>
          </cell>
          <cell r="K128">
            <v>296</v>
          </cell>
          <cell r="L128">
            <v>546.01941747572812</v>
          </cell>
          <cell r="M128">
            <v>4836.6399999999994</v>
          </cell>
          <cell r="N128">
            <v>175</v>
          </cell>
          <cell r="O128">
            <v>4.3</v>
          </cell>
          <cell r="P128">
            <v>8.4</v>
          </cell>
          <cell r="Q128">
            <v>4820</v>
          </cell>
          <cell r="R128" t="str">
            <v>No</v>
          </cell>
          <cell r="S128" t="str">
            <v>No</v>
          </cell>
          <cell r="T128">
            <v>0</v>
          </cell>
          <cell r="U128">
            <v>42082</v>
          </cell>
          <cell r="V128">
            <v>42082</v>
          </cell>
          <cell r="W128" t="str">
            <v>Canada</v>
          </cell>
          <cell r="X128" t="str">
            <v>ES_0015649_970L9742***_03192015020957_70027013</v>
          </cell>
          <cell r="Y128" t="str">
            <v>No</v>
          </cell>
          <cell r="Z128">
            <v>0</v>
          </cell>
          <cell r="AA128">
            <v>0</v>
          </cell>
        </row>
        <row r="129">
          <cell r="C129" t="str">
            <v>970L9752***</v>
          </cell>
          <cell r="D129">
            <v>0</v>
          </cell>
          <cell r="E129">
            <v>12505386572</v>
          </cell>
          <cell r="F129" t="str">
            <v>Top Load</v>
          </cell>
          <cell r="G129" t="str">
            <v>Residential</v>
          </cell>
          <cell r="H129">
            <v>3.8</v>
          </cell>
          <cell r="I129">
            <v>2.06</v>
          </cell>
          <cell r="J129">
            <v>1.29</v>
          </cell>
          <cell r="K129">
            <v>296</v>
          </cell>
          <cell r="L129">
            <v>546.01941747572812</v>
          </cell>
          <cell r="M129">
            <v>4836.6399999999994</v>
          </cell>
          <cell r="N129">
            <v>175</v>
          </cell>
          <cell r="O129">
            <v>4.3</v>
          </cell>
          <cell r="P129">
            <v>8.4</v>
          </cell>
          <cell r="Q129">
            <v>4820</v>
          </cell>
          <cell r="R129" t="str">
            <v>No</v>
          </cell>
          <cell r="S129" t="str">
            <v>No</v>
          </cell>
          <cell r="T129">
            <v>0</v>
          </cell>
          <cell r="U129">
            <v>42082</v>
          </cell>
          <cell r="V129">
            <v>42082</v>
          </cell>
          <cell r="W129" t="str">
            <v>Canada</v>
          </cell>
          <cell r="X129" t="str">
            <v>ES_0015649_970L9752***_03192015020957_70027013</v>
          </cell>
          <cell r="Y129" t="str">
            <v>No</v>
          </cell>
          <cell r="Z129">
            <v>0</v>
          </cell>
          <cell r="AA129">
            <v>0</v>
          </cell>
        </row>
        <row r="130">
          <cell r="C130" t="str">
            <v>WT1101C*</v>
          </cell>
          <cell r="D130">
            <v>0</v>
          </cell>
          <cell r="E130">
            <v>48231013239</v>
          </cell>
          <cell r="F130" t="str">
            <v>Top Load</v>
          </cell>
          <cell r="G130" t="str">
            <v>Residential</v>
          </cell>
          <cell r="H130">
            <v>4.1399999999999997</v>
          </cell>
          <cell r="I130">
            <v>2.06</v>
          </cell>
          <cell r="J130">
            <v>1.29</v>
          </cell>
          <cell r="K130">
            <v>296</v>
          </cell>
          <cell r="L130">
            <v>594.87378640776694</v>
          </cell>
          <cell r="M130">
            <v>5269.3919999999998</v>
          </cell>
          <cell r="N130">
            <v>170</v>
          </cell>
          <cell r="O130">
            <v>4.3</v>
          </cell>
          <cell r="P130">
            <v>8.4</v>
          </cell>
          <cell r="Q130">
            <v>5252</v>
          </cell>
          <cell r="R130" t="str">
            <v>No</v>
          </cell>
          <cell r="S130" t="str">
            <v>No</v>
          </cell>
          <cell r="T130">
            <v>0</v>
          </cell>
          <cell r="U130">
            <v>42050</v>
          </cell>
          <cell r="V130">
            <v>42039</v>
          </cell>
          <cell r="W130" t="str">
            <v>United States, Canada</v>
          </cell>
          <cell r="X130" t="str">
            <v>ES_1118034_WT1101C*_02092015025017_70022701</v>
          </cell>
          <cell r="Y130" t="str">
            <v>No</v>
          </cell>
          <cell r="Z130">
            <v>0</v>
          </cell>
          <cell r="AA130">
            <v>0</v>
          </cell>
        </row>
        <row r="131">
          <cell r="C131" t="str">
            <v>WT1201C*</v>
          </cell>
          <cell r="D131">
            <v>0</v>
          </cell>
          <cell r="E131">
            <v>48231013369</v>
          </cell>
          <cell r="F131" t="str">
            <v>Top Load</v>
          </cell>
          <cell r="G131" t="str">
            <v>Residential</v>
          </cell>
          <cell r="H131">
            <v>4.32</v>
          </cell>
          <cell r="I131">
            <v>2.06</v>
          </cell>
          <cell r="J131">
            <v>1.29</v>
          </cell>
          <cell r="K131">
            <v>296</v>
          </cell>
          <cell r="L131">
            <v>620.73786407766988</v>
          </cell>
          <cell r="M131">
            <v>5498.4960000000001</v>
          </cell>
          <cell r="N131">
            <v>170</v>
          </cell>
          <cell r="O131">
            <v>4.3</v>
          </cell>
          <cell r="P131">
            <v>8.4</v>
          </cell>
          <cell r="Q131">
            <v>5480</v>
          </cell>
          <cell r="R131" t="str">
            <v>No</v>
          </cell>
          <cell r="S131" t="str">
            <v>No</v>
          </cell>
          <cell r="T131">
            <v>0</v>
          </cell>
          <cell r="U131">
            <v>42050</v>
          </cell>
          <cell r="V131">
            <v>42039</v>
          </cell>
          <cell r="W131" t="str">
            <v>United States, Canada</v>
          </cell>
          <cell r="X131" t="str">
            <v>ES_1118034_WT1201C*_02092015025017_70022701</v>
          </cell>
          <cell r="Y131" t="str">
            <v>No</v>
          </cell>
          <cell r="Z131">
            <v>0</v>
          </cell>
          <cell r="AA131">
            <v>0</v>
          </cell>
        </row>
        <row r="132">
          <cell r="C132" t="str">
            <v>WT1701C*</v>
          </cell>
          <cell r="D132">
            <v>0</v>
          </cell>
          <cell r="E132">
            <v>48231015127</v>
          </cell>
          <cell r="F132" t="str">
            <v>Top Load</v>
          </cell>
          <cell r="G132" t="str">
            <v>Residential</v>
          </cell>
          <cell r="H132">
            <v>4.8499999999999996</v>
          </cell>
          <cell r="I132">
            <v>2.06</v>
          </cell>
          <cell r="J132">
            <v>1.29</v>
          </cell>
          <cell r="K132">
            <v>296</v>
          </cell>
          <cell r="L132">
            <v>696.89320388349506</v>
          </cell>
          <cell r="M132">
            <v>6173.079999999999</v>
          </cell>
          <cell r="N132">
            <v>113</v>
          </cell>
          <cell r="O132">
            <v>4.3</v>
          </cell>
          <cell r="P132">
            <v>8.4</v>
          </cell>
          <cell r="Q132">
            <v>6152</v>
          </cell>
          <cell r="R132" t="str">
            <v>No</v>
          </cell>
          <cell r="S132" t="str">
            <v>No</v>
          </cell>
          <cell r="T132">
            <v>0</v>
          </cell>
          <cell r="U132">
            <v>42050</v>
          </cell>
          <cell r="V132">
            <v>42039</v>
          </cell>
          <cell r="W132" t="str">
            <v>United States, Canada</v>
          </cell>
          <cell r="X132" t="str">
            <v>ES_1118034_WT1701C*_02092015025017_70022701</v>
          </cell>
          <cell r="Y132" t="str">
            <v>No</v>
          </cell>
          <cell r="Z132">
            <v>0</v>
          </cell>
          <cell r="AA132">
            <v>0</v>
          </cell>
        </row>
        <row r="133">
          <cell r="C133" t="str">
            <v>WT1801H*A</v>
          </cell>
          <cell r="D133">
            <v>0</v>
          </cell>
          <cell r="E133">
            <v>1</v>
          </cell>
          <cell r="F133" t="str">
            <v>Top Load</v>
          </cell>
          <cell r="G133" t="str">
            <v>Residential</v>
          </cell>
          <cell r="H133">
            <v>4.8499999999999996</v>
          </cell>
          <cell r="I133">
            <v>2.2599999999999998</v>
          </cell>
          <cell r="J133">
            <v>1.29</v>
          </cell>
          <cell r="K133">
            <v>296</v>
          </cell>
          <cell r="L133">
            <v>635.22123893805315</v>
          </cell>
          <cell r="M133">
            <v>5742.4</v>
          </cell>
          <cell r="N133">
            <v>135</v>
          </cell>
          <cell r="O133">
            <v>4</v>
          </cell>
          <cell r="P133">
            <v>8.4</v>
          </cell>
          <cell r="Q133">
            <v>5723</v>
          </cell>
          <cell r="R133" t="str">
            <v>No</v>
          </cell>
          <cell r="S133" t="str">
            <v>No</v>
          </cell>
          <cell r="T133">
            <v>0</v>
          </cell>
          <cell r="U133">
            <v>41850</v>
          </cell>
          <cell r="V133">
            <v>41862</v>
          </cell>
          <cell r="W133" t="str">
            <v>United States, Canada</v>
          </cell>
          <cell r="X133" t="str">
            <v>ES_1118034_WT1801H*A_08112014021805_2750023</v>
          </cell>
          <cell r="Y133" t="str">
            <v>No</v>
          </cell>
          <cell r="Z133">
            <v>0</v>
          </cell>
          <cell r="AA133">
            <v>0</v>
          </cell>
        </row>
        <row r="134">
          <cell r="C134" t="str">
            <v>WT4970C*</v>
          </cell>
          <cell r="D134">
            <v>0</v>
          </cell>
          <cell r="E134">
            <v>48231014878</v>
          </cell>
          <cell r="F134" t="str">
            <v>Top Load</v>
          </cell>
          <cell r="G134" t="str">
            <v>Residential</v>
          </cell>
          <cell r="H134">
            <v>4.49</v>
          </cell>
          <cell r="I134">
            <v>2.06</v>
          </cell>
          <cell r="J134">
            <v>1.29</v>
          </cell>
          <cell r="K134">
            <v>296</v>
          </cell>
          <cell r="L134">
            <v>645.1650485436893</v>
          </cell>
          <cell r="M134">
            <v>5714.8720000000003</v>
          </cell>
          <cell r="N134">
            <v>150</v>
          </cell>
          <cell r="O134">
            <v>4.3</v>
          </cell>
          <cell r="P134">
            <v>8.4</v>
          </cell>
          <cell r="Q134">
            <v>5696</v>
          </cell>
          <cell r="R134" t="str">
            <v>No</v>
          </cell>
          <cell r="S134" t="str">
            <v>No</v>
          </cell>
          <cell r="T134">
            <v>0</v>
          </cell>
          <cell r="U134">
            <v>42050</v>
          </cell>
          <cell r="V134">
            <v>42039</v>
          </cell>
          <cell r="W134" t="str">
            <v>United States, Canada</v>
          </cell>
          <cell r="X134" t="str">
            <v>ES_1118034_WT4970C*_02092015025017_70022701</v>
          </cell>
          <cell r="Y134" t="str">
            <v>No</v>
          </cell>
          <cell r="Z134">
            <v>0</v>
          </cell>
          <cell r="AA134">
            <v>0</v>
          </cell>
        </row>
        <row r="135">
          <cell r="C135" t="str">
            <v>WT5480C*</v>
          </cell>
          <cell r="D135">
            <v>0</v>
          </cell>
          <cell r="E135">
            <v>1</v>
          </cell>
          <cell r="F135" t="str">
            <v>Top Load</v>
          </cell>
          <cell r="G135" t="str">
            <v>Residential</v>
          </cell>
          <cell r="H135">
            <v>5.0199999999999996</v>
          </cell>
          <cell r="I135">
            <v>2.2599999999999998</v>
          </cell>
          <cell r="J135">
            <v>1.29</v>
          </cell>
          <cell r="K135">
            <v>296</v>
          </cell>
          <cell r="L135">
            <v>657.48672566371681</v>
          </cell>
          <cell r="M135">
            <v>5943.6799999999994</v>
          </cell>
          <cell r="N135">
            <v>113</v>
          </cell>
          <cell r="O135">
            <v>4</v>
          </cell>
          <cell r="P135">
            <v>8.4</v>
          </cell>
          <cell r="Q135">
            <v>5924</v>
          </cell>
          <cell r="R135" t="str">
            <v>No</v>
          </cell>
          <cell r="S135" t="str">
            <v>No</v>
          </cell>
          <cell r="T135">
            <v>0</v>
          </cell>
          <cell r="U135">
            <v>41850</v>
          </cell>
          <cell r="V135">
            <v>41862</v>
          </cell>
          <cell r="W135" t="str">
            <v>United States, Canada</v>
          </cell>
          <cell r="X135" t="str">
            <v>ES_1118034_WT5480C*_08112014021805_2750023</v>
          </cell>
          <cell r="Y135" t="str">
            <v>No</v>
          </cell>
          <cell r="Z135">
            <v>0</v>
          </cell>
          <cell r="AA135">
            <v>0</v>
          </cell>
        </row>
        <row r="136">
          <cell r="C136" t="str">
            <v>WT7700H*A</v>
          </cell>
          <cell r="D136">
            <v>0</v>
          </cell>
          <cell r="E136">
            <v>48231014908</v>
          </cell>
          <cell r="F136" t="str">
            <v>Top Load</v>
          </cell>
          <cell r="G136" t="str">
            <v>Residential</v>
          </cell>
          <cell r="H136">
            <v>5.7</v>
          </cell>
          <cell r="I136">
            <v>2.76</v>
          </cell>
          <cell r="J136">
            <v>1.29</v>
          </cell>
          <cell r="K136">
            <v>296</v>
          </cell>
          <cell r="L136">
            <v>611.304347826087</v>
          </cell>
          <cell r="M136">
            <v>5905.2</v>
          </cell>
          <cell r="N136">
            <v>150</v>
          </cell>
          <cell r="O136">
            <v>3.5</v>
          </cell>
          <cell r="P136">
            <v>8.4</v>
          </cell>
          <cell r="Q136">
            <v>5885</v>
          </cell>
          <cell r="R136" t="str">
            <v>No</v>
          </cell>
          <cell r="S136" t="str">
            <v>No</v>
          </cell>
          <cell r="T136">
            <v>0</v>
          </cell>
          <cell r="U136">
            <v>41964</v>
          </cell>
          <cell r="V136">
            <v>41940</v>
          </cell>
          <cell r="W136" t="str">
            <v>United States, Canada</v>
          </cell>
          <cell r="X136" t="str">
            <v>ES_1118034_WT7700H*A_10292014105805_2774959</v>
          </cell>
          <cell r="Y136" t="str">
            <v>Yes</v>
          </cell>
          <cell r="Z136">
            <v>0</v>
          </cell>
          <cell r="AA136">
            <v>0</v>
          </cell>
        </row>
        <row r="137">
          <cell r="C137" t="str">
            <v>WT901C*</v>
          </cell>
          <cell r="D137">
            <v>0</v>
          </cell>
          <cell r="E137">
            <v>48231014984</v>
          </cell>
          <cell r="F137" t="str">
            <v>Top Load</v>
          </cell>
          <cell r="G137" t="str">
            <v>Residential</v>
          </cell>
          <cell r="H137">
            <v>3.28</v>
          </cell>
          <cell r="I137">
            <v>2.06</v>
          </cell>
          <cell r="J137">
            <v>1.29</v>
          </cell>
          <cell r="K137">
            <v>296</v>
          </cell>
          <cell r="L137">
            <v>471.30097087378641</v>
          </cell>
          <cell r="M137">
            <v>4174.7839999999997</v>
          </cell>
          <cell r="N137">
            <v>80</v>
          </cell>
          <cell r="O137">
            <v>4.3</v>
          </cell>
          <cell r="P137">
            <v>8.4</v>
          </cell>
          <cell r="Q137">
            <v>4161</v>
          </cell>
          <cell r="R137" t="str">
            <v>No</v>
          </cell>
          <cell r="S137" t="str">
            <v>No</v>
          </cell>
          <cell r="T137">
            <v>0</v>
          </cell>
          <cell r="U137">
            <v>42034</v>
          </cell>
          <cell r="V137">
            <v>42034</v>
          </cell>
          <cell r="W137" t="str">
            <v>United States, Canada</v>
          </cell>
          <cell r="X137" t="str">
            <v>ES_1118034_WT901C*_01312015025807_70021310</v>
          </cell>
          <cell r="Y137" t="str">
            <v>No</v>
          </cell>
          <cell r="Z137">
            <v>0</v>
          </cell>
          <cell r="AA137">
            <v>0</v>
          </cell>
        </row>
        <row r="138">
          <cell r="C138" t="str">
            <v>MVWB755D*+</v>
          </cell>
          <cell r="D138">
            <v>0</v>
          </cell>
          <cell r="E138">
            <v>883049330808</v>
          </cell>
          <cell r="F138" t="str">
            <v>Top Load</v>
          </cell>
          <cell r="G138" t="str">
            <v>Residential</v>
          </cell>
          <cell r="H138">
            <v>4.79</v>
          </cell>
          <cell r="I138">
            <v>2.06</v>
          </cell>
          <cell r="J138">
            <v>1.29</v>
          </cell>
          <cell r="K138">
            <v>296</v>
          </cell>
          <cell r="L138">
            <v>688.27184466019412</v>
          </cell>
          <cell r="M138">
            <v>6096.7119999999995</v>
          </cell>
          <cell r="N138">
            <v>160</v>
          </cell>
          <cell r="O138">
            <v>4.3</v>
          </cell>
          <cell r="P138">
            <v>8.4</v>
          </cell>
          <cell r="Q138">
            <v>6076</v>
          </cell>
          <cell r="R138" t="str">
            <v>No</v>
          </cell>
          <cell r="S138" t="str">
            <v>No</v>
          </cell>
          <cell r="T138">
            <v>0</v>
          </cell>
          <cell r="U138">
            <v>42086</v>
          </cell>
          <cell r="V138">
            <v>42041</v>
          </cell>
          <cell r="W138" t="str">
            <v>United States, Canada</v>
          </cell>
          <cell r="X138" t="str">
            <v>ES_0022856_MVWB755D*+_02102015015120_70023227</v>
          </cell>
          <cell r="Y138" t="str">
            <v>No</v>
          </cell>
          <cell r="Z138">
            <v>0</v>
          </cell>
          <cell r="AA138">
            <v>0</v>
          </cell>
        </row>
        <row r="139">
          <cell r="C139" t="str">
            <v>MVWB835D*+</v>
          </cell>
          <cell r="D139">
            <v>0</v>
          </cell>
          <cell r="E139">
            <v>883049335490</v>
          </cell>
          <cell r="F139" t="str">
            <v>Top Load</v>
          </cell>
          <cell r="G139" t="str">
            <v>Residential</v>
          </cell>
          <cell r="H139">
            <v>5.28</v>
          </cell>
          <cell r="I139">
            <v>2.06</v>
          </cell>
          <cell r="J139">
            <v>1.29</v>
          </cell>
          <cell r="K139">
            <v>296</v>
          </cell>
          <cell r="L139">
            <v>758.67961165048553</v>
          </cell>
          <cell r="M139">
            <v>6720.384</v>
          </cell>
          <cell r="N139">
            <v>187</v>
          </cell>
          <cell r="O139">
            <v>4.3</v>
          </cell>
          <cell r="P139">
            <v>8.4</v>
          </cell>
          <cell r="Q139">
            <v>6698</v>
          </cell>
          <cell r="R139" t="str">
            <v>No</v>
          </cell>
          <cell r="S139" t="str">
            <v>Yes</v>
          </cell>
          <cell r="T139" t="str">
            <v>ES_0022856_MEDB835D*+_02062015020330_70022513, ES_0022856_YMEDB835D*+_02062015020330_70022513</v>
          </cell>
          <cell r="U139">
            <v>42100</v>
          </cell>
          <cell r="V139">
            <v>42041</v>
          </cell>
          <cell r="W139" t="str">
            <v>United States, Canada</v>
          </cell>
          <cell r="X139" t="str">
            <v>ES_0022856_MVWB835D*+_02102015015120_70023227</v>
          </cell>
          <cell r="Y139" t="str">
            <v>No</v>
          </cell>
          <cell r="Z139">
            <v>0</v>
          </cell>
          <cell r="AA139">
            <v>0</v>
          </cell>
        </row>
        <row r="140">
          <cell r="C140" t="str">
            <v>WA48H74**A*</v>
          </cell>
          <cell r="D140">
            <v>0</v>
          </cell>
          <cell r="E140">
            <v>887276028286</v>
          </cell>
          <cell r="F140" t="str">
            <v>Top Load</v>
          </cell>
          <cell r="G140" t="str">
            <v>Residential</v>
          </cell>
          <cell r="H140">
            <v>4.76</v>
          </cell>
          <cell r="I140">
            <v>2.21</v>
          </cell>
          <cell r="J140">
            <v>1.29</v>
          </cell>
          <cell r="K140">
            <v>296</v>
          </cell>
          <cell r="L140">
            <v>637.53846153846155</v>
          </cell>
          <cell r="M140">
            <v>5494.9439999999995</v>
          </cell>
          <cell r="N140">
            <v>145</v>
          </cell>
          <cell r="O140">
            <v>3.9</v>
          </cell>
          <cell r="P140">
            <v>8.4</v>
          </cell>
          <cell r="Q140">
            <v>5476</v>
          </cell>
          <cell r="R140" t="str">
            <v>No</v>
          </cell>
          <cell r="S140" t="str">
            <v>No</v>
          </cell>
          <cell r="T140">
            <v>0</v>
          </cell>
          <cell r="U140">
            <v>41897</v>
          </cell>
          <cell r="V140">
            <v>41852</v>
          </cell>
          <cell r="W140" t="str">
            <v>United States, Canada</v>
          </cell>
          <cell r="X140" t="str">
            <v>ES_1023593_WA48H74**A*_07312014111101_2748314</v>
          </cell>
          <cell r="Y140" t="str">
            <v>No</v>
          </cell>
          <cell r="Z140">
            <v>0</v>
          </cell>
          <cell r="AA140">
            <v>0</v>
          </cell>
        </row>
        <row r="141">
          <cell r="C141" t="str">
            <v>WA48J770*A*</v>
          </cell>
          <cell r="D141">
            <v>0</v>
          </cell>
          <cell r="E141">
            <v>887276095851</v>
          </cell>
          <cell r="F141" t="str">
            <v>Top Load</v>
          </cell>
          <cell r="G141" t="str">
            <v>Residential</v>
          </cell>
          <cell r="H141">
            <v>4.76</v>
          </cell>
          <cell r="I141">
            <v>2.29</v>
          </cell>
          <cell r="J141">
            <v>1.29</v>
          </cell>
          <cell r="K141">
            <v>296</v>
          </cell>
          <cell r="L141">
            <v>615.26637554585159</v>
          </cell>
          <cell r="M141">
            <v>5494.9439999999995</v>
          </cell>
          <cell r="N141">
            <v>129</v>
          </cell>
          <cell r="O141">
            <v>3.9</v>
          </cell>
          <cell r="P141">
            <v>8.4</v>
          </cell>
          <cell r="Q141">
            <v>5476</v>
          </cell>
          <cell r="R141" t="str">
            <v>No</v>
          </cell>
          <cell r="S141" t="str">
            <v>Yes</v>
          </cell>
          <cell r="T141" t="str">
            <v>ES_1023593_DV48J770*G*_01102015074124_70019625, ES_1023593_DV48J770*E*_01102015074101_70019623</v>
          </cell>
          <cell r="U141">
            <v>42078</v>
          </cell>
          <cell r="V141">
            <v>42046</v>
          </cell>
          <cell r="W141" t="str">
            <v>United States</v>
          </cell>
          <cell r="X141" t="str">
            <v>ES_1023593_WA48J770*A*_02112015043656_7002369</v>
          </cell>
          <cell r="Y141" t="str">
            <v>No</v>
          </cell>
          <cell r="Z141">
            <v>0</v>
          </cell>
          <cell r="AA141">
            <v>0</v>
          </cell>
        </row>
        <row r="142">
          <cell r="C142" t="str">
            <v>WA48J777*A*</v>
          </cell>
          <cell r="D142">
            <v>0</v>
          </cell>
          <cell r="E142">
            <v>887276095875</v>
          </cell>
          <cell r="F142" t="str">
            <v>Top Load</v>
          </cell>
          <cell r="G142" t="str">
            <v>Residential</v>
          </cell>
          <cell r="H142">
            <v>4.76</v>
          </cell>
          <cell r="I142">
            <v>2.29</v>
          </cell>
          <cell r="J142">
            <v>1.29</v>
          </cell>
          <cell r="K142">
            <v>296</v>
          </cell>
          <cell r="L142">
            <v>615.26637554585159</v>
          </cell>
          <cell r="M142">
            <v>5494.9439999999995</v>
          </cell>
          <cell r="N142">
            <v>129</v>
          </cell>
          <cell r="O142">
            <v>3.9</v>
          </cell>
          <cell r="P142">
            <v>8.4</v>
          </cell>
          <cell r="Q142">
            <v>5476</v>
          </cell>
          <cell r="R142" t="str">
            <v>No</v>
          </cell>
          <cell r="S142" t="str">
            <v>Yes</v>
          </cell>
          <cell r="T142" t="str">
            <v>ES_1023593_DV48J777*G*_01102015074124_70019625, ES_1023593_DV48J777*E*_01102015074101_70019623</v>
          </cell>
          <cell r="U142">
            <v>42078</v>
          </cell>
          <cell r="V142">
            <v>42046</v>
          </cell>
          <cell r="W142" t="str">
            <v>United States</v>
          </cell>
          <cell r="X142" t="str">
            <v>ES_1023593_WA48J777*A*_02112015043656_7002369</v>
          </cell>
          <cell r="Y142" t="str">
            <v>No</v>
          </cell>
          <cell r="Z142">
            <v>0</v>
          </cell>
          <cell r="AA142">
            <v>0</v>
          </cell>
        </row>
        <row r="143">
          <cell r="C143" t="str">
            <v>WA52J806*A*</v>
          </cell>
          <cell r="D143">
            <v>0</v>
          </cell>
          <cell r="E143">
            <v>887276074399</v>
          </cell>
          <cell r="F143" t="str">
            <v>Top Load</v>
          </cell>
          <cell r="G143" t="str">
            <v>Residential</v>
          </cell>
          <cell r="H143">
            <v>5.16</v>
          </cell>
          <cell r="I143">
            <v>2.38</v>
          </cell>
          <cell r="J143">
            <v>1.29</v>
          </cell>
          <cell r="K143">
            <v>296</v>
          </cell>
          <cell r="L143">
            <v>641.74789915966392</v>
          </cell>
          <cell r="M143">
            <v>5651.232</v>
          </cell>
          <cell r="N143">
            <v>110</v>
          </cell>
          <cell r="O143">
            <v>3.7</v>
          </cell>
          <cell r="P143">
            <v>8.4</v>
          </cell>
          <cell r="Q143">
            <v>5632</v>
          </cell>
          <cell r="R143" t="str">
            <v>No</v>
          </cell>
          <cell r="S143" t="str">
            <v>Yes</v>
          </cell>
          <cell r="T143" t="str">
            <v>ES_1023593_DV52J806*E*_01102015074101_70019623, ES_1023593_DV52J806*G*_01102015074124_70019625</v>
          </cell>
          <cell r="U143">
            <v>42050</v>
          </cell>
          <cell r="V143">
            <v>42011</v>
          </cell>
          <cell r="W143" t="str">
            <v>United States</v>
          </cell>
          <cell r="X143" t="str">
            <v>ES_1023593_WA52J806*A*_01102015074039_70019619</v>
          </cell>
          <cell r="Y143" t="str">
            <v>No</v>
          </cell>
          <cell r="Z143">
            <v>0</v>
          </cell>
          <cell r="AA143">
            <v>0</v>
          </cell>
        </row>
        <row r="144">
          <cell r="C144" t="str">
            <v>WA52J870*A*</v>
          </cell>
          <cell r="D144">
            <v>0</v>
          </cell>
          <cell r="E144">
            <v>887276095882</v>
          </cell>
          <cell r="F144" t="str">
            <v>Top Load</v>
          </cell>
          <cell r="G144" t="str">
            <v>Residential</v>
          </cell>
          <cell r="H144">
            <v>5.16</v>
          </cell>
          <cell r="I144">
            <v>2.2799999999999998</v>
          </cell>
          <cell r="J144">
            <v>1.29</v>
          </cell>
          <cell r="K144">
            <v>296</v>
          </cell>
          <cell r="L144">
            <v>669.89473684210543</v>
          </cell>
          <cell r="M144">
            <v>5803.9679999999998</v>
          </cell>
          <cell r="N144">
            <v>165</v>
          </cell>
          <cell r="O144">
            <v>3.8</v>
          </cell>
          <cell r="P144">
            <v>8.4</v>
          </cell>
          <cell r="Q144">
            <v>5784</v>
          </cell>
          <cell r="R144" t="str">
            <v>No</v>
          </cell>
          <cell r="S144" t="str">
            <v>Yes</v>
          </cell>
          <cell r="T144" t="str">
            <v>ES_1023593_DV52J870*E*_01102015074101_70019623, ES_1023593_DV52J870*G*_01102015074124_70019625</v>
          </cell>
          <cell r="U144">
            <v>42093</v>
          </cell>
          <cell r="V144">
            <v>42038</v>
          </cell>
          <cell r="W144" t="str">
            <v>United States, Canada</v>
          </cell>
          <cell r="X144" t="str">
            <v>ES_1023593_WA52J870*A*_02092015034438_70022387</v>
          </cell>
          <cell r="Y144" t="str">
            <v>No</v>
          </cell>
          <cell r="Z144">
            <v>0</v>
          </cell>
          <cell r="AA144">
            <v>0</v>
          </cell>
        </row>
        <row r="145">
          <cell r="C145" t="str">
            <v>WTW7000D*+</v>
          </cell>
          <cell r="D145">
            <v>0</v>
          </cell>
          <cell r="E145">
            <v>883049330822</v>
          </cell>
          <cell r="F145" t="str">
            <v>Top Load</v>
          </cell>
          <cell r="G145" t="str">
            <v>Residential</v>
          </cell>
          <cell r="H145">
            <v>4.79</v>
          </cell>
          <cell r="I145">
            <v>2.06</v>
          </cell>
          <cell r="J145">
            <v>1.29</v>
          </cell>
          <cell r="K145">
            <v>296</v>
          </cell>
          <cell r="L145">
            <v>688.27184466019412</v>
          </cell>
          <cell r="M145">
            <v>6096.7119999999995</v>
          </cell>
          <cell r="N145">
            <v>169</v>
          </cell>
          <cell r="O145">
            <v>4.3</v>
          </cell>
          <cell r="P145">
            <v>8.4</v>
          </cell>
          <cell r="Q145">
            <v>6076</v>
          </cell>
          <cell r="R145" t="str">
            <v>No</v>
          </cell>
          <cell r="S145" t="str">
            <v>No</v>
          </cell>
          <cell r="T145" t="str">
            <v>WED7000DW0, WGD7000DW0</v>
          </cell>
          <cell r="U145">
            <v>42019</v>
          </cell>
          <cell r="V145">
            <v>41964</v>
          </cell>
          <cell r="W145" t="str">
            <v>United States, Canada</v>
          </cell>
          <cell r="X145" t="str">
            <v>ES_0022856_WTW7000D*+_12082014035211_70016397</v>
          </cell>
          <cell r="Y145" t="str">
            <v>No</v>
          </cell>
          <cell r="Z145">
            <v>0</v>
          </cell>
          <cell r="AA145">
            <v>0</v>
          </cell>
        </row>
        <row r="146">
          <cell r="C146" t="str">
            <v>WTW7040D*+</v>
          </cell>
          <cell r="D146">
            <v>0</v>
          </cell>
          <cell r="E146">
            <v>883049346441</v>
          </cell>
          <cell r="F146" t="str">
            <v>Top Load</v>
          </cell>
          <cell r="G146" t="str">
            <v>Residential</v>
          </cell>
          <cell r="H146">
            <v>4.79</v>
          </cell>
          <cell r="I146">
            <v>2.06</v>
          </cell>
          <cell r="J146">
            <v>1.29</v>
          </cell>
          <cell r="K146">
            <v>296</v>
          </cell>
          <cell r="L146">
            <v>688.27184466019412</v>
          </cell>
          <cell r="M146">
            <v>6096.7119999999995</v>
          </cell>
          <cell r="N146">
            <v>169</v>
          </cell>
          <cell r="O146">
            <v>4.3</v>
          </cell>
          <cell r="P146">
            <v>8.4</v>
          </cell>
          <cell r="Q146">
            <v>6076</v>
          </cell>
          <cell r="R146" t="str">
            <v>No</v>
          </cell>
          <cell r="S146" t="str">
            <v>No</v>
          </cell>
          <cell r="T146">
            <v>0</v>
          </cell>
          <cell r="U146">
            <v>42019</v>
          </cell>
          <cell r="V146">
            <v>41964</v>
          </cell>
          <cell r="W146" t="str">
            <v>United States, Canada</v>
          </cell>
          <cell r="X146" t="str">
            <v>ES_0022856_WTW7040D*+_12082014035211_70016397</v>
          </cell>
          <cell r="Y146" t="str">
            <v>No</v>
          </cell>
          <cell r="Z146">
            <v>0</v>
          </cell>
          <cell r="AA146">
            <v>0</v>
          </cell>
        </row>
        <row r="147">
          <cell r="C147" t="str">
            <v>WTW7300D*+</v>
          </cell>
          <cell r="D147">
            <v>0</v>
          </cell>
          <cell r="E147">
            <v>883049347202</v>
          </cell>
          <cell r="F147" t="str">
            <v>Top Load</v>
          </cell>
          <cell r="G147" t="str">
            <v>Residential</v>
          </cell>
          <cell r="H147">
            <v>4.79</v>
          </cell>
          <cell r="I147">
            <v>2.06</v>
          </cell>
          <cell r="J147">
            <v>1.29</v>
          </cell>
          <cell r="K147">
            <v>296</v>
          </cell>
          <cell r="L147">
            <v>688.27184466019412</v>
          </cell>
          <cell r="M147">
            <v>6096.7119999999995</v>
          </cell>
          <cell r="N147">
            <v>169</v>
          </cell>
          <cell r="O147">
            <v>4.3</v>
          </cell>
          <cell r="P147">
            <v>8.4</v>
          </cell>
          <cell r="Q147">
            <v>6076</v>
          </cell>
          <cell r="R147" t="str">
            <v>No</v>
          </cell>
          <cell r="S147" t="str">
            <v>No</v>
          </cell>
          <cell r="T147" t="str">
            <v>WED7300DW0, WGD7300DW0</v>
          </cell>
          <cell r="U147">
            <v>42019</v>
          </cell>
          <cell r="V147">
            <v>41964</v>
          </cell>
          <cell r="W147" t="str">
            <v>United States, Canada</v>
          </cell>
          <cell r="X147" t="str">
            <v>ES_0022856_WTW7300D*+_12082014035211_70016397</v>
          </cell>
          <cell r="Y147" t="str">
            <v>No</v>
          </cell>
          <cell r="Z147">
            <v>0</v>
          </cell>
          <cell r="AA147">
            <v>0</v>
          </cell>
        </row>
        <row r="148">
          <cell r="C148" t="str">
            <v>WTW8000D*+</v>
          </cell>
          <cell r="D148">
            <v>0</v>
          </cell>
          <cell r="E148">
            <v>883049330754</v>
          </cell>
          <cell r="F148" t="str">
            <v>Top Load</v>
          </cell>
          <cell r="G148" t="str">
            <v>Residential</v>
          </cell>
          <cell r="H148">
            <v>5.28</v>
          </cell>
          <cell r="I148">
            <v>2.06</v>
          </cell>
          <cell r="J148">
            <v>1.29</v>
          </cell>
          <cell r="K148">
            <v>296</v>
          </cell>
          <cell r="L148">
            <v>758.67961165048553</v>
          </cell>
          <cell r="M148">
            <v>6720.384</v>
          </cell>
          <cell r="N148">
            <v>196</v>
          </cell>
          <cell r="O148">
            <v>4.3</v>
          </cell>
          <cell r="P148">
            <v>8.4</v>
          </cell>
          <cell r="Q148">
            <v>6698</v>
          </cell>
          <cell r="R148" t="str">
            <v>No</v>
          </cell>
          <cell r="S148" t="str">
            <v>Yes</v>
          </cell>
          <cell r="T148" t="str">
            <v>ES_0022856_WED8000D*+_09242014062143_2764817</v>
          </cell>
          <cell r="U148">
            <v>41927</v>
          </cell>
          <cell r="V148">
            <v>41905</v>
          </cell>
          <cell r="W148" t="str">
            <v>United States, Canada</v>
          </cell>
          <cell r="X148" t="str">
            <v>ES_0022856_WTW8000D*+_10032014035931_2767884</v>
          </cell>
          <cell r="Y148" t="str">
            <v>No</v>
          </cell>
          <cell r="Z148">
            <v>0</v>
          </cell>
          <cell r="AA148">
            <v>0</v>
          </cell>
        </row>
        <row r="149">
          <cell r="C149" t="str">
            <v>WTW8040D*+</v>
          </cell>
          <cell r="D149">
            <v>0</v>
          </cell>
          <cell r="E149">
            <v>883049346458</v>
          </cell>
          <cell r="F149" t="str">
            <v>Top Load</v>
          </cell>
          <cell r="G149" t="str">
            <v>Residential</v>
          </cell>
          <cell r="H149">
            <v>5.28</v>
          </cell>
          <cell r="I149">
            <v>2.06</v>
          </cell>
          <cell r="J149">
            <v>1.29</v>
          </cell>
          <cell r="K149">
            <v>296</v>
          </cell>
          <cell r="L149">
            <v>758.67961165048553</v>
          </cell>
          <cell r="M149">
            <v>6720.384</v>
          </cell>
          <cell r="N149">
            <v>196</v>
          </cell>
          <cell r="O149">
            <v>4.3</v>
          </cell>
          <cell r="P149">
            <v>8.4</v>
          </cell>
          <cell r="Q149">
            <v>6698</v>
          </cell>
          <cell r="R149" t="str">
            <v>No</v>
          </cell>
          <cell r="S149" t="str">
            <v>Yes</v>
          </cell>
          <cell r="T149" t="str">
            <v>ES_0022856_WED8000D*+_09242014062143_2764817</v>
          </cell>
          <cell r="U149">
            <v>41927</v>
          </cell>
          <cell r="V149">
            <v>41905</v>
          </cell>
          <cell r="W149" t="str">
            <v>United States, Canada</v>
          </cell>
          <cell r="X149" t="str">
            <v>ES_0022856_WTW8040D*+_10032014035931_2767884</v>
          </cell>
          <cell r="Y149" t="str">
            <v>No</v>
          </cell>
          <cell r="Z149">
            <v>0</v>
          </cell>
          <cell r="AA149">
            <v>0</v>
          </cell>
        </row>
        <row r="150">
          <cell r="C150" t="str">
            <v>WTW8500D*+</v>
          </cell>
          <cell r="D150">
            <v>0</v>
          </cell>
          <cell r="E150">
            <v>883049330761</v>
          </cell>
          <cell r="F150" t="str">
            <v>Top Load</v>
          </cell>
          <cell r="G150" t="str">
            <v>Residential</v>
          </cell>
          <cell r="H150">
            <v>5.28</v>
          </cell>
          <cell r="I150">
            <v>2.06</v>
          </cell>
          <cell r="J150">
            <v>1.29</v>
          </cell>
          <cell r="K150">
            <v>296</v>
          </cell>
          <cell r="L150">
            <v>758.67961165048553</v>
          </cell>
          <cell r="M150">
            <v>6720.384</v>
          </cell>
          <cell r="N150">
            <v>196</v>
          </cell>
          <cell r="O150">
            <v>4.3</v>
          </cell>
          <cell r="P150">
            <v>8.4</v>
          </cell>
          <cell r="Q150">
            <v>6698</v>
          </cell>
          <cell r="R150" t="str">
            <v>No</v>
          </cell>
          <cell r="S150" t="str">
            <v>Yes</v>
          </cell>
          <cell r="T150" t="str">
            <v>ES_0022856_WED8500DW0_07022014121321_8888888</v>
          </cell>
          <cell r="U150">
            <v>41927</v>
          </cell>
          <cell r="V150">
            <v>41905</v>
          </cell>
          <cell r="W150" t="str">
            <v>United States, Canada</v>
          </cell>
          <cell r="X150" t="str">
            <v>ES_0022856_WTW8500D*+_10032014035931_2767884</v>
          </cell>
          <cell r="Y150" t="str">
            <v>No</v>
          </cell>
          <cell r="Z150">
            <v>0</v>
          </cell>
          <cell r="AA150">
            <v>0</v>
          </cell>
        </row>
        <row r="151">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row>
        <row r="152">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row>
        <row r="153">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row>
        <row r="154">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row>
        <row r="155">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row>
        <row r="156">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row>
        <row r="157">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row>
        <row r="158">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row>
        <row r="159">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row>
        <row r="160">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row>
        <row r="161">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row>
      </sheetData>
      <sheetData sheetId="1">
        <row r="3">
          <cell r="E3" t="str">
            <v>Model Number</v>
          </cell>
          <cell r="F3" t="str">
            <v>Washer Type</v>
          </cell>
          <cell r="G3" t="str">
            <v>Washer Axis</v>
          </cell>
          <cell r="H3" t="str">
            <v>Washer Controls</v>
          </cell>
          <cell r="I3" t="str">
            <v>Suds Saving (T/F)</v>
          </cell>
          <cell r="J3" t="str">
            <v>Combination Unit Type</v>
          </cell>
          <cell r="K3" t="str">
            <v>Washer Use</v>
          </cell>
          <cell r="L3" t="str">
            <v>Unheated Rinse Water Option (T/F)</v>
          </cell>
          <cell r="M3" t="str">
            <v>Volume (cu. ft.)</v>
          </cell>
          <cell r="N3" t="str">
            <v>Power Consumption</v>
          </cell>
          <cell r="O3" t="str">
            <v>Water Consumption</v>
          </cell>
          <cell r="P3" t="str">
            <v>Integrated Modified Energy Factor (IMEF)</v>
          </cell>
          <cell r="Q3" t="str">
            <v>Int Modified Energy Factor STD</v>
          </cell>
          <cell r="R3" t="str">
            <v>Integrated Water Factor (IWF)</v>
          </cell>
          <cell r="S3" t="str">
            <v>Int Water Factor STD</v>
          </cell>
          <cell r="T3" t="str">
            <v>Add Date</v>
          </cell>
          <cell r="U3">
            <v>0</v>
          </cell>
          <cell r="V3">
            <v>0</v>
          </cell>
        </row>
        <row r="4">
          <cell r="E4" t="str">
            <v>YTEE5ASP173****</v>
          </cell>
          <cell r="F4" t="str">
            <v>Front-Loading</v>
          </cell>
          <cell r="G4" t="str">
            <v>Horizontal</v>
          </cell>
          <cell r="H4">
            <v>0</v>
          </cell>
          <cell r="I4">
            <v>0</v>
          </cell>
          <cell r="J4" t="str">
            <v>Over/Under (using two drums)</v>
          </cell>
          <cell r="K4" t="str">
            <v>Residential</v>
          </cell>
          <cell r="L4" t="b">
            <v>1</v>
          </cell>
          <cell r="M4">
            <v>3.4</v>
          </cell>
          <cell r="N4">
            <v>0</v>
          </cell>
          <cell r="O4">
            <v>11.7</v>
          </cell>
          <cell r="P4">
            <v>2.38</v>
          </cell>
          <cell r="Q4">
            <v>1.84</v>
          </cell>
          <cell r="R4">
            <v>3.7</v>
          </cell>
          <cell r="S4">
            <v>4.7</v>
          </cell>
          <cell r="T4">
            <v>41933</v>
          </cell>
          <cell r="U4">
            <v>0</v>
          </cell>
          <cell r="V4">
            <v>0</v>
          </cell>
        </row>
        <row r="5">
          <cell r="E5" t="str">
            <v>YTGE5ASP113****</v>
          </cell>
          <cell r="F5" t="str">
            <v>Front-Loading</v>
          </cell>
          <cell r="G5" t="str">
            <v>Horizontal</v>
          </cell>
          <cell r="H5">
            <v>0</v>
          </cell>
          <cell r="I5">
            <v>0</v>
          </cell>
          <cell r="J5" t="str">
            <v>Over/Under (using two drums)</v>
          </cell>
          <cell r="K5" t="str">
            <v>Residential</v>
          </cell>
          <cell r="L5" t="b">
            <v>1</v>
          </cell>
          <cell r="M5">
            <v>3.4</v>
          </cell>
          <cell r="N5">
            <v>0</v>
          </cell>
          <cell r="O5">
            <v>11.7</v>
          </cell>
          <cell r="P5">
            <v>2.38</v>
          </cell>
          <cell r="Q5">
            <v>1.84</v>
          </cell>
          <cell r="R5">
            <v>3.7</v>
          </cell>
          <cell r="S5">
            <v>4.7</v>
          </cell>
          <cell r="T5">
            <v>41933</v>
          </cell>
          <cell r="U5">
            <v>0</v>
          </cell>
          <cell r="V5">
            <v>0</v>
          </cell>
        </row>
        <row r="6">
          <cell r="E6" t="str">
            <v>BFNE6BJP113****</v>
          </cell>
          <cell r="F6" t="str">
            <v>Front-Loading</v>
          </cell>
          <cell r="G6" t="str">
            <v>Horizontal</v>
          </cell>
          <cell r="H6">
            <v>0</v>
          </cell>
          <cell r="I6">
            <v>0</v>
          </cell>
          <cell r="J6" t="str">
            <v>No</v>
          </cell>
          <cell r="K6" t="str">
            <v>Residential</v>
          </cell>
          <cell r="L6" t="b">
            <v>1</v>
          </cell>
          <cell r="M6">
            <v>3.4</v>
          </cell>
          <cell r="N6">
            <v>0</v>
          </cell>
          <cell r="O6">
            <v>11.7</v>
          </cell>
          <cell r="P6">
            <v>2.38</v>
          </cell>
          <cell r="Q6">
            <v>1.84</v>
          </cell>
          <cell r="R6">
            <v>3.7</v>
          </cell>
          <cell r="S6">
            <v>4.7</v>
          </cell>
          <cell r="T6">
            <v>41933</v>
          </cell>
          <cell r="U6">
            <v>0</v>
          </cell>
          <cell r="V6">
            <v>0</v>
          </cell>
        </row>
        <row r="7">
          <cell r="E7" t="str">
            <v>BTEE6ASP173****</v>
          </cell>
          <cell r="F7" t="str">
            <v>Front-Loading</v>
          </cell>
          <cell r="G7" t="str">
            <v>Horizontal</v>
          </cell>
          <cell r="H7">
            <v>0</v>
          </cell>
          <cell r="I7">
            <v>0</v>
          </cell>
          <cell r="J7" t="str">
            <v>Over/Under (using two drums)</v>
          </cell>
          <cell r="K7" t="str">
            <v>Residential</v>
          </cell>
          <cell r="L7" t="b">
            <v>1</v>
          </cell>
          <cell r="M7">
            <v>3.4</v>
          </cell>
          <cell r="N7">
            <v>0</v>
          </cell>
          <cell r="O7">
            <v>11.7</v>
          </cell>
          <cell r="P7">
            <v>2.38</v>
          </cell>
          <cell r="Q7">
            <v>1.84</v>
          </cell>
          <cell r="R7">
            <v>3.7</v>
          </cell>
          <cell r="S7">
            <v>4.7</v>
          </cell>
          <cell r="T7">
            <v>41933</v>
          </cell>
          <cell r="U7">
            <v>0</v>
          </cell>
          <cell r="V7">
            <v>0</v>
          </cell>
        </row>
        <row r="8">
          <cell r="E8" t="str">
            <v>BTGE6ASP113****</v>
          </cell>
          <cell r="F8" t="str">
            <v>Front-Loading</v>
          </cell>
          <cell r="G8" t="str">
            <v>Horizontal</v>
          </cell>
          <cell r="H8">
            <v>0</v>
          </cell>
          <cell r="I8">
            <v>0</v>
          </cell>
          <cell r="J8" t="str">
            <v>Over/Under (using two drums)</v>
          </cell>
          <cell r="K8" t="str">
            <v>Residential</v>
          </cell>
          <cell r="L8" t="b">
            <v>1</v>
          </cell>
          <cell r="M8">
            <v>3.4</v>
          </cell>
          <cell r="N8">
            <v>0</v>
          </cell>
          <cell r="O8">
            <v>11.7</v>
          </cell>
          <cell r="P8">
            <v>2.38</v>
          </cell>
          <cell r="Q8">
            <v>1.84</v>
          </cell>
          <cell r="R8">
            <v>3.7</v>
          </cell>
          <cell r="S8">
            <v>4.7</v>
          </cell>
          <cell r="T8">
            <v>41933</v>
          </cell>
          <cell r="U8">
            <v>0</v>
          </cell>
          <cell r="V8">
            <v>0</v>
          </cell>
        </row>
        <row r="9">
          <cell r="E9" t="str">
            <v>AFN50RSP113****</v>
          </cell>
          <cell r="F9" t="str">
            <v>Front-Loading</v>
          </cell>
          <cell r="G9" t="str">
            <v>Horizontal</v>
          </cell>
          <cell r="H9">
            <v>0</v>
          </cell>
          <cell r="I9">
            <v>0</v>
          </cell>
          <cell r="J9" t="str">
            <v>No</v>
          </cell>
          <cell r="K9" t="str">
            <v>Residential</v>
          </cell>
          <cell r="L9" t="b">
            <v>1</v>
          </cell>
          <cell r="M9">
            <v>3.4</v>
          </cell>
          <cell r="N9">
            <v>0</v>
          </cell>
          <cell r="O9">
            <v>11.7</v>
          </cell>
          <cell r="P9">
            <v>2.38</v>
          </cell>
          <cell r="Q9">
            <v>1.84</v>
          </cell>
          <cell r="R9">
            <v>3.7</v>
          </cell>
          <cell r="S9">
            <v>4.7</v>
          </cell>
          <cell r="T9">
            <v>41933</v>
          </cell>
          <cell r="U9">
            <v>0</v>
          </cell>
          <cell r="V9">
            <v>0</v>
          </cell>
        </row>
        <row r="10">
          <cell r="E10" t="str">
            <v>AFNE8RSP113****</v>
          </cell>
          <cell r="F10" t="str">
            <v>Front-Loading</v>
          </cell>
          <cell r="G10" t="str">
            <v>Horizontal</v>
          </cell>
          <cell r="H10">
            <v>0</v>
          </cell>
          <cell r="I10">
            <v>0</v>
          </cell>
          <cell r="J10" t="str">
            <v>No</v>
          </cell>
          <cell r="K10" t="str">
            <v>Residential</v>
          </cell>
          <cell r="L10" t="b">
            <v>1</v>
          </cell>
          <cell r="M10">
            <v>3.4</v>
          </cell>
          <cell r="N10">
            <v>0</v>
          </cell>
          <cell r="O10">
            <v>11.7</v>
          </cell>
          <cell r="P10">
            <v>2.38</v>
          </cell>
          <cell r="Q10">
            <v>1.84</v>
          </cell>
          <cell r="R10">
            <v>3.7</v>
          </cell>
          <cell r="S10">
            <v>4.7</v>
          </cell>
          <cell r="T10">
            <v>41933</v>
          </cell>
          <cell r="U10">
            <v>0</v>
          </cell>
          <cell r="V10">
            <v>0</v>
          </cell>
        </row>
        <row r="11">
          <cell r="E11" t="str">
            <v>AFNE9BSP113****</v>
          </cell>
          <cell r="F11" t="str">
            <v>Front-Loading</v>
          </cell>
          <cell r="G11" t="str">
            <v>Horizontal</v>
          </cell>
          <cell r="H11">
            <v>0</v>
          </cell>
          <cell r="I11">
            <v>0</v>
          </cell>
          <cell r="J11" t="str">
            <v>No</v>
          </cell>
          <cell r="K11" t="str">
            <v>Residential</v>
          </cell>
          <cell r="L11" t="b">
            <v>1</v>
          </cell>
          <cell r="M11">
            <v>3.4</v>
          </cell>
          <cell r="N11">
            <v>0</v>
          </cell>
          <cell r="O11">
            <v>11.7</v>
          </cell>
          <cell r="P11">
            <v>2.38</v>
          </cell>
          <cell r="Q11">
            <v>1.84</v>
          </cell>
          <cell r="R11">
            <v>3.7</v>
          </cell>
          <cell r="S11">
            <v>4.7</v>
          </cell>
          <cell r="T11">
            <v>41933</v>
          </cell>
          <cell r="U11">
            <v>0</v>
          </cell>
          <cell r="V11">
            <v>0</v>
          </cell>
        </row>
        <row r="12">
          <cell r="E12" t="str">
            <v>AFNE9RSP113****</v>
          </cell>
          <cell r="F12" t="str">
            <v>Front-Loading</v>
          </cell>
          <cell r="G12" t="str">
            <v>Horizontal</v>
          </cell>
          <cell r="H12">
            <v>0</v>
          </cell>
          <cell r="I12">
            <v>0</v>
          </cell>
          <cell r="J12" t="str">
            <v>No</v>
          </cell>
          <cell r="K12" t="str">
            <v>Residential</v>
          </cell>
          <cell r="L12" t="b">
            <v>1</v>
          </cell>
          <cell r="M12">
            <v>3.4</v>
          </cell>
          <cell r="N12">
            <v>0</v>
          </cell>
          <cell r="O12">
            <v>11.7</v>
          </cell>
          <cell r="P12">
            <v>2.38</v>
          </cell>
          <cell r="Q12">
            <v>1.84</v>
          </cell>
          <cell r="R12">
            <v>3.7</v>
          </cell>
          <cell r="S12">
            <v>4.7</v>
          </cell>
          <cell r="T12">
            <v>41933</v>
          </cell>
          <cell r="U12">
            <v>0</v>
          </cell>
          <cell r="V12">
            <v>0</v>
          </cell>
        </row>
        <row r="13">
          <cell r="E13" t="str">
            <v>ATEE8ASP173****</v>
          </cell>
          <cell r="F13" t="str">
            <v>Front-Loading</v>
          </cell>
          <cell r="G13" t="str">
            <v>Horizontal</v>
          </cell>
          <cell r="H13">
            <v>0</v>
          </cell>
          <cell r="I13">
            <v>0</v>
          </cell>
          <cell r="J13" t="str">
            <v>Over/Under (using two drums)</v>
          </cell>
          <cell r="K13" t="str">
            <v>Residential</v>
          </cell>
          <cell r="L13" t="b">
            <v>1</v>
          </cell>
          <cell r="M13">
            <v>3.4</v>
          </cell>
          <cell r="N13">
            <v>0</v>
          </cell>
          <cell r="O13">
            <v>11.7</v>
          </cell>
          <cell r="P13">
            <v>2.38</v>
          </cell>
          <cell r="Q13">
            <v>1.84</v>
          </cell>
          <cell r="R13">
            <v>3.7</v>
          </cell>
          <cell r="S13">
            <v>4.7</v>
          </cell>
          <cell r="T13">
            <v>41933</v>
          </cell>
          <cell r="U13">
            <v>0</v>
          </cell>
          <cell r="V13">
            <v>0</v>
          </cell>
        </row>
        <row r="14">
          <cell r="E14" t="str">
            <v>ATEE9AGP173****</v>
          </cell>
          <cell r="F14" t="str">
            <v>Front-Loading</v>
          </cell>
          <cell r="G14" t="str">
            <v>Horizontal</v>
          </cell>
          <cell r="H14">
            <v>0</v>
          </cell>
          <cell r="I14">
            <v>0</v>
          </cell>
          <cell r="J14" t="str">
            <v>Over/Under (using two drums)</v>
          </cell>
          <cell r="K14" t="str">
            <v>Residential</v>
          </cell>
          <cell r="L14" t="b">
            <v>1</v>
          </cell>
          <cell r="M14">
            <v>3.4</v>
          </cell>
          <cell r="N14">
            <v>0</v>
          </cell>
          <cell r="O14">
            <v>11.7</v>
          </cell>
          <cell r="P14">
            <v>2.38</v>
          </cell>
          <cell r="Q14">
            <v>1.84</v>
          </cell>
          <cell r="R14">
            <v>3.7</v>
          </cell>
          <cell r="S14">
            <v>4.7</v>
          </cell>
          <cell r="T14">
            <v>41933</v>
          </cell>
          <cell r="U14">
            <v>0</v>
          </cell>
          <cell r="V14">
            <v>0</v>
          </cell>
        </row>
        <row r="15">
          <cell r="E15" t="str">
            <v>ATEE9ASP173****</v>
          </cell>
          <cell r="F15" t="str">
            <v>Front-Loading</v>
          </cell>
          <cell r="G15" t="str">
            <v>Horizontal</v>
          </cell>
          <cell r="H15">
            <v>0</v>
          </cell>
          <cell r="I15">
            <v>0</v>
          </cell>
          <cell r="J15" t="str">
            <v>Over/Under (using two drums)</v>
          </cell>
          <cell r="K15" t="str">
            <v>Residential</v>
          </cell>
          <cell r="L15" t="b">
            <v>1</v>
          </cell>
          <cell r="M15">
            <v>3.4</v>
          </cell>
          <cell r="N15">
            <v>0</v>
          </cell>
          <cell r="O15">
            <v>11.7</v>
          </cell>
          <cell r="P15">
            <v>2.38</v>
          </cell>
          <cell r="Q15">
            <v>1.84</v>
          </cell>
          <cell r="R15">
            <v>3.7</v>
          </cell>
          <cell r="S15">
            <v>4.7</v>
          </cell>
          <cell r="T15">
            <v>41933</v>
          </cell>
          <cell r="U15">
            <v>0</v>
          </cell>
          <cell r="V15">
            <v>0</v>
          </cell>
        </row>
        <row r="16">
          <cell r="E16" t="str">
            <v>ATGE9AGP113****</v>
          </cell>
          <cell r="F16" t="str">
            <v>Front-Loading</v>
          </cell>
          <cell r="G16" t="str">
            <v>Horizontal</v>
          </cell>
          <cell r="H16">
            <v>0</v>
          </cell>
          <cell r="I16">
            <v>0</v>
          </cell>
          <cell r="J16" t="str">
            <v>Over/Under (using two drums)</v>
          </cell>
          <cell r="K16" t="str">
            <v>Residential</v>
          </cell>
          <cell r="L16" t="b">
            <v>1</v>
          </cell>
          <cell r="M16">
            <v>3.4</v>
          </cell>
          <cell r="N16">
            <v>0</v>
          </cell>
          <cell r="O16">
            <v>11.7</v>
          </cell>
          <cell r="P16">
            <v>2.38</v>
          </cell>
          <cell r="Q16">
            <v>1.84</v>
          </cell>
          <cell r="R16">
            <v>3.7</v>
          </cell>
          <cell r="S16">
            <v>4.7</v>
          </cell>
          <cell r="T16">
            <v>41933</v>
          </cell>
          <cell r="U16">
            <v>0</v>
          </cell>
          <cell r="V16">
            <v>0</v>
          </cell>
        </row>
        <row r="17">
          <cell r="E17" t="str">
            <v>ATGE9ASP113****</v>
          </cell>
          <cell r="F17" t="str">
            <v>Front-Loading</v>
          </cell>
          <cell r="G17" t="str">
            <v>Horizontal</v>
          </cell>
          <cell r="H17">
            <v>0</v>
          </cell>
          <cell r="I17">
            <v>0</v>
          </cell>
          <cell r="J17" t="str">
            <v>Over/Under (using two drums)</v>
          </cell>
          <cell r="K17" t="str">
            <v>Residential</v>
          </cell>
          <cell r="L17" t="b">
            <v>1</v>
          </cell>
          <cell r="M17">
            <v>3.4</v>
          </cell>
          <cell r="N17">
            <v>0</v>
          </cell>
          <cell r="O17">
            <v>11.7</v>
          </cell>
          <cell r="P17">
            <v>2.38</v>
          </cell>
          <cell r="Q17">
            <v>1.84</v>
          </cell>
          <cell r="R17">
            <v>3.7</v>
          </cell>
          <cell r="S17">
            <v>4.7</v>
          </cell>
          <cell r="T17">
            <v>41933</v>
          </cell>
          <cell r="U17">
            <v>0</v>
          </cell>
          <cell r="V17">
            <v>0</v>
          </cell>
        </row>
        <row r="18">
          <cell r="E18" t="str">
            <v>LFN50RSP113****</v>
          </cell>
          <cell r="F18" t="str">
            <v>Front-Loading</v>
          </cell>
          <cell r="G18" t="str">
            <v>Horizontal</v>
          </cell>
          <cell r="H18">
            <v>0</v>
          </cell>
          <cell r="I18">
            <v>0</v>
          </cell>
          <cell r="J18" t="str">
            <v>No</v>
          </cell>
          <cell r="K18" t="str">
            <v>Residential</v>
          </cell>
          <cell r="L18" t="b">
            <v>1</v>
          </cell>
          <cell r="M18">
            <v>3.4</v>
          </cell>
          <cell r="N18">
            <v>0</v>
          </cell>
          <cell r="O18">
            <v>11.7</v>
          </cell>
          <cell r="P18">
            <v>2.38</v>
          </cell>
          <cell r="Q18">
            <v>1.84</v>
          </cell>
          <cell r="R18">
            <v>3.7</v>
          </cell>
          <cell r="S18">
            <v>4.7</v>
          </cell>
          <cell r="T18">
            <v>41933</v>
          </cell>
          <cell r="U18">
            <v>0</v>
          </cell>
          <cell r="V18">
            <v>0</v>
          </cell>
        </row>
        <row r="19">
          <cell r="E19" t="str">
            <v>LFNE5BJP113****</v>
          </cell>
          <cell r="F19" t="str">
            <v>Front-Loading</v>
          </cell>
          <cell r="G19" t="str">
            <v>Horizontal</v>
          </cell>
          <cell r="H19">
            <v>0</v>
          </cell>
          <cell r="I19">
            <v>0</v>
          </cell>
          <cell r="J19" t="str">
            <v>No</v>
          </cell>
          <cell r="K19" t="str">
            <v>Residential</v>
          </cell>
          <cell r="L19" t="b">
            <v>1</v>
          </cell>
          <cell r="M19">
            <v>3.4</v>
          </cell>
          <cell r="N19">
            <v>0</v>
          </cell>
          <cell r="O19">
            <v>11.7</v>
          </cell>
          <cell r="P19">
            <v>2.38</v>
          </cell>
          <cell r="Q19">
            <v>1.84</v>
          </cell>
          <cell r="R19">
            <v>3.7</v>
          </cell>
          <cell r="S19">
            <v>4.7</v>
          </cell>
          <cell r="T19">
            <v>41933</v>
          </cell>
          <cell r="U19">
            <v>0</v>
          </cell>
          <cell r="V19">
            <v>0</v>
          </cell>
        </row>
        <row r="20">
          <cell r="E20" t="str">
            <v>LFNE5BSP113****</v>
          </cell>
          <cell r="F20" t="str">
            <v>Front-Loading</v>
          </cell>
          <cell r="G20" t="str">
            <v>Horizontal</v>
          </cell>
          <cell r="H20">
            <v>0</v>
          </cell>
          <cell r="I20">
            <v>0</v>
          </cell>
          <cell r="J20" t="str">
            <v>No</v>
          </cell>
          <cell r="K20" t="str">
            <v>Residential</v>
          </cell>
          <cell r="L20" t="b">
            <v>1</v>
          </cell>
          <cell r="M20">
            <v>3.4</v>
          </cell>
          <cell r="N20">
            <v>0</v>
          </cell>
          <cell r="O20">
            <v>11.7</v>
          </cell>
          <cell r="P20">
            <v>2.38</v>
          </cell>
          <cell r="Q20">
            <v>1.84</v>
          </cell>
          <cell r="R20">
            <v>3.7</v>
          </cell>
          <cell r="S20">
            <v>4.7</v>
          </cell>
          <cell r="T20">
            <v>41933</v>
          </cell>
          <cell r="U20">
            <v>0</v>
          </cell>
          <cell r="V20">
            <v>0</v>
          </cell>
        </row>
        <row r="21">
          <cell r="E21" t="str">
            <v>LFNE5RSP113****</v>
          </cell>
          <cell r="F21" t="str">
            <v>Front-Loading</v>
          </cell>
          <cell r="G21" t="str">
            <v>Horizontal</v>
          </cell>
          <cell r="H21">
            <v>0</v>
          </cell>
          <cell r="I21">
            <v>0</v>
          </cell>
          <cell r="J21" t="str">
            <v>No</v>
          </cell>
          <cell r="K21" t="str">
            <v>Residential</v>
          </cell>
          <cell r="L21" t="b">
            <v>1</v>
          </cell>
          <cell r="M21">
            <v>3.4</v>
          </cell>
          <cell r="N21">
            <v>0</v>
          </cell>
          <cell r="O21">
            <v>11.7</v>
          </cell>
          <cell r="P21">
            <v>2.38</v>
          </cell>
          <cell r="Q21">
            <v>1.84</v>
          </cell>
          <cell r="R21">
            <v>3.7</v>
          </cell>
          <cell r="S21">
            <v>4.7</v>
          </cell>
          <cell r="T21">
            <v>41933</v>
          </cell>
          <cell r="U21">
            <v>0</v>
          </cell>
          <cell r="V21">
            <v>0</v>
          </cell>
        </row>
        <row r="22">
          <cell r="E22" t="str">
            <v>LTE50FSP173****</v>
          </cell>
          <cell r="F22" t="str">
            <v>Front-Loading</v>
          </cell>
          <cell r="G22" t="str">
            <v>Horizontal</v>
          </cell>
          <cell r="H22">
            <v>0</v>
          </cell>
          <cell r="I22">
            <v>0</v>
          </cell>
          <cell r="J22" t="str">
            <v>Over/Under (using two drums)</v>
          </cell>
          <cell r="K22" t="str">
            <v>Residential</v>
          </cell>
          <cell r="L22" t="b">
            <v>1</v>
          </cell>
          <cell r="M22">
            <v>3.4</v>
          </cell>
          <cell r="N22">
            <v>0</v>
          </cell>
          <cell r="O22">
            <v>11.7</v>
          </cell>
          <cell r="P22">
            <v>2.38</v>
          </cell>
          <cell r="Q22">
            <v>1.84</v>
          </cell>
          <cell r="R22">
            <v>3.7</v>
          </cell>
          <cell r="S22">
            <v>4.7</v>
          </cell>
          <cell r="T22">
            <v>41933</v>
          </cell>
          <cell r="U22">
            <v>0</v>
          </cell>
          <cell r="V22">
            <v>0</v>
          </cell>
        </row>
        <row r="23">
          <cell r="E23" t="str">
            <v>LTEE5ASP153****</v>
          </cell>
          <cell r="F23" t="str">
            <v>Front-Loading</v>
          </cell>
          <cell r="G23" t="str">
            <v>Horizontal</v>
          </cell>
          <cell r="H23">
            <v>0</v>
          </cell>
          <cell r="I23">
            <v>0</v>
          </cell>
          <cell r="J23" t="str">
            <v>Over/Under (using two drums)</v>
          </cell>
          <cell r="K23" t="str">
            <v>Residential</v>
          </cell>
          <cell r="L23" t="b">
            <v>1</v>
          </cell>
          <cell r="M23">
            <v>3.4</v>
          </cell>
          <cell r="N23">
            <v>0</v>
          </cell>
          <cell r="O23">
            <v>11.7</v>
          </cell>
          <cell r="P23">
            <v>2.38</v>
          </cell>
          <cell r="Q23">
            <v>1.84</v>
          </cell>
          <cell r="R23">
            <v>3.7</v>
          </cell>
          <cell r="S23">
            <v>4.7</v>
          </cell>
          <cell r="T23">
            <v>41933</v>
          </cell>
          <cell r="U23">
            <v>0</v>
          </cell>
          <cell r="V23">
            <v>0</v>
          </cell>
        </row>
        <row r="24">
          <cell r="E24" t="str">
            <v>LTEE5ASP173****</v>
          </cell>
          <cell r="F24" t="str">
            <v>Front-Loading</v>
          </cell>
          <cell r="G24" t="str">
            <v>Horizontal</v>
          </cell>
          <cell r="H24">
            <v>0</v>
          </cell>
          <cell r="I24">
            <v>0</v>
          </cell>
          <cell r="J24" t="str">
            <v>Over/Under (using two drums)</v>
          </cell>
          <cell r="K24" t="str">
            <v>Residential</v>
          </cell>
          <cell r="L24" t="b">
            <v>1</v>
          </cell>
          <cell r="M24">
            <v>3.4</v>
          </cell>
          <cell r="N24">
            <v>0</v>
          </cell>
          <cell r="O24">
            <v>11.7</v>
          </cell>
          <cell r="P24">
            <v>2.38</v>
          </cell>
          <cell r="Q24">
            <v>1.84</v>
          </cell>
          <cell r="R24">
            <v>3.7</v>
          </cell>
          <cell r="S24">
            <v>4.7</v>
          </cell>
          <cell r="T24">
            <v>41933</v>
          </cell>
          <cell r="U24">
            <v>0</v>
          </cell>
          <cell r="V24">
            <v>0</v>
          </cell>
        </row>
        <row r="25">
          <cell r="E25" t="str">
            <v>LTGE5ASP113****</v>
          </cell>
          <cell r="F25" t="str">
            <v>Front-Loading</v>
          </cell>
          <cell r="G25" t="str">
            <v>Horizontal</v>
          </cell>
          <cell r="H25">
            <v>0</v>
          </cell>
          <cell r="I25">
            <v>0</v>
          </cell>
          <cell r="J25" t="str">
            <v>Over/Under (using two drums)</v>
          </cell>
          <cell r="K25" t="str">
            <v>Residential</v>
          </cell>
          <cell r="L25" t="b">
            <v>1</v>
          </cell>
          <cell r="M25">
            <v>3.4</v>
          </cell>
          <cell r="N25">
            <v>0</v>
          </cell>
          <cell r="O25">
            <v>11.7</v>
          </cell>
          <cell r="P25">
            <v>2.38</v>
          </cell>
          <cell r="Q25">
            <v>1.84</v>
          </cell>
          <cell r="R25">
            <v>3.7</v>
          </cell>
          <cell r="S25">
            <v>4.7</v>
          </cell>
          <cell r="T25">
            <v>41933</v>
          </cell>
          <cell r="U25">
            <v>0</v>
          </cell>
          <cell r="V25">
            <v>0</v>
          </cell>
        </row>
        <row r="26">
          <cell r="E26" t="str">
            <v>UFNE5BJP113****</v>
          </cell>
          <cell r="F26" t="str">
            <v>Front-Loading</v>
          </cell>
          <cell r="G26" t="str">
            <v>Horizontal</v>
          </cell>
          <cell r="H26">
            <v>0</v>
          </cell>
          <cell r="I26">
            <v>0</v>
          </cell>
          <cell r="J26" t="str">
            <v>No</v>
          </cell>
          <cell r="K26" t="str">
            <v>Residential</v>
          </cell>
          <cell r="L26" t="b">
            <v>1</v>
          </cell>
          <cell r="M26">
            <v>3.4</v>
          </cell>
          <cell r="N26">
            <v>0</v>
          </cell>
          <cell r="O26">
            <v>11.7</v>
          </cell>
          <cell r="P26">
            <v>2.38</v>
          </cell>
          <cell r="Q26">
            <v>1.84</v>
          </cell>
          <cell r="R26">
            <v>3.7</v>
          </cell>
          <cell r="S26">
            <v>4.7</v>
          </cell>
          <cell r="T26">
            <v>41933</v>
          </cell>
          <cell r="U26">
            <v>0</v>
          </cell>
          <cell r="V26">
            <v>0</v>
          </cell>
        </row>
        <row r="27">
          <cell r="E27" t="str">
            <v>UTEE5ASP173****</v>
          </cell>
          <cell r="F27" t="str">
            <v>Front-Loading</v>
          </cell>
          <cell r="G27" t="str">
            <v>Horizontal</v>
          </cell>
          <cell r="H27">
            <v>0</v>
          </cell>
          <cell r="I27">
            <v>0</v>
          </cell>
          <cell r="J27" t="str">
            <v>Over/Under (using two drums)</v>
          </cell>
          <cell r="K27" t="str">
            <v>Residential</v>
          </cell>
          <cell r="L27" t="b">
            <v>1</v>
          </cell>
          <cell r="M27">
            <v>3.4</v>
          </cell>
          <cell r="N27">
            <v>0</v>
          </cell>
          <cell r="O27">
            <v>11.7</v>
          </cell>
          <cell r="P27">
            <v>2.38</v>
          </cell>
          <cell r="Q27">
            <v>1.84</v>
          </cell>
          <cell r="R27">
            <v>3.7</v>
          </cell>
          <cell r="S27">
            <v>4.7</v>
          </cell>
          <cell r="T27">
            <v>41933</v>
          </cell>
          <cell r="U27">
            <v>0</v>
          </cell>
          <cell r="V27">
            <v>0</v>
          </cell>
        </row>
        <row r="28">
          <cell r="E28" t="str">
            <v>UTGE5ASP113****</v>
          </cell>
          <cell r="F28" t="str">
            <v>Front-Loading</v>
          </cell>
          <cell r="G28" t="str">
            <v>Horizontal</v>
          </cell>
          <cell r="H28">
            <v>0</v>
          </cell>
          <cell r="I28">
            <v>0</v>
          </cell>
          <cell r="J28" t="str">
            <v>Over/Under (using two drums)</v>
          </cell>
          <cell r="K28" t="str">
            <v>Residential</v>
          </cell>
          <cell r="L28" t="b">
            <v>1</v>
          </cell>
          <cell r="M28">
            <v>3.4</v>
          </cell>
          <cell r="N28">
            <v>0</v>
          </cell>
          <cell r="O28">
            <v>11.7</v>
          </cell>
          <cell r="P28">
            <v>2.38</v>
          </cell>
          <cell r="Q28">
            <v>1.84</v>
          </cell>
          <cell r="R28">
            <v>3.7</v>
          </cell>
          <cell r="S28">
            <v>4.7</v>
          </cell>
          <cell r="T28">
            <v>41933</v>
          </cell>
          <cell r="U28">
            <v>0</v>
          </cell>
          <cell r="V28">
            <v>0</v>
          </cell>
        </row>
        <row r="29">
          <cell r="E29" t="str">
            <v>CFW7400***</v>
          </cell>
          <cell r="F29" t="str">
            <v>Front-Loading</v>
          </cell>
          <cell r="G29" t="str">
            <v>Horizontal</v>
          </cell>
          <cell r="H29" t="str">
            <v>Semi-Automatic</v>
          </cell>
          <cell r="I29" t="b">
            <v>0</v>
          </cell>
          <cell r="J29" t="str">
            <v>No</v>
          </cell>
          <cell r="K29" t="str">
            <v>Residential</v>
          </cell>
          <cell r="L29" t="b">
            <v>1</v>
          </cell>
          <cell r="M29">
            <v>3.9</v>
          </cell>
          <cell r="N29">
            <v>0.23</v>
          </cell>
          <cell r="O29">
            <v>10.74</v>
          </cell>
          <cell r="P29">
            <v>2.52</v>
          </cell>
          <cell r="Q29">
            <v>1.84</v>
          </cell>
          <cell r="R29">
            <v>3</v>
          </cell>
          <cell r="S29">
            <v>4.7</v>
          </cell>
          <cell r="T29">
            <v>42068</v>
          </cell>
          <cell r="U29">
            <v>0</v>
          </cell>
          <cell r="V29">
            <v>0</v>
          </cell>
        </row>
        <row r="30">
          <cell r="E30" t="str">
            <v>FFFW5000***</v>
          </cell>
          <cell r="F30" t="str">
            <v>Front-Loading</v>
          </cell>
          <cell r="G30" t="str">
            <v>Horizontal</v>
          </cell>
          <cell r="H30" t="str">
            <v>Semi-Automatic</v>
          </cell>
          <cell r="I30" t="b">
            <v>0</v>
          </cell>
          <cell r="J30" t="str">
            <v>No</v>
          </cell>
          <cell r="K30" t="str">
            <v>Residential</v>
          </cell>
          <cell r="L30" t="b">
            <v>1</v>
          </cell>
          <cell r="M30">
            <v>3.9</v>
          </cell>
          <cell r="N30">
            <v>0.23</v>
          </cell>
          <cell r="O30">
            <v>10.74</v>
          </cell>
          <cell r="P30">
            <v>2.52</v>
          </cell>
          <cell r="Q30">
            <v>1.84</v>
          </cell>
          <cell r="R30">
            <v>3</v>
          </cell>
          <cell r="S30">
            <v>4.7</v>
          </cell>
          <cell r="T30">
            <v>42068</v>
          </cell>
          <cell r="U30">
            <v>0</v>
          </cell>
          <cell r="V30">
            <v>0</v>
          </cell>
        </row>
        <row r="31">
          <cell r="E31" t="str">
            <v>FFFW5100***</v>
          </cell>
          <cell r="F31" t="str">
            <v>Front-Loading</v>
          </cell>
          <cell r="G31" t="str">
            <v>Horizontal</v>
          </cell>
          <cell r="H31" t="str">
            <v>Semi-Automatic</v>
          </cell>
          <cell r="I31" t="b">
            <v>0</v>
          </cell>
          <cell r="J31" t="str">
            <v>No</v>
          </cell>
          <cell r="K31" t="str">
            <v>Residential</v>
          </cell>
          <cell r="L31" t="b">
            <v>1</v>
          </cell>
          <cell r="M31">
            <v>3.9</v>
          </cell>
          <cell r="N31">
            <v>0.23</v>
          </cell>
          <cell r="O31">
            <v>10.74</v>
          </cell>
          <cell r="P31">
            <v>2.52</v>
          </cell>
          <cell r="Q31">
            <v>1.84</v>
          </cell>
          <cell r="R31">
            <v>3</v>
          </cell>
          <cell r="S31">
            <v>4.7</v>
          </cell>
          <cell r="T31">
            <v>42068</v>
          </cell>
          <cell r="U31">
            <v>0</v>
          </cell>
          <cell r="V31">
            <v>0</v>
          </cell>
        </row>
        <row r="32">
          <cell r="E32" t="str">
            <v>417.4112*41*</v>
          </cell>
          <cell r="F32" t="str">
            <v>Front-Loading</v>
          </cell>
          <cell r="G32" t="str">
            <v>Horizontal</v>
          </cell>
          <cell r="H32" t="str">
            <v>Semi-Automatic</v>
          </cell>
          <cell r="I32" t="b">
            <v>0</v>
          </cell>
          <cell r="J32" t="str">
            <v>No</v>
          </cell>
          <cell r="K32" t="str">
            <v>Residential</v>
          </cell>
          <cell r="L32" t="b">
            <v>1</v>
          </cell>
          <cell r="M32">
            <v>3.9</v>
          </cell>
          <cell r="N32">
            <v>0.23</v>
          </cell>
          <cell r="O32">
            <v>10.74</v>
          </cell>
          <cell r="P32">
            <v>2.52</v>
          </cell>
          <cell r="Q32">
            <v>1.84</v>
          </cell>
          <cell r="R32">
            <v>3</v>
          </cell>
          <cell r="S32">
            <v>4.7</v>
          </cell>
          <cell r="T32">
            <v>42068</v>
          </cell>
          <cell r="U32">
            <v>0</v>
          </cell>
          <cell r="V32">
            <v>0</v>
          </cell>
        </row>
        <row r="33">
          <cell r="E33" t="str">
            <v>FFFS5115***</v>
          </cell>
          <cell r="F33" t="str">
            <v>Front-Loading</v>
          </cell>
          <cell r="G33" t="str">
            <v>Horizontal</v>
          </cell>
          <cell r="H33" t="str">
            <v>Semi-Automatic</v>
          </cell>
          <cell r="I33" t="b">
            <v>0</v>
          </cell>
          <cell r="J33" t="str">
            <v>No</v>
          </cell>
          <cell r="K33" t="str">
            <v>Residential</v>
          </cell>
          <cell r="L33" t="b">
            <v>1</v>
          </cell>
          <cell r="M33">
            <v>3.8</v>
          </cell>
          <cell r="N33">
            <v>0.27</v>
          </cell>
          <cell r="O33">
            <v>10.66</v>
          </cell>
          <cell r="P33">
            <v>2.44</v>
          </cell>
          <cell r="Q33">
            <v>1.84</v>
          </cell>
          <cell r="R33">
            <v>3</v>
          </cell>
          <cell r="S33">
            <v>4.7</v>
          </cell>
          <cell r="T33">
            <v>42068</v>
          </cell>
          <cell r="U33">
            <v>0</v>
          </cell>
          <cell r="V33">
            <v>0</v>
          </cell>
        </row>
        <row r="34">
          <cell r="E34" t="str">
            <v>EIFLS55****</v>
          </cell>
          <cell r="F34" t="str">
            <v>Front-Loading</v>
          </cell>
          <cell r="G34" t="str">
            <v>Horizontal</v>
          </cell>
          <cell r="H34" t="str">
            <v>Semi-Automatic</v>
          </cell>
          <cell r="I34" t="b">
            <v>0</v>
          </cell>
          <cell r="J34" t="str">
            <v>No</v>
          </cell>
          <cell r="K34" t="str">
            <v>Residential</v>
          </cell>
          <cell r="L34" t="b">
            <v>1</v>
          </cell>
          <cell r="M34">
            <v>4.2</v>
          </cell>
          <cell r="N34">
            <v>0.19</v>
          </cell>
          <cell r="O34">
            <v>11.68</v>
          </cell>
          <cell r="P34">
            <v>2.38</v>
          </cell>
          <cell r="Q34">
            <v>0</v>
          </cell>
          <cell r="R34">
            <v>3.7</v>
          </cell>
          <cell r="S34">
            <v>0</v>
          </cell>
          <cell r="T34">
            <v>42097</v>
          </cell>
          <cell r="U34">
            <v>0</v>
          </cell>
          <cell r="V34">
            <v>0</v>
          </cell>
        </row>
        <row r="35">
          <cell r="E35" t="str">
            <v>EIFLS60****</v>
          </cell>
          <cell r="F35" t="str">
            <v>Front-Loading</v>
          </cell>
          <cell r="G35" t="str">
            <v>Horizontal</v>
          </cell>
          <cell r="H35" t="str">
            <v>Semi-Automatic</v>
          </cell>
          <cell r="I35" t="b">
            <v>0</v>
          </cell>
          <cell r="J35" t="str">
            <v>No</v>
          </cell>
          <cell r="K35" t="str">
            <v>Residential</v>
          </cell>
          <cell r="L35" t="b">
            <v>1</v>
          </cell>
          <cell r="M35">
            <v>4.3</v>
          </cell>
          <cell r="N35">
            <v>0.27</v>
          </cell>
          <cell r="O35">
            <v>11.76</v>
          </cell>
          <cell r="P35">
            <v>2.38</v>
          </cell>
          <cell r="Q35">
            <v>1.84</v>
          </cell>
          <cell r="R35">
            <v>3.7</v>
          </cell>
          <cell r="S35">
            <v>4.7</v>
          </cell>
          <cell r="T35">
            <v>42068</v>
          </cell>
          <cell r="U35">
            <v>0</v>
          </cell>
          <cell r="V35">
            <v>0</v>
          </cell>
        </row>
        <row r="36">
          <cell r="E36" t="str">
            <v>EIFLS70****</v>
          </cell>
          <cell r="F36" t="str">
            <v>Front-Loading</v>
          </cell>
          <cell r="G36" t="str">
            <v>Horizontal</v>
          </cell>
          <cell r="H36" t="str">
            <v>Semi-Automatic</v>
          </cell>
          <cell r="I36" t="b">
            <v>0</v>
          </cell>
          <cell r="J36" t="str">
            <v>No</v>
          </cell>
          <cell r="K36" t="str">
            <v>Residential</v>
          </cell>
          <cell r="L36" t="b">
            <v>1</v>
          </cell>
          <cell r="M36">
            <v>4.3</v>
          </cell>
          <cell r="N36">
            <v>0.25</v>
          </cell>
          <cell r="O36">
            <v>11.51</v>
          </cell>
          <cell r="P36">
            <v>2.38</v>
          </cell>
          <cell r="Q36">
            <v>1.84</v>
          </cell>
          <cell r="R36">
            <v>3.7</v>
          </cell>
          <cell r="S36">
            <v>4.7</v>
          </cell>
          <cell r="T36">
            <v>42068</v>
          </cell>
          <cell r="U36">
            <v>0</v>
          </cell>
          <cell r="V36">
            <v>0</v>
          </cell>
        </row>
        <row r="37">
          <cell r="E37" t="str">
            <v>EIFLW50****</v>
          </cell>
          <cell r="F37" t="str">
            <v>Front-Loading</v>
          </cell>
          <cell r="G37" t="str">
            <v>Horizontal</v>
          </cell>
          <cell r="H37" t="str">
            <v>Semi-Automatic</v>
          </cell>
          <cell r="I37" t="b">
            <v>0</v>
          </cell>
          <cell r="J37" t="str">
            <v>No</v>
          </cell>
          <cell r="K37" t="str">
            <v>Residential</v>
          </cell>
          <cell r="L37" t="b">
            <v>1</v>
          </cell>
          <cell r="M37">
            <v>4.2</v>
          </cell>
          <cell r="N37">
            <v>0.12</v>
          </cell>
          <cell r="O37">
            <v>12.4</v>
          </cell>
          <cell r="P37">
            <v>2.38</v>
          </cell>
          <cell r="Q37">
            <v>0</v>
          </cell>
          <cell r="R37">
            <v>3.7</v>
          </cell>
          <cell r="S37">
            <v>0</v>
          </cell>
          <cell r="T37">
            <v>42097</v>
          </cell>
          <cell r="U37">
            <v>0</v>
          </cell>
          <cell r="V37">
            <v>0</v>
          </cell>
        </row>
        <row r="38">
          <cell r="E38" t="str">
            <v>EIFLS20****</v>
          </cell>
          <cell r="F38" t="str">
            <v>Front-Loading</v>
          </cell>
          <cell r="G38" t="str">
            <v>Horizontal</v>
          </cell>
          <cell r="H38" t="str">
            <v>Semi-Automatic</v>
          </cell>
          <cell r="I38" t="b">
            <v>0</v>
          </cell>
          <cell r="J38" t="str">
            <v>No</v>
          </cell>
          <cell r="K38" t="str">
            <v>Residential</v>
          </cell>
          <cell r="L38" t="b">
            <v>1</v>
          </cell>
          <cell r="M38">
            <v>2.4</v>
          </cell>
          <cell r="N38">
            <v>0.23</v>
          </cell>
          <cell r="O38">
            <v>8.6999999999999993</v>
          </cell>
          <cell r="P38">
            <v>2.13</v>
          </cell>
          <cell r="Q38">
            <v>1.84</v>
          </cell>
          <cell r="R38">
            <v>3.8</v>
          </cell>
          <cell r="S38">
            <v>4.7</v>
          </cell>
          <cell r="T38">
            <v>42060</v>
          </cell>
          <cell r="U38">
            <v>0</v>
          </cell>
          <cell r="V38">
            <v>0</v>
          </cell>
        </row>
        <row r="39">
          <cell r="E39" t="str">
            <v>417.4191*51*</v>
          </cell>
          <cell r="F39" t="str">
            <v>Front-Loading</v>
          </cell>
          <cell r="G39" t="str">
            <v>Horizontal</v>
          </cell>
          <cell r="H39" t="str">
            <v>Semi-Automatic</v>
          </cell>
          <cell r="I39" t="b">
            <v>0</v>
          </cell>
          <cell r="J39" t="str">
            <v>No</v>
          </cell>
          <cell r="K39" t="str">
            <v>Residential</v>
          </cell>
          <cell r="L39" t="b">
            <v>1</v>
          </cell>
          <cell r="M39">
            <v>2.4</v>
          </cell>
          <cell r="N39">
            <v>0.23</v>
          </cell>
          <cell r="O39">
            <v>8.6999999999999993</v>
          </cell>
          <cell r="P39">
            <v>2.13</v>
          </cell>
          <cell r="Q39">
            <v>1.84</v>
          </cell>
          <cell r="R39">
            <v>3.8</v>
          </cell>
          <cell r="S39">
            <v>4.7</v>
          </cell>
          <cell r="T39">
            <v>42060</v>
          </cell>
          <cell r="U39">
            <v>0</v>
          </cell>
          <cell r="V39">
            <v>0</v>
          </cell>
        </row>
        <row r="40">
          <cell r="E40" t="str">
            <v>GFWS1600H***</v>
          </cell>
          <cell r="F40" t="str">
            <v>Front-Loading</v>
          </cell>
          <cell r="G40" t="str">
            <v>Horizontal</v>
          </cell>
          <cell r="H40" t="str">
            <v>Automatic</v>
          </cell>
          <cell r="I40" t="b">
            <v>0</v>
          </cell>
          <cell r="J40" t="str">
            <v>No</v>
          </cell>
          <cell r="K40" t="str">
            <v>Residential</v>
          </cell>
          <cell r="L40" t="b">
            <v>1</v>
          </cell>
          <cell r="M40">
            <v>4.3</v>
          </cell>
          <cell r="N40">
            <v>0.43</v>
          </cell>
          <cell r="O40">
            <v>11.3</v>
          </cell>
          <cell r="P40">
            <v>2.65</v>
          </cell>
          <cell r="Q40">
            <v>1.84</v>
          </cell>
          <cell r="R40">
            <v>2.6</v>
          </cell>
          <cell r="S40">
            <v>4.7</v>
          </cell>
          <cell r="T40">
            <v>42068</v>
          </cell>
          <cell r="U40">
            <v>0</v>
          </cell>
          <cell r="V40">
            <v>0</v>
          </cell>
        </row>
        <row r="41">
          <cell r="E41" t="str">
            <v>GFWS1605H***</v>
          </cell>
          <cell r="F41" t="str">
            <v>Front-Loading</v>
          </cell>
          <cell r="G41" t="str">
            <v>Horizontal</v>
          </cell>
          <cell r="H41" t="str">
            <v>Automatic</v>
          </cell>
          <cell r="I41" t="b">
            <v>0</v>
          </cell>
          <cell r="J41" t="str">
            <v>No</v>
          </cell>
          <cell r="K41" t="str">
            <v>Residential</v>
          </cell>
          <cell r="L41" t="b">
            <v>1</v>
          </cell>
          <cell r="M41">
            <v>4.3</v>
          </cell>
          <cell r="N41">
            <v>0.43</v>
          </cell>
          <cell r="O41">
            <v>11.3</v>
          </cell>
          <cell r="P41">
            <v>2.65</v>
          </cell>
          <cell r="Q41">
            <v>1.84</v>
          </cell>
          <cell r="R41">
            <v>2.6</v>
          </cell>
          <cell r="S41">
            <v>4.7</v>
          </cell>
          <cell r="T41">
            <v>42068</v>
          </cell>
          <cell r="U41">
            <v>0</v>
          </cell>
          <cell r="V41">
            <v>0</v>
          </cell>
        </row>
        <row r="42">
          <cell r="E42" t="str">
            <v>GFWS1700H***</v>
          </cell>
          <cell r="F42" t="str">
            <v>Front-Loading</v>
          </cell>
          <cell r="G42" t="str">
            <v>Horizontal</v>
          </cell>
          <cell r="H42" t="str">
            <v>Automatic</v>
          </cell>
          <cell r="I42" t="b">
            <v>0</v>
          </cell>
          <cell r="J42" t="str">
            <v>No</v>
          </cell>
          <cell r="K42" t="str">
            <v>Residential</v>
          </cell>
          <cell r="L42" t="b">
            <v>1</v>
          </cell>
          <cell r="M42">
            <v>4.3</v>
          </cell>
          <cell r="N42">
            <v>0.43</v>
          </cell>
          <cell r="O42">
            <v>11.3</v>
          </cell>
          <cell r="P42">
            <v>2.65</v>
          </cell>
          <cell r="Q42">
            <v>1.84</v>
          </cell>
          <cell r="R42">
            <v>2.6</v>
          </cell>
          <cell r="S42">
            <v>4.7</v>
          </cell>
          <cell r="T42">
            <v>42068</v>
          </cell>
          <cell r="U42">
            <v>0</v>
          </cell>
          <cell r="V42">
            <v>0</v>
          </cell>
        </row>
        <row r="43">
          <cell r="E43" t="str">
            <v>GFWS1705H***</v>
          </cell>
          <cell r="F43" t="str">
            <v>Front-Loading</v>
          </cell>
          <cell r="G43" t="str">
            <v>Horizontal</v>
          </cell>
          <cell r="H43" t="str">
            <v>Automatic</v>
          </cell>
          <cell r="I43" t="b">
            <v>0</v>
          </cell>
          <cell r="J43" t="str">
            <v>No</v>
          </cell>
          <cell r="K43" t="str">
            <v>Residential</v>
          </cell>
          <cell r="L43" t="b">
            <v>1</v>
          </cell>
          <cell r="M43">
            <v>4.3</v>
          </cell>
          <cell r="N43">
            <v>0.43</v>
          </cell>
          <cell r="O43">
            <v>11.3</v>
          </cell>
          <cell r="P43">
            <v>2.65</v>
          </cell>
          <cell r="Q43">
            <v>1.84</v>
          </cell>
          <cell r="R43">
            <v>2.6</v>
          </cell>
          <cell r="S43">
            <v>4.7</v>
          </cell>
          <cell r="T43">
            <v>42068</v>
          </cell>
          <cell r="U43">
            <v>0</v>
          </cell>
          <cell r="V43">
            <v>0</v>
          </cell>
        </row>
        <row r="44">
          <cell r="E44" t="str">
            <v>GFWN1100H***</v>
          </cell>
          <cell r="F44" t="str">
            <v>Front-Loading</v>
          </cell>
          <cell r="G44" t="str">
            <v>Horizontal</v>
          </cell>
          <cell r="H44" t="str">
            <v>Automatic</v>
          </cell>
          <cell r="I44" t="b">
            <v>0</v>
          </cell>
          <cell r="J44" t="str">
            <v>No</v>
          </cell>
          <cell r="K44" t="str">
            <v>Residential</v>
          </cell>
          <cell r="L44" t="b">
            <v>1</v>
          </cell>
          <cell r="M44">
            <v>3.6</v>
          </cell>
          <cell r="N44">
            <v>0.3</v>
          </cell>
          <cell r="O44">
            <v>10.4</v>
          </cell>
          <cell r="P44">
            <v>2.5499999999999998</v>
          </cell>
          <cell r="Q44">
            <v>1.84</v>
          </cell>
          <cell r="R44">
            <v>2.9</v>
          </cell>
          <cell r="S44">
            <v>4.7</v>
          </cell>
          <cell r="T44">
            <v>42068</v>
          </cell>
          <cell r="U44">
            <v>0</v>
          </cell>
          <cell r="V44">
            <v>0</v>
          </cell>
        </row>
        <row r="45">
          <cell r="E45" t="str">
            <v>GFWH1200H***</v>
          </cell>
          <cell r="F45" t="str">
            <v>Front-Loading</v>
          </cell>
          <cell r="G45" t="str">
            <v>Horizontal</v>
          </cell>
          <cell r="H45" t="str">
            <v>Automatic</v>
          </cell>
          <cell r="I45" t="b">
            <v>0</v>
          </cell>
          <cell r="J45" t="str">
            <v>No</v>
          </cell>
          <cell r="K45" t="str">
            <v>Residential</v>
          </cell>
          <cell r="L45" t="b">
            <v>1</v>
          </cell>
          <cell r="M45">
            <v>3.6</v>
          </cell>
          <cell r="N45">
            <v>0.33</v>
          </cell>
          <cell r="O45">
            <v>10.3</v>
          </cell>
          <cell r="P45">
            <v>2.48</v>
          </cell>
          <cell r="Q45">
            <v>1.84</v>
          </cell>
          <cell r="R45">
            <v>2.9</v>
          </cell>
          <cell r="S45">
            <v>4.7</v>
          </cell>
          <cell r="T45">
            <v>42068</v>
          </cell>
          <cell r="U45">
            <v>0</v>
          </cell>
          <cell r="V45">
            <v>0</v>
          </cell>
        </row>
        <row r="46">
          <cell r="E46" t="str">
            <v>4116####</v>
          </cell>
          <cell r="F46" t="str">
            <v>Front-Loading</v>
          </cell>
          <cell r="G46" t="str">
            <v>Horizontal</v>
          </cell>
          <cell r="H46" t="str">
            <v>Automatic</v>
          </cell>
          <cell r="I46" t="b">
            <v>0</v>
          </cell>
          <cell r="J46" t="str">
            <v>No</v>
          </cell>
          <cell r="K46" t="str">
            <v>Residential</v>
          </cell>
          <cell r="L46" t="b">
            <v>1</v>
          </cell>
          <cell r="M46">
            <v>4.3</v>
          </cell>
          <cell r="N46">
            <v>0.28000000000000003</v>
          </cell>
          <cell r="O46">
            <v>12.41</v>
          </cell>
          <cell r="P46">
            <v>2.85</v>
          </cell>
          <cell r="Q46">
            <v>1.84</v>
          </cell>
          <cell r="R46">
            <v>2.9</v>
          </cell>
          <cell r="S46">
            <v>4.7</v>
          </cell>
          <cell r="T46">
            <v>42062</v>
          </cell>
          <cell r="U46">
            <v>0</v>
          </cell>
          <cell r="V46">
            <v>0</v>
          </cell>
        </row>
        <row r="47">
          <cell r="E47" t="str">
            <v>WM3170C*</v>
          </cell>
          <cell r="F47" t="str">
            <v>Front-Loading</v>
          </cell>
          <cell r="G47" t="str">
            <v>Horizontal</v>
          </cell>
          <cell r="H47" t="str">
            <v>Automatic</v>
          </cell>
          <cell r="I47" t="b">
            <v>0</v>
          </cell>
          <cell r="J47" t="str">
            <v>No</v>
          </cell>
          <cell r="K47" t="str">
            <v>Residential</v>
          </cell>
          <cell r="L47" t="b">
            <v>1</v>
          </cell>
          <cell r="M47">
            <v>4.3</v>
          </cell>
          <cell r="N47">
            <v>0.28000000000000003</v>
          </cell>
          <cell r="O47">
            <v>12.41</v>
          </cell>
          <cell r="P47">
            <v>2.85</v>
          </cell>
          <cell r="Q47">
            <v>1.84</v>
          </cell>
          <cell r="R47">
            <v>2.9</v>
          </cell>
          <cell r="S47">
            <v>4.7</v>
          </cell>
          <cell r="T47">
            <v>42062</v>
          </cell>
          <cell r="U47">
            <v>0</v>
          </cell>
          <cell r="V47">
            <v>0</v>
          </cell>
        </row>
        <row r="48">
          <cell r="E48" t="str">
            <v>WM3175C*</v>
          </cell>
          <cell r="F48" t="str">
            <v>Front-Loading</v>
          </cell>
          <cell r="G48" t="str">
            <v>Horizontal</v>
          </cell>
          <cell r="H48" t="str">
            <v>Automatic</v>
          </cell>
          <cell r="I48" t="b">
            <v>0</v>
          </cell>
          <cell r="J48" t="str">
            <v>No</v>
          </cell>
          <cell r="K48" t="str">
            <v>Residential</v>
          </cell>
          <cell r="L48" t="b">
            <v>1</v>
          </cell>
          <cell r="M48">
            <v>4.3</v>
          </cell>
          <cell r="N48">
            <v>0.32</v>
          </cell>
          <cell r="O48">
            <v>12.41</v>
          </cell>
          <cell r="P48">
            <v>2.85</v>
          </cell>
          <cell r="Q48">
            <v>1.84</v>
          </cell>
          <cell r="R48">
            <v>2.9</v>
          </cell>
          <cell r="S48">
            <v>4.7</v>
          </cell>
          <cell r="T48">
            <v>42041</v>
          </cell>
          <cell r="U48">
            <v>0</v>
          </cell>
          <cell r="V48">
            <v>0</v>
          </cell>
        </row>
        <row r="49">
          <cell r="E49" t="str">
            <v>4158####</v>
          </cell>
          <cell r="F49" t="str">
            <v>Front-Loading</v>
          </cell>
          <cell r="G49" t="str">
            <v>Horizontal</v>
          </cell>
          <cell r="H49" t="str">
            <v>Automatic</v>
          </cell>
          <cell r="I49" t="b">
            <v>0</v>
          </cell>
          <cell r="J49" t="str">
            <v>No</v>
          </cell>
          <cell r="K49" t="str">
            <v>Residential</v>
          </cell>
          <cell r="L49" t="b">
            <v>1</v>
          </cell>
          <cell r="M49">
            <v>4.5</v>
          </cell>
          <cell r="N49">
            <v>0.37</v>
          </cell>
          <cell r="O49">
            <v>13.14</v>
          </cell>
          <cell r="P49">
            <v>2.83</v>
          </cell>
          <cell r="Q49">
            <v>1.84</v>
          </cell>
          <cell r="R49">
            <v>2.9</v>
          </cell>
          <cell r="S49">
            <v>4.7</v>
          </cell>
          <cell r="T49">
            <v>42062</v>
          </cell>
          <cell r="U49">
            <v>0</v>
          </cell>
          <cell r="V49">
            <v>0</v>
          </cell>
        </row>
        <row r="50">
          <cell r="E50" t="str">
            <v>WM4270H*A</v>
          </cell>
          <cell r="F50" t="str">
            <v>Front-Loading</v>
          </cell>
          <cell r="G50" t="str">
            <v>Horizontal</v>
          </cell>
          <cell r="H50" t="str">
            <v>Automatic</v>
          </cell>
          <cell r="I50" t="b">
            <v>0</v>
          </cell>
          <cell r="J50" t="str">
            <v>No</v>
          </cell>
          <cell r="K50" t="str">
            <v>Residential</v>
          </cell>
          <cell r="L50" t="b">
            <v>1</v>
          </cell>
          <cell r="M50">
            <v>4.5</v>
          </cell>
          <cell r="N50">
            <v>0.34</v>
          </cell>
          <cell r="O50">
            <v>13.11</v>
          </cell>
          <cell r="P50">
            <v>2.83</v>
          </cell>
          <cell r="Q50">
            <v>1.84</v>
          </cell>
          <cell r="R50">
            <v>2.9</v>
          </cell>
          <cell r="S50">
            <v>4.7</v>
          </cell>
          <cell r="T50">
            <v>42062</v>
          </cell>
          <cell r="U50">
            <v>0</v>
          </cell>
          <cell r="V50">
            <v>0</v>
          </cell>
        </row>
        <row r="51">
          <cell r="E51" t="str">
            <v>4107****</v>
          </cell>
          <cell r="F51" t="str">
            <v>Front-Loading</v>
          </cell>
          <cell r="G51" t="str">
            <v>Horizontal</v>
          </cell>
          <cell r="H51" t="str">
            <v>Automatic</v>
          </cell>
          <cell r="I51" t="b">
            <v>0</v>
          </cell>
          <cell r="J51" t="str">
            <v>No</v>
          </cell>
          <cell r="K51" t="str">
            <v>Residential</v>
          </cell>
          <cell r="L51" t="b">
            <v>1</v>
          </cell>
          <cell r="M51">
            <v>5.2</v>
          </cell>
          <cell r="N51">
            <v>0</v>
          </cell>
          <cell r="O51">
            <v>14.99</v>
          </cell>
          <cell r="P51">
            <v>2.74</v>
          </cell>
          <cell r="Q51">
            <v>1.84</v>
          </cell>
          <cell r="R51">
            <v>2.9</v>
          </cell>
          <cell r="S51">
            <v>4.7</v>
          </cell>
          <cell r="T51">
            <v>42041</v>
          </cell>
          <cell r="U51">
            <v>0</v>
          </cell>
          <cell r="V51">
            <v>0</v>
          </cell>
        </row>
        <row r="52">
          <cell r="E52" t="str">
            <v>WM8000H**</v>
          </cell>
          <cell r="F52" t="str">
            <v>Front-Loading</v>
          </cell>
          <cell r="G52" t="str">
            <v>Horizontal</v>
          </cell>
          <cell r="H52" t="str">
            <v>Automatic</v>
          </cell>
          <cell r="I52" t="b">
            <v>0</v>
          </cell>
          <cell r="J52" t="str">
            <v>No</v>
          </cell>
          <cell r="K52" t="str">
            <v>Residential</v>
          </cell>
          <cell r="L52" t="b">
            <v>1</v>
          </cell>
          <cell r="M52">
            <v>5.2</v>
          </cell>
          <cell r="N52">
            <v>0</v>
          </cell>
          <cell r="O52">
            <v>14.99</v>
          </cell>
          <cell r="P52">
            <v>2.74</v>
          </cell>
          <cell r="Q52">
            <v>1.84</v>
          </cell>
          <cell r="R52">
            <v>2.9</v>
          </cell>
          <cell r="S52">
            <v>4.7</v>
          </cell>
          <cell r="T52">
            <v>42041</v>
          </cell>
          <cell r="U52">
            <v>0</v>
          </cell>
          <cell r="V52">
            <v>0</v>
          </cell>
        </row>
        <row r="53">
          <cell r="E53" t="str">
            <v>WM8500H**</v>
          </cell>
          <cell r="F53" t="str">
            <v>Front-Loading</v>
          </cell>
          <cell r="G53" t="str">
            <v>Horizontal</v>
          </cell>
          <cell r="H53" t="str">
            <v>Automatic</v>
          </cell>
          <cell r="I53" t="b">
            <v>0</v>
          </cell>
          <cell r="J53" t="str">
            <v>No</v>
          </cell>
          <cell r="K53" t="str">
            <v>Residential</v>
          </cell>
          <cell r="L53" t="b">
            <v>1</v>
          </cell>
          <cell r="M53">
            <v>5.2</v>
          </cell>
          <cell r="N53">
            <v>0</v>
          </cell>
          <cell r="O53">
            <v>14.99</v>
          </cell>
          <cell r="P53">
            <v>2.74</v>
          </cell>
          <cell r="Q53">
            <v>1.84</v>
          </cell>
          <cell r="R53">
            <v>2.9</v>
          </cell>
          <cell r="S53">
            <v>4.7</v>
          </cell>
          <cell r="T53">
            <v>42041</v>
          </cell>
          <cell r="U53">
            <v>0</v>
          </cell>
          <cell r="V53">
            <v>0</v>
          </cell>
        </row>
        <row r="54">
          <cell r="E54" t="str">
            <v>WM3570H*A</v>
          </cell>
          <cell r="F54" t="str">
            <v>Front-Loading</v>
          </cell>
          <cell r="G54" t="str">
            <v>Horizontal</v>
          </cell>
          <cell r="H54" t="str">
            <v>Automatic</v>
          </cell>
          <cell r="I54" t="b">
            <v>0</v>
          </cell>
          <cell r="J54" t="str">
            <v>No</v>
          </cell>
          <cell r="K54" t="str">
            <v>Residential</v>
          </cell>
          <cell r="L54" t="b">
            <v>1</v>
          </cell>
          <cell r="M54">
            <v>4.3</v>
          </cell>
          <cell r="N54">
            <v>0</v>
          </cell>
          <cell r="O54">
            <v>12.4</v>
          </cell>
          <cell r="P54">
            <v>2.73</v>
          </cell>
          <cell r="Q54">
            <v>1.84</v>
          </cell>
          <cell r="R54">
            <v>2.9</v>
          </cell>
          <cell r="S54">
            <v>4.7</v>
          </cell>
          <cell r="T54">
            <v>42041</v>
          </cell>
          <cell r="U54">
            <v>0</v>
          </cell>
          <cell r="V54">
            <v>0</v>
          </cell>
        </row>
        <row r="55">
          <cell r="E55" t="str">
            <v>WM3370H*A</v>
          </cell>
          <cell r="F55" t="str">
            <v>Front-Loading</v>
          </cell>
          <cell r="G55" t="str">
            <v>Horizontal</v>
          </cell>
          <cell r="H55" t="str">
            <v>Automatic</v>
          </cell>
          <cell r="I55" t="b">
            <v>0</v>
          </cell>
          <cell r="J55" t="str">
            <v>No</v>
          </cell>
          <cell r="K55" t="str">
            <v>Residential</v>
          </cell>
          <cell r="L55" t="b">
            <v>1</v>
          </cell>
          <cell r="M55">
            <v>4.3</v>
          </cell>
          <cell r="N55">
            <v>0.28999999999999998</v>
          </cell>
          <cell r="O55">
            <v>12.54</v>
          </cell>
          <cell r="P55">
            <v>2.7</v>
          </cell>
          <cell r="Q55">
            <v>1.84</v>
          </cell>
          <cell r="R55">
            <v>2.9</v>
          </cell>
          <cell r="S55">
            <v>4.7</v>
          </cell>
          <cell r="T55">
            <v>42062</v>
          </cell>
          <cell r="U55">
            <v>0</v>
          </cell>
          <cell r="V55">
            <v>0</v>
          </cell>
        </row>
        <row r="56">
          <cell r="E56" t="str">
            <v>WM3475H*A</v>
          </cell>
          <cell r="F56" t="str">
            <v>Front-Loading</v>
          </cell>
          <cell r="G56" t="str">
            <v>Horizontal</v>
          </cell>
          <cell r="H56" t="str">
            <v>Automatic</v>
          </cell>
          <cell r="I56" t="b">
            <v>0</v>
          </cell>
          <cell r="J56" t="str">
            <v>No</v>
          </cell>
          <cell r="K56" t="str">
            <v>Residential</v>
          </cell>
          <cell r="L56" t="b">
            <v>1</v>
          </cell>
          <cell r="M56">
            <v>4.3</v>
          </cell>
          <cell r="N56">
            <v>0.35</v>
          </cell>
          <cell r="O56">
            <v>12.54</v>
          </cell>
          <cell r="P56">
            <v>2.7</v>
          </cell>
          <cell r="Q56">
            <v>1.84</v>
          </cell>
          <cell r="R56">
            <v>2.9</v>
          </cell>
          <cell r="S56">
            <v>4.7</v>
          </cell>
          <cell r="T56">
            <v>42041</v>
          </cell>
          <cell r="U56">
            <v>0</v>
          </cell>
          <cell r="V56">
            <v>0</v>
          </cell>
        </row>
        <row r="57">
          <cell r="E57" t="str">
            <v>4148####</v>
          </cell>
          <cell r="F57" t="str">
            <v>Front-Loading</v>
          </cell>
          <cell r="G57" t="str">
            <v>Horizontal</v>
          </cell>
          <cell r="H57" t="str">
            <v>Automatic</v>
          </cell>
          <cell r="I57" t="b">
            <v>0</v>
          </cell>
          <cell r="J57" t="str">
            <v>No</v>
          </cell>
          <cell r="K57" t="str">
            <v>Residential</v>
          </cell>
          <cell r="L57" t="b">
            <v>1</v>
          </cell>
          <cell r="M57">
            <v>4.5</v>
          </cell>
          <cell r="N57">
            <v>0.26</v>
          </cell>
          <cell r="O57">
            <v>12.83</v>
          </cell>
          <cell r="P57">
            <v>2.5</v>
          </cell>
          <cell r="Q57">
            <v>1.84</v>
          </cell>
          <cell r="R57">
            <v>2.9</v>
          </cell>
          <cell r="S57">
            <v>4.7</v>
          </cell>
          <cell r="T57">
            <v>42062</v>
          </cell>
          <cell r="U57">
            <v>0</v>
          </cell>
          <cell r="V57">
            <v>0</v>
          </cell>
        </row>
        <row r="58">
          <cell r="E58" t="str">
            <v>WM3575C*</v>
          </cell>
          <cell r="F58" t="str">
            <v>Front-Loading</v>
          </cell>
          <cell r="G58" t="str">
            <v>Horizontal</v>
          </cell>
          <cell r="H58" t="str">
            <v>Automatic</v>
          </cell>
          <cell r="I58" t="b">
            <v>0</v>
          </cell>
          <cell r="J58" t="str">
            <v>No</v>
          </cell>
          <cell r="K58" t="str">
            <v>Residential</v>
          </cell>
          <cell r="L58" t="b">
            <v>1</v>
          </cell>
          <cell r="M58">
            <v>4.5</v>
          </cell>
          <cell r="N58">
            <v>0</v>
          </cell>
          <cell r="O58">
            <v>12.83</v>
          </cell>
          <cell r="P58">
            <v>2.5</v>
          </cell>
          <cell r="Q58">
            <v>0</v>
          </cell>
          <cell r="R58">
            <v>2.9</v>
          </cell>
          <cell r="S58">
            <v>0</v>
          </cell>
          <cell r="T58">
            <v>42087</v>
          </cell>
          <cell r="U58">
            <v>0</v>
          </cell>
          <cell r="V58">
            <v>0</v>
          </cell>
        </row>
        <row r="59">
          <cell r="E59" t="str">
            <v>WM3997H**</v>
          </cell>
          <cell r="F59" t="str">
            <v>Front-Loading</v>
          </cell>
          <cell r="G59" t="str">
            <v>Horizontal</v>
          </cell>
          <cell r="H59" t="str">
            <v>Automatic</v>
          </cell>
          <cell r="I59" t="b">
            <v>0</v>
          </cell>
          <cell r="J59" t="str">
            <v>Combo (upspecified type)</v>
          </cell>
          <cell r="K59" t="str">
            <v>Residential</v>
          </cell>
          <cell r="L59" t="b">
            <v>1</v>
          </cell>
          <cell r="M59">
            <v>4.2</v>
          </cell>
          <cell r="N59">
            <v>0.36</v>
          </cell>
          <cell r="O59">
            <v>15.54</v>
          </cell>
          <cell r="P59">
            <v>2.4</v>
          </cell>
          <cell r="Q59">
            <v>1.84</v>
          </cell>
          <cell r="R59">
            <v>3.7</v>
          </cell>
          <cell r="S59">
            <v>4.7</v>
          </cell>
          <cell r="T59">
            <v>42041</v>
          </cell>
          <cell r="U59">
            <v>0</v>
          </cell>
          <cell r="V59">
            <v>0</v>
          </cell>
        </row>
        <row r="60">
          <cell r="E60" t="str">
            <v>WM3650H**</v>
          </cell>
          <cell r="F60" t="str">
            <v>Front-Loading</v>
          </cell>
          <cell r="G60" t="str">
            <v>Horizontal</v>
          </cell>
          <cell r="H60" t="str">
            <v>Automatic</v>
          </cell>
          <cell r="I60" t="b">
            <v>0</v>
          </cell>
          <cell r="J60" t="str">
            <v>No</v>
          </cell>
          <cell r="K60" t="str">
            <v>Residential</v>
          </cell>
          <cell r="L60" t="b">
            <v>1</v>
          </cell>
          <cell r="M60">
            <v>4.3</v>
          </cell>
          <cell r="N60">
            <v>0</v>
          </cell>
          <cell r="O60">
            <v>15.84</v>
          </cell>
          <cell r="P60">
            <v>2.38</v>
          </cell>
          <cell r="Q60">
            <v>0</v>
          </cell>
          <cell r="R60">
            <v>3.7</v>
          </cell>
          <cell r="S60">
            <v>0</v>
          </cell>
          <cell r="T60">
            <v>42087</v>
          </cell>
          <cell r="U60">
            <v>0</v>
          </cell>
          <cell r="V60">
            <v>0</v>
          </cell>
        </row>
        <row r="61">
          <cell r="E61" t="str">
            <v>WM1377H*</v>
          </cell>
          <cell r="F61" t="str">
            <v>Front-Loading</v>
          </cell>
          <cell r="G61" t="str">
            <v>Horizontal</v>
          </cell>
          <cell r="H61" t="str">
            <v>Automatic</v>
          </cell>
          <cell r="I61" t="b">
            <v>0</v>
          </cell>
          <cell r="J61" t="str">
            <v>No</v>
          </cell>
          <cell r="K61" t="str">
            <v>Residential</v>
          </cell>
          <cell r="L61" t="b">
            <v>1</v>
          </cell>
          <cell r="M61">
            <v>2.2999999999999998</v>
          </cell>
          <cell r="N61">
            <v>0</v>
          </cell>
          <cell r="O61">
            <v>9.5299999999999994</v>
          </cell>
          <cell r="P61">
            <v>2.0699999999999998</v>
          </cell>
          <cell r="Q61">
            <v>1.84</v>
          </cell>
          <cell r="R61">
            <v>4.2</v>
          </cell>
          <cell r="S61">
            <v>4.7</v>
          </cell>
          <cell r="T61">
            <v>42041</v>
          </cell>
          <cell r="U61">
            <v>0</v>
          </cell>
          <cell r="V61">
            <v>0</v>
          </cell>
        </row>
        <row r="62">
          <cell r="E62" t="str">
            <v>WM3477H*</v>
          </cell>
          <cell r="F62" t="str">
            <v>Front-Loading</v>
          </cell>
          <cell r="G62" t="str">
            <v>Horizontal</v>
          </cell>
          <cell r="H62" t="str">
            <v>Automatic</v>
          </cell>
          <cell r="I62" t="b">
            <v>0</v>
          </cell>
          <cell r="J62" t="str">
            <v>Combo (upspecified type)</v>
          </cell>
          <cell r="K62" t="str">
            <v>Residential</v>
          </cell>
          <cell r="L62" t="b">
            <v>1</v>
          </cell>
          <cell r="M62">
            <v>2.2999999999999998</v>
          </cell>
          <cell r="N62">
            <v>0.25</v>
          </cell>
          <cell r="O62">
            <v>9.5299999999999994</v>
          </cell>
          <cell r="P62">
            <v>2.0699999999999998</v>
          </cell>
          <cell r="Q62">
            <v>1.84</v>
          </cell>
          <cell r="R62">
            <v>4.2</v>
          </cell>
          <cell r="S62">
            <v>4.7</v>
          </cell>
          <cell r="T62">
            <v>42041</v>
          </cell>
          <cell r="U62">
            <v>0</v>
          </cell>
          <cell r="V62">
            <v>0</v>
          </cell>
        </row>
        <row r="63">
          <cell r="E63" t="str">
            <v>NFW5800D*+</v>
          </cell>
          <cell r="F63" t="str">
            <v>Front-Loading</v>
          </cell>
          <cell r="G63" t="str">
            <v>Horizontal</v>
          </cell>
          <cell r="H63" t="str">
            <v>Automatic</v>
          </cell>
          <cell r="I63" t="b">
            <v>0</v>
          </cell>
          <cell r="J63" t="str">
            <v>No</v>
          </cell>
          <cell r="K63" t="str">
            <v>Residential</v>
          </cell>
          <cell r="L63" t="b">
            <v>1</v>
          </cell>
          <cell r="M63">
            <v>4.2</v>
          </cell>
          <cell r="N63">
            <v>0.37</v>
          </cell>
          <cell r="O63">
            <v>10.199999999999999</v>
          </cell>
          <cell r="P63">
            <v>2.75</v>
          </cell>
          <cell r="Q63">
            <v>1.84</v>
          </cell>
          <cell r="R63">
            <v>3.2</v>
          </cell>
          <cell r="S63">
            <v>4.7</v>
          </cell>
          <cell r="T63">
            <v>42060</v>
          </cell>
          <cell r="U63">
            <v>0</v>
          </cell>
          <cell r="V63">
            <v>0</v>
          </cell>
        </row>
        <row r="64">
          <cell r="E64" t="str">
            <v>MHW5100D*+</v>
          </cell>
          <cell r="F64" t="str">
            <v>Front-Loading</v>
          </cell>
          <cell r="G64" t="str">
            <v>Horizontal</v>
          </cell>
          <cell r="H64" t="str">
            <v>Automatic</v>
          </cell>
          <cell r="I64" t="b">
            <v>0</v>
          </cell>
          <cell r="J64" t="str">
            <v>No</v>
          </cell>
          <cell r="K64" t="str">
            <v>Residential</v>
          </cell>
          <cell r="L64" t="b">
            <v>1</v>
          </cell>
          <cell r="M64">
            <v>4.5</v>
          </cell>
          <cell r="N64">
            <v>0.37</v>
          </cell>
          <cell r="O64">
            <v>10.64</v>
          </cell>
          <cell r="P64">
            <v>2.75</v>
          </cell>
          <cell r="Q64">
            <v>1.84</v>
          </cell>
          <cell r="R64">
            <v>3.2</v>
          </cell>
          <cell r="S64">
            <v>4.7</v>
          </cell>
          <cell r="T64">
            <v>42060</v>
          </cell>
          <cell r="U64">
            <v>0</v>
          </cell>
          <cell r="V64">
            <v>0</v>
          </cell>
        </row>
        <row r="65">
          <cell r="E65" t="str">
            <v>MHW7100D*+</v>
          </cell>
          <cell r="F65" t="str">
            <v>Front-Loading</v>
          </cell>
          <cell r="G65" t="str">
            <v>Horizontal</v>
          </cell>
          <cell r="H65" t="str">
            <v>Automatic</v>
          </cell>
          <cell r="I65" t="b">
            <v>0</v>
          </cell>
          <cell r="J65" t="str">
            <v>No</v>
          </cell>
          <cell r="K65" t="str">
            <v>Residential</v>
          </cell>
          <cell r="L65" t="b">
            <v>1</v>
          </cell>
          <cell r="M65">
            <v>4.5</v>
          </cell>
          <cell r="N65">
            <v>0.37</v>
          </cell>
          <cell r="O65">
            <v>10.3</v>
          </cell>
          <cell r="P65">
            <v>2.75</v>
          </cell>
          <cell r="Q65">
            <v>1.84</v>
          </cell>
          <cell r="R65">
            <v>3.2</v>
          </cell>
          <cell r="S65">
            <v>4.7</v>
          </cell>
          <cell r="T65">
            <v>42060</v>
          </cell>
          <cell r="U65">
            <v>0</v>
          </cell>
          <cell r="V65">
            <v>0</v>
          </cell>
        </row>
        <row r="66">
          <cell r="E66" t="str">
            <v>MHW8100D*+</v>
          </cell>
          <cell r="F66" t="str">
            <v>Front-Loading</v>
          </cell>
          <cell r="G66" t="str">
            <v>Horizontal</v>
          </cell>
          <cell r="H66" t="str">
            <v>Automatic</v>
          </cell>
          <cell r="I66" t="b">
            <v>0</v>
          </cell>
          <cell r="J66" t="str">
            <v>No</v>
          </cell>
          <cell r="K66" t="str">
            <v>Residential</v>
          </cell>
          <cell r="L66" t="b">
            <v>1</v>
          </cell>
          <cell r="M66">
            <v>4.5</v>
          </cell>
          <cell r="N66">
            <v>0.37</v>
          </cell>
          <cell r="O66">
            <v>10.3</v>
          </cell>
          <cell r="P66">
            <v>2.75</v>
          </cell>
          <cell r="Q66">
            <v>1.84</v>
          </cell>
          <cell r="R66">
            <v>3.2</v>
          </cell>
          <cell r="S66">
            <v>4.7</v>
          </cell>
          <cell r="T66">
            <v>42060</v>
          </cell>
          <cell r="U66">
            <v>0</v>
          </cell>
          <cell r="V66">
            <v>0</v>
          </cell>
        </row>
        <row r="67">
          <cell r="E67" t="str">
            <v>WFW72HED*+</v>
          </cell>
          <cell r="F67" t="str">
            <v>Front-Loading</v>
          </cell>
          <cell r="G67" t="str">
            <v>Horizontal</v>
          </cell>
          <cell r="H67" t="str">
            <v>Automatic</v>
          </cell>
          <cell r="I67" t="b">
            <v>0</v>
          </cell>
          <cell r="J67" t="str">
            <v>No</v>
          </cell>
          <cell r="K67" t="str">
            <v>Residential</v>
          </cell>
          <cell r="L67" t="b">
            <v>1</v>
          </cell>
          <cell r="M67">
            <v>4.2</v>
          </cell>
          <cell r="N67">
            <v>0.37</v>
          </cell>
          <cell r="O67">
            <v>10.199999999999999</v>
          </cell>
          <cell r="P67">
            <v>2.75</v>
          </cell>
          <cell r="Q67">
            <v>1.84</v>
          </cell>
          <cell r="R67">
            <v>3.2</v>
          </cell>
          <cell r="S67">
            <v>4.7</v>
          </cell>
          <cell r="T67">
            <v>42060</v>
          </cell>
          <cell r="U67">
            <v>0</v>
          </cell>
          <cell r="V67">
            <v>0</v>
          </cell>
        </row>
        <row r="68">
          <cell r="E68" t="str">
            <v>WFW81HED*+</v>
          </cell>
          <cell r="F68" t="str">
            <v>Front-Loading</v>
          </cell>
          <cell r="G68" t="str">
            <v>Horizontal</v>
          </cell>
          <cell r="H68" t="str">
            <v>Automatic</v>
          </cell>
          <cell r="I68" t="b">
            <v>0</v>
          </cell>
          <cell r="J68" t="str">
            <v>No</v>
          </cell>
          <cell r="K68" t="str">
            <v>Residential</v>
          </cell>
          <cell r="L68" t="b">
            <v>1</v>
          </cell>
          <cell r="M68">
            <v>4.2</v>
          </cell>
          <cell r="N68">
            <v>0.37</v>
          </cell>
          <cell r="O68">
            <v>10.199999999999999</v>
          </cell>
          <cell r="P68">
            <v>2.75</v>
          </cell>
          <cell r="Q68">
            <v>1.84</v>
          </cell>
          <cell r="R68">
            <v>3.2</v>
          </cell>
          <cell r="S68">
            <v>4.7</v>
          </cell>
          <cell r="T68">
            <v>42060</v>
          </cell>
          <cell r="U68">
            <v>0</v>
          </cell>
          <cell r="V68">
            <v>0</v>
          </cell>
        </row>
        <row r="69">
          <cell r="E69" t="str">
            <v>WFW87HED*+</v>
          </cell>
          <cell r="F69" t="str">
            <v>Front-Loading</v>
          </cell>
          <cell r="G69" t="str">
            <v>Horizontal</v>
          </cell>
          <cell r="H69" t="str">
            <v>Automatic</v>
          </cell>
          <cell r="I69" t="b">
            <v>0</v>
          </cell>
          <cell r="J69" t="str">
            <v>No</v>
          </cell>
          <cell r="K69" t="str">
            <v>Residential</v>
          </cell>
          <cell r="L69" t="b">
            <v>1</v>
          </cell>
          <cell r="M69">
            <v>4.4000000000000004</v>
          </cell>
          <cell r="N69">
            <v>0.37</v>
          </cell>
          <cell r="O69">
            <v>9.9600000000000009</v>
          </cell>
          <cell r="P69">
            <v>2.75</v>
          </cell>
          <cell r="Q69">
            <v>1.84</v>
          </cell>
          <cell r="R69">
            <v>3.2</v>
          </cell>
          <cell r="S69">
            <v>4.7</v>
          </cell>
          <cell r="T69">
            <v>42060</v>
          </cell>
          <cell r="U69">
            <v>0</v>
          </cell>
          <cell r="V69">
            <v>0</v>
          </cell>
        </row>
        <row r="70">
          <cell r="E70" t="str">
            <v>WFW95HED*+</v>
          </cell>
          <cell r="F70" t="str">
            <v>Front-Loading</v>
          </cell>
          <cell r="G70" t="str">
            <v>Horizontal</v>
          </cell>
          <cell r="H70" t="str">
            <v>Automatic</v>
          </cell>
          <cell r="I70" t="b">
            <v>0</v>
          </cell>
          <cell r="J70" t="str">
            <v>No</v>
          </cell>
          <cell r="K70" t="str">
            <v>Residential</v>
          </cell>
          <cell r="L70" t="b">
            <v>1</v>
          </cell>
          <cell r="M70">
            <v>4.5</v>
          </cell>
          <cell r="N70">
            <v>0.37</v>
          </cell>
          <cell r="O70">
            <v>10.64</v>
          </cell>
          <cell r="P70">
            <v>2.75</v>
          </cell>
          <cell r="Q70">
            <v>1.84</v>
          </cell>
          <cell r="R70">
            <v>3.2</v>
          </cell>
          <cell r="S70">
            <v>4.7</v>
          </cell>
          <cell r="T70">
            <v>42060</v>
          </cell>
          <cell r="U70">
            <v>0</v>
          </cell>
          <cell r="V70">
            <v>0</v>
          </cell>
        </row>
        <row r="71">
          <cell r="E71" t="str">
            <v>WFW97HED*+</v>
          </cell>
          <cell r="F71" t="str">
            <v>Front-Loading</v>
          </cell>
          <cell r="G71" t="str">
            <v>Horizontal</v>
          </cell>
          <cell r="H71" t="str">
            <v>Automatic</v>
          </cell>
          <cell r="I71" t="b">
            <v>0</v>
          </cell>
          <cell r="J71" t="str">
            <v>No</v>
          </cell>
          <cell r="K71" t="str">
            <v>Residential</v>
          </cell>
          <cell r="L71" t="b">
            <v>1</v>
          </cell>
          <cell r="M71">
            <v>4.5</v>
          </cell>
          <cell r="N71">
            <v>0.37</v>
          </cell>
          <cell r="O71">
            <v>9.3000000000000007</v>
          </cell>
          <cell r="P71">
            <v>2.75</v>
          </cell>
          <cell r="Q71">
            <v>1.84</v>
          </cell>
          <cell r="R71">
            <v>3.2</v>
          </cell>
          <cell r="S71">
            <v>4.7</v>
          </cell>
          <cell r="T71">
            <v>42060</v>
          </cell>
          <cell r="U71">
            <v>0</v>
          </cell>
          <cell r="V71">
            <v>0</v>
          </cell>
        </row>
        <row r="72">
          <cell r="E72" t="str">
            <v>MHW3100D*+</v>
          </cell>
          <cell r="F72" t="str">
            <v>Front-Loading</v>
          </cell>
          <cell r="G72" t="str">
            <v>Horizontal</v>
          </cell>
          <cell r="H72" t="str">
            <v>Automatic</v>
          </cell>
          <cell r="I72" t="b">
            <v>0</v>
          </cell>
          <cell r="J72" t="str">
            <v>No</v>
          </cell>
          <cell r="K72" t="str">
            <v>Residential</v>
          </cell>
          <cell r="L72" t="b">
            <v>1</v>
          </cell>
          <cell r="M72">
            <v>4.2</v>
          </cell>
          <cell r="N72">
            <v>0.37</v>
          </cell>
          <cell r="O72">
            <v>10.39</v>
          </cell>
          <cell r="P72">
            <v>2.38</v>
          </cell>
          <cell r="Q72">
            <v>1.84</v>
          </cell>
          <cell r="R72">
            <v>3.7</v>
          </cell>
          <cell r="S72">
            <v>4.7</v>
          </cell>
          <cell r="T72">
            <v>42058</v>
          </cell>
          <cell r="U72">
            <v>0</v>
          </cell>
          <cell r="V72">
            <v>0</v>
          </cell>
        </row>
        <row r="73">
          <cell r="E73" t="str">
            <v>MHW4100D*+</v>
          </cell>
          <cell r="F73" t="str">
            <v>Front-Loading</v>
          </cell>
          <cell r="G73" t="str">
            <v>Horizontal</v>
          </cell>
          <cell r="H73" t="str">
            <v>Automatic</v>
          </cell>
          <cell r="I73" t="b">
            <v>0</v>
          </cell>
          <cell r="J73" t="str">
            <v>No</v>
          </cell>
          <cell r="K73" t="str">
            <v>Residential</v>
          </cell>
          <cell r="L73" t="b">
            <v>1</v>
          </cell>
          <cell r="M73">
            <v>4.2</v>
          </cell>
          <cell r="N73">
            <v>0.37</v>
          </cell>
          <cell r="O73">
            <v>10.39</v>
          </cell>
          <cell r="P73">
            <v>2.38</v>
          </cell>
          <cell r="Q73">
            <v>1.84</v>
          </cell>
          <cell r="R73">
            <v>3.7</v>
          </cell>
          <cell r="S73">
            <v>4.7</v>
          </cell>
          <cell r="T73">
            <v>42058</v>
          </cell>
          <cell r="U73">
            <v>0</v>
          </cell>
          <cell r="V73">
            <v>0</v>
          </cell>
        </row>
        <row r="74">
          <cell r="E74" t="str">
            <v>MHW4300D*+</v>
          </cell>
          <cell r="F74" t="str">
            <v>Front-Loading</v>
          </cell>
          <cell r="G74" t="str">
            <v>Horizontal</v>
          </cell>
          <cell r="H74" t="str">
            <v>Automatic</v>
          </cell>
          <cell r="I74" t="b">
            <v>0</v>
          </cell>
          <cell r="J74" t="str">
            <v>No</v>
          </cell>
          <cell r="K74" t="str">
            <v>Residential</v>
          </cell>
          <cell r="L74" t="b">
            <v>1</v>
          </cell>
          <cell r="M74">
            <v>4.2</v>
          </cell>
          <cell r="N74">
            <v>0.37</v>
          </cell>
          <cell r="O74">
            <v>10.220000000000001</v>
          </cell>
          <cell r="P74">
            <v>2.38</v>
          </cell>
          <cell r="Q74">
            <v>1.84</v>
          </cell>
          <cell r="R74">
            <v>3.7</v>
          </cell>
          <cell r="S74">
            <v>4.7</v>
          </cell>
          <cell r="T74">
            <v>42060</v>
          </cell>
          <cell r="U74">
            <v>0</v>
          </cell>
          <cell r="V74">
            <v>0</v>
          </cell>
        </row>
        <row r="75">
          <cell r="E75" t="str">
            <v>MHW5400D*+</v>
          </cell>
          <cell r="F75" t="str">
            <v>Front-Loading</v>
          </cell>
          <cell r="G75" t="str">
            <v>Horizontal</v>
          </cell>
          <cell r="H75" t="str">
            <v>Automatic</v>
          </cell>
          <cell r="I75" t="b">
            <v>0</v>
          </cell>
          <cell r="J75" t="str">
            <v>No</v>
          </cell>
          <cell r="K75" t="str">
            <v>Residential</v>
          </cell>
          <cell r="L75" t="b">
            <v>1</v>
          </cell>
          <cell r="M75">
            <v>4.2</v>
          </cell>
          <cell r="N75">
            <v>0.37</v>
          </cell>
          <cell r="O75">
            <v>10.220000000000001</v>
          </cell>
          <cell r="P75">
            <v>2.38</v>
          </cell>
          <cell r="Q75">
            <v>1.84</v>
          </cell>
          <cell r="R75">
            <v>3.7</v>
          </cell>
          <cell r="S75">
            <v>4.7</v>
          </cell>
          <cell r="T75">
            <v>42058</v>
          </cell>
          <cell r="U75">
            <v>0</v>
          </cell>
          <cell r="V75">
            <v>0</v>
          </cell>
        </row>
        <row r="76">
          <cell r="E76" t="str">
            <v>WFL98HEB**</v>
          </cell>
          <cell r="F76" t="str">
            <v>Front-Loading</v>
          </cell>
          <cell r="G76" t="str">
            <v>Horizontal</v>
          </cell>
          <cell r="H76" t="str">
            <v>Automatic</v>
          </cell>
          <cell r="I76" t="b">
            <v>0</v>
          </cell>
          <cell r="J76" t="str">
            <v>No</v>
          </cell>
          <cell r="K76" t="str">
            <v>Residential</v>
          </cell>
          <cell r="L76" t="b">
            <v>1</v>
          </cell>
          <cell r="M76">
            <v>4.3</v>
          </cell>
          <cell r="N76">
            <v>0.43</v>
          </cell>
          <cell r="O76">
            <v>16.02</v>
          </cell>
          <cell r="P76">
            <v>2.38</v>
          </cell>
          <cell r="Q76">
            <v>0</v>
          </cell>
          <cell r="R76">
            <v>3.7</v>
          </cell>
          <cell r="S76">
            <v>0</v>
          </cell>
          <cell r="T76">
            <v>42075</v>
          </cell>
          <cell r="U76">
            <v>0</v>
          </cell>
          <cell r="V76">
            <v>0</v>
          </cell>
        </row>
        <row r="77">
          <cell r="E77" t="str">
            <v>WFW8740D*+</v>
          </cell>
          <cell r="F77" t="str">
            <v>Front-Loading</v>
          </cell>
          <cell r="G77" t="str">
            <v>Horizontal</v>
          </cell>
          <cell r="H77" t="str">
            <v>Automatic</v>
          </cell>
          <cell r="I77" t="b">
            <v>0</v>
          </cell>
          <cell r="J77" t="str">
            <v>No</v>
          </cell>
          <cell r="K77" t="str">
            <v>Residential</v>
          </cell>
          <cell r="L77" t="b">
            <v>1</v>
          </cell>
          <cell r="M77">
            <v>4.4000000000000004</v>
          </cell>
          <cell r="N77">
            <v>0.37</v>
          </cell>
          <cell r="O77">
            <v>10.050000000000001</v>
          </cell>
          <cell r="P77">
            <v>2.38</v>
          </cell>
          <cell r="Q77">
            <v>1.84</v>
          </cell>
          <cell r="R77">
            <v>3.7</v>
          </cell>
          <cell r="S77">
            <v>4.7</v>
          </cell>
          <cell r="T77">
            <v>42060</v>
          </cell>
          <cell r="U77">
            <v>0</v>
          </cell>
          <cell r="V77">
            <v>0</v>
          </cell>
        </row>
        <row r="78">
          <cell r="E78" t="str">
            <v>MHWC7500Y*+</v>
          </cell>
          <cell r="F78" t="str">
            <v>Front-Loading</v>
          </cell>
          <cell r="G78" t="str">
            <v>Horizontal</v>
          </cell>
          <cell r="H78" t="str">
            <v>Automatic</v>
          </cell>
          <cell r="I78" t="b">
            <v>0</v>
          </cell>
          <cell r="J78" t="str">
            <v>No</v>
          </cell>
          <cell r="K78" t="str">
            <v>Residential</v>
          </cell>
          <cell r="L78" t="b">
            <v>1</v>
          </cell>
          <cell r="M78">
            <v>2</v>
          </cell>
          <cell r="N78">
            <v>0.22</v>
          </cell>
          <cell r="O78">
            <v>9.26</v>
          </cell>
          <cell r="P78">
            <v>1.84</v>
          </cell>
          <cell r="Q78">
            <v>1.84</v>
          </cell>
          <cell r="R78">
            <v>4.7</v>
          </cell>
          <cell r="S78">
            <v>4.7</v>
          </cell>
          <cell r="T78">
            <v>42060</v>
          </cell>
          <cell r="U78">
            <v>0</v>
          </cell>
          <cell r="V78">
            <v>0</v>
          </cell>
        </row>
        <row r="79">
          <cell r="E79" t="str">
            <v>WFC7500V*+</v>
          </cell>
          <cell r="F79" t="str">
            <v>Front-Loading</v>
          </cell>
          <cell r="G79" t="str">
            <v>Horizontal</v>
          </cell>
          <cell r="H79" t="str">
            <v>Automatic</v>
          </cell>
          <cell r="I79" t="b">
            <v>0</v>
          </cell>
          <cell r="J79" t="str">
            <v>No</v>
          </cell>
          <cell r="K79" t="str">
            <v>Residential</v>
          </cell>
          <cell r="L79" t="b">
            <v>1</v>
          </cell>
          <cell r="M79">
            <v>2</v>
          </cell>
          <cell r="N79">
            <v>0.22</v>
          </cell>
          <cell r="O79">
            <v>9.26</v>
          </cell>
          <cell r="P79">
            <v>1.84</v>
          </cell>
          <cell r="Q79">
            <v>1.84</v>
          </cell>
          <cell r="R79">
            <v>4.7</v>
          </cell>
          <cell r="S79">
            <v>4.7</v>
          </cell>
          <cell r="T79">
            <v>42060</v>
          </cell>
          <cell r="U79">
            <v>0</v>
          </cell>
          <cell r="V79">
            <v>0</v>
          </cell>
        </row>
        <row r="80">
          <cell r="E80" t="str">
            <v>ATW4675E*+</v>
          </cell>
          <cell r="F80" t="str">
            <v>Top-Loading</v>
          </cell>
          <cell r="G80" t="str">
            <v>Vertical</v>
          </cell>
          <cell r="H80" t="str">
            <v>Automatic</v>
          </cell>
          <cell r="I80" t="b">
            <v>0</v>
          </cell>
          <cell r="J80" t="str">
            <v>No</v>
          </cell>
          <cell r="K80" t="str">
            <v>Residential</v>
          </cell>
          <cell r="L80" t="b">
            <v>1</v>
          </cell>
          <cell r="M80">
            <v>3.5</v>
          </cell>
          <cell r="N80">
            <v>0.75</v>
          </cell>
          <cell r="O80">
            <v>29.48</v>
          </cell>
          <cell r="P80">
            <v>1.29</v>
          </cell>
          <cell r="Q80">
            <v>1.29</v>
          </cell>
          <cell r="R80">
            <v>8.4</v>
          </cell>
          <cell r="S80">
            <v>8.4</v>
          </cell>
          <cell r="T80">
            <v>42038</v>
          </cell>
          <cell r="U80">
            <v>0</v>
          </cell>
          <cell r="V80">
            <v>0</v>
          </cell>
        </row>
        <row r="81">
          <cell r="E81" t="str">
            <v>NTW4605E*+</v>
          </cell>
          <cell r="F81" t="str">
            <v>Top-Loading</v>
          </cell>
          <cell r="G81" t="str">
            <v>Vertical</v>
          </cell>
          <cell r="H81" t="str">
            <v>Automatic</v>
          </cell>
          <cell r="I81" t="b">
            <v>0</v>
          </cell>
          <cell r="J81" t="str">
            <v>No</v>
          </cell>
          <cell r="K81" t="str">
            <v>Residential</v>
          </cell>
          <cell r="L81" t="b">
            <v>1</v>
          </cell>
          <cell r="M81">
            <v>3.5</v>
          </cell>
          <cell r="N81">
            <v>0.64</v>
          </cell>
          <cell r="O81">
            <v>29.48</v>
          </cell>
          <cell r="P81">
            <v>1.29</v>
          </cell>
          <cell r="Q81">
            <v>1.29</v>
          </cell>
          <cell r="R81">
            <v>8.4</v>
          </cell>
          <cell r="S81">
            <v>8.4</v>
          </cell>
          <cell r="T81">
            <v>41981</v>
          </cell>
          <cell r="U81">
            <v>0</v>
          </cell>
          <cell r="V81">
            <v>0</v>
          </cell>
        </row>
        <row r="82">
          <cell r="E82" t="str">
            <v>NTW4615E*+</v>
          </cell>
          <cell r="F82" t="str">
            <v>Top-Loading</v>
          </cell>
          <cell r="G82" t="str">
            <v>Vertical</v>
          </cell>
          <cell r="H82" t="str">
            <v>Automatic</v>
          </cell>
          <cell r="I82" t="b">
            <v>0</v>
          </cell>
          <cell r="J82" t="str">
            <v>No</v>
          </cell>
          <cell r="K82" t="str">
            <v>Residential</v>
          </cell>
          <cell r="L82" t="b">
            <v>1</v>
          </cell>
          <cell r="M82">
            <v>3.5</v>
          </cell>
          <cell r="N82">
            <v>0.64</v>
          </cell>
          <cell r="O82">
            <v>29.48</v>
          </cell>
          <cell r="P82">
            <v>1.29</v>
          </cell>
          <cell r="Q82">
            <v>1.29</v>
          </cell>
          <cell r="R82">
            <v>8.4</v>
          </cell>
          <cell r="S82">
            <v>8.4</v>
          </cell>
          <cell r="T82">
            <v>41981</v>
          </cell>
          <cell r="U82">
            <v>0</v>
          </cell>
          <cell r="V82">
            <v>0</v>
          </cell>
        </row>
        <row r="83">
          <cell r="E83" t="str">
            <v>NTW4635E*+</v>
          </cell>
          <cell r="F83" t="str">
            <v>Top-Loading</v>
          </cell>
          <cell r="G83" t="str">
            <v>Vertical</v>
          </cell>
          <cell r="H83" t="str">
            <v>Automatic</v>
          </cell>
          <cell r="I83" t="b">
            <v>0</v>
          </cell>
          <cell r="J83" t="str">
            <v>No</v>
          </cell>
          <cell r="K83" t="str">
            <v>Residential</v>
          </cell>
          <cell r="L83" t="b">
            <v>1</v>
          </cell>
          <cell r="M83">
            <v>3.5</v>
          </cell>
          <cell r="N83">
            <v>0.64</v>
          </cell>
          <cell r="O83">
            <v>29.48</v>
          </cell>
          <cell r="P83">
            <v>1.29</v>
          </cell>
          <cell r="Q83">
            <v>1.29</v>
          </cell>
          <cell r="R83">
            <v>8.4</v>
          </cell>
          <cell r="S83">
            <v>8.4</v>
          </cell>
          <cell r="T83">
            <v>41981</v>
          </cell>
          <cell r="U83">
            <v>0</v>
          </cell>
          <cell r="V83">
            <v>0</v>
          </cell>
        </row>
        <row r="84">
          <cell r="E84" t="str">
            <v>NTW4655E*+</v>
          </cell>
          <cell r="F84" t="str">
            <v>Top-Loading</v>
          </cell>
          <cell r="G84" t="str">
            <v>Vertical</v>
          </cell>
          <cell r="H84" t="str">
            <v>Automatic</v>
          </cell>
          <cell r="I84" t="b">
            <v>0</v>
          </cell>
          <cell r="J84" t="str">
            <v>No</v>
          </cell>
          <cell r="K84" t="str">
            <v>Residential</v>
          </cell>
          <cell r="L84" t="b">
            <v>1</v>
          </cell>
          <cell r="M84">
            <v>3.5</v>
          </cell>
          <cell r="N84">
            <v>0.64</v>
          </cell>
          <cell r="O84">
            <v>29.48</v>
          </cell>
          <cell r="P84">
            <v>1.29</v>
          </cell>
          <cell r="Q84">
            <v>1.29</v>
          </cell>
          <cell r="R84">
            <v>8.4</v>
          </cell>
          <cell r="S84">
            <v>8.4</v>
          </cell>
          <cell r="T84">
            <v>41981</v>
          </cell>
          <cell r="U84">
            <v>0</v>
          </cell>
          <cell r="V84">
            <v>0</v>
          </cell>
        </row>
        <row r="85">
          <cell r="E85" t="str">
            <v>NTW4705E*+</v>
          </cell>
          <cell r="F85" t="str">
            <v>Top-Loading</v>
          </cell>
          <cell r="G85" t="str">
            <v>Vertical</v>
          </cell>
          <cell r="H85" t="str">
            <v>Automatic</v>
          </cell>
          <cell r="I85" t="b">
            <v>0</v>
          </cell>
          <cell r="J85" t="str">
            <v>No</v>
          </cell>
          <cell r="K85" t="str">
            <v>Residential</v>
          </cell>
          <cell r="L85" t="b">
            <v>1</v>
          </cell>
          <cell r="M85">
            <v>3.5</v>
          </cell>
          <cell r="N85">
            <v>0.64</v>
          </cell>
          <cell r="O85">
            <v>29.48</v>
          </cell>
          <cell r="P85">
            <v>1.29</v>
          </cell>
          <cell r="Q85">
            <v>1.29</v>
          </cell>
          <cell r="R85">
            <v>8.4</v>
          </cell>
          <cell r="S85">
            <v>8.4</v>
          </cell>
          <cell r="T85">
            <v>41981</v>
          </cell>
          <cell r="U85">
            <v>0</v>
          </cell>
          <cell r="V85">
            <v>0</v>
          </cell>
        </row>
        <row r="86">
          <cell r="E86" t="str">
            <v>NTW4755E*+</v>
          </cell>
          <cell r="F86" t="str">
            <v>Top-Loading</v>
          </cell>
          <cell r="G86" t="str">
            <v>Vertical</v>
          </cell>
          <cell r="H86" t="str">
            <v>Automatic</v>
          </cell>
          <cell r="I86" t="b">
            <v>0</v>
          </cell>
          <cell r="J86" t="str">
            <v>No</v>
          </cell>
          <cell r="K86" t="str">
            <v>Residential</v>
          </cell>
          <cell r="L86" t="b">
            <v>1</v>
          </cell>
          <cell r="M86">
            <v>3.6</v>
          </cell>
          <cell r="N86">
            <v>0.53</v>
          </cell>
          <cell r="O86">
            <v>30.32</v>
          </cell>
          <cell r="P86">
            <v>1.29</v>
          </cell>
          <cell r="Q86">
            <v>1.29</v>
          </cell>
          <cell r="R86">
            <v>8.4</v>
          </cell>
          <cell r="S86">
            <v>8.4</v>
          </cell>
          <cell r="T86">
            <v>41981</v>
          </cell>
          <cell r="U86">
            <v>0</v>
          </cell>
          <cell r="V86">
            <v>0</v>
          </cell>
        </row>
        <row r="87">
          <cell r="E87" t="str">
            <v>CLCE600***</v>
          </cell>
          <cell r="F87" t="str">
            <v>Top-Loading</v>
          </cell>
          <cell r="G87" t="str">
            <v>Vertical</v>
          </cell>
          <cell r="H87" t="str">
            <v>Semi-Automatic</v>
          </cell>
          <cell r="I87" t="b">
            <v>0</v>
          </cell>
          <cell r="J87" t="str">
            <v>Over/Under (using two drums)</v>
          </cell>
          <cell r="K87" t="str">
            <v>Residential</v>
          </cell>
          <cell r="L87" t="b">
            <v>1</v>
          </cell>
          <cell r="M87">
            <v>3.8</v>
          </cell>
          <cell r="N87">
            <v>0.59</v>
          </cell>
          <cell r="O87">
            <v>14.81</v>
          </cell>
          <cell r="P87">
            <v>2.06</v>
          </cell>
          <cell r="Q87">
            <v>0</v>
          </cell>
          <cell r="R87">
            <v>4.3</v>
          </cell>
          <cell r="S87">
            <v>0</v>
          </cell>
          <cell r="T87">
            <v>42079</v>
          </cell>
          <cell r="U87">
            <v>0</v>
          </cell>
          <cell r="V87">
            <v>0</v>
          </cell>
        </row>
        <row r="88">
          <cell r="E88" t="str">
            <v>CLCE700***</v>
          </cell>
          <cell r="F88" t="str">
            <v>Top-Loading</v>
          </cell>
          <cell r="G88" t="str">
            <v>Vertical</v>
          </cell>
          <cell r="H88" t="str">
            <v>Semi-Automatic</v>
          </cell>
          <cell r="I88" t="b">
            <v>0</v>
          </cell>
          <cell r="J88" t="str">
            <v>Over/Under (using two drums)</v>
          </cell>
          <cell r="K88" t="str">
            <v>Residential</v>
          </cell>
          <cell r="L88" t="b">
            <v>1</v>
          </cell>
          <cell r="M88">
            <v>3.8</v>
          </cell>
          <cell r="N88">
            <v>0.59</v>
          </cell>
          <cell r="O88">
            <v>15.24</v>
          </cell>
          <cell r="P88">
            <v>2.06</v>
          </cell>
          <cell r="Q88">
            <v>0</v>
          </cell>
          <cell r="R88">
            <v>4.3</v>
          </cell>
          <cell r="S88">
            <v>0</v>
          </cell>
          <cell r="T88">
            <v>42079</v>
          </cell>
          <cell r="U88">
            <v>0</v>
          </cell>
          <cell r="V88">
            <v>0</v>
          </cell>
        </row>
        <row r="89">
          <cell r="E89" t="str">
            <v>CAW11544E*+</v>
          </cell>
          <cell r="F89" t="str">
            <v>Top-Loading</v>
          </cell>
          <cell r="G89" t="str">
            <v>Vertical</v>
          </cell>
          <cell r="H89" t="str">
            <v>Automatic</v>
          </cell>
          <cell r="I89" t="b">
            <v>0</v>
          </cell>
          <cell r="J89" t="str">
            <v>No</v>
          </cell>
          <cell r="K89" t="str">
            <v>Residential</v>
          </cell>
          <cell r="L89" t="b">
            <v>1</v>
          </cell>
          <cell r="M89">
            <v>3.6</v>
          </cell>
          <cell r="N89">
            <v>0.59</v>
          </cell>
          <cell r="O89">
            <v>30.58</v>
          </cell>
          <cell r="P89">
            <v>1.29</v>
          </cell>
          <cell r="Q89">
            <v>1.29</v>
          </cell>
          <cell r="R89">
            <v>8.4</v>
          </cell>
          <cell r="S89">
            <v>8.4</v>
          </cell>
          <cell r="T89">
            <v>42038</v>
          </cell>
          <cell r="U89">
            <v>0</v>
          </cell>
          <cell r="V89">
            <v>0</v>
          </cell>
        </row>
        <row r="90">
          <cell r="E90" t="str">
            <v>CAW8350E*+</v>
          </cell>
          <cell r="F90" t="str">
            <v>Top-Loading</v>
          </cell>
          <cell r="G90" t="str">
            <v>Vertical</v>
          </cell>
          <cell r="H90" t="str">
            <v>Automatic</v>
          </cell>
          <cell r="I90" t="b">
            <v>0</v>
          </cell>
          <cell r="J90" t="str">
            <v>No</v>
          </cell>
          <cell r="K90" t="str">
            <v>Residential</v>
          </cell>
          <cell r="L90" t="b">
            <v>1</v>
          </cell>
          <cell r="M90">
            <v>3.5</v>
          </cell>
          <cell r="N90">
            <v>0.65</v>
          </cell>
          <cell r="O90">
            <v>29.48</v>
          </cell>
          <cell r="P90">
            <v>1.29</v>
          </cell>
          <cell r="Q90">
            <v>1.29</v>
          </cell>
          <cell r="R90">
            <v>8.4</v>
          </cell>
          <cell r="S90">
            <v>8.4</v>
          </cell>
          <cell r="T90">
            <v>42038</v>
          </cell>
          <cell r="U90">
            <v>0</v>
          </cell>
          <cell r="V90">
            <v>0</v>
          </cell>
        </row>
        <row r="91">
          <cell r="E91" t="str">
            <v>CAW9352E*+</v>
          </cell>
          <cell r="F91" t="str">
            <v>Top-Loading</v>
          </cell>
          <cell r="G91" t="str">
            <v>Vertical</v>
          </cell>
          <cell r="H91" t="str">
            <v>Automatic</v>
          </cell>
          <cell r="I91" t="b">
            <v>0</v>
          </cell>
          <cell r="J91" t="str">
            <v>No</v>
          </cell>
          <cell r="K91" t="str">
            <v>Residential</v>
          </cell>
          <cell r="L91" t="b">
            <v>1</v>
          </cell>
          <cell r="M91">
            <v>3.5</v>
          </cell>
          <cell r="N91">
            <v>0.65</v>
          </cell>
          <cell r="O91">
            <v>29.48</v>
          </cell>
          <cell r="P91">
            <v>1.29</v>
          </cell>
          <cell r="Q91">
            <v>1.29</v>
          </cell>
          <cell r="R91">
            <v>8.4</v>
          </cell>
          <cell r="S91">
            <v>8.4</v>
          </cell>
          <cell r="T91">
            <v>42038</v>
          </cell>
          <cell r="U91">
            <v>0</v>
          </cell>
          <cell r="V91">
            <v>0</v>
          </cell>
        </row>
        <row r="92">
          <cell r="E92" t="str">
            <v>DWM17WDB</v>
          </cell>
          <cell r="F92" t="str">
            <v>Top-Loading</v>
          </cell>
          <cell r="G92" t="str">
            <v>Vertical</v>
          </cell>
          <cell r="H92" t="str">
            <v>Automatic</v>
          </cell>
          <cell r="I92">
            <v>0</v>
          </cell>
          <cell r="J92" t="str">
            <v>No</v>
          </cell>
          <cell r="K92" t="str">
            <v>Residential</v>
          </cell>
          <cell r="L92" t="b">
            <v>1</v>
          </cell>
          <cell r="M92">
            <v>1.5</v>
          </cell>
          <cell r="N92">
            <v>126</v>
          </cell>
          <cell r="O92">
            <v>10.8</v>
          </cell>
          <cell r="P92">
            <v>0.87</v>
          </cell>
          <cell r="Q92">
            <v>0</v>
          </cell>
          <cell r="R92">
            <v>10.8</v>
          </cell>
          <cell r="S92">
            <v>0</v>
          </cell>
          <cell r="T92">
            <v>42088</v>
          </cell>
          <cell r="U92">
            <v>0</v>
          </cell>
          <cell r="V92">
            <v>0</v>
          </cell>
        </row>
        <row r="93">
          <cell r="E93" t="str">
            <v>WL4027J*</v>
          </cell>
          <cell r="F93" t="str">
            <v>Top-Loading</v>
          </cell>
          <cell r="G93" t="str">
            <v>Vertical</v>
          </cell>
          <cell r="H93" t="str">
            <v>Automatic</v>
          </cell>
          <cell r="I93" t="b">
            <v>0</v>
          </cell>
          <cell r="J93" t="str">
            <v>No</v>
          </cell>
          <cell r="K93" t="str">
            <v>Residential</v>
          </cell>
          <cell r="L93" t="b">
            <v>0</v>
          </cell>
          <cell r="M93">
            <v>4</v>
          </cell>
          <cell r="N93">
            <v>0.43</v>
          </cell>
          <cell r="O93">
            <v>3.99</v>
          </cell>
          <cell r="P93">
            <v>2.0699999999999998</v>
          </cell>
          <cell r="Q93">
            <v>1.29</v>
          </cell>
          <cell r="R93">
            <v>4</v>
          </cell>
          <cell r="S93">
            <v>8.4</v>
          </cell>
          <cell r="T93">
            <v>42062</v>
          </cell>
          <cell r="U93">
            <v>0</v>
          </cell>
          <cell r="V93">
            <v>0</v>
          </cell>
        </row>
        <row r="94">
          <cell r="E94" t="str">
            <v>WL4027P*</v>
          </cell>
          <cell r="F94" t="str">
            <v>Top-Loading</v>
          </cell>
          <cell r="G94" t="str">
            <v>Vertical</v>
          </cell>
          <cell r="H94" t="str">
            <v>Automatic</v>
          </cell>
          <cell r="I94" t="b">
            <v>0</v>
          </cell>
          <cell r="J94" t="str">
            <v>No</v>
          </cell>
          <cell r="K94" t="str">
            <v>Residential</v>
          </cell>
          <cell r="L94" t="b">
            <v>0</v>
          </cell>
          <cell r="M94">
            <v>4</v>
          </cell>
          <cell r="N94">
            <v>0.43</v>
          </cell>
          <cell r="O94">
            <v>3.99</v>
          </cell>
          <cell r="P94">
            <v>2.0699999999999998</v>
          </cell>
          <cell r="Q94">
            <v>1.29</v>
          </cell>
          <cell r="R94">
            <v>4</v>
          </cell>
          <cell r="S94">
            <v>8.4</v>
          </cell>
          <cell r="T94">
            <v>42062</v>
          </cell>
          <cell r="U94">
            <v>0</v>
          </cell>
          <cell r="V94">
            <v>0</v>
          </cell>
        </row>
        <row r="95">
          <cell r="E95" t="str">
            <v>WA3927G*</v>
          </cell>
          <cell r="F95" t="str">
            <v>Top-Loading</v>
          </cell>
          <cell r="G95" t="str">
            <v>Vertical</v>
          </cell>
          <cell r="H95" t="str">
            <v>Automatic</v>
          </cell>
          <cell r="I95" t="b">
            <v>0</v>
          </cell>
          <cell r="J95" t="str">
            <v>No</v>
          </cell>
          <cell r="K95" t="str">
            <v>Residential</v>
          </cell>
          <cell r="L95" t="b">
            <v>0</v>
          </cell>
          <cell r="M95">
            <v>3.9</v>
          </cell>
          <cell r="N95">
            <v>0.5</v>
          </cell>
          <cell r="O95">
            <v>6.18</v>
          </cell>
          <cell r="P95">
            <v>1.69</v>
          </cell>
          <cell r="Q95">
            <v>1.29</v>
          </cell>
          <cell r="R95">
            <v>6.2</v>
          </cell>
          <cell r="S95">
            <v>8.4</v>
          </cell>
          <cell r="T95">
            <v>42068</v>
          </cell>
          <cell r="U95">
            <v>0</v>
          </cell>
          <cell r="V95">
            <v>0</v>
          </cell>
        </row>
        <row r="96">
          <cell r="E96" t="str">
            <v>FFLE3911***</v>
          </cell>
          <cell r="F96" t="str">
            <v>Top-Loading</v>
          </cell>
          <cell r="G96" t="str">
            <v>Vertical</v>
          </cell>
          <cell r="H96" t="str">
            <v>Semi-Automatic</v>
          </cell>
          <cell r="I96" t="b">
            <v>0</v>
          </cell>
          <cell r="J96" t="str">
            <v>Over/Under (using two drums)</v>
          </cell>
          <cell r="K96" t="str">
            <v>Residential</v>
          </cell>
          <cell r="L96" t="b">
            <v>1</v>
          </cell>
          <cell r="M96">
            <v>3.8</v>
          </cell>
          <cell r="N96">
            <v>0.59</v>
          </cell>
          <cell r="O96">
            <v>14.81</v>
          </cell>
          <cell r="P96">
            <v>2.06</v>
          </cell>
          <cell r="Q96">
            <v>1.29</v>
          </cell>
          <cell r="R96">
            <v>4.3</v>
          </cell>
          <cell r="S96">
            <v>8.4</v>
          </cell>
          <cell r="T96">
            <v>42030</v>
          </cell>
          <cell r="U96">
            <v>0</v>
          </cell>
          <cell r="V96">
            <v>0</v>
          </cell>
        </row>
        <row r="97">
          <cell r="E97" t="str">
            <v>FFLE4033***</v>
          </cell>
          <cell r="F97" t="str">
            <v>Top-Loading</v>
          </cell>
          <cell r="G97" t="str">
            <v>Vertical</v>
          </cell>
          <cell r="H97" t="str">
            <v>Semi-Automatic</v>
          </cell>
          <cell r="I97" t="b">
            <v>0</v>
          </cell>
          <cell r="J97" t="str">
            <v>Over/Under (using two drums)</v>
          </cell>
          <cell r="K97" t="str">
            <v>Residential</v>
          </cell>
          <cell r="L97" t="b">
            <v>1</v>
          </cell>
          <cell r="M97">
            <v>3.8</v>
          </cell>
          <cell r="N97">
            <v>0.59</v>
          </cell>
          <cell r="O97">
            <v>15.24</v>
          </cell>
          <cell r="P97">
            <v>2.06</v>
          </cell>
          <cell r="Q97">
            <v>1.29</v>
          </cell>
          <cell r="R97">
            <v>4.3</v>
          </cell>
          <cell r="S97">
            <v>8.4</v>
          </cell>
          <cell r="T97">
            <v>42030</v>
          </cell>
          <cell r="U97">
            <v>0</v>
          </cell>
          <cell r="V97">
            <v>0</v>
          </cell>
        </row>
        <row r="98">
          <cell r="E98" t="str">
            <v>FFLG3911***</v>
          </cell>
          <cell r="F98" t="str">
            <v>Top-Loading</v>
          </cell>
          <cell r="G98" t="str">
            <v>Vertical</v>
          </cell>
          <cell r="H98" t="str">
            <v>Semi-Automatic</v>
          </cell>
          <cell r="I98" t="b">
            <v>0</v>
          </cell>
          <cell r="J98" t="str">
            <v>Over/Under (using two drums)</v>
          </cell>
          <cell r="K98" t="str">
            <v>Residential</v>
          </cell>
          <cell r="L98" t="b">
            <v>1</v>
          </cell>
          <cell r="M98">
            <v>3.8</v>
          </cell>
          <cell r="N98">
            <v>0.59</v>
          </cell>
          <cell r="O98">
            <v>14.81</v>
          </cell>
          <cell r="P98">
            <v>2.06</v>
          </cell>
          <cell r="Q98">
            <v>1.29</v>
          </cell>
          <cell r="R98">
            <v>4.3</v>
          </cell>
          <cell r="S98">
            <v>8.4</v>
          </cell>
          <cell r="T98">
            <v>42030</v>
          </cell>
          <cell r="U98">
            <v>0</v>
          </cell>
          <cell r="V98">
            <v>0</v>
          </cell>
        </row>
        <row r="99">
          <cell r="E99" t="str">
            <v>FFLG4033***</v>
          </cell>
          <cell r="F99" t="str">
            <v>Top-Loading</v>
          </cell>
          <cell r="G99" t="str">
            <v>Vertical</v>
          </cell>
          <cell r="H99" t="str">
            <v>Semi-Automatic</v>
          </cell>
          <cell r="I99" t="b">
            <v>0</v>
          </cell>
          <cell r="J99" t="str">
            <v>Over/Under (using two drums)</v>
          </cell>
          <cell r="K99" t="str">
            <v>Residential</v>
          </cell>
          <cell r="L99" t="b">
            <v>1</v>
          </cell>
          <cell r="M99">
            <v>3.8</v>
          </cell>
          <cell r="N99">
            <v>0.59</v>
          </cell>
          <cell r="O99">
            <v>15.24</v>
          </cell>
          <cell r="P99">
            <v>2.06</v>
          </cell>
          <cell r="Q99">
            <v>1.29</v>
          </cell>
          <cell r="R99">
            <v>4.3</v>
          </cell>
          <cell r="S99">
            <v>8.4</v>
          </cell>
          <cell r="T99">
            <v>42030</v>
          </cell>
          <cell r="U99">
            <v>0</v>
          </cell>
          <cell r="V99">
            <v>0</v>
          </cell>
        </row>
        <row r="100">
          <cell r="E100" t="str">
            <v>FAHE1011***</v>
          </cell>
          <cell r="F100" t="str">
            <v>Top-Loading</v>
          </cell>
          <cell r="G100" t="str">
            <v>Vertical</v>
          </cell>
          <cell r="H100" t="str">
            <v>Semi-Automatic</v>
          </cell>
          <cell r="I100" t="b">
            <v>0</v>
          </cell>
          <cell r="J100" t="str">
            <v>No</v>
          </cell>
          <cell r="K100" t="str">
            <v>Residential</v>
          </cell>
          <cell r="L100" t="b">
            <v>1</v>
          </cell>
          <cell r="M100">
            <v>3</v>
          </cell>
          <cell r="N100">
            <v>0.27</v>
          </cell>
          <cell r="O100">
            <v>17.64</v>
          </cell>
          <cell r="P100">
            <v>1.45</v>
          </cell>
          <cell r="Q100">
            <v>1.29</v>
          </cell>
          <cell r="R100">
            <v>6.3</v>
          </cell>
          <cell r="S100">
            <v>8.4</v>
          </cell>
          <cell r="T100">
            <v>42068</v>
          </cell>
          <cell r="U100">
            <v>0</v>
          </cell>
          <cell r="V100">
            <v>0</v>
          </cell>
        </row>
        <row r="101">
          <cell r="E101" t="str">
            <v>FFLE2022***</v>
          </cell>
          <cell r="F101" t="str">
            <v>Top-Loading</v>
          </cell>
          <cell r="G101" t="str">
            <v>Vertical</v>
          </cell>
          <cell r="H101" t="str">
            <v>Semi-Automatic</v>
          </cell>
          <cell r="I101" t="b">
            <v>0</v>
          </cell>
          <cell r="J101" t="str">
            <v>Over/Under (using two drums)</v>
          </cell>
          <cell r="K101" t="str">
            <v>Residential</v>
          </cell>
          <cell r="L101" t="b">
            <v>1</v>
          </cell>
          <cell r="M101">
            <v>3.1</v>
          </cell>
          <cell r="N101">
            <v>0.31</v>
          </cell>
          <cell r="O101">
            <v>17.86</v>
          </cell>
          <cell r="P101">
            <v>1.29</v>
          </cell>
          <cell r="Q101">
            <v>1.29</v>
          </cell>
          <cell r="R101">
            <v>8.4</v>
          </cell>
          <cell r="S101">
            <v>8.4</v>
          </cell>
          <cell r="T101">
            <v>42068</v>
          </cell>
          <cell r="U101">
            <v>0</v>
          </cell>
          <cell r="V101">
            <v>0</v>
          </cell>
        </row>
        <row r="102">
          <cell r="E102" t="str">
            <v>FFLG2022***</v>
          </cell>
          <cell r="F102" t="str">
            <v>Top-Loading</v>
          </cell>
          <cell r="G102" t="str">
            <v>Vertical</v>
          </cell>
          <cell r="H102" t="str">
            <v>Semi-Automatic</v>
          </cell>
          <cell r="I102" t="b">
            <v>0</v>
          </cell>
          <cell r="J102" t="str">
            <v>Over/Under (using two drums)</v>
          </cell>
          <cell r="K102" t="str">
            <v>Residential</v>
          </cell>
          <cell r="L102" t="b">
            <v>1</v>
          </cell>
          <cell r="M102">
            <v>3.1</v>
          </cell>
          <cell r="N102">
            <v>0.31</v>
          </cell>
          <cell r="O102">
            <v>17.86</v>
          </cell>
          <cell r="P102">
            <v>1.29</v>
          </cell>
          <cell r="Q102">
            <v>1.29</v>
          </cell>
          <cell r="R102">
            <v>8.4</v>
          </cell>
          <cell r="S102">
            <v>8.4</v>
          </cell>
          <cell r="T102">
            <v>42068</v>
          </cell>
          <cell r="U102">
            <v>0</v>
          </cell>
          <cell r="V102">
            <v>0</v>
          </cell>
        </row>
        <row r="103">
          <cell r="E103" t="str">
            <v>FFTW1001***</v>
          </cell>
          <cell r="F103" t="str">
            <v>Top-Loading</v>
          </cell>
          <cell r="G103" t="str">
            <v>Vertical</v>
          </cell>
          <cell r="H103" t="str">
            <v>Semi-Automatic</v>
          </cell>
          <cell r="I103" t="b">
            <v>0</v>
          </cell>
          <cell r="J103" t="str">
            <v>No</v>
          </cell>
          <cell r="K103" t="str">
            <v>Residential</v>
          </cell>
          <cell r="L103" t="b">
            <v>1</v>
          </cell>
          <cell r="M103">
            <v>3.4</v>
          </cell>
          <cell r="N103">
            <v>1.06</v>
          </cell>
          <cell r="O103">
            <v>26.76</v>
          </cell>
          <cell r="P103">
            <v>1.29</v>
          </cell>
          <cell r="Q103">
            <v>0</v>
          </cell>
          <cell r="R103">
            <v>8.4</v>
          </cell>
          <cell r="S103">
            <v>0</v>
          </cell>
          <cell r="T103">
            <v>42079</v>
          </cell>
          <cell r="U103">
            <v>0</v>
          </cell>
          <cell r="V103">
            <v>0</v>
          </cell>
        </row>
        <row r="104">
          <cell r="E104" t="str">
            <v>GCWN4950D*</v>
          </cell>
          <cell r="F104" t="str">
            <v>Top-Loading</v>
          </cell>
          <cell r="G104" t="str">
            <v>Vertical</v>
          </cell>
          <cell r="H104" t="str">
            <v>Automatic</v>
          </cell>
          <cell r="I104" t="b">
            <v>0</v>
          </cell>
          <cell r="J104" t="str">
            <v>No</v>
          </cell>
          <cell r="K104" t="str">
            <v>Residential</v>
          </cell>
          <cell r="L104" t="b">
            <v>1</v>
          </cell>
          <cell r="M104">
            <v>3.8</v>
          </cell>
          <cell r="N104">
            <v>0.35</v>
          </cell>
          <cell r="O104">
            <v>18.350000000000001</v>
          </cell>
          <cell r="P104">
            <v>1.75</v>
          </cell>
          <cell r="Q104">
            <v>1.29</v>
          </cell>
          <cell r="R104">
            <v>4.8</v>
          </cell>
          <cell r="S104">
            <v>8.4</v>
          </cell>
          <cell r="T104">
            <v>42068</v>
          </cell>
          <cell r="U104">
            <v>0</v>
          </cell>
          <cell r="V104">
            <v>0</v>
          </cell>
        </row>
        <row r="105">
          <cell r="E105" t="str">
            <v>GTWN5450D*</v>
          </cell>
          <cell r="F105" t="str">
            <v>Top-Loading</v>
          </cell>
          <cell r="G105" t="str">
            <v>Vertical</v>
          </cell>
          <cell r="H105" t="str">
            <v>Automatic</v>
          </cell>
          <cell r="I105" t="b">
            <v>0</v>
          </cell>
          <cell r="J105" t="str">
            <v>No</v>
          </cell>
          <cell r="K105" t="str">
            <v>Residential</v>
          </cell>
          <cell r="L105" t="b">
            <v>1</v>
          </cell>
          <cell r="M105">
            <v>3.8</v>
          </cell>
          <cell r="N105">
            <v>0.5</v>
          </cell>
          <cell r="O105">
            <v>20.85</v>
          </cell>
          <cell r="P105">
            <v>1.5</v>
          </cell>
          <cell r="Q105">
            <v>1.29</v>
          </cell>
          <cell r="R105">
            <v>5.5</v>
          </cell>
          <cell r="S105">
            <v>8.4</v>
          </cell>
          <cell r="T105">
            <v>42068</v>
          </cell>
          <cell r="U105">
            <v>0</v>
          </cell>
          <cell r="V105">
            <v>0</v>
          </cell>
        </row>
        <row r="106">
          <cell r="E106" t="str">
            <v>GTWN5650F***</v>
          </cell>
          <cell r="F106" t="str">
            <v>Top-Loading</v>
          </cell>
          <cell r="G106" t="str">
            <v>Vertical</v>
          </cell>
          <cell r="H106" t="str">
            <v>Automatic</v>
          </cell>
          <cell r="I106" t="b">
            <v>0</v>
          </cell>
          <cell r="J106" t="str">
            <v>No</v>
          </cell>
          <cell r="K106" t="str">
            <v>Residential</v>
          </cell>
          <cell r="L106" t="b">
            <v>1</v>
          </cell>
          <cell r="M106">
            <v>3.8</v>
          </cell>
          <cell r="N106">
            <v>0.51</v>
          </cell>
          <cell r="O106">
            <v>20.8</v>
          </cell>
          <cell r="P106">
            <v>1.5</v>
          </cell>
          <cell r="Q106">
            <v>1.29</v>
          </cell>
          <cell r="R106">
            <v>5.5</v>
          </cell>
          <cell r="S106">
            <v>8.4</v>
          </cell>
          <cell r="T106">
            <v>42068</v>
          </cell>
          <cell r="U106">
            <v>0</v>
          </cell>
          <cell r="V106">
            <v>0</v>
          </cell>
        </row>
        <row r="107">
          <cell r="E107" t="str">
            <v>GUD24ESSJ***</v>
          </cell>
          <cell r="F107" t="str">
            <v>Top-Loading</v>
          </cell>
          <cell r="G107" t="str">
            <v>Vertical</v>
          </cell>
          <cell r="H107" t="str">
            <v>Automatic</v>
          </cell>
          <cell r="I107" t="b">
            <v>0</v>
          </cell>
          <cell r="J107" t="str">
            <v>Over/Under (using two drums)</v>
          </cell>
          <cell r="K107" t="str">
            <v>Residential</v>
          </cell>
          <cell r="L107" t="b">
            <v>1</v>
          </cell>
          <cell r="M107">
            <v>2</v>
          </cell>
          <cell r="N107">
            <v>0.31</v>
          </cell>
          <cell r="O107">
            <v>15.9</v>
          </cell>
          <cell r="P107">
            <v>1.34</v>
          </cell>
          <cell r="Q107">
            <v>1.29</v>
          </cell>
          <cell r="R107">
            <v>8</v>
          </cell>
          <cell r="S107">
            <v>8.4</v>
          </cell>
          <cell r="T107">
            <v>42068</v>
          </cell>
          <cell r="U107">
            <v>0</v>
          </cell>
          <cell r="V107">
            <v>0</v>
          </cell>
        </row>
        <row r="108">
          <cell r="E108" t="str">
            <v>GUD24GSSJ***</v>
          </cell>
          <cell r="F108" t="str">
            <v>Top-Loading</v>
          </cell>
          <cell r="G108" t="str">
            <v>Vertical</v>
          </cell>
          <cell r="H108" t="str">
            <v>Automatic</v>
          </cell>
          <cell r="I108" t="b">
            <v>0</v>
          </cell>
          <cell r="J108" t="str">
            <v>Over/Under (using two drums)</v>
          </cell>
          <cell r="K108" t="str">
            <v>Residential</v>
          </cell>
          <cell r="L108" t="b">
            <v>1</v>
          </cell>
          <cell r="M108">
            <v>2</v>
          </cell>
          <cell r="N108">
            <v>0.31</v>
          </cell>
          <cell r="O108">
            <v>15.9</v>
          </cell>
          <cell r="P108">
            <v>1.34</v>
          </cell>
          <cell r="Q108">
            <v>1.29</v>
          </cell>
          <cell r="R108">
            <v>8</v>
          </cell>
          <cell r="S108">
            <v>8.4</v>
          </cell>
          <cell r="T108">
            <v>42068</v>
          </cell>
          <cell r="U108">
            <v>0</v>
          </cell>
          <cell r="V108">
            <v>0</v>
          </cell>
        </row>
        <row r="109">
          <cell r="E109" t="str">
            <v>GUD27ESSJ***</v>
          </cell>
          <cell r="F109" t="str">
            <v>Top-Loading</v>
          </cell>
          <cell r="G109" t="str">
            <v>Vertical</v>
          </cell>
          <cell r="H109" t="str">
            <v>Semi-Automatic</v>
          </cell>
          <cell r="I109" t="b">
            <v>0</v>
          </cell>
          <cell r="J109" t="str">
            <v>Over/Under (using two drums)</v>
          </cell>
          <cell r="K109" t="str">
            <v>Residential</v>
          </cell>
          <cell r="L109" t="b">
            <v>1</v>
          </cell>
          <cell r="M109">
            <v>3.2</v>
          </cell>
          <cell r="N109">
            <v>0.45</v>
          </cell>
          <cell r="O109">
            <v>22.1</v>
          </cell>
          <cell r="P109">
            <v>1.31</v>
          </cell>
          <cell r="Q109">
            <v>1.29</v>
          </cell>
          <cell r="R109">
            <v>7</v>
          </cell>
          <cell r="S109">
            <v>8.4</v>
          </cell>
          <cell r="T109">
            <v>42068</v>
          </cell>
          <cell r="U109">
            <v>0</v>
          </cell>
          <cell r="V109">
            <v>0</v>
          </cell>
        </row>
        <row r="110">
          <cell r="E110" t="str">
            <v>GUD27GSSJ***</v>
          </cell>
          <cell r="F110" t="str">
            <v>Top-Loading</v>
          </cell>
          <cell r="G110" t="str">
            <v>Vertical</v>
          </cell>
          <cell r="H110" t="str">
            <v>Semi-Automatic</v>
          </cell>
          <cell r="I110" t="b">
            <v>0</v>
          </cell>
          <cell r="J110" t="str">
            <v>Over/Under (using two drums)</v>
          </cell>
          <cell r="K110" t="str">
            <v>Residential</v>
          </cell>
          <cell r="L110" t="b">
            <v>1</v>
          </cell>
          <cell r="M110">
            <v>3.2</v>
          </cell>
          <cell r="N110">
            <v>0.45</v>
          </cell>
          <cell r="O110">
            <v>22.1</v>
          </cell>
          <cell r="P110">
            <v>1.31</v>
          </cell>
          <cell r="Q110">
            <v>1.29</v>
          </cell>
          <cell r="R110">
            <v>7</v>
          </cell>
          <cell r="S110">
            <v>8.4</v>
          </cell>
          <cell r="T110">
            <v>42068</v>
          </cell>
          <cell r="U110">
            <v>0</v>
          </cell>
          <cell r="V110">
            <v>0</v>
          </cell>
        </row>
        <row r="111">
          <cell r="E111" t="str">
            <v>GLWN2800D</v>
          </cell>
          <cell r="F111" t="str">
            <v>Top-Loading</v>
          </cell>
          <cell r="G111" t="str">
            <v>Vertical</v>
          </cell>
          <cell r="H111" t="str">
            <v>Automatic</v>
          </cell>
          <cell r="I111" t="b">
            <v>0</v>
          </cell>
          <cell r="J111" t="str">
            <v>No</v>
          </cell>
          <cell r="K111" t="str">
            <v>Residential</v>
          </cell>
          <cell r="L111" t="b">
            <v>1</v>
          </cell>
          <cell r="M111">
            <v>3.8</v>
          </cell>
          <cell r="N111">
            <v>0.66</v>
          </cell>
          <cell r="O111">
            <v>31.7</v>
          </cell>
          <cell r="P111">
            <v>1.29</v>
          </cell>
          <cell r="Q111">
            <v>1.29</v>
          </cell>
          <cell r="R111">
            <v>8.4</v>
          </cell>
          <cell r="S111">
            <v>8.4</v>
          </cell>
          <cell r="T111">
            <v>42068</v>
          </cell>
          <cell r="U111">
            <v>0</v>
          </cell>
          <cell r="V111">
            <v>0</v>
          </cell>
        </row>
        <row r="112">
          <cell r="E112" t="str">
            <v>WSLP1500H***</v>
          </cell>
          <cell r="F112" t="str">
            <v>Top-Loading</v>
          </cell>
          <cell r="G112" t="str">
            <v>Vertical</v>
          </cell>
          <cell r="H112" t="str">
            <v>Automatic</v>
          </cell>
          <cell r="I112" t="b">
            <v>0</v>
          </cell>
          <cell r="J112" t="str">
            <v>No</v>
          </cell>
          <cell r="K112" t="str">
            <v>Residential</v>
          </cell>
          <cell r="L112" t="b">
            <v>1</v>
          </cell>
          <cell r="M112">
            <v>2.6</v>
          </cell>
          <cell r="N112">
            <v>0.63</v>
          </cell>
          <cell r="O112">
            <v>21.1</v>
          </cell>
          <cell r="P112">
            <v>1.29</v>
          </cell>
          <cell r="Q112">
            <v>1.29</v>
          </cell>
          <cell r="R112">
            <v>8.3000000000000007</v>
          </cell>
          <cell r="S112">
            <v>8.4</v>
          </cell>
          <cell r="T112">
            <v>42068</v>
          </cell>
          <cell r="U112">
            <v>0</v>
          </cell>
          <cell r="V112">
            <v>0</v>
          </cell>
        </row>
        <row r="113">
          <cell r="E113" t="str">
            <v>WSLS1500H***</v>
          </cell>
          <cell r="F113" t="str">
            <v>Top-Loading</v>
          </cell>
          <cell r="G113" t="str">
            <v>Vertical</v>
          </cell>
          <cell r="H113" t="str">
            <v>Automatic</v>
          </cell>
          <cell r="I113" t="b">
            <v>0</v>
          </cell>
          <cell r="J113" t="str">
            <v>No</v>
          </cell>
          <cell r="K113" t="str">
            <v>Residential</v>
          </cell>
          <cell r="L113" t="b">
            <v>1</v>
          </cell>
          <cell r="M113">
            <v>2.6</v>
          </cell>
          <cell r="N113">
            <v>0.63</v>
          </cell>
          <cell r="O113">
            <v>21.1</v>
          </cell>
          <cell r="P113">
            <v>1.29</v>
          </cell>
          <cell r="Q113">
            <v>1.29</v>
          </cell>
          <cell r="R113">
            <v>8.3000000000000007</v>
          </cell>
          <cell r="S113">
            <v>8.4</v>
          </cell>
          <cell r="T113">
            <v>42068</v>
          </cell>
          <cell r="U113">
            <v>0</v>
          </cell>
          <cell r="V113">
            <v>0</v>
          </cell>
        </row>
        <row r="114">
          <cell r="E114" t="str">
            <v>HSWP1000M</v>
          </cell>
          <cell r="F114" t="str">
            <v>Top-Loading</v>
          </cell>
          <cell r="G114" t="str">
            <v>Vertical</v>
          </cell>
          <cell r="H114" t="str">
            <v>Automatic</v>
          </cell>
          <cell r="I114" t="b">
            <v>0</v>
          </cell>
          <cell r="J114" t="str">
            <v>No</v>
          </cell>
          <cell r="K114" t="str">
            <v>Residential</v>
          </cell>
          <cell r="L114" t="b">
            <v>1</v>
          </cell>
          <cell r="M114">
            <v>3.6</v>
          </cell>
          <cell r="N114">
            <v>0.65</v>
          </cell>
          <cell r="O114">
            <v>29.7</v>
          </cell>
          <cell r="P114">
            <v>1.3</v>
          </cell>
          <cell r="Q114">
            <v>1.29</v>
          </cell>
          <cell r="R114">
            <v>8.4</v>
          </cell>
          <cell r="S114">
            <v>8.4</v>
          </cell>
          <cell r="T114">
            <v>42068</v>
          </cell>
          <cell r="U114">
            <v>0</v>
          </cell>
          <cell r="V114">
            <v>0</v>
          </cell>
        </row>
        <row r="115">
          <cell r="E115" t="str">
            <v>HTWP1400F***</v>
          </cell>
          <cell r="F115" t="str">
            <v>Top-Loading</v>
          </cell>
          <cell r="G115" t="str">
            <v>Vertical</v>
          </cell>
          <cell r="H115" t="str">
            <v>Automatic</v>
          </cell>
          <cell r="I115" t="b">
            <v>0</v>
          </cell>
          <cell r="J115" t="str">
            <v>No</v>
          </cell>
          <cell r="K115" t="str">
            <v>Residential</v>
          </cell>
          <cell r="L115" t="b">
            <v>1</v>
          </cell>
          <cell r="M115">
            <v>3.6</v>
          </cell>
          <cell r="N115">
            <v>0.65</v>
          </cell>
          <cell r="O115">
            <v>29.6</v>
          </cell>
          <cell r="P115">
            <v>1.29</v>
          </cell>
          <cell r="Q115">
            <v>1.29</v>
          </cell>
          <cell r="R115">
            <v>8.4</v>
          </cell>
          <cell r="S115">
            <v>8.4</v>
          </cell>
          <cell r="T115">
            <v>42068</v>
          </cell>
          <cell r="U115">
            <v>0</v>
          </cell>
          <cell r="V115">
            <v>0</v>
          </cell>
        </row>
        <row r="116">
          <cell r="E116" t="str">
            <v>417.6171*51*</v>
          </cell>
          <cell r="F116" t="str">
            <v>Top-Loading</v>
          </cell>
          <cell r="G116" t="str">
            <v>Vertical</v>
          </cell>
          <cell r="H116" t="str">
            <v>Semi-Automatic</v>
          </cell>
          <cell r="I116" t="b">
            <v>0</v>
          </cell>
          <cell r="J116" t="str">
            <v>Over/Under (using two drums)</v>
          </cell>
          <cell r="K116" t="str">
            <v>Residential</v>
          </cell>
          <cell r="L116" t="b">
            <v>1</v>
          </cell>
          <cell r="M116">
            <v>3.8</v>
          </cell>
          <cell r="N116">
            <v>0.59</v>
          </cell>
          <cell r="O116">
            <v>14.81</v>
          </cell>
          <cell r="P116">
            <v>2.06</v>
          </cell>
          <cell r="Q116">
            <v>1.29</v>
          </cell>
          <cell r="R116">
            <v>4.3</v>
          </cell>
          <cell r="S116">
            <v>8.4</v>
          </cell>
          <cell r="T116">
            <v>42060</v>
          </cell>
          <cell r="U116">
            <v>0</v>
          </cell>
          <cell r="V116">
            <v>0</v>
          </cell>
        </row>
        <row r="117">
          <cell r="E117" t="str">
            <v>417.6172*51*</v>
          </cell>
          <cell r="F117" t="str">
            <v>Top-Loading</v>
          </cell>
          <cell r="G117" t="str">
            <v>Vertical</v>
          </cell>
          <cell r="H117" t="str">
            <v>Semi-Automatic</v>
          </cell>
          <cell r="I117" t="b">
            <v>0</v>
          </cell>
          <cell r="J117" t="str">
            <v>Over/Under (using two drums)</v>
          </cell>
          <cell r="K117" t="str">
            <v>Residential</v>
          </cell>
          <cell r="L117" t="b">
            <v>1</v>
          </cell>
          <cell r="M117">
            <v>3.8</v>
          </cell>
          <cell r="N117">
            <v>0.59</v>
          </cell>
          <cell r="O117">
            <v>15.24</v>
          </cell>
          <cell r="P117">
            <v>2.06</v>
          </cell>
          <cell r="Q117">
            <v>1.29</v>
          </cell>
          <cell r="R117">
            <v>4.3</v>
          </cell>
          <cell r="S117">
            <v>8.4</v>
          </cell>
          <cell r="T117">
            <v>42060</v>
          </cell>
          <cell r="U117">
            <v>0</v>
          </cell>
          <cell r="V117">
            <v>0</v>
          </cell>
        </row>
        <row r="118">
          <cell r="E118" t="str">
            <v>417.7171*51*</v>
          </cell>
          <cell r="F118" t="str">
            <v>Top-Loading</v>
          </cell>
          <cell r="G118" t="str">
            <v>Vertical</v>
          </cell>
          <cell r="H118" t="str">
            <v>Semi-Automatic</v>
          </cell>
          <cell r="I118" t="b">
            <v>0</v>
          </cell>
          <cell r="J118" t="str">
            <v>Over/Under (using two drums)</v>
          </cell>
          <cell r="K118" t="str">
            <v>Residential</v>
          </cell>
          <cell r="L118" t="b">
            <v>1</v>
          </cell>
          <cell r="M118">
            <v>3.8</v>
          </cell>
          <cell r="N118">
            <v>0.59</v>
          </cell>
          <cell r="O118">
            <v>14.81</v>
          </cell>
          <cell r="P118">
            <v>2.06</v>
          </cell>
          <cell r="Q118">
            <v>1.29</v>
          </cell>
          <cell r="R118">
            <v>4.3</v>
          </cell>
          <cell r="S118">
            <v>8.4</v>
          </cell>
          <cell r="T118">
            <v>42060</v>
          </cell>
          <cell r="U118">
            <v>0</v>
          </cell>
          <cell r="V118">
            <v>0</v>
          </cell>
        </row>
        <row r="119">
          <cell r="E119" t="str">
            <v>417.7172*51*</v>
          </cell>
          <cell r="F119" t="str">
            <v>Top-Loading</v>
          </cell>
          <cell r="G119" t="str">
            <v>Vertical</v>
          </cell>
          <cell r="H119" t="str">
            <v>Semi-Automatic</v>
          </cell>
          <cell r="I119" t="b">
            <v>0</v>
          </cell>
          <cell r="J119" t="str">
            <v>Over/Under (using two drums)</v>
          </cell>
          <cell r="K119" t="str">
            <v>Residential</v>
          </cell>
          <cell r="L119" t="b">
            <v>1</v>
          </cell>
          <cell r="M119">
            <v>3.8</v>
          </cell>
          <cell r="N119">
            <v>0.59</v>
          </cell>
          <cell r="O119">
            <v>15.24</v>
          </cell>
          <cell r="P119">
            <v>2.06</v>
          </cell>
          <cell r="Q119">
            <v>1.29</v>
          </cell>
          <cell r="R119">
            <v>4.3</v>
          </cell>
          <cell r="S119">
            <v>8.4</v>
          </cell>
          <cell r="T119">
            <v>42060</v>
          </cell>
          <cell r="U119">
            <v>0</v>
          </cell>
          <cell r="V119">
            <v>0</v>
          </cell>
        </row>
        <row r="120">
          <cell r="E120" t="str">
            <v>3142#41#</v>
          </cell>
          <cell r="F120" t="str">
            <v>Top-Loading</v>
          </cell>
          <cell r="G120" t="str">
            <v>Vertical</v>
          </cell>
          <cell r="H120" t="str">
            <v>Automatic</v>
          </cell>
          <cell r="I120" t="b">
            <v>0</v>
          </cell>
          <cell r="J120" t="str">
            <v>No</v>
          </cell>
          <cell r="K120" t="str">
            <v>Residential</v>
          </cell>
          <cell r="L120" t="b">
            <v>1</v>
          </cell>
          <cell r="M120">
            <v>4.9000000000000004</v>
          </cell>
          <cell r="N120">
            <v>0</v>
          </cell>
          <cell r="O120">
            <v>16.98</v>
          </cell>
          <cell r="P120">
            <v>2.76</v>
          </cell>
          <cell r="Q120">
            <v>0</v>
          </cell>
          <cell r="R120">
            <v>3.5</v>
          </cell>
          <cell r="S120">
            <v>0</v>
          </cell>
          <cell r="T120">
            <v>42087</v>
          </cell>
          <cell r="U120">
            <v>0</v>
          </cell>
          <cell r="V120">
            <v>0</v>
          </cell>
        </row>
        <row r="121">
          <cell r="E121" t="str">
            <v>3146#41#</v>
          </cell>
          <cell r="F121" t="str">
            <v>Top-Loading</v>
          </cell>
          <cell r="G121" t="str">
            <v>Vertical</v>
          </cell>
          <cell r="H121" t="str">
            <v>Automatic</v>
          </cell>
          <cell r="I121" t="b">
            <v>0</v>
          </cell>
          <cell r="J121" t="str">
            <v>No</v>
          </cell>
          <cell r="K121" t="str">
            <v>Residential</v>
          </cell>
          <cell r="L121" t="b">
            <v>1</v>
          </cell>
          <cell r="M121">
            <v>5</v>
          </cell>
          <cell r="N121">
            <v>0</v>
          </cell>
          <cell r="O121">
            <v>19.100000000000001</v>
          </cell>
          <cell r="P121">
            <v>2.38</v>
          </cell>
          <cell r="Q121">
            <v>0</v>
          </cell>
          <cell r="R121">
            <v>3.7</v>
          </cell>
          <cell r="S121">
            <v>0</v>
          </cell>
          <cell r="T121">
            <v>42087</v>
          </cell>
          <cell r="U121">
            <v>0</v>
          </cell>
          <cell r="V121">
            <v>0</v>
          </cell>
        </row>
        <row r="122">
          <cell r="E122" t="str">
            <v>2613*41+</v>
          </cell>
          <cell r="F122" t="str">
            <v>Top-Loading</v>
          </cell>
          <cell r="G122" t="str">
            <v>Vertical</v>
          </cell>
          <cell r="H122" t="str">
            <v>Automatic</v>
          </cell>
          <cell r="I122" t="b">
            <v>0</v>
          </cell>
          <cell r="J122" t="str">
            <v>No</v>
          </cell>
          <cell r="K122" t="str">
            <v>Residential</v>
          </cell>
          <cell r="L122" t="b">
            <v>1</v>
          </cell>
          <cell r="M122">
            <v>4.8</v>
          </cell>
          <cell r="N122">
            <v>0.56999999999999995</v>
          </cell>
          <cell r="O122">
            <v>20.59</v>
          </cell>
          <cell r="P122">
            <v>2.06</v>
          </cell>
          <cell r="Q122">
            <v>1.29</v>
          </cell>
          <cell r="R122">
            <v>4.3</v>
          </cell>
          <cell r="S122">
            <v>8.4</v>
          </cell>
          <cell r="T122">
            <v>42038</v>
          </cell>
          <cell r="U122">
            <v>0</v>
          </cell>
          <cell r="V122">
            <v>0</v>
          </cell>
        </row>
        <row r="123">
          <cell r="E123" t="str">
            <v>2713*41+</v>
          </cell>
          <cell r="F123" t="str">
            <v>Top-Loading</v>
          </cell>
          <cell r="G123" t="str">
            <v>Vertical</v>
          </cell>
          <cell r="H123" t="str">
            <v>Automatic</v>
          </cell>
          <cell r="I123" t="b">
            <v>0</v>
          </cell>
          <cell r="J123" t="str">
            <v>No</v>
          </cell>
          <cell r="K123" t="str">
            <v>Residential</v>
          </cell>
          <cell r="L123" t="b">
            <v>1</v>
          </cell>
          <cell r="M123">
            <v>4.8</v>
          </cell>
          <cell r="N123">
            <v>0.56999999999999995</v>
          </cell>
          <cell r="O123">
            <v>20.59</v>
          </cell>
          <cell r="P123">
            <v>2.06</v>
          </cell>
          <cell r="Q123">
            <v>1.29</v>
          </cell>
          <cell r="R123">
            <v>4.3</v>
          </cell>
          <cell r="S123">
            <v>8.4</v>
          </cell>
          <cell r="T123">
            <v>42038</v>
          </cell>
          <cell r="U123">
            <v>0</v>
          </cell>
          <cell r="V123">
            <v>0</v>
          </cell>
        </row>
        <row r="124">
          <cell r="E124" t="str">
            <v>2813*41+</v>
          </cell>
          <cell r="F124" t="str">
            <v>Top-Loading</v>
          </cell>
          <cell r="G124" t="str">
            <v>Vertical</v>
          </cell>
          <cell r="H124" t="str">
            <v>Automatic</v>
          </cell>
          <cell r="I124" t="b">
            <v>0</v>
          </cell>
          <cell r="J124" t="str">
            <v>No</v>
          </cell>
          <cell r="K124" t="str">
            <v>Residential</v>
          </cell>
          <cell r="L124" t="b">
            <v>1</v>
          </cell>
          <cell r="M124">
            <v>5.3</v>
          </cell>
          <cell r="N124">
            <v>0.66</v>
          </cell>
          <cell r="O124">
            <v>22.7</v>
          </cell>
          <cell r="P124">
            <v>2.06</v>
          </cell>
          <cell r="Q124">
            <v>1.29</v>
          </cell>
          <cell r="R124">
            <v>4.3</v>
          </cell>
          <cell r="S124">
            <v>8.4</v>
          </cell>
          <cell r="T124">
            <v>42038</v>
          </cell>
          <cell r="U124">
            <v>0</v>
          </cell>
          <cell r="V124">
            <v>0</v>
          </cell>
        </row>
        <row r="125">
          <cell r="E125" t="str">
            <v>2913*41+</v>
          </cell>
          <cell r="F125" t="str">
            <v>Top-Loading</v>
          </cell>
          <cell r="G125" t="str">
            <v>Vertical</v>
          </cell>
          <cell r="H125" t="str">
            <v>Automatic</v>
          </cell>
          <cell r="I125" t="b">
            <v>0</v>
          </cell>
          <cell r="J125" t="str">
            <v>No</v>
          </cell>
          <cell r="K125" t="str">
            <v>Residential</v>
          </cell>
          <cell r="L125" t="b">
            <v>1</v>
          </cell>
          <cell r="M125">
            <v>5.3</v>
          </cell>
          <cell r="N125">
            <v>0.66</v>
          </cell>
          <cell r="O125">
            <v>22.7</v>
          </cell>
          <cell r="P125">
            <v>2.06</v>
          </cell>
          <cell r="Q125">
            <v>1.29</v>
          </cell>
          <cell r="R125">
            <v>4.3</v>
          </cell>
          <cell r="S125">
            <v>8.4</v>
          </cell>
          <cell r="T125">
            <v>42038</v>
          </cell>
          <cell r="U125">
            <v>0</v>
          </cell>
          <cell r="V125">
            <v>0</v>
          </cell>
        </row>
        <row r="126">
          <cell r="E126" t="str">
            <v>2022*51+</v>
          </cell>
          <cell r="F126" t="str">
            <v>Top-Loading</v>
          </cell>
          <cell r="G126" t="str">
            <v>Vertical</v>
          </cell>
          <cell r="H126" t="str">
            <v>Automatic</v>
          </cell>
          <cell r="I126" t="b">
            <v>0</v>
          </cell>
          <cell r="J126" t="str">
            <v>No</v>
          </cell>
          <cell r="K126" t="str">
            <v>Residential</v>
          </cell>
          <cell r="L126" t="b">
            <v>1</v>
          </cell>
          <cell r="M126">
            <v>3.3</v>
          </cell>
          <cell r="N126">
            <v>0.62</v>
          </cell>
          <cell r="O126">
            <v>27.38</v>
          </cell>
          <cell r="P126">
            <v>1.29</v>
          </cell>
          <cell r="Q126">
            <v>1.29</v>
          </cell>
          <cell r="R126">
            <v>8.4</v>
          </cell>
          <cell r="S126">
            <v>8.4</v>
          </cell>
          <cell r="T126">
            <v>41981</v>
          </cell>
          <cell r="U126">
            <v>0</v>
          </cell>
          <cell r="V126">
            <v>0</v>
          </cell>
        </row>
        <row r="127">
          <cell r="E127" t="str">
            <v>2024*51+</v>
          </cell>
          <cell r="F127" t="str">
            <v>Top-Loading</v>
          </cell>
          <cell r="G127" t="str">
            <v>Vertical</v>
          </cell>
          <cell r="H127" t="str">
            <v>Automatic</v>
          </cell>
          <cell r="I127" t="b">
            <v>0</v>
          </cell>
          <cell r="J127" t="str">
            <v>No</v>
          </cell>
          <cell r="K127" t="str">
            <v>Residential</v>
          </cell>
          <cell r="L127" t="b">
            <v>1</v>
          </cell>
          <cell r="M127">
            <v>3.5</v>
          </cell>
          <cell r="N127">
            <v>0.63</v>
          </cell>
          <cell r="O127">
            <v>29.48</v>
          </cell>
          <cell r="P127">
            <v>1.29</v>
          </cell>
          <cell r="Q127">
            <v>1.29</v>
          </cell>
          <cell r="R127">
            <v>8.4</v>
          </cell>
          <cell r="S127">
            <v>8.4</v>
          </cell>
          <cell r="T127">
            <v>41981</v>
          </cell>
          <cell r="U127">
            <v>0</v>
          </cell>
          <cell r="V127">
            <v>0</v>
          </cell>
        </row>
        <row r="128">
          <cell r="E128" t="str">
            <v>2153*41+</v>
          </cell>
          <cell r="F128" t="str">
            <v>Top-Loading</v>
          </cell>
          <cell r="G128" t="str">
            <v>Vertical</v>
          </cell>
          <cell r="H128" t="str">
            <v>Automatic</v>
          </cell>
          <cell r="I128" t="b">
            <v>0</v>
          </cell>
          <cell r="J128" t="str">
            <v>No</v>
          </cell>
          <cell r="K128" t="str">
            <v>Residential</v>
          </cell>
          <cell r="L128" t="b">
            <v>1</v>
          </cell>
          <cell r="M128">
            <v>4.3</v>
          </cell>
          <cell r="N128">
            <v>0.77</v>
          </cell>
          <cell r="O128">
            <v>20.34</v>
          </cell>
          <cell r="P128">
            <v>1.29</v>
          </cell>
          <cell r="Q128">
            <v>1.29</v>
          </cell>
          <cell r="R128">
            <v>8.4</v>
          </cell>
          <cell r="S128">
            <v>8.4</v>
          </cell>
          <cell r="T128">
            <v>41942</v>
          </cell>
          <cell r="U128">
            <v>0</v>
          </cell>
          <cell r="V128">
            <v>0</v>
          </cell>
        </row>
        <row r="129">
          <cell r="E129" t="str">
            <v>2210*31*</v>
          </cell>
          <cell r="F129" t="str">
            <v>Top-Loading</v>
          </cell>
          <cell r="G129" t="str">
            <v>Vertical</v>
          </cell>
          <cell r="H129" t="str">
            <v>Automatic</v>
          </cell>
          <cell r="I129" t="b">
            <v>0</v>
          </cell>
          <cell r="J129" t="str">
            <v>No</v>
          </cell>
          <cell r="K129" t="str">
            <v>Residential</v>
          </cell>
          <cell r="L129" t="b">
            <v>1</v>
          </cell>
          <cell r="M129">
            <v>3.5</v>
          </cell>
          <cell r="N129">
            <v>0.41</v>
          </cell>
          <cell r="O129">
            <v>29.4</v>
          </cell>
          <cell r="P129">
            <v>1.29</v>
          </cell>
          <cell r="Q129">
            <v>0</v>
          </cell>
          <cell r="R129">
            <v>8.4</v>
          </cell>
          <cell r="S129">
            <v>0</v>
          </cell>
          <cell r="T129">
            <v>42075</v>
          </cell>
          <cell r="U129">
            <v>0</v>
          </cell>
          <cell r="V129">
            <v>0</v>
          </cell>
        </row>
        <row r="130">
          <cell r="E130" t="str">
            <v>2233*51+</v>
          </cell>
          <cell r="F130" t="str">
            <v>Top-Loading</v>
          </cell>
          <cell r="G130" t="str">
            <v>Vertical</v>
          </cell>
          <cell r="H130" t="str">
            <v>Automatic</v>
          </cell>
          <cell r="I130" t="b">
            <v>0</v>
          </cell>
          <cell r="J130" t="str">
            <v>No</v>
          </cell>
          <cell r="K130" t="str">
            <v>Residential</v>
          </cell>
          <cell r="L130" t="b">
            <v>1</v>
          </cell>
          <cell r="M130">
            <v>3.5</v>
          </cell>
          <cell r="N130">
            <v>0.63</v>
          </cell>
          <cell r="O130">
            <v>29.48</v>
          </cell>
          <cell r="P130">
            <v>1.29</v>
          </cell>
          <cell r="Q130">
            <v>1.29</v>
          </cell>
          <cell r="R130">
            <v>8.4</v>
          </cell>
          <cell r="S130">
            <v>8.4</v>
          </cell>
          <cell r="T130">
            <v>41981</v>
          </cell>
          <cell r="U130">
            <v>0</v>
          </cell>
          <cell r="V130">
            <v>0</v>
          </cell>
        </row>
        <row r="131">
          <cell r="E131" t="str">
            <v>2234*51+</v>
          </cell>
          <cell r="F131" t="str">
            <v>Top-Loading</v>
          </cell>
          <cell r="G131" t="str">
            <v>Vertical</v>
          </cell>
          <cell r="H131" t="str">
            <v>Automatic</v>
          </cell>
          <cell r="I131" t="b">
            <v>0</v>
          </cell>
          <cell r="J131" t="str">
            <v>No</v>
          </cell>
          <cell r="K131" t="str">
            <v>Residential</v>
          </cell>
          <cell r="L131" t="b">
            <v>1</v>
          </cell>
          <cell r="M131">
            <v>3.6</v>
          </cell>
          <cell r="N131">
            <v>0.52</v>
          </cell>
          <cell r="O131">
            <v>31.08</v>
          </cell>
          <cell r="P131">
            <v>1.29</v>
          </cell>
          <cell r="Q131">
            <v>1.29</v>
          </cell>
          <cell r="R131">
            <v>8.4</v>
          </cell>
          <cell r="S131">
            <v>8.4</v>
          </cell>
          <cell r="T131">
            <v>41981</v>
          </cell>
          <cell r="U131">
            <v>0</v>
          </cell>
          <cell r="V131">
            <v>0</v>
          </cell>
        </row>
        <row r="132">
          <cell r="E132" t="str">
            <v>2244*51+</v>
          </cell>
          <cell r="F132" t="str">
            <v>Top-Loading</v>
          </cell>
          <cell r="G132" t="str">
            <v>Vertical</v>
          </cell>
          <cell r="H132" t="str">
            <v>Automatic</v>
          </cell>
          <cell r="I132" t="b">
            <v>0</v>
          </cell>
          <cell r="J132" t="str">
            <v>No</v>
          </cell>
          <cell r="K132" t="str">
            <v>Residential</v>
          </cell>
          <cell r="L132" t="b">
            <v>1</v>
          </cell>
          <cell r="M132">
            <v>3.6</v>
          </cell>
          <cell r="N132">
            <v>0.52</v>
          </cell>
          <cell r="O132">
            <v>31.08</v>
          </cell>
          <cell r="P132">
            <v>1.29</v>
          </cell>
          <cell r="Q132">
            <v>1.29</v>
          </cell>
          <cell r="R132">
            <v>8.4</v>
          </cell>
          <cell r="S132">
            <v>8.4</v>
          </cell>
          <cell r="T132">
            <v>41981</v>
          </cell>
          <cell r="U132">
            <v>0</v>
          </cell>
          <cell r="V132">
            <v>0</v>
          </cell>
        </row>
        <row r="133">
          <cell r="E133" t="str">
            <v>514*51+</v>
          </cell>
          <cell r="F133" t="str">
            <v>Top-Loading</v>
          </cell>
          <cell r="G133" t="str">
            <v>Vertical</v>
          </cell>
          <cell r="H133" t="str">
            <v>Automatic</v>
          </cell>
          <cell r="I133" t="b">
            <v>0</v>
          </cell>
          <cell r="J133" t="str">
            <v>No</v>
          </cell>
          <cell r="K133" t="str">
            <v>Residential</v>
          </cell>
          <cell r="L133" t="b">
            <v>1</v>
          </cell>
          <cell r="M133">
            <v>3.3</v>
          </cell>
          <cell r="N133">
            <v>0.62</v>
          </cell>
          <cell r="O133">
            <v>27.38</v>
          </cell>
          <cell r="P133">
            <v>1.29</v>
          </cell>
          <cell r="Q133">
            <v>1.29</v>
          </cell>
          <cell r="R133">
            <v>8.4</v>
          </cell>
          <cell r="S133">
            <v>8.4</v>
          </cell>
          <cell r="T133">
            <v>41981</v>
          </cell>
          <cell r="U133">
            <v>0</v>
          </cell>
          <cell r="V133">
            <v>0</v>
          </cell>
        </row>
        <row r="134">
          <cell r="E134" t="str">
            <v>8142*51+</v>
          </cell>
          <cell r="F134" t="str">
            <v>Top-Loading</v>
          </cell>
          <cell r="G134" t="str">
            <v>Vertical</v>
          </cell>
          <cell r="H134" t="str">
            <v>Automatic</v>
          </cell>
          <cell r="I134" t="b">
            <v>0</v>
          </cell>
          <cell r="J134" t="str">
            <v>No</v>
          </cell>
          <cell r="K134" t="str">
            <v>Residential</v>
          </cell>
          <cell r="L134" t="b">
            <v>1</v>
          </cell>
          <cell r="M134">
            <v>1.5</v>
          </cell>
          <cell r="N134">
            <v>0.52</v>
          </cell>
          <cell r="O134">
            <v>18.39</v>
          </cell>
          <cell r="P134">
            <v>0.86</v>
          </cell>
          <cell r="Q134">
            <v>0.86</v>
          </cell>
          <cell r="R134">
            <v>14.4</v>
          </cell>
          <cell r="S134">
            <v>14.4</v>
          </cell>
          <cell r="T134">
            <v>42058</v>
          </cell>
          <cell r="U134">
            <v>0</v>
          </cell>
          <cell r="V134">
            <v>0</v>
          </cell>
        </row>
        <row r="135">
          <cell r="E135" t="str">
            <v>8143*51+</v>
          </cell>
          <cell r="F135" t="str">
            <v>Top-Loading</v>
          </cell>
          <cell r="G135" t="str">
            <v>Vertical</v>
          </cell>
          <cell r="H135" t="str">
            <v>Automatic</v>
          </cell>
          <cell r="I135" t="b">
            <v>0</v>
          </cell>
          <cell r="J135" t="str">
            <v>No</v>
          </cell>
          <cell r="K135" t="str">
            <v>Residential</v>
          </cell>
          <cell r="L135" t="b">
            <v>1</v>
          </cell>
          <cell r="M135">
            <v>1.5</v>
          </cell>
          <cell r="N135">
            <v>0.52</v>
          </cell>
          <cell r="O135">
            <v>18.39</v>
          </cell>
          <cell r="P135">
            <v>0.86</v>
          </cell>
          <cell r="Q135">
            <v>0.86</v>
          </cell>
          <cell r="R135">
            <v>14.4</v>
          </cell>
          <cell r="S135">
            <v>14.4</v>
          </cell>
          <cell r="T135">
            <v>42058</v>
          </cell>
          <cell r="U135">
            <v>0</v>
          </cell>
          <cell r="V135">
            <v>0</v>
          </cell>
        </row>
        <row r="136">
          <cell r="E136" t="str">
            <v>WT5270C*</v>
          </cell>
          <cell r="F136" t="str">
            <v>Top-Loading</v>
          </cell>
          <cell r="G136" t="str">
            <v>Vertical</v>
          </cell>
          <cell r="H136" t="str">
            <v>Automatic</v>
          </cell>
          <cell r="I136" t="b">
            <v>0</v>
          </cell>
          <cell r="J136" t="str">
            <v>No</v>
          </cell>
          <cell r="K136" t="str">
            <v>Residential</v>
          </cell>
          <cell r="L136" t="b">
            <v>1</v>
          </cell>
          <cell r="M136">
            <v>4.9000000000000004</v>
          </cell>
          <cell r="N136">
            <v>0.38</v>
          </cell>
          <cell r="O136">
            <v>16.98</v>
          </cell>
          <cell r="P136">
            <v>2.76</v>
          </cell>
          <cell r="Q136">
            <v>1.29</v>
          </cell>
          <cell r="R136">
            <v>3.5</v>
          </cell>
          <cell r="S136">
            <v>8.4</v>
          </cell>
          <cell r="T136">
            <v>42062</v>
          </cell>
          <cell r="U136">
            <v>0</v>
          </cell>
          <cell r="V136">
            <v>0</v>
          </cell>
        </row>
        <row r="137">
          <cell r="E137" t="str">
            <v>WT7700H*A</v>
          </cell>
          <cell r="F137" t="str">
            <v>Top-Loading</v>
          </cell>
          <cell r="G137" t="str">
            <v>Vertical</v>
          </cell>
          <cell r="H137" t="str">
            <v>Automatic</v>
          </cell>
          <cell r="I137" t="b">
            <v>0</v>
          </cell>
          <cell r="J137" t="str">
            <v>No</v>
          </cell>
          <cell r="K137" t="str">
            <v>Residential</v>
          </cell>
          <cell r="L137" t="b">
            <v>1</v>
          </cell>
          <cell r="M137">
            <v>5.7</v>
          </cell>
          <cell r="N137">
            <v>0.5</v>
          </cell>
          <cell r="O137">
            <v>18.239999999999998</v>
          </cell>
          <cell r="P137">
            <v>2.76</v>
          </cell>
          <cell r="Q137">
            <v>0</v>
          </cell>
          <cell r="R137">
            <v>3.2</v>
          </cell>
          <cell r="S137">
            <v>0</v>
          </cell>
          <cell r="T137">
            <v>42087</v>
          </cell>
          <cell r="U137">
            <v>0</v>
          </cell>
          <cell r="V137">
            <v>0</v>
          </cell>
        </row>
        <row r="138">
          <cell r="E138" t="str">
            <v>WT1301C*</v>
          </cell>
          <cell r="F138" t="str">
            <v>Top-Loading</v>
          </cell>
          <cell r="G138" t="str">
            <v>Vertical</v>
          </cell>
          <cell r="H138" t="str">
            <v>Automatic</v>
          </cell>
          <cell r="I138" t="b">
            <v>0</v>
          </cell>
          <cell r="J138" t="str">
            <v>No</v>
          </cell>
          <cell r="K138" t="str">
            <v>Residential</v>
          </cell>
          <cell r="L138" t="b">
            <v>1</v>
          </cell>
          <cell r="M138">
            <v>4.5</v>
          </cell>
          <cell r="N138">
            <v>0</v>
          </cell>
          <cell r="O138">
            <v>16.8</v>
          </cell>
          <cell r="P138">
            <v>2.38</v>
          </cell>
          <cell r="Q138">
            <v>0</v>
          </cell>
          <cell r="R138">
            <v>3.7</v>
          </cell>
          <cell r="S138">
            <v>0</v>
          </cell>
          <cell r="T138">
            <v>42087</v>
          </cell>
          <cell r="U138">
            <v>0</v>
          </cell>
          <cell r="V138">
            <v>0</v>
          </cell>
        </row>
        <row r="139">
          <cell r="E139" t="str">
            <v>WT1701C*</v>
          </cell>
          <cell r="F139" t="str">
            <v>Top-Loading</v>
          </cell>
          <cell r="G139" t="str">
            <v>Vertical</v>
          </cell>
          <cell r="H139" t="str">
            <v>Automatic</v>
          </cell>
          <cell r="I139" t="b">
            <v>0</v>
          </cell>
          <cell r="J139" t="str">
            <v>No</v>
          </cell>
          <cell r="K139" t="str">
            <v>Residential</v>
          </cell>
          <cell r="L139" t="b">
            <v>1</v>
          </cell>
          <cell r="M139">
            <v>4.9000000000000004</v>
          </cell>
          <cell r="N139">
            <v>0</v>
          </cell>
          <cell r="O139">
            <v>17.95</v>
          </cell>
          <cell r="P139">
            <v>2.38</v>
          </cell>
          <cell r="Q139">
            <v>1.29</v>
          </cell>
          <cell r="R139">
            <v>3.7</v>
          </cell>
          <cell r="S139">
            <v>8.4</v>
          </cell>
          <cell r="T139">
            <v>42041</v>
          </cell>
          <cell r="U139">
            <v>0</v>
          </cell>
          <cell r="V139">
            <v>0</v>
          </cell>
        </row>
        <row r="140">
          <cell r="E140" t="str">
            <v>WT5680H*A</v>
          </cell>
          <cell r="F140" t="str">
            <v>Top-Loading</v>
          </cell>
          <cell r="G140" t="str">
            <v>Vertical</v>
          </cell>
          <cell r="H140" t="str">
            <v>Automatic</v>
          </cell>
          <cell r="I140" t="b">
            <v>0</v>
          </cell>
          <cell r="J140" t="str">
            <v>No</v>
          </cell>
          <cell r="K140" t="str">
            <v>Residential</v>
          </cell>
          <cell r="L140" t="b">
            <v>1</v>
          </cell>
          <cell r="M140">
            <v>5</v>
          </cell>
          <cell r="N140">
            <v>0</v>
          </cell>
          <cell r="O140">
            <v>19.079999999999998</v>
          </cell>
          <cell r="P140">
            <v>2.38</v>
          </cell>
          <cell r="Q140">
            <v>1.29</v>
          </cell>
          <cell r="R140">
            <v>3.7</v>
          </cell>
          <cell r="S140">
            <v>8.4</v>
          </cell>
          <cell r="T140">
            <v>42041</v>
          </cell>
          <cell r="U140">
            <v>0</v>
          </cell>
          <cell r="V140">
            <v>0</v>
          </cell>
        </row>
        <row r="141">
          <cell r="E141" t="str">
            <v>WT1801H*A</v>
          </cell>
          <cell r="F141" t="str">
            <v>Top-Loading</v>
          </cell>
          <cell r="G141" t="str">
            <v>Vertical</v>
          </cell>
          <cell r="H141" t="str">
            <v>Automatic</v>
          </cell>
          <cell r="I141" t="b">
            <v>0</v>
          </cell>
          <cell r="J141" t="str">
            <v>No</v>
          </cell>
          <cell r="K141" t="str">
            <v>Residential</v>
          </cell>
          <cell r="L141" t="b">
            <v>1</v>
          </cell>
          <cell r="M141">
            <v>4.9000000000000004</v>
          </cell>
          <cell r="N141">
            <v>0.44</v>
          </cell>
          <cell r="O141">
            <v>19.399999999999999</v>
          </cell>
          <cell r="P141">
            <v>2.2599999999999998</v>
          </cell>
          <cell r="Q141">
            <v>1.29</v>
          </cell>
          <cell r="R141">
            <v>4</v>
          </cell>
          <cell r="S141">
            <v>8.4</v>
          </cell>
          <cell r="T141">
            <v>42062</v>
          </cell>
          <cell r="U141">
            <v>0</v>
          </cell>
          <cell r="V141">
            <v>0</v>
          </cell>
        </row>
        <row r="142">
          <cell r="E142" t="str">
            <v>WT5480C*</v>
          </cell>
          <cell r="F142" t="str">
            <v>Top-Loading</v>
          </cell>
          <cell r="G142" t="str">
            <v>Vertical</v>
          </cell>
          <cell r="H142" t="str">
            <v>Automatic</v>
          </cell>
          <cell r="I142" t="b">
            <v>0</v>
          </cell>
          <cell r="J142" t="str">
            <v>No</v>
          </cell>
          <cell r="K142" t="str">
            <v>Residential</v>
          </cell>
          <cell r="L142" t="b">
            <v>1</v>
          </cell>
          <cell r="M142">
            <v>5</v>
          </cell>
          <cell r="N142">
            <v>0.34</v>
          </cell>
          <cell r="O142">
            <v>20.100000000000001</v>
          </cell>
          <cell r="P142">
            <v>2.2599999999999998</v>
          </cell>
          <cell r="Q142">
            <v>1.29</v>
          </cell>
          <cell r="R142">
            <v>4</v>
          </cell>
          <cell r="S142">
            <v>8.4</v>
          </cell>
          <cell r="T142">
            <v>42062</v>
          </cell>
          <cell r="U142">
            <v>0</v>
          </cell>
          <cell r="V142">
            <v>0</v>
          </cell>
        </row>
        <row r="143">
          <cell r="E143" t="str">
            <v>WT1101C*</v>
          </cell>
          <cell r="F143" t="str">
            <v>Top-Loading</v>
          </cell>
          <cell r="G143" t="str">
            <v>Vertical</v>
          </cell>
          <cell r="H143" t="str">
            <v>Automatic</v>
          </cell>
          <cell r="I143" t="b">
            <v>0</v>
          </cell>
          <cell r="J143" t="str">
            <v>No</v>
          </cell>
          <cell r="K143" t="str">
            <v>Residential</v>
          </cell>
          <cell r="L143" t="b">
            <v>1</v>
          </cell>
          <cell r="M143">
            <v>4.0999999999999996</v>
          </cell>
          <cell r="N143">
            <v>0</v>
          </cell>
          <cell r="O143">
            <v>17.8</v>
          </cell>
          <cell r="P143">
            <v>2.06</v>
          </cell>
          <cell r="Q143">
            <v>1.29</v>
          </cell>
          <cell r="R143">
            <v>4.3</v>
          </cell>
          <cell r="S143">
            <v>8.4</v>
          </cell>
          <cell r="T143">
            <v>42041</v>
          </cell>
          <cell r="U143">
            <v>0</v>
          </cell>
          <cell r="V143">
            <v>0</v>
          </cell>
        </row>
        <row r="144">
          <cell r="E144" t="str">
            <v>WT1201C*</v>
          </cell>
          <cell r="F144" t="str">
            <v>Top-Loading</v>
          </cell>
          <cell r="G144" t="str">
            <v>Vertical</v>
          </cell>
          <cell r="H144" t="str">
            <v>Automatic</v>
          </cell>
          <cell r="I144" t="b">
            <v>0</v>
          </cell>
          <cell r="J144" t="str">
            <v>No</v>
          </cell>
          <cell r="K144" t="str">
            <v>Residential</v>
          </cell>
          <cell r="L144" t="b">
            <v>1</v>
          </cell>
          <cell r="M144">
            <v>4.3</v>
          </cell>
          <cell r="N144">
            <v>0</v>
          </cell>
          <cell r="O144">
            <v>18.579999999999998</v>
          </cell>
          <cell r="P144">
            <v>2.06</v>
          </cell>
          <cell r="Q144">
            <v>1.29</v>
          </cell>
          <cell r="R144">
            <v>4.3</v>
          </cell>
          <cell r="S144">
            <v>8.4</v>
          </cell>
          <cell r="T144">
            <v>42041</v>
          </cell>
          <cell r="U144">
            <v>0</v>
          </cell>
          <cell r="V144">
            <v>0</v>
          </cell>
        </row>
        <row r="145">
          <cell r="E145" t="str">
            <v>WT4970C*</v>
          </cell>
          <cell r="F145" t="str">
            <v>Top-Loading</v>
          </cell>
          <cell r="G145" t="str">
            <v>Vertical</v>
          </cell>
          <cell r="H145" t="str">
            <v>Automatic</v>
          </cell>
          <cell r="I145" t="b">
            <v>0</v>
          </cell>
          <cell r="J145" t="str">
            <v>No</v>
          </cell>
          <cell r="K145" t="str">
            <v>Residential</v>
          </cell>
          <cell r="L145" t="b">
            <v>1</v>
          </cell>
          <cell r="M145">
            <v>4.5</v>
          </cell>
          <cell r="N145">
            <v>0</v>
          </cell>
          <cell r="O145">
            <v>19.3</v>
          </cell>
          <cell r="P145">
            <v>2.06</v>
          </cell>
          <cell r="Q145">
            <v>1.29</v>
          </cell>
          <cell r="R145">
            <v>4.3</v>
          </cell>
          <cell r="S145">
            <v>8.4</v>
          </cell>
          <cell r="T145">
            <v>42041</v>
          </cell>
          <cell r="U145">
            <v>0</v>
          </cell>
          <cell r="V145">
            <v>0</v>
          </cell>
        </row>
        <row r="146">
          <cell r="E146" t="str">
            <v>WT901C*</v>
          </cell>
          <cell r="F146" t="str">
            <v>Top-Loading</v>
          </cell>
          <cell r="G146" t="str">
            <v>Vertical</v>
          </cell>
          <cell r="H146" t="str">
            <v>Automatic</v>
          </cell>
          <cell r="I146" t="b">
            <v>0</v>
          </cell>
          <cell r="J146" t="str">
            <v>No</v>
          </cell>
          <cell r="K146" t="str">
            <v>Residential</v>
          </cell>
          <cell r="L146" t="b">
            <v>1</v>
          </cell>
          <cell r="M146">
            <v>3.3</v>
          </cell>
          <cell r="N146">
            <v>0.26</v>
          </cell>
          <cell r="O146">
            <v>24.51</v>
          </cell>
          <cell r="P146">
            <v>2.06</v>
          </cell>
          <cell r="Q146">
            <v>1.29</v>
          </cell>
          <cell r="R146">
            <v>4.3</v>
          </cell>
          <cell r="S146">
            <v>8.4</v>
          </cell>
          <cell r="T146">
            <v>42041</v>
          </cell>
          <cell r="U146">
            <v>0</v>
          </cell>
          <cell r="V146">
            <v>0</v>
          </cell>
        </row>
        <row r="147">
          <cell r="E147" t="str">
            <v>MVWB755D*+</v>
          </cell>
          <cell r="F147" t="str">
            <v>Top-Loading</v>
          </cell>
          <cell r="G147" t="str">
            <v>Vertical</v>
          </cell>
          <cell r="H147" t="str">
            <v>Automatic</v>
          </cell>
          <cell r="I147" t="b">
            <v>0</v>
          </cell>
          <cell r="J147" t="str">
            <v>No</v>
          </cell>
          <cell r="K147" t="str">
            <v>Residential</v>
          </cell>
          <cell r="L147" t="b">
            <v>1</v>
          </cell>
          <cell r="M147">
            <v>4.8</v>
          </cell>
          <cell r="N147">
            <v>0.54</v>
          </cell>
          <cell r="O147">
            <v>18.77</v>
          </cell>
          <cell r="P147">
            <v>2.06</v>
          </cell>
          <cell r="Q147">
            <v>1.29</v>
          </cell>
          <cell r="R147">
            <v>4.3</v>
          </cell>
          <cell r="S147">
            <v>8.4</v>
          </cell>
          <cell r="T147">
            <v>42058</v>
          </cell>
          <cell r="U147">
            <v>0</v>
          </cell>
          <cell r="V147">
            <v>0</v>
          </cell>
        </row>
        <row r="148">
          <cell r="E148" t="str">
            <v>MVWB835D*+</v>
          </cell>
          <cell r="F148" t="str">
            <v>Top-Loading</v>
          </cell>
          <cell r="G148" t="str">
            <v>Vertical</v>
          </cell>
          <cell r="H148" t="str">
            <v>Automatic</v>
          </cell>
          <cell r="I148" t="b">
            <v>0</v>
          </cell>
          <cell r="J148" t="str">
            <v>No</v>
          </cell>
          <cell r="K148" t="str">
            <v>Residential</v>
          </cell>
          <cell r="L148" t="b">
            <v>1</v>
          </cell>
          <cell r="M148">
            <v>5.3</v>
          </cell>
          <cell r="N148">
            <v>0.63</v>
          </cell>
          <cell r="O148">
            <v>20.85</v>
          </cell>
          <cell r="P148">
            <v>2.06</v>
          </cell>
          <cell r="Q148">
            <v>1.29</v>
          </cell>
          <cell r="R148">
            <v>4.3</v>
          </cell>
          <cell r="S148">
            <v>8.4</v>
          </cell>
          <cell r="T148">
            <v>42058</v>
          </cell>
          <cell r="U148">
            <v>0</v>
          </cell>
          <cell r="V148">
            <v>0</v>
          </cell>
        </row>
        <row r="149">
          <cell r="E149" t="str">
            <v>MVWB855D*+</v>
          </cell>
          <cell r="F149" t="str">
            <v>Top-Loading</v>
          </cell>
          <cell r="G149" t="str">
            <v>Vertical</v>
          </cell>
          <cell r="H149" t="str">
            <v>Automatic</v>
          </cell>
          <cell r="I149" t="b">
            <v>0</v>
          </cell>
          <cell r="J149" t="str">
            <v>No</v>
          </cell>
          <cell r="K149" t="str">
            <v>Residential</v>
          </cell>
          <cell r="L149" t="b">
            <v>1</v>
          </cell>
          <cell r="M149">
            <v>5.3</v>
          </cell>
          <cell r="N149">
            <v>0.63</v>
          </cell>
          <cell r="O149">
            <v>20.85</v>
          </cell>
          <cell r="P149">
            <v>2.06</v>
          </cell>
          <cell r="Q149">
            <v>1.29</v>
          </cell>
          <cell r="R149">
            <v>4.3</v>
          </cell>
          <cell r="S149">
            <v>8.4</v>
          </cell>
          <cell r="T149">
            <v>42058</v>
          </cell>
          <cell r="U149">
            <v>0</v>
          </cell>
          <cell r="V149">
            <v>0</v>
          </cell>
        </row>
        <row r="150">
          <cell r="E150" t="str">
            <v>MVWC215E*+</v>
          </cell>
          <cell r="F150" t="str">
            <v>Top-Loading</v>
          </cell>
          <cell r="G150" t="str">
            <v>Vertical</v>
          </cell>
          <cell r="H150" t="str">
            <v>Automatic</v>
          </cell>
          <cell r="I150" t="b">
            <v>0</v>
          </cell>
          <cell r="J150" t="str">
            <v>No</v>
          </cell>
          <cell r="K150" t="str">
            <v>Residential</v>
          </cell>
          <cell r="L150" t="b">
            <v>1</v>
          </cell>
          <cell r="M150">
            <v>3.5</v>
          </cell>
          <cell r="N150">
            <v>0.6</v>
          </cell>
          <cell r="O150">
            <v>29.48</v>
          </cell>
          <cell r="P150">
            <v>1.29</v>
          </cell>
          <cell r="Q150">
            <v>1.29</v>
          </cell>
          <cell r="R150">
            <v>8.4</v>
          </cell>
          <cell r="S150">
            <v>8.4</v>
          </cell>
          <cell r="T150">
            <v>41981</v>
          </cell>
          <cell r="U150">
            <v>0</v>
          </cell>
          <cell r="V150">
            <v>0</v>
          </cell>
        </row>
        <row r="151">
          <cell r="E151" t="str">
            <v>MVWC415E*+</v>
          </cell>
          <cell r="F151" t="str">
            <v>Top-Loading</v>
          </cell>
          <cell r="G151" t="str">
            <v>Vertical</v>
          </cell>
          <cell r="H151" t="str">
            <v>Automatic</v>
          </cell>
          <cell r="I151" t="b">
            <v>0</v>
          </cell>
          <cell r="J151" t="str">
            <v>No</v>
          </cell>
          <cell r="K151" t="str">
            <v>Residential</v>
          </cell>
          <cell r="L151" t="b">
            <v>1</v>
          </cell>
          <cell r="M151">
            <v>3.6</v>
          </cell>
          <cell r="N151">
            <v>0.89</v>
          </cell>
          <cell r="O151">
            <v>30.58</v>
          </cell>
          <cell r="P151">
            <v>1.29</v>
          </cell>
          <cell r="Q151">
            <v>1.29</v>
          </cell>
          <cell r="R151">
            <v>8.4</v>
          </cell>
          <cell r="S151">
            <v>8.4</v>
          </cell>
          <cell r="T151">
            <v>41981</v>
          </cell>
          <cell r="U151">
            <v>0</v>
          </cell>
          <cell r="V151">
            <v>0</v>
          </cell>
        </row>
        <row r="152">
          <cell r="E152" t="str">
            <v>MVWC555D*+</v>
          </cell>
          <cell r="F152" t="str">
            <v>Top-Loading</v>
          </cell>
          <cell r="G152" t="str">
            <v>Vertical</v>
          </cell>
          <cell r="H152" t="str">
            <v>Automatic</v>
          </cell>
          <cell r="I152" t="b">
            <v>0</v>
          </cell>
          <cell r="J152" t="str">
            <v>No</v>
          </cell>
          <cell r="K152" t="str">
            <v>Residential</v>
          </cell>
          <cell r="L152" t="b">
            <v>1</v>
          </cell>
          <cell r="M152">
            <v>4.3</v>
          </cell>
          <cell r="N152">
            <v>0.77</v>
          </cell>
          <cell r="O152">
            <v>21.16</v>
          </cell>
          <cell r="P152">
            <v>1.29</v>
          </cell>
          <cell r="Q152">
            <v>1.29</v>
          </cell>
          <cell r="R152">
            <v>8.4</v>
          </cell>
          <cell r="S152">
            <v>8.4</v>
          </cell>
          <cell r="T152">
            <v>41942</v>
          </cell>
          <cell r="U152">
            <v>0</v>
          </cell>
          <cell r="V152">
            <v>0</v>
          </cell>
        </row>
        <row r="153">
          <cell r="E153" t="str">
            <v>MVWP475E*+</v>
          </cell>
          <cell r="F153" t="str">
            <v>Top-Loading</v>
          </cell>
          <cell r="G153" t="str">
            <v>Vertical</v>
          </cell>
          <cell r="H153" t="str">
            <v>Automatic</v>
          </cell>
          <cell r="I153" t="b">
            <v>0</v>
          </cell>
          <cell r="J153" t="str">
            <v>No</v>
          </cell>
          <cell r="K153" t="str">
            <v>Residential</v>
          </cell>
          <cell r="L153" t="b">
            <v>1</v>
          </cell>
          <cell r="M153">
            <v>3.6</v>
          </cell>
          <cell r="N153">
            <v>0.89</v>
          </cell>
          <cell r="O153">
            <v>30.58</v>
          </cell>
          <cell r="P153">
            <v>1.29</v>
          </cell>
          <cell r="Q153">
            <v>1.29</v>
          </cell>
          <cell r="R153">
            <v>8.4</v>
          </cell>
          <cell r="S153">
            <v>8.4</v>
          </cell>
          <cell r="T153">
            <v>42060</v>
          </cell>
          <cell r="U153">
            <v>0</v>
          </cell>
          <cell r="V153">
            <v>0</v>
          </cell>
        </row>
        <row r="154">
          <cell r="E154" t="str">
            <v>MVWX655D*+</v>
          </cell>
          <cell r="F154" t="str">
            <v>Top-Loading</v>
          </cell>
          <cell r="G154" t="str">
            <v>Vertical</v>
          </cell>
          <cell r="H154" t="str">
            <v>Automatic</v>
          </cell>
          <cell r="I154" t="b">
            <v>0</v>
          </cell>
          <cell r="J154" t="str">
            <v>No</v>
          </cell>
          <cell r="K154" t="str">
            <v>Residential</v>
          </cell>
          <cell r="L154" t="b">
            <v>1</v>
          </cell>
          <cell r="M154">
            <v>4.3</v>
          </cell>
          <cell r="N154">
            <v>0.77</v>
          </cell>
          <cell r="O154">
            <v>21.16</v>
          </cell>
          <cell r="P154">
            <v>1.29</v>
          </cell>
          <cell r="Q154">
            <v>1.29</v>
          </cell>
          <cell r="R154">
            <v>8.4</v>
          </cell>
          <cell r="S154">
            <v>8.4</v>
          </cell>
          <cell r="T154">
            <v>41942</v>
          </cell>
          <cell r="U154">
            <v>0</v>
          </cell>
          <cell r="V154">
            <v>0</v>
          </cell>
        </row>
        <row r="155">
          <cell r="E155" t="str">
            <v>RTW4645E*+</v>
          </cell>
          <cell r="F155" t="str">
            <v>Top-Loading</v>
          </cell>
          <cell r="G155" t="str">
            <v>Vertical</v>
          </cell>
          <cell r="H155" t="str">
            <v>Automatic</v>
          </cell>
          <cell r="I155" t="b">
            <v>0</v>
          </cell>
          <cell r="J155" t="str">
            <v>No</v>
          </cell>
          <cell r="K155" t="str">
            <v>Residential</v>
          </cell>
          <cell r="L155" t="b">
            <v>1</v>
          </cell>
          <cell r="M155">
            <v>3.5</v>
          </cell>
          <cell r="N155">
            <v>0.65</v>
          </cell>
          <cell r="O155">
            <v>29.48</v>
          </cell>
          <cell r="P155">
            <v>1.29</v>
          </cell>
          <cell r="Q155">
            <v>1.29</v>
          </cell>
          <cell r="R155">
            <v>8.4</v>
          </cell>
          <cell r="S155">
            <v>8.4</v>
          </cell>
          <cell r="T155">
            <v>42038</v>
          </cell>
          <cell r="U155">
            <v>0</v>
          </cell>
          <cell r="V155">
            <v>0</v>
          </cell>
        </row>
        <row r="156">
          <cell r="E156" t="str">
            <v>WA52J806*A*</v>
          </cell>
          <cell r="F156" t="str">
            <v>Top-Loading</v>
          </cell>
          <cell r="G156" t="str">
            <v>Vertical</v>
          </cell>
          <cell r="H156">
            <v>0</v>
          </cell>
          <cell r="I156">
            <v>0</v>
          </cell>
          <cell r="J156" t="str">
            <v>No</v>
          </cell>
          <cell r="K156" t="str">
            <v>Residential</v>
          </cell>
          <cell r="L156">
            <v>0</v>
          </cell>
          <cell r="M156">
            <v>5.2</v>
          </cell>
          <cell r="N156">
            <v>0.36</v>
          </cell>
          <cell r="O156">
            <v>19.100000000000001</v>
          </cell>
          <cell r="P156">
            <v>2.38</v>
          </cell>
          <cell r="Q156">
            <v>1.29</v>
          </cell>
          <cell r="R156">
            <v>3.7</v>
          </cell>
          <cell r="S156">
            <v>8.4</v>
          </cell>
          <cell r="T156">
            <v>42054</v>
          </cell>
          <cell r="U156">
            <v>0</v>
          </cell>
          <cell r="V156">
            <v>0</v>
          </cell>
        </row>
        <row r="157">
          <cell r="E157" t="str">
            <v>WA40J300*A*</v>
          </cell>
          <cell r="F157" t="str">
            <v>Top-Loading</v>
          </cell>
          <cell r="G157" t="str">
            <v>Vertical</v>
          </cell>
          <cell r="H157">
            <v>0</v>
          </cell>
          <cell r="I157">
            <v>0</v>
          </cell>
          <cell r="J157" t="str">
            <v>No</v>
          </cell>
          <cell r="K157" t="str">
            <v>Residential</v>
          </cell>
          <cell r="L157">
            <v>0</v>
          </cell>
          <cell r="M157">
            <v>4</v>
          </cell>
          <cell r="N157">
            <v>0.89</v>
          </cell>
          <cell r="O157">
            <v>33.18</v>
          </cell>
          <cell r="P157">
            <v>1.29</v>
          </cell>
          <cell r="Q157">
            <v>1.29</v>
          </cell>
          <cell r="R157">
            <v>8.4</v>
          </cell>
          <cell r="S157">
            <v>8.4</v>
          </cell>
          <cell r="T157">
            <v>42054</v>
          </cell>
          <cell r="U157">
            <v>0</v>
          </cell>
          <cell r="V157">
            <v>0</v>
          </cell>
        </row>
        <row r="158">
          <cell r="E158" t="str">
            <v>AWN432SP113****</v>
          </cell>
          <cell r="F158" t="str">
            <v>Top-Loading</v>
          </cell>
          <cell r="G158" t="str">
            <v>Vertical</v>
          </cell>
          <cell r="H158">
            <v>0</v>
          </cell>
          <cell r="I158">
            <v>0</v>
          </cell>
          <cell r="J158" t="str">
            <v>No</v>
          </cell>
          <cell r="K158" t="str">
            <v>Residential</v>
          </cell>
          <cell r="L158" t="b">
            <v>1</v>
          </cell>
          <cell r="M158">
            <v>3.2</v>
          </cell>
          <cell r="N158">
            <v>0</v>
          </cell>
          <cell r="O158">
            <v>20</v>
          </cell>
          <cell r="P158">
            <v>1.29</v>
          </cell>
          <cell r="Q158">
            <v>1.29</v>
          </cell>
          <cell r="R158">
            <v>6.8</v>
          </cell>
          <cell r="S158">
            <v>8.4</v>
          </cell>
          <cell r="T158">
            <v>41933</v>
          </cell>
          <cell r="U158">
            <v>0</v>
          </cell>
          <cell r="V158">
            <v>0</v>
          </cell>
        </row>
        <row r="159">
          <cell r="E159" t="str">
            <v>AWNE82SP113****</v>
          </cell>
          <cell r="F159" t="str">
            <v>Top-Loading</v>
          </cell>
          <cell r="G159" t="str">
            <v>Vertical</v>
          </cell>
          <cell r="H159">
            <v>0</v>
          </cell>
          <cell r="I159">
            <v>0</v>
          </cell>
          <cell r="J159" t="str">
            <v>No</v>
          </cell>
          <cell r="K159" t="str">
            <v>Residential</v>
          </cell>
          <cell r="L159" t="b">
            <v>1</v>
          </cell>
          <cell r="M159">
            <v>3.2</v>
          </cell>
          <cell r="N159">
            <v>0</v>
          </cell>
          <cell r="O159">
            <v>24.3</v>
          </cell>
          <cell r="P159">
            <v>1.29</v>
          </cell>
          <cell r="Q159">
            <v>1.29</v>
          </cell>
          <cell r="R159">
            <v>8.4</v>
          </cell>
          <cell r="S159">
            <v>8.4</v>
          </cell>
          <cell r="T159">
            <v>41933</v>
          </cell>
          <cell r="U159">
            <v>0</v>
          </cell>
          <cell r="V159">
            <v>0</v>
          </cell>
        </row>
        <row r="160">
          <cell r="E160" t="str">
            <v>AWNE92SP113****</v>
          </cell>
          <cell r="F160" t="str">
            <v>Top-Loading</v>
          </cell>
          <cell r="G160" t="str">
            <v>Vertical</v>
          </cell>
          <cell r="H160">
            <v>0</v>
          </cell>
          <cell r="I160">
            <v>0</v>
          </cell>
          <cell r="J160" t="str">
            <v>No</v>
          </cell>
          <cell r="K160" t="str">
            <v>Residential</v>
          </cell>
          <cell r="L160" t="b">
            <v>1</v>
          </cell>
          <cell r="M160">
            <v>3.2</v>
          </cell>
          <cell r="N160">
            <v>0</v>
          </cell>
          <cell r="O160">
            <v>24.3</v>
          </cell>
          <cell r="P160">
            <v>1.29</v>
          </cell>
          <cell r="Q160">
            <v>1.29</v>
          </cell>
          <cell r="R160">
            <v>8.4</v>
          </cell>
          <cell r="S160">
            <v>8.4</v>
          </cell>
          <cell r="T160">
            <v>41933</v>
          </cell>
          <cell r="U160">
            <v>0</v>
          </cell>
          <cell r="V160">
            <v>0</v>
          </cell>
        </row>
        <row r="161">
          <cell r="E161" t="str">
            <v>LWN432SP113****</v>
          </cell>
          <cell r="F161" t="str">
            <v>Top-Loading</v>
          </cell>
          <cell r="G161" t="str">
            <v>Vertical</v>
          </cell>
          <cell r="H161">
            <v>0</v>
          </cell>
          <cell r="I161">
            <v>0</v>
          </cell>
          <cell r="J161" t="str">
            <v>No</v>
          </cell>
          <cell r="K161" t="str">
            <v>Residential</v>
          </cell>
          <cell r="L161" t="b">
            <v>1</v>
          </cell>
          <cell r="M161">
            <v>3.2</v>
          </cell>
          <cell r="N161">
            <v>0</v>
          </cell>
          <cell r="O161">
            <v>20</v>
          </cell>
          <cell r="P161">
            <v>1.29</v>
          </cell>
          <cell r="Q161">
            <v>1.29</v>
          </cell>
          <cell r="R161">
            <v>6.8</v>
          </cell>
          <cell r="S161">
            <v>8.4</v>
          </cell>
          <cell r="T161">
            <v>41933</v>
          </cell>
          <cell r="U161">
            <v>0</v>
          </cell>
          <cell r="V161">
            <v>0</v>
          </cell>
        </row>
        <row r="162">
          <cell r="E162" t="str">
            <v>LWNE52PP113****</v>
          </cell>
          <cell r="F162" t="str">
            <v>Top-Loading</v>
          </cell>
          <cell r="G162" t="str">
            <v>Vertical</v>
          </cell>
          <cell r="H162">
            <v>0</v>
          </cell>
          <cell r="I162">
            <v>0</v>
          </cell>
          <cell r="J162" t="str">
            <v>No</v>
          </cell>
          <cell r="K162" t="str">
            <v>Residential</v>
          </cell>
          <cell r="L162" t="b">
            <v>1</v>
          </cell>
          <cell r="M162">
            <v>3.2</v>
          </cell>
          <cell r="N162">
            <v>0</v>
          </cell>
          <cell r="O162">
            <v>24.3</v>
          </cell>
          <cell r="P162">
            <v>1.29</v>
          </cell>
          <cell r="Q162">
            <v>1.29</v>
          </cell>
          <cell r="R162">
            <v>8.4</v>
          </cell>
          <cell r="S162">
            <v>8.4</v>
          </cell>
          <cell r="T162">
            <v>41933</v>
          </cell>
          <cell r="U162">
            <v>0</v>
          </cell>
          <cell r="V162">
            <v>0</v>
          </cell>
        </row>
        <row r="163">
          <cell r="E163" t="str">
            <v>LWNE52SP113****</v>
          </cell>
          <cell r="F163" t="str">
            <v>Top-Loading</v>
          </cell>
          <cell r="G163" t="str">
            <v>Vertical</v>
          </cell>
          <cell r="H163">
            <v>0</v>
          </cell>
          <cell r="I163">
            <v>0</v>
          </cell>
          <cell r="J163" t="str">
            <v>No</v>
          </cell>
          <cell r="K163" t="str">
            <v>Residential</v>
          </cell>
          <cell r="L163" t="b">
            <v>1</v>
          </cell>
          <cell r="M163">
            <v>3.2</v>
          </cell>
          <cell r="N163">
            <v>0</v>
          </cell>
          <cell r="O163">
            <v>24.3</v>
          </cell>
          <cell r="P163">
            <v>1.29</v>
          </cell>
          <cell r="Q163">
            <v>1.29</v>
          </cell>
          <cell r="R163">
            <v>8.4</v>
          </cell>
          <cell r="S163">
            <v>8.4</v>
          </cell>
          <cell r="T163">
            <v>41933</v>
          </cell>
          <cell r="U163">
            <v>0</v>
          </cell>
          <cell r="V163">
            <v>0</v>
          </cell>
        </row>
        <row r="164">
          <cell r="E164" t="str">
            <v>LWNE52WP113****</v>
          </cell>
          <cell r="F164" t="str">
            <v>Top-Loading</v>
          </cell>
          <cell r="G164" t="str">
            <v>Vertical</v>
          </cell>
          <cell r="H164">
            <v>0</v>
          </cell>
          <cell r="I164">
            <v>0</v>
          </cell>
          <cell r="J164" t="str">
            <v>No</v>
          </cell>
          <cell r="K164" t="str">
            <v>Residential</v>
          </cell>
          <cell r="L164" t="b">
            <v>1</v>
          </cell>
          <cell r="M164">
            <v>3.2</v>
          </cell>
          <cell r="N164">
            <v>0</v>
          </cell>
          <cell r="O164">
            <v>24.3</v>
          </cell>
          <cell r="P164">
            <v>1.29</v>
          </cell>
          <cell r="Q164">
            <v>1.29</v>
          </cell>
          <cell r="R164">
            <v>8.4</v>
          </cell>
          <cell r="S164">
            <v>8.4</v>
          </cell>
          <cell r="T164">
            <v>41933</v>
          </cell>
          <cell r="U164">
            <v>0</v>
          </cell>
          <cell r="V164">
            <v>0</v>
          </cell>
        </row>
        <row r="165">
          <cell r="E165" t="str">
            <v>WTW7000D*+</v>
          </cell>
          <cell r="F165" t="str">
            <v>Top-Loading</v>
          </cell>
          <cell r="G165" t="str">
            <v>Vertical</v>
          </cell>
          <cell r="H165" t="str">
            <v>Automatic</v>
          </cell>
          <cell r="I165" t="b">
            <v>0</v>
          </cell>
          <cell r="J165" t="str">
            <v>No</v>
          </cell>
          <cell r="K165" t="str">
            <v>Residential</v>
          </cell>
          <cell r="L165" t="b">
            <v>1</v>
          </cell>
          <cell r="M165">
            <v>4.8</v>
          </cell>
          <cell r="N165">
            <v>0.56999999999999995</v>
          </cell>
          <cell r="O165">
            <v>20.59</v>
          </cell>
          <cell r="P165">
            <v>2.06</v>
          </cell>
          <cell r="Q165">
            <v>1.29</v>
          </cell>
          <cell r="R165">
            <v>4.3</v>
          </cell>
          <cell r="S165">
            <v>8.4</v>
          </cell>
          <cell r="T165">
            <v>41981</v>
          </cell>
          <cell r="U165">
            <v>0</v>
          </cell>
          <cell r="V165">
            <v>0</v>
          </cell>
        </row>
        <row r="166">
          <cell r="E166" t="str">
            <v>WTW7040D*+</v>
          </cell>
          <cell r="F166" t="str">
            <v>Top-Loading</v>
          </cell>
          <cell r="G166" t="str">
            <v>Vertical</v>
          </cell>
          <cell r="H166" t="str">
            <v>Automatic</v>
          </cell>
          <cell r="I166" t="b">
            <v>0</v>
          </cell>
          <cell r="J166" t="str">
            <v>No</v>
          </cell>
          <cell r="K166" t="str">
            <v>Residential</v>
          </cell>
          <cell r="L166" t="b">
            <v>1</v>
          </cell>
          <cell r="M166">
            <v>4.8</v>
          </cell>
          <cell r="N166">
            <v>0.56999999999999995</v>
          </cell>
          <cell r="O166">
            <v>20.59</v>
          </cell>
          <cell r="P166">
            <v>2.06</v>
          </cell>
          <cell r="Q166">
            <v>1.29</v>
          </cell>
          <cell r="R166">
            <v>4.3</v>
          </cell>
          <cell r="S166">
            <v>8.4</v>
          </cell>
          <cell r="T166">
            <v>41981</v>
          </cell>
          <cell r="U166">
            <v>0</v>
          </cell>
          <cell r="V166">
            <v>0</v>
          </cell>
        </row>
        <row r="167">
          <cell r="E167" t="str">
            <v>WTW7300D*+</v>
          </cell>
          <cell r="F167" t="str">
            <v>Top-Loading</v>
          </cell>
          <cell r="G167" t="str">
            <v>Vertical</v>
          </cell>
          <cell r="H167" t="str">
            <v>Automatic</v>
          </cell>
          <cell r="I167" t="b">
            <v>0</v>
          </cell>
          <cell r="J167" t="str">
            <v>No</v>
          </cell>
          <cell r="K167" t="str">
            <v>Residential</v>
          </cell>
          <cell r="L167" t="b">
            <v>1</v>
          </cell>
          <cell r="M167">
            <v>4.8</v>
          </cell>
          <cell r="N167">
            <v>0.56999999999999995</v>
          </cell>
          <cell r="O167">
            <v>20.59</v>
          </cell>
          <cell r="P167">
            <v>2.06</v>
          </cell>
          <cell r="Q167">
            <v>1.29</v>
          </cell>
          <cell r="R167">
            <v>4.3</v>
          </cell>
          <cell r="S167">
            <v>8.4</v>
          </cell>
          <cell r="T167">
            <v>41981</v>
          </cell>
          <cell r="U167">
            <v>0</v>
          </cell>
          <cell r="V167">
            <v>0</v>
          </cell>
        </row>
        <row r="168">
          <cell r="E168" t="str">
            <v>WTW8700E**</v>
          </cell>
          <cell r="F168" t="str">
            <v>Top-Loading</v>
          </cell>
          <cell r="G168" t="str">
            <v>Vertical</v>
          </cell>
          <cell r="H168" t="str">
            <v>Automatic</v>
          </cell>
          <cell r="I168" t="b">
            <v>0</v>
          </cell>
          <cell r="J168" t="str">
            <v>No</v>
          </cell>
          <cell r="K168" t="str">
            <v>Residential</v>
          </cell>
          <cell r="L168" t="b">
            <v>1</v>
          </cell>
          <cell r="M168">
            <v>5.3</v>
          </cell>
          <cell r="N168">
            <v>0.66</v>
          </cell>
          <cell r="O168">
            <v>20.149999999999999</v>
          </cell>
          <cell r="P168">
            <v>2.06</v>
          </cell>
          <cell r="Q168">
            <v>0</v>
          </cell>
          <cell r="R168">
            <v>4.3</v>
          </cell>
          <cell r="S168">
            <v>0</v>
          </cell>
          <cell r="T168">
            <v>42075</v>
          </cell>
          <cell r="U168">
            <v>0</v>
          </cell>
          <cell r="V168">
            <v>0</v>
          </cell>
        </row>
        <row r="169">
          <cell r="E169" t="str">
            <v>WET4027E*+</v>
          </cell>
          <cell r="F169" t="str">
            <v>Top-Loading</v>
          </cell>
          <cell r="G169" t="str">
            <v>Vertical</v>
          </cell>
          <cell r="H169" t="str">
            <v>Automatic</v>
          </cell>
          <cell r="I169" t="b">
            <v>0</v>
          </cell>
          <cell r="J169" t="str">
            <v>No</v>
          </cell>
          <cell r="K169" t="str">
            <v>Residential</v>
          </cell>
          <cell r="L169" t="b">
            <v>1</v>
          </cell>
          <cell r="M169">
            <v>2.5</v>
          </cell>
          <cell r="N169">
            <v>0.46</v>
          </cell>
          <cell r="O169">
            <v>19.77</v>
          </cell>
          <cell r="P169">
            <v>1.29</v>
          </cell>
          <cell r="Q169">
            <v>1.29</v>
          </cell>
          <cell r="R169">
            <v>8.4</v>
          </cell>
          <cell r="S169">
            <v>8.4</v>
          </cell>
          <cell r="T169">
            <v>42058</v>
          </cell>
          <cell r="U169">
            <v>0</v>
          </cell>
          <cell r="V169">
            <v>0</v>
          </cell>
        </row>
        <row r="170">
          <cell r="E170" t="str">
            <v>WGT4027E*+</v>
          </cell>
          <cell r="F170" t="str">
            <v>Top-Loading</v>
          </cell>
          <cell r="G170" t="str">
            <v>Vertical</v>
          </cell>
          <cell r="H170" t="str">
            <v>Automatic</v>
          </cell>
          <cell r="I170" t="b">
            <v>0</v>
          </cell>
          <cell r="J170" t="str">
            <v>No</v>
          </cell>
          <cell r="K170" t="str">
            <v>Residential</v>
          </cell>
          <cell r="L170" t="b">
            <v>1</v>
          </cell>
          <cell r="M170">
            <v>2.5</v>
          </cell>
          <cell r="N170">
            <v>0.46</v>
          </cell>
          <cell r="O170">
            <v>19.77</v>
          </cell>
          <cell r="P170">
            <v>1.29</v>
          </cell>
          <cell r="Q170">
            <v>1.29</v>
          </cell>
          <cell r="R170">
            <v>8.4</v>
          </cell>
          <cell r="S170">
            <v>8.4</v>
          </cell>
          <cell r="T170">
            <v>42058</v>
          </cell>
          <cell r="U170">
            <v>0</v>
          </cell>
          <cell r="V170">
            <v>0</v>
          </cell>
        </row>
        <row r="171">
          <cell r="E171" t="str">
            <v>WTW4715E*+</v>
          </cell>
          <cell r="F171" t="str">
            <v>Top-Loading</v>
          </cell>
          <cell r="G171" t="str">
            <v>Vertical</v>
          </cell>
          <cell r="H171" t="str">
            <v>Automatic</v>
          </cell>
          <cell r="I171" t="b">
            <v>0</v>
          </cell>
          <cell r="J171" t="str">
            <v>No</v>
          </cell>
          <cell r="K171" t="str">
            <v>Residential</v>
          </cell>
          <cell r="L171" t="b">
            <v>1</v>
          </cell>
          <cell r="M171">
            <v>3.5</v>
          </cell>
          <cell r="N171">
            <v>0.89</v>
          </cell>
          <cell r="O171">
            <v>29.48</v>
          </cell>
          <cell r="P171">
            <v>1.29</v>
          </cell>
          <cell r="Q171">
            <v>1.29</v>
          </cell>
          <cell r="R171">
            <v>8.4</v>
          </cell>
          <cell r="S171">
            <v>8.4</v>
          </cell>
          <cell r="T171">
            <v>41981</v>
          </cell>
          <cell r="U171">
            <v>0</v>
          </cell>
          <cell r="V171">
            <v>0</v>
          </cell>
        </row>
        <row r="172">
          <cell r="E172" t="str">
            <v>WTW4810E*+</v>
          </cell>
          <cell r="F172" t="str">
            <v>Top-Loading</v>
          </cell>
          <cell r="G172" t="str">
            <v>Vertical</v>
          </cell>
          <cell r="H172" t="str">
            <v>Automatic</v>
          </cell>
          <cell r="I172" t="b">
            <v>0</v>
          </cell>
          <cell r="J172" t="str">
            <v>No</v>
          </cell>
          <cell r="K172" t="str">
            <v>Residential</v>
          </cell>
          <cell r="L172" t="b">
            <v>1</v>
          </cell>
          <cell r="M172">
            <v>3.5</v>
          </cell>
          <cell r="N172">
            <v>0.6</v>
          </cell>
          <cell r="O172">
            <v>29.58</v>
          </cell>
          <cell r="P172">
            <v>1.29</v>
          </cell>
          <cell r="Q172">
            <v>1.29</v>
          </cell>
          <cell r="R172">
            <v>8.4</v>
          </cell>
          <cell r="S172">
            <v>8.4</v>
          </cell>
          <cell r="T172">
            <v>41981</v>
          </cell>
          <cell r="U172">
            <v>0</v>
          </cell>
          <cell r="V172">
            <v>0</v>
          </cell>
        </row>
        <row r="173">
          <cell r="E173" t="str">
            <v>WTW4815E*+</v>
          </cell>
          <cell r="F173" t="str">
            <v>Top-Loading</v>
          </cell>
          <cell r="G173" t="str">
            <v>Vertical</v>
          </cell>
          <cell r="H173" t="str">
            <v>Automatic</v>
          </cell>
          <cell r="I173" t="b">
            <v>0</v>
          </cell>
          <cell r="J173" t="str">
            <v>No</v>
          </cell>
          <cell r="K173" t="str">
            <v>Residential</v>
          </cell>
          <cell r="L173" t="b">
            <v>1</v>
          </cell>
          <cell r="M173">
            <v>3.5</v>
          </cell>
          <cell r="N173">
            <v>0.6</v>
          </cell>
          <cell r="O173">
            <v>29.58</v>
          </cell>
          <cell r="P173">
            <v>1.29</v>
          </cell>
          <cell r="Q173">
            <v>1.29</v>
          </cell>
          <cell r="R173">
            <v>8.4</v>
          </cell>
          <cell r="S173">
            <v>8.4</v>
          </cell>
          <cell r="T173">
            <v>41981</v>
          </cell>
          <cell r="U173">
            <v>0</v>
          </cell>
          <cell r="V173">
            <v>0</v>
          </cell>
        </row>
        <row r="174">
          <cell r="E174" t="str">
            <v>WTW4850B**</v>
          </cell>
          <cell r="F174" t="str">
            <v>Top-Loading</v>
          </cell>
          <cell r="G174" t="str">
            <v>Vertical</v>
          </cell>
          <cell r="H174" t="str">
            <v>Automatic</v>
          </cell>
          <cell r="I174" t="b">
            <v>0</v>
          </cell>
          <cell r="J174" t="str">
            <v>No</v>
          </cell>
          <cell r="K174" t="str">
            <v>Residential</v>
          </cell>
          <cell r="L174" t="b">
            <v>1</v>
          </cell>
          <cell r="M174">
            <v>3.5</v>
          </cell>
          <cell r="N174">
            <v>0.42</v>
          </cell>
          <cell r="O174">
            <v>29.4</v>
          </cell>
          <cell r="P174">
            <v>1.29</v>
          </cell>
          <cell r="Q174">
            <v>0</v>
          </cell>
          <cell r="R174">
            <v>8.4</v>
          </cell>
          <cell r="S174">
            <v>0</v>
          </cell>
          <cell r="T174">
            <v>42075</v>
          </cell>
          <cell r="U174">
            <v>0</v>
          </cell>
          <cell r="V174">
            <v>0</v>
          </cell>
        </row>
        <row r="175">
          <cell r="E175" t="str">
            <v>WTW4915E*+</v>
          </cell>
          <cell r="F175" t="str">
            <v>Top-Loading</v>
          </cell>
          <cell r="G175" t="str">
            <v>Vertical</v>
          </cell>
          <cell r="H175" t="str">
            <v>Automatic</v>
          </cell>
          <cell r="I175" t="b">
            <v>0</v>
          </cell>
          <cell r="J175" t="str">
            <v>No</v>
          </cell>
          <cell r="K175" t="str">
            <v>Residential</v>
          </cell>
          <cell r="L175" t="b">
            <v>1</v>
          </cell>
          <cell r="M175">
            <v>3.7</v>
          </cell>
          <cell r="N175">
            <v>0.56000000000000005</v>
          </cell>
          <cell r="O175">
            <v>31.16</v>
          </cell>
          <cell r="P175">
            <v>1.29</v>
          </cell>
          <cell r="Q175">
            <v>1.29</v>
          </cell>
          <cell r="R175">
            <v>8.4</v>
          </cell>
          <cell r="S175">
            <v>8.4</v>
          </cell>
          <cell r="T175">
            <v>41981</v>
          </cell>
          <cell r="U175">
            <v>0</v>
          </cell>
          <cell r="V175">
            <v>0</v>
          </cell>
        </row>
        <row r="176">
          <cell r="E176" t="str">
            <v>WTW5000D*+</v>
          </cell>
          <cell r="F176" t="str">
            <v>Top-Loading</v>
          </cell>
          <cell r="G176" t="str">
            <v>Vertical</v>
          </cell>
          <cell r="H176" t="str">
            <v>Automatic</v>
          </cell>
          <cell r="I176" t="b">
            <v>0</v>
          </cell>
          <cell r="J176" t="str">
            <v>No</v>
          </cell>
          <cell r="K176" t="str">
            <v>Residential</v>
          </cell>
          <cell r="L176" t="b">
            <v>1</v>
          </cell>
          <cell r="M176">
            <v>4.3</v>
          </cell>
          <cell r="N176">
            <v>0.77</v>
          </cell>
          <cell r="O176">
            <v>20.96</v>
          </cell>
          <cell r="P176">
            <v>1.29</v>
          </cell>
          <cell r="Q176">
            <v>1.29</v>
          </cell>
          <cell r="R176">
            <v>8.4</v>
          </cell>
          <cell r="S176">
            <v>8.4</v>
          </cell>
          <cell r="T176">
            <v>41942</v>
          </cell>
          <cell r="U176">
            <v>0</v>
          </cell>
          <cell r="V176">
            <v>0</v>
          </cell>
        </row>
        <row r="177">
          <cell r="E177" t="str">
            <v>WET4024E*+</v>
          </cell>
          <cell r="F177" t="str">
            <v>Top-Loading</v>
          </cell>
          <cell r="G177" t="str">
            <v>Vertical</v>
          </cell>
          <cell r="H177" t="str">
            <v>Automatic</v>
          </cell>
          <cell r="I177" t="b">
            <v>0</v>
          </cell>
          <cell r="J177" t="str">
            <v>No</v>
          </cell>
          <cell r="K177" t="str">
            <v>Residential</v>
          </cell>
          <cell r="L177" t="b">
            <v>1</v>
          </cell>
          <cell r="M177">
            <v>1.5</v>
          </cell>
          <cell r="N177">
            <v>0.52</v>
          </cell>
          <cell r="O177">
            <v>18.39</v>
          </cell>
          <cell r="P177">
            <v>0.86</v>
          </cell>
          <cell r="Q177">
            <v>0.86</v>
          </cell>
          <cell r="R177">
            <v>14.4</v>
          </cell>
          <cell r="S177">
            <v>14.4</v>
          </cell>
          <cell r="T177">
            <v>42058</v>
          </cell>
          <cell r="U177">
            <v>0</v>
          </cell>
          <cell r="V177">
            <v>0</v>
          </cell>
        </row>
        <row r="178">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row>
        <row r="179">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row>
        <row r="180">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row>
        <row r="181">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row>
        <row r="182">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row>
        <row r="183">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row>
        <row r="184">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row>
        <row r="185">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row>
        <row r="186">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row r="192">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row>
        <row r="193">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row>
        <row r="194">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row>
        <row r="195">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row>
        <row r="196">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row>
        <row r="197">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row>
        <row r="198">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row>
        <row r="199">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L38"/>
  <sheetViews>
    <sheetView tabSelected="1" workbookViewId="0"/>
  </sheetViews>
  <sheetFormatPr defaultRowHeight="15" x14ac:dyDescent="0.25"/>
  <cols>
    <col min="1" max="1" width="2.42578125" customWidth="1"/>
    <col min="2" max="2" width="6.140625" customWidth="1"/>
    <col min="5" max="5" width="9.140625" customWidth="1"/>
  </cols>
  <sheetData>
    <row r="2" spans="2:12" ht="20.25" thickBot="1" x14ac:dyDescent="0.35">
      <c r="B2" s="15" t="s">
        <v>363</v>
      </c>
      <c r="C2" s="15"/>
      <c r="D2" s="15"/>
      <c r="E2" s="15"/>
      <c r="F2" s="15"/>
      <c r="G2" s="15"/>
      <c r="H2" s="15"/>
      <c r="I2" s="15"/>
      <c r="J2" s="15"/>
      <c r="K2" s="15"/>
      <c r="L2" s="15"/>
    </row>
    <row r="3" spans="2:12" ht="15.75" thickTop="1" x14ac:dyDescent="0.25">
      <c r="B3" s="219"/>
      <c r="C3" s="219"/>
    </row>
    <row r="5" spans="2:12" ht="64.5" customHeight="1" x14ac:dyDescent="0.25">
      <c r="B5" s="220" t="s">
        <v>364</v>
      </c>
      <c r="C5" s="220"/>
      <c r="D5" s="220"/>
      <c r="E5" s="220"/>
      <c r="F5" s="220"/>
      <c r="G5" s="220"/>
      <c r="H5" s="220"/>
      <c r="I5" s="220"/>
      <c r="J5" s="220"/>
      <c r="K5" s="220"/>
      <c r="L5" s="220"/>
    </row>
    <row r="7" spans="2:12" x14ac:dyDescent="0.25">
      <c r="B7" s="94" t="s">
        <v>251</v>
      </c>
    </row>
    <row r="8" spans="2:12" x14ac:dyDescent="0.25">
      <c r="B8" s="170" t="s">
        <v>252</v>
      </c>
    </row>
    <row r="9" spans="2:12" x14ac:dyDescent="0.25">
      <c r="B9" s="170"/>
      <c r="C9" t="s">
        <v>253</v>
      </c>
    </row>
    <row r="10" spans="2:12" x14ac:dyDescent="0.25">
      <c r="B10" s="170" t="s">
        <v>254</v>
      </c>
    </row>
    <row r="11" spans="2:12" x14ac:dyDescent="0.25">
      <c r="B11" s="170"/>
      <c r="C11" t="s">
        <v>365</v>
      </c>
    </row>
    <row r="12" spans="2:12" x14ac:dyDescent="0.25">
      <c r="B12" s="170" t="s">
        <v>255</v>
      </c>
    </row>
    <row r="13" spans="2:12" x14ac:dyDescent="0.25">
      <c r="B13" s="170"/>
      <c r="C13" t="s">
        <v>366</v>
      </c>
    </row>
    <row r="14" spans="2:12" x14ac:dyDescent="0.25">
      <c r="B14" s="170" t="s">
        <v>256</v>
      </c>
    </row>
    <row r="15" spans="2:12" x14ac:dyDescent="0.25">
      <c r="B15" s="170"/>
      <c r="C15" t="s">
        <v>257</v>
      </c>
    </row>
    <row r="16" spans="2:12" x14ac:dyDescent="0.25">
      <c r="B16" s="170" t="s">
        <v>259</v>
      </c>
    </row>
    <row r="17" spans="2:3" x14ac:dyDescent="0.25">
      <c r="B17" s="170"/>
      <c r="C17" t="s">
        <v>258</v>
      </c>
    </row>
    <row r="18" spans="2:3" x14ac:dyDescent="0.25">
      <c r="B18" s="170" t="s">
        <v>260</v>
      </c>
    </row>
    <row r="19" spans="2:3" x14ac:dyDescent="0.25">
      <c r="B19" s="170"/>
      <c r="C19" t="s">
        <v>367</v>
      </c>
    </row>
    <row r="20" spans="2:3" x14ac:dyDescent="0.25">
      <c r="B20" s="170" t="s">
        <v>261</v>
      </c>
    </row>
    <row r="21" spans="2:3" x14ac:dyDescent="0.25">
      <c r="B21" s="170"/>
      <c r="C21" t="s">
        <v>368</v>
      </c>
    </row>
    <row r="22" spans="2:3" x14ac:dyDescent="0.25">
      <c r="B22" s="170" t="s">
        <v>262</v>
      </c>
    </row>
    <row r="23" spans="2:3" x14ac:dyDescent="0.25">
      <c r="B23" s="170"/>
      <c r="C23" t="s">
        <v>264</v>
      </c>
    </row>
    <row r="24" spans="2:3" x14ac:dyDescent="0.25">
      <c r="B24" s="170" t="s">
        <v>263</v>
      </c>
    </row>
    <row r="25" spans="2:3" x14ac:dyDescent="0.25">
      <c r="B25" s="170"/>
      <c r="C25" t="s">
        <v>265</v>
      </c>
    </row>
    <row r="26" spans="2:3" x14ac:dyDescent="0.25">
      <c r="B26" s="170" t="s">
        <v>322</v>
      </c>
    </row>
    <row r="27" spans="2:3" x14ac:dyDescent="0.25">
      <c r="B27" s="170"/>
      <c r="C27" t="s">
        <v>369</v>
      </c>
    </row>
    <row r="28" spans="2:3" x14ac:dyDescent="0.25">
      <c r="B28" s="170"/>
    </row>
    <row r="29" spans="2:3" x14ac:dyDescent="0.25">
      <c r="B29" s="170"/>
    </row>
    <row r="30" spans="2:3" x14ac:dyDescent="0.25">
      <c r="B30" s="170"/>
    </row>
    <row r="31" spans="2:3" x14ac:dyDescent="0.25">
      <c r="B31" s="170"/>
    </row>
    <row r="32" spans="2:3" x14ac:dyDescent="0.25">
      <c r="B32" s="170"/>
    </row>
    <row r="33" spans="2:2" x14ac:dyDescent="0.25">
      <c r="B33" s="170"/>
    </row>
    <row r="34" spans="2:2" x14ac:dyDescent="0.25">
      <c r="B34" s="170"/>
    </row>
    <row r="35" spans="2:2" x14ac:dyDescent="0.25">
      <c r="B35" s="170"/>
    </row>
    <row r="36" spans="2:2" x14ac:dyDescent="0.25">
      <c r="B36" s="170"/>
    </row>
    <row r="37" spans="2:2" x14ac:dyDescent="0.25">
      <c r="B37" s="170"/>
    </row>
    <row r="38" spans="2:2" x14ac:dyDescent="0.25">
      <c r="B38" s="170"/>
    </row>
  </sheetData>
  <mergeCells count="2">
    <mergeCell ref="B3:C3"/>
    <mergeCell ref="B5:L5"/>
  </mergeCells>
  <pageMargins left="0.7" right="0.7" top="0.75" bottom="0.75" header="0.3" footer="0.3"/>
  <pageSetup scale="92" orientation="portrait" r:id="rId1"/>
  <headerFooter>
    <oddFooter>&amp;L&amp;Z&amp;F &amp;A&amp;C&amp;P&amp;R&amp;D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AF46"/>
  <sheetViews>
    <sheetView workbookViewId="0"/>
  </sheetViews>
  <sheetFormatPr defaultRowHeight="15" x14ac:dyDescent="0.25"/>
  <cols>
    <col min="1" max="1" width="3.5703125" customWidth="1"/>
    <col min="2" max="2" width="18.5703125" customWidth="1"/>
    <col min="3" max="3" width="6.7109375" customWidth="1"/>
    <col min="4" max="4" width="7" customWidth="1"/>
  </cols>
  <sheetData>
    <row r="2" spans="2:32" x14ac:dyDescent="0.25">
      <c r="B2" s="94" t="s">
        <v>202</v>
      </c>
    </row>
    <row r="3" spans="2:32" x14ac:dyDescent="0.25">
      <c r="B3" t="s">
        <v>203</v>
      </c>
    </row>
    <row r="4" spans="2:32" x14ac:dyDescent="0.25">
      <c r="B4" t="s">
        <v>204</v>
      </c>
    </row>
    <row r="5" spans="2:32" x14ac:dyDescent="0.25">
      <c r="B5" t="s">
        <v>205</v>
      </c>
    </row>
    <row r="8" spans="2:32" x14ac:dyDescent="0.25">
      <c r="B8" t="s">
        <v>206</v>
      </c>
    </row>
    <row r="9" spans="2:32" ht="30" x14ac:dyDescent="0.25">
      <c r="B9" t="s">
        <v>207</v>
      </c>
      <c r="C9" t="s">
        <v>208</v>
      </c>
      <c r="D9" s="26" t="s">
        <v>209</v>
      </c>
      <c r="E9">
        <v>0</v>
      </c>
      <c r="F9">
        <v>1</v>
      </c>
      <c r="G9">
        <v>2</v>
      </c>
      <c r="H9">
        <v>3</v>
      </c>
      <c r="I9">
        <v>4</v>
      </c>
      <c r="J9">
        <v>5</v>
      </c>
      <c r="K9">
        <v>6</v>
      </c>
      <c r="L9">
        <v>7</v>
      </c>
      <c r="M9">
        <v>8</v>
      </c>
      <c r="N9">
        <v>9</v>
      </c>
      <c r="O9">
        <v>10</v>
      </c>
      <c r="P9">
        <v>11</v>
      </c>
      <c r="Q9">
        <v>12</v>
      </c>
      <c r="R9">
        <v>13</v>
      </c>
      <c r="S9">
        <v>14</v>
      </c>
      <c r="T9">
        <v>15</v>
      </c>
      <c r="U9">
        <v>16</v>
      </c>
      <c r="V9">
        <v>17</v>
      </c>
      <c r="W9">
        <v>18</v>
      </c>
      <c r="X9">
        <v>19</v>
      </c>
      <c r="Y9">
        <v>20</v>
      </c>
      <c r="Z9">
        <v>21</v>
      </c>
      <c r="AA9">
        <v>22</v>
      </c>
      <c r="AB9">
        <v>24</v>
      </c>
      <c r="AC9">
        <v>25</v>
      </c>
      <c r="AD9">
        <v>26</v>
      </c>
      <c r="AE9">
        <v>30</v>
      </c>
      <c r="AF9" t="s">
        <v>210</v>
      </c>
    </row>
    <row r="10" spans="2:32" x14ac:dyDescent="0.25">
      <c r="B10" t="s">
        <v>211</v>
      </c>
      <c r="E10">
        <v>316171</v>
      </c>
      <c r="F10">
        <v>370235</v>
      </c>
      <c r="G10">
        <v>737169</v>
      </c>
      <c r="H10">
        <v>1010598</v>
      </c>
      <c r="I10">
        <v>1006039</v>
      </c>
      <c r="J10">
        <v>787816</v>
      </c>
      <c r="K10">
        <v>650513</v>
      </c>
      <c r="L10">
        <v>443227</v>
      </c>
      <c r="M10">
        <v>360809</v>
      </c>
      <c r="N10">
        <v>215403</v>
      </c>
      <c r="O10">
        <v>298918</v>
      </c>
      <c r="P10">
        <v>73206</v>
      </c>
      <c r="Q10">
        <v>105343</v>
      </c>
      <c r="R10">
        <v>39491</v>
      </c>
      <c r="S10">
        <v>19112</v>
      </c>
      <c r="T10">
        <v>28491</v>
      </c>
      <c r="U10">
        <v>9441</v>
      </c>
      <c r="V10">
        <v>6606</v>
      </c>
      <c r="W10">
        <v>11242</v>
      </c>
      <c r="X10">
        <v>3779</v>
      </c>
      <c r="Y10">
        <v>11849</v>
      </c>
      <c r="Z10">
        <v>2932</v>
      </c>
      <c r="AA10">
        <v>164</v>
      </c>
      <c r="AB10">
        <v>2774</v>
      </c>
      <c r="AC10">
        <v>651</v>
      </c>
      <c r="AD10">
        <v>540</v>
      </c>
      <c r="AE10">
        <v>7431</v>
      </c>
    </row>
    <row r="11" spans="2:32" x14ac:dyDescent="0.25">
      <c r="F11">
        <f>F10/SUM($F$10:$AE$10)</f>
        <v>5.9678947299702328E-2</v>
      </c>
      <c r="G11">
        <f t="shared" ref="G11:AE11" si="0">G10/SUM($F$10:$AE$10)</f>
        <v>0.11882579956507154</v>
      </c>
      <c r="H11">
        <f t="shared" si="0"/>
        <v>0.16290038700604906</v>
      </c>
      <c r="I11">
        <f t="shared" si="0"/>
        <v>0.16216551234336363</v>
      </c>
      <c r="J11">
        <f t="shared" si="0"/>
        <v>0.12698969450717054</v>
      </c>
      <c r="K11">
        <f t="shared" si="0"/>
        <v>0.10485753925147881</v>
      </c>
      <c r="L11">
        <f t="shared" si="0"/>
        <v>7.14446791221931E-2</v>
      </c>
      <c r="M11">
        <f t="shared" si="0"/>
        <v>5.8159550815720544E-2</v>
      </c>
      <c r="N11">
        <f t="shared" si="0"/>
        <v>3.472125618917115E-2</v>
      </c>
      <c r="O11">
        <f t="shared" si="0"/>
        <v>4.8183212200176698E-2</v>
      </c>
      <c r="P11">
        <f t="shared" si="0"/>
        <v>1.180022692620095E-2</v>
      </c>
      <c r="Q11">
        <f t="shared" si="0"/>
        <v>1.6980456589443305E-2</v>
      </c>
      <c r="R11">
        <f t="shared" si="0"/>
        <v>6.3656361711144126E-3</v>
      </c>
      <c r="S11">
        <f t="shared" si="0"/>
        <v>3.0807029070506866E-3</v>
      </c>
      <c r="T11">
        <f t="shared" si="0"/>
        <v>4.5925233635821005E-3</v>
      </c>
      <c r="U11">
        <f t="shared" si="0"/>
        <v>1.52181436508296E-3</v>
      </c>
      <c r="V11">
        <f t="shared" si="0"/>
        <v>1.0648348369598595E-3</v>
      </c>
      <c r="W11">
        <f t="shared" si="0"/>
        <v>1.8121212892980231E-3</v>
      </c>
      <c r="X11">
        <f t="shared" si="0"/>
        <v>6.0914484542405525E-4</v>
      </c>
      <c r="Y11">
        <f t="shared" si="0"/>
        <v>1.9099648778591243E-3</v>
      </c>
      <c r="Z11">
        <f t="shared" si="0"/>
        <v>4.7261515924406722E-4</v>
      </c>
      <c r="AA11">
        <f t="shared" si="0"/>
        <v>2.6435500039572655E-5</v>
      </c>
      <c r="AB11">
        <f t="shared" si="0"/>
        <v>4.4714681164496672E-4</v>
      </c>
      <c r="AC11">
        <f t="shared" si="0"/>
        <v>1.0493603979123048E-4</v>
      </c>
      <c r="AD11">
        <f t="shared" si="0"/>
        <v>8.7043719642495321E-5</v>
      </c>
      <c r="AE11">
        <f t="shared" si="0"/>
        <v>1.1978182975247828E-3</v>
      </c>
    </row>
    <row r="12" spans="2:32" x14ac:dyDescent="0.25">
      <c r="C12" s="59">
        <f>D12*52</f>
        <v>269.03450880503641</v>
      </c>
      <c r="D12">
        <f>SUM(E12:AE12)</f>
        <v>5.1737405539430075</v>
      </c>
      <c r="E12">
        <f>E11*E9</f>
        <v>0</v>
      </c>
      <c r="F12">
        <f>F11*F9</f>
        <v>5.9678947299702328E-2</v>
      </c>
      <c r="G12">
        <f t="shared" ref="G12:AE12" si="1">G11*G9</f>
        <v>0.23765159913014308</v>
      </c>
      <c r="H12">
        <f t="shared" si="1"/>
        <v>0.4887011610181472</v>
      </c>
      <c r="I12">
        <f t="shared" si="1"/>
        <v>0.64866204937345451</v>
      </c>
      <c r="J12">
        <f t="shared" si="1"/>
        <v>0.63494847253585274</v>
      </c>
      <c r="K12">
        <f t="shared" si="1"/>
        <v>0.62914523550887291</v>
      </c>
      <c r="L12">
        <f t="shared" si="1"/>
        <v>0.5001127538553517</v>
      </c>
      <c r="M12">
        <f t="shared" si="1"/>
        <v>0.46527640652576435</v>
      </c>
      <c r="N12">
        <f t="shared" si="1"/>
        <v>0.31249130570254036</v>
      </c>
      <c r="O12">
        <f t="shared" si="1"/>
        <v>0.48183212200176695</v>
      </c>
      <c r="P12">
        <f t="shared" si="1"/>
        <v>0.12980249618821044</v>
      </c>
      <c r="Q12">
        <f t="shared" si="1"/>
        <v>0.20376547907331966</v>
      </c>
      <c r="R12">
        <f t="shared" si="1"/>
        <v>8.2753270224487363E-2</v>
      </c>
      <c r="S12">
        <f t="shared" si="1"/>
        <v>4.3129840698709614E-2</v>
      </c>
      <c r="T12">
        <f t="shared" si="1"/>
        <v>6.8887850453731511E-2</v>
      </c>
      <c r="U12">
        <f t="shared" si="1"/>
        <v>2.434902984132736E-2</v>
      </c>
      <c r="V12">
        <f t="shared" si="1"/>
        <v>1.8102192228317611E-2</v>
      </c>
      <c r="W12">
        <f t="shared" si="1"/>
        <v>3.2618183207364419E-2</v>
      </c>
      <c r="X12">
        <f t="shared" si="1"/>
        <v>1.1573752063057049E-2</v>
      </c>
      <c r="Y12">
        <f t="shared" si="1"/>
        <v>3.8199297557182488E-2</v>
      </c>
      <c r="Z12">
        <f t="shared" si="1"/>
        <v>9.9249183441254118E-3</v>
      </c>
      <c r="AA12">
        <f t="shared" si="1"/>
        <v>5.8158100087059837E-4</v>
      </c>
      <c r="AB12">
        <f t="shared" si="1"/>
        <v>1.0731523479479201E-2</v>
      </c>
      <c r="AC12">
        <f t="shared" si="1"/>
        <v>2.6234009947807618E-3</v>
      </c>
      <c r="AD12">
        <f t="shared" si="1"/>
        <v>2.2631367107048784E-3</v>
      </c>
      <c r="AE12">
        <f t="shared" si="1"/>
        <v>3.5934548925743486E-2</v>
      </c>
    </row>
    <row r="13" spans="2:32" x14ac:dyDescent="0.25">
      <c r="C13" s="59"/>
    </row>
    <row r="14" spans="2:32" x14ac:dyDescent="0.25">
      <c r="B14" t="s">
        <v>212</v>
      </c>
      <c r="C14" s="59"/>
      <c r="E14">
        <v>0</v>
      </c>
      <c r="F14">
        <v>1</v>
      </c>
      <c r="G14">
        <v>2</v>
      </c>
      <c r="H14">
        <v>3</v>
      </c>
      <c r="I14">
        <v>4</v>
      </c>
      <c r="J14">
        <v>5</v>
      </c>
      <c r="K14">
        <v>6</v>
      </c>
      <c r="L14">
        <v>7</v>
      </c>
      <c r="M14">
        <v>8</v>
      </c>
      <c r="N14">
        <v>9</v>
      </c>
      <c r="O14">
        <v>10</v>
      </c>
      <c r="P14">
        <v>11</v>
      </c>
      <c r="Q14">
        <v>12</v>
      </c>
      <c r="R14">
        <v>13</v>
      </c>
      <c r="S14">
        <v>14</v>
      </c>
      <c r="T14">
        <v>15</v>
      </c>
      <c r="U14">
        <v>19</v>
      </c>
      <c r="V14">
        <v>20</v>
      </c>
      <c r="W14">
        <v>21</v>
      </c>
      <c r="X14">
        <v>26</v>
      </c>
    </row>
    <row r="15" spans="2:32" x14ac:dyDescent="0.25">
      <c r="C15" s="59"/>
      <c r="E15">
        <v>1317454</v>
      </c>
      <c r="F15">
        <v>80256</v>
      </c>
      <c r="G15">
        <v>135807</v>
      </c>
      <c r="H15">
        <v>122893</v>
      </c>
      <c r="I15">
        <v>106493</v>
      </c>
      <c r="J15">
        <v>52921</v>
      </c>
      <c r="K15">
        <v>68414</v>
      </c>
      <c r="L15">
        <v>40479</v>
      </c>
      <c r="M15">
        <v>33660</v>
      </c>
      <c r="N15" s="129">
        <v>9328</v>
      </c>
      <c r="O15">
        <v>32703</v>
      </c>
      <c r="P15" s="129">
        <v>1435</v>
      </c>
      <c r="Q15" s="129">
        <v>2857</v>
      </c>
      <c r="R15">
        <v>304</v>
      </c>
      <c r="S15">
        <v>968</v>
      </c>
      <c r="T15">
        <v>286</v>
      </c>
      <c r="U15">
        <v>48</v>
      </c>
      <c r="V15">
        <v>653</v>
      </c>
      <c r="W15">
        <v>214</v>
      </c>
      <c r="X15">
        <v>341</v>
      </c>
    </row>
    <row r="16" spans="2:32" x14ac:dyDescent="0.25">
      <c r="C16" s="59"/>
      <c r="F16">
        <f>F15/SUM($F$15:$X$15)</f>
        <v>0.11630293017998435</v>
      </c>
      <c r="G16">
        <f t="shared" ref="G16:X16" si="2">G15/SUM($F$15:$X$15)</f>
        <v>0.19680462568472307</v>
      </c>
      <c r="H16">
        <f t="shared" si="2"/>
        <v>0.17809031098745037</v>
      </c>
      <c r="I16">
        <f t="shared" si="2"/>
        <v>0.15432426165840651</v>
      </c>
      <c r="J16">
        <f t="shared" si="2"/>
        <v>7.669043271599571E-2</v>
      </c>
      <c r="K16">
        <f t="shared" si="2"/>
        <v>9.9142103585195485E-2</v>
      </c>
      <c r="L16">
        <f t="shared" si="2"/>
        <v>5.8660116511607685E-2</v>
      </c>
      <c r="M16">
        <f t="shared" si="2"/>
        <v>4.8778367098513173E-2</v>
      </c>
      <c r="N16">
        <f t="shared" si="2"/>
        <v>1.3517665130568356E-2</v>
      </c>
      <c r="O16">
        <f t="shared" si="2"/>
        <v>4.7391531171202504E-2</v>
      </c>
      <c r="P16">
        <f t="shared" si="2"/>
        <v>2.079529316291337E-3</v>
      </c>
      <c r="Q16">
        <f t="shared" si="2"/>
        <v>4.1402196910413584E-3</v>
      </c>
      <c r="R16">
        <f t="shared" si="2"/>
        <v>4.405414021969104E-4</v>
      </c>
      <c r="S16">
        <f t="shared" si="2"/>
        <v>1.4027765701533201E-3</v>
      </c>
      <c r="T16">
        <f t="shared" si="2"/>
        <v>4.1445671390893544E-4</v>
      </c>
      <c r="U16">
        <f t="shared" si="2"/>
        <v>6.9559168767933225E-5</v>
      </c>
      <c r="V16">
        <f t="shared" si="2"/>
        <v>9.4629452511375823E-4</v>
      </c>
      <c r="W16">
        <f t="shared" si="2"/>
        <v>3.1011796075703561E-4</v>
      </c>
      <c r="X16">
        <f t="shared" si="2"/>
        <v>4.9415992812219226E-4</v>
      </c>
    </row>
    <row r="17" spans="2:26" x14ac:dyDescent="0.25">
      <c r="C17" s="59">
        <f>D17*52</f>
        <v>217.35767904240211</v>
      </c>
      <c r="D17">
        <f>SUM(E17:AE17)</f>
        <v>4.1799553662000406</v>
      </c>
      <c r="E17">
        <f>E16*E9</f>
        <v>0</v>
      </c>
      <c r="F17">
        <f>F16*F14</f>
        <v>0.11630293017998435</v>
      </c>
      <c r="G17">
        <f t="shared" ref="G17:X17" si="3">G16*G14</f>
        <v>0.39360925136944613</v>
      </c>
      <c r="H17">
        <f t="shared" si="3"/>
        <v>0.53427093296235117</v>
      </c>
      <c r="I17">
        <f t="shared" si="3"/>
        <v>0.61729704663362606</v>
      </c>
      <c r="J17">
        <f t="shared" si="3"/>
        <v>0.38345216357997858</v>
      </c>
      <c r="K17">
        <f t="shared" si="3"/>
        <v>0.59485262151117291</v>
      </c>
      <c r="L17">
        <f t="shared" si="3"/>
        <v>0.4106208155812538</v>
      </c>
      <c r="M17">
        <f t="shared" si="3"/>
        <v>0.39022693678810538</v>
      </c>
      <c r="N17">
        <f t="shared" si="3"/>
        <v>0.12165898617511521</v>
      </c>
      <c r="O17">
        <f t="shared" si="3"/>
        <v>0.47391531171202506</v>
      </c>
      <c r="P17">
        <f t="shared" si="3"/>
        <v>2.2874822479204707E-2</v>
      </c>
      <c r="Q17">
        <f t="shared" si="3"/>
        <v>4.96826362924963E-2</v>
      </c>
      <c r="R17">
        <f t="shared" si="3"/>
        <v>5.7270382285598354E-3</v>
      </c>
      <c r="S17">
        <f t="shared" si="3"/>
        <v>1.9638871982146481E-2</v>
      </c>
      <c r="T17">
        <f t="shared" si="3"/>
        <v>6.216850708634032E-3</v>
      </c>
      <c r="U17">
        <f t="shared" si="3"/>
        <v>1.3216242065907313E-3</v>
      </c>
      <c r="V17">
        <f t="shared" si="3"/>
        <v>1.8925890502275163E-2</v>
      </c>
      <c r="W17">
        <f t="shared" si="3"/>
        <v>6.5124771758977478E-3</v>
      </c>
      <c r="X17">
        <f t="shared" si="3"/>
        <v>1.2848158131176998E-2</v>
      </c>
    </row>
    <row r="18" spans="2:26" x14ac:dyDescent="0.25">
      <c r="C18" s="59"/>
    </row>
    <row r="19" spans="2:26" x14ac:dyDescent="0.25">
      <c r="C19" s="59"/>
      <c r="E19">
        <v>0</v>
      </c>
      <c r="F19">
        <v>1</v>
      </c>
      <c r="G19">
        <v>2</v>
      </c>
      <c r="H19">
        <v>3</v>
      </c>
      <c r="I19">
        <v>4</v>
      </c>
      <c r="J19">
        <v>5</v>
      </c>
      <c r="K19">
        <v>6</v>
      </c>
      <c r="L19">
        <v>7</v>
      </c>
      <c r="M19">
        <v>8</v>
      </c>
      <c r="N19">
        <v>9</v>
      </c>
      <c r="O19">
        <v>10</v>
      </c>
      <c r="P19">
        <v>11</v>
      </c>
      <c r="Q19">
        <v>12</v>
      </c>
      <c r="R19">
        <v>13</v>
      </c>
      <c r="S19">
        <v>14</v>
      </c>
      <c r="T19">
        <v>15</v>
      </c>
      <c r="U19">
        <v>16</v>
      </c>
      <c r="V19">
        <v>17</v>
      </c>
      <c r="W19">
        <v>19</v>
      </c>
      <c r="X19">
        <v>20</v>
      </c>
      <c r="Y19">
        <v>21</v>
      </c>
      <c r="Z19">
        <v>30</v>
      </c>
    </row>
    <row r="20" spans="2:26" x14ac:dyDescent="0.25">
      <c r="B20" t="s">
        <v>213</v>
      </c>
      <c r="C20" s="59"/>
      <c r="E20">
        <v>84003</v>
      </c>
      <c r="F20">
        <v>37959</v>
      </c>
      <c r="G20">
        <v>67352</v>
      </c>
      <c r="H20">
        <v>81713</v>
      </c>
      <c r="I20">
        <v>53322</v>
      </c>
      <c r="J20">
        <v>29727</v>
      </c>
      <c r="K20">
        <v>22162</v>
      </c>
      <c r="L20">
        <v>25578</v>
      </c>
      <c r="M20">
        <v>10355</v>
      </c>
      <c r="N20">
        <v>7154</v>
      </c>
      <c r="O20">
        <v>7267</v>
      </c>
      <c r="P20">
        <v>258</v>
      </c>
      <c r="Q20">
        <v>1703</v>
      </c>
      <c r="R20">
        <v>1178</v>
      </c>
      <c r="S20">
        <v>382</v>
      </c>
      <c r="T20">
        <v>253</v>
      </c>
      <c r="U20">
        <v>436</v>
      </c>
      <c r="V20">
        <v>204</v>
      </c>
      <c r="W20">
        <v>143</v>
      </c>
      <c r="X20">
        <v>3207</v>
      </c>
      <c r="Y20">
        <v>44</v>
      </c>
      <c r="Z20">
        <v>204</v>
      </c>
    </row>
    <row r="21" spans="2:26" x14ac:dyDescent="0.25">
      <c r="C21" s="59"/>
      <c r="F21">
        <f t="shared" ref="F21:Y21" si="4">F20/SUM($F$20:$Z$20)</f>
        <v>0.1082683734501613</v>
      </c>
      <c r="G21">
        <f t="shared" si="4"/>
        <v>0.19210441499025957</v>
      </c>
      <c r="H21">
        <f t="shared" si="4"/>
        <v>0.23306550751423982</v>
      </c>
      <c r="I21">
        <f t="shared" si="4"/>
        <v>0.15208741560919678</v>
      </c>
      <c r="J21">
        <f t="shared" si="4"/>
        <v>8.4788691418450038E-2</v>
      </c>
      <c r="K21">
        <f t="shared" si="4"/>
        <v>6.3211456898297491E-2</v>
      </c>
      <c r="L21">
        <f t="shared" si="4"/>
        <v>7.2954726312817131E-2</v>
      </c>
      <c r="M21">
        <f t="shared" si="4"/>
        <v>2.9534998474048849E-2</v>
      </c>
      <c r="N21">
        <f t="shared" si="4"/>
        <v>2.0404961765653835E-2</v>
      </c>
      <c r="O21">
        <f t="shared" si="4"/>
        <v>2.0727265467012358E-2</v>
      </c>
      <c r="P21">
        <f t="shared" si="4"/>
        <v>7.3587924734955115E-4</v>
      </c>
      <c r="Q21">
        <f t="shared" si="4"/>
        <v>4.8573734815359907E-3</v>
      </c>
      <c r="R21">
        <f t="shared" si="4"/>
        <v>3.3599447805339974E-3</v>
      </c>
      <c r="S21">
        <f t="shared" si="4"/>
        <v>1.0895576453004983E-3</v>
      </c>
      <c r="T21">
        <f t="shared" si="4"/>
        <v>7.2161802162572274E-4</v>
      </c>
      <c r="U21">
        <f t="shared" si="4"/>
        <v>1.2435788831178462E-3</v>
      </c>
      <c r="V21">
        <f t="shared" si="4"/>
        <v>5.8185800953220324E-4</v>
      </c>
      <c r="W21">
        <f t="shared" si="4"/>
        <v>4.0787105570149542E-4</v>
      </c>
      <c r="X21">
        <f t="shared" si="4"/>
        <v>9.1471501792636072E-3</v>
      </c>
      <c r="Y21">
        <f t="shared" si="4"/>
        <v>1.2549878636969089E-4</v>
      </c>
      <c r="Z21">
        <f>Z20/SUM($F$20:$Z$20)</f>
        <v>5.8185800953220324E-4</v>
      </c>
    </row>
    <row r="22" spans="2:26" x14ac:dyDescent="0.25">
      <c r="C22" s="59">
        <f>D22*52</f>
        <v>214.12711315712158</v>
      </c>
      <c r="D22">
        <f>SUM(E22:AE22)</f>
        <v>4.117829099175415</v>
      </c>
      <c r="F22">
        <f>F21*F19</f>
        <v>0.1082683734501613</v>
      </c>
      <c r="G22">
        <f t="shared" ref="G22:Z22" si="5">G21*G19</f>
        <v>0.38420882998051914</v>
      </c>
      <c r="H22">
        <f t="shared" si="5"/>
        <v>0.69919652254271947</v>
      </c>
      <c r="I22">
        <f t="shared" si="5"/>
        <v>0.60834966243678712</v>
      </c>
      <c r="J22">
        <f t="shared" si="5"/>
        <v>0.42394345709225018</v>
      </c>
      <c r="K22">
        <f t="shared" si="5"/>
        <v>0.37926874138978495</v>
      </c>
      <c r="L22">
        <f t="shared" si="5"/>
        <v>0.51068308418971986</v>
      </c>
      <c r="M22">
        <f t="shared" si="5"/>
        <v>0.23627998779239079</v>
      </c>
      <c r="N22">
        <f t="shared" si="5"/>
        <v>0.18364465589088452</v>
      </c>
      <c r="O22">
        <f t="shared" si="5"/>
        <v>0.20727265467012357</v>
      </c>
      <c r="P22">
        <f t="shared" si="5"/>
        <v>8.0946717208450619E-3</v>
      </c>
      <c r="Q22">
        <f t="shared" si="5"/>
        <v>5.8288481778431891E-2</v>
      </c>
      <c r="R22">
        <f t="shared" si="5"/>
        <v>4.3679282146941965E-2</v>
      </c>
      <c r="S22">
        <f t="shared" si="5"/>
        <v>1.5253807034206975E-2</v>
      </c>
      <c r="T22">
        <f t="shared" si="5"/>
        <v>1.0824270324385842E-2</v>
      </c>
      <c r="U22">
        <f t="shared" si="5"/>
        <v>1.9897262129885539E-2</v>
      </c>
      <c r="V22">
        <f t="shared" si="5"/>
        <v>9.8915861620474544E-3</v>
      </c>
      <c r="W22">
        <f t="shared" si="5"/>
        <v>7.7495500583284133E-3</v>
      </c>
      <c r="X22">
        <f t="shared" si="5"/>
        <v>0.18294300358527216</v>
      </c>
      <c r="Y22">
        <f t="shared" si="5"/>
        <v>2.6354745137635088E-3</v>
      </c>
      <c r="Z22">
        <f t="shared" si="5"/>
        <v>1.7455740285966099E-2</v>
      </c>
    </row>
    <row r="26" spans="2:26" x14ac:dyDescent="0.25">
      <c r="B26" t="s">
        <v>214</v>
      </c>
    </row>
    <row r="27" spans="2:26" x14ac:dyDescent="0.25">
      <c r="B27" t="s">
        <v>207</v>
      </c>
      <c r="E27">
        <v>0</v>
      </c>
      <c r="F27">
        <v>1</v>
      </c>
      <c r="G27">
        <v>2</v>
      </c>
      <c r="H27">
        <v>3</v>
      </c>
      <c r="I27">
        <v>4</v>
      </c>
      <c r="J27">
        <v>5</v>
      </c>
      <c r="K27">
        <v>6</v>
      </c>
      <c r="L27">
        <v>7</v>
      </c>
      <c r="M27">
        <v>8</v>
      </c>
      <c r="N27">
        <v>9</v>
      </c>
      <c r="O27">
        <v>11</v>
      </c>
      <c r="P27" t="s">
        <v>210</v>
      </c>
    </row>
    <row r="28" spans="2:26" x14ac:dyDescent="0.25">
      <c r="B28" t="s">
        <v>211</v>
      </c>
      <c r="E28" s="129">
        <v>86126</v>
      </c>
      <c r="F28" s="129">
        <v>374419</v>
      </c>
      <c r="G28" s="129">
        <v>766616</v>
      </c>
      <c r="H28" s="129">
        <v>954228</v>
      </c>
      <c r="I28" s="129">
        <v>902837</v>
      </c>
      <c r="J28" s="129">
        <v>698614</v>
      </c>
      <c r="K28" s="129">
        <v>589301</v>
      </c>
      <c r="L28" s="129">
        <v>314017</v>
      </c>
      <c r="M28" s="129">
        <v>302937</v>
      </c>
      <c r="N28" s="129">
        <v>144535</v>
      </c>
      <c r="O28" s="129">
        <v>423496</v>
      </c>
      <c r="P28" s="129">
        <v>5557126</v>
      </c>
    </row>
    <row r="29" spans="2:26" x14ac:dyDescent="0.25">
      <c r="B29" t="s">
        <v>215</v>
      </c>
      <c r="C29" t="s">
        <v>208</v>
      </c>
      <c r="D29" t="s">
        <v>216</v>
      </c>
      <c r="E29" s="130">
        <f>E28/SUM($E28:$O28)</f>
        <v>1.5498298940855399E-2</v>
      </c>
      <c r="F29" s="130">
        <f t="shared" ref="F29:O29" si="6">F28/SUM($E28:$O28)</f>
        <v>6.7376374046584517E-2</v>
      </c>
      <c r="G29" s="130">
        <f t="shared" si="6"/>
        <v>0.13795188376149831</v>
      </c>
      <c r="H29" s="130">
        <f t="shared" si="6"/>
        <v>0.17171250031041224</v>
      </c>
      <c r="I29" s="130">
        <f t="shared" si="6"/>
        <v>0.16246473446886034</v>
      </c>
      <c r="J29" s="130">
        <f t="shared" si="6"/>
        <v>0.12571498288863703</v>
      </c>
      <c r="K29" s="130">
        <f t="shared" si="6"/>
        <v>0.10604420342457595</v>
      </c>
      <c r="L29" s="130">
        <f t="shared" si="6"/>
        <v>5.650708657676648E-2</v>
      </c>
      <c r="M29" s="130">
        <f t="shared" si="6"/>
        <v>5.4513250194435037E-2</v>
      </c>
      <c r="N29" s="130">
        <f t="shared" si="6"/>
        <v>2.6008947790638542E-2</v>
      </c>
      <c r="O29" s="130">
        <f t="shared" si="6"/>
        <v>7.6207737596736158E-2</v>
      </c>
      <c r="P29" s="129"/>
    </row>
    <row r="30" spans="2:26" x14ac:dyDescent="0.25">
      <c r="B30" s="130">
        <f>C30/C12</f>
        <v>0.90401478734279639</v>
      </c>
      <c r="C30" s="59">
        <f>D30*52</f>
        <v>243.21117426525868</v>
      </c>
      <c r="D30" s="129">
        <f>SUM(E30:O30)</f>
        <v>4.6771379666395898</v>
      </c>
      <c r="E30" s="131">
        <f>E29*E$27</f>
        <v>0</v>
      </c>
      <c r="F30" s="131">
        <f t="shared" ref="F30:O30" si="7">F29*F$27</f>
        <v>6.7376374046584517E-2</v>
      </c>
      <c r="G30" s="131">
        <f t="shared" si="7"/>
        <v>0.27590376752299661</v>
      </c>
      <c r="H30" s="131">
        <f t="shared" si="7"/>
        <v>0.51513750093123667</v>
      </c>
      <c r="I30" s="131">
        <f t="shared" si="7"/>
        <v>0.64985893787544136</v>
      </c>
      <c r="J30" s="131">
        <f t="shared" si="7"/>
        <v>0.62857491444318514</v>
      </c>
      <c r="K30" s="131">
        <f t="shared" si="7"/>
        <v>0.63626522054745571</v>
      </c>
      <c r="L30" s="131">
        <f t="shared" si="7"/>
        <v>0.39554960603736533</v>
      </c>
      <c r="M30" s="131">
        <f t="shared" si="7"/>
        <v>0.43610600155548029</v>
      </c>
      <c r="N30" s="131">
        <f t="shared" si="7"/>
        <v>0.23408053011574687</v>
      </c>
      <c r="O30" s="131">
        <f t="shared" si="7"/>
        <v>0.83828511356409774</v>
      </c>
      <c r="P30" s="129"/>
    </row>
    <row r="31" spans="2:26" x14ac:dyDescent="0.25">
      <c r="E31" s="132">
        <v>1.4999999999999999E-2</v>
      </c>
      <c r="F31" s="132">
        <v>6.7000000000000004E-2</v>
      </c>
      <c r="G31" s="132">
        <v>0.13800000000000001</v>
      </c>
      <c r="H31" s="132">
        <v>0.17199999999999999</v>
      </c>
      <c r="I31" s="132">
        <v>0.16200000000000001</v>
      </c>
      <c r="J31" s="132">
        <v>0.126</v>
      </c>
      <c r="K31" s="132">
        <v>0.106</v>
      </c>
      <c r="L31" s="132">
        <v>5.7000000000000002E-2</v>
      </c>
      <c r="M31" s="132">
        <v>5.5E-2</v>
      </c>
      <c r="N31" s="132">
        <v>2.5999999999999999E-2</v>
      </c>
      <c r="O31" s="132">
        <v>7.5999999999999998E-2</v>
      </c>
      <c r="P31" s="133">
        <v>1</v>
      </c>
    </row>
    <row r="32" spans="2:26" x14ac:dyDescent="0.25">
      <c r="E32" s="132"/>
      <c r="F32" s="132"/>
      <c r="G32" s="132"/>
      <c r="H32" s="132"/>
      <c r="I32" s="132"/>
      <c r="J32" s="132"/>
      <c r="K32" s="132"/>
      <c r="L32" s="132"/>
      <c r="M32" s="132"/>
      <c r="N32" s="132"/>
      <c r="O32" s="132"/>
      <c r="P32" s="133"/>
    </row>
    <row r="33" spans="2:16" x14ac:dyDescent="0.25">
      <c r="B33" t="s">
        <v>212</v>
      </c>
      <c r="E33" s="129">
        <v>13215</v>
      </c>
      <c r="F33" s="129">
        <v>79594</v>
      </c>
      <c r="G33" s="129">
        <v>141347</v>
      </c>
      <c r="H33" s="129">
        <v>107993</v>
      </c>
      <c r="I33" s="129">
        <v>74090</v>
      </c>
      <c r="J33" s="129">
        <v>56933</v>
      </c>
      <c r="K33" s="129">
        <v>46017</v>
      </c>
      <c r="L33" s="129">
        <v>30506</v>
      </c>
      <c r="M33" s="129">
        <v>26404</v>
      </c>
      <c r="N33" s="129">
        <v>8796</v>
      </c>
      <c r="O33" s="129">
        <v>19798</v>
      </c>
      <c r="P33" s="129">
        <v>604693</v>
      </c>
    </row>
    <row r="34" spans="2:16" x14ac:dyDescent="0.25">
      <c r="B34" t="s">
        <v>215</v>
      </c>
      <c r="C34" t="s">
        <v>208</v>
      </c>
      <c r="D34" t="s">
        <v>216</v>
      </c>
      <c r="E34" s="130">
        <f>E33/SUM($E33:$O33)</f>
        <v>2.1854064789901654E-2</v>
      </c>
      <c r="F34" s="130">
        <f t="shared" ref="F34:O34" si="8">F33/SUM($E33:$O33)</f>
        <v>0.13162712318482273</v>
      </c>
      <c r="G34" s="130">
        <f t="shared" si="8"/>
        <v>0.23375001860448194</v>
      </c>
      <c r="H34" s="130">
        <f t="shared" si="8"/>
        <v>0.17859145053771086</v>
      </c>
      <c r="I34" s="130">
        <f t="shared" si="8"/>
        <v>0.12252498375208577</v>
      </c>
      <c r="J34" s="130">
        <f t="shared" si="8"/>
        <v>9.4151908489101085E-2</v>
      </c>
      <c r="K34" s="130">
        <f t="shared" si="8"/>
        <v>7.6099772942633703E-2</v>
      </c>
      <c r="L34" s="130">
        <f t="shared" si="8"/>
        <v>5.0448740104482769E-2</v>
      </c>
      <c r="M34" s="130">
        <f t="shared" si="8"/>
        <v>4.3665132554866683E-2</v>
      </c>
      <c r="N34" s="130">
        <f t="shared" si="8"/>
        <v>1.4546224282404459E-2</v>
      </c>
      <c r="O34" s="130">
        <f t="shared" si="8"/>
        <v>3.2740580757508353E-2</v>
      </c>
      <c r="P34" s="129"/>
    </row>
    <row r="35" spans="2:16" x14ac:dyDescent="0.25">
      <c r="B35" s="130">
        <f>C35/C17</f>
        <v>0.8961541325180381</v>
      </c>
      <c r="C35" s="59">
        <f>D35*52</f>
        <v>194.78598230837801</v>
      </c>
      <c r="D35" s="129">
        <f>SUM(E35:O35)</f>
        <v>3.7458842751611154</v>
      </c>
      <c r="E35" s="131">
        <f>E34*E$27</f>
        <v>0</v>
      </c>
      <c r="F35" s="131">
        <f t="shared" ref="F35:O35" si="9">F34*F$27</f>
        <v>0.13162712318482273</v>
      </c>
      <c r="G35" s="131">
        <f t="shared" si="9"/>
        <v>0.46750003720896388</v>
      </c>
      <c r="H35" s="131">
        <f t="shared" si="9"/>
        <v>0.53577435161313258</v>
      </c>
      <c r="I35" s="131">
        <f t="shared" si="9"/>
        <v>0.49009993500834309</v>
      </c>
      <c r="J35" s="131">
        <f t="shared" si="9"/>
        <v>0.47075954244550544</v>
      </c>
      <c r="K35" s="131">
        <f t="shared" si="9"/>
        <v>0.45659863765580222</v>
      </c>
      <c r="L35" s="131">
        <f t="shared" si="9"/>
        <v>0.3531411807313794</v>
      </c>
      <c r="M35" s="131">
        <f t="shared" si="9"/>
        <v>0.34932106043893346</v>
      </c>
      <c r="N35" s="131">
        <f t="shared" si="9"/>
        <v>0.13091601854164014</v>
      </c>
      <c r="O35" s="131">
        <f t="shared" si="9"/>
        <v>0.36014638833259188</v>
      </c>
      <c r="P35" s="129"/>
    </row>
    <row r="36" spans="2:16" x14ac:dyDescent="0.25">
      <c r="E36" s="132">
        <v>2.1999999999999999E-2</v>
      </c>
      <c r="F36" s="132">
        <v>0.13200000000000001</v>
      </c>
      <c r="G36" s="132">
        <v>0.23400000000000001</v>
      </c>
      <c r="H36" s="132">
        <v>0.17899999999999999</v>
      </c>
      <c r="I36" s="132">
        <v>0.123</v>
      </c>
      <c r="J36" s="132">
        <v>9.4E-2</v>
      </c>
      <c r="K36" s="132">
        <v>7.5999999999999998E-2</v>
      </c>
      <c r="L36" s="132">
        <v>0.05</v>
      </c>
      <c r="M36" s="132">
        <v>4.3999999999999997E-2</v>
      </c>
      <c r="N36" t="s">
        <v>217</v>
      </c>
      <c r="O36" s="132">
        <v>3.3000000000000002E-2</v>
      </c>
      <c r="P36" s="133">
        <v>1</v>
      </c>
    </row>
    <row r="37" spans="2:16" x14ac:dyDescent="0.25">
      <c r="E37" s="132"/>
      <c r="F37" s="132"/>
      <c r="G37" s="132"/>
      <c r="H37" s="132"/>
      <c r="I37" s="132"/>
      <c r="J37" s="132"/>
      <c r="K37" s="132"/>
      <c r="L37" s="132"/>
      <c r="M37" s="132"/>
      <c r="O37" s="132"/>
      <c r="P37" s="133"/>
    </row>
    <row r="38" spans="2:16" x14ac:dyDescent="0.25">
      <c r="B38" t="s">
        <v>213</v>
      </c>
      <c r="E38" s="129">
        <v>4126</v>
      </c>
      <c r="F38" s="129">
        <v>37821</v>
      </c>
      <c r="G38" s="129">
        <v>61731</v>
      </c>
      <c r="H38" s="129">
        <v>74131</v>
      </c>
      <c r="I38" s="129">
        <v>42342</v>
      </c>
      <c r="J38" s="129">
        <v>25549</v>
      </c>
      <c r="K38" s="129">
        <v>18806</v>
      </c>
      <c r="L38" s="129">
        <v>19663</v>
      </c>
      <c r="M38" s="129">
        <v>6357</v>
      </c>
      <c r="N38" s="129">
        <v>4206</v>
      </c>
      <c r="O38" s="129">
        <v>11560</v>
      </c>
      <c r="P38" s="129">
        <v>306292</v>
      </c>
    </row>
    <row r="39" spans="2:16" x14ac:dyDescent="0.25">
      <c r="B39" t="s">
        <v>215</v>
      </c>
      <c r="C39" t="s">
        <v>208</v>
      </c>
      <c r="D39" t="s">
        <v>216</v>
      </c>
      <c r="E39" s="130">
        <f>E38/SUM($E38:$O38)</f>
        <v>1.3470805636451491E-2</v>
      </c>
      <c r="F39" s="130">
        <f t="shared" ref="F39:O39" si="10">F38/SUM($E38:$O38)</f>
        <v>0.12348020842855836</v>
      </c>
      <c r="G39" s="130">
        <f t="shared" si="10"/>
        <v>0.20154297206587179</v>
      </c>
      <c r="H39" s="130">
        <f t="shared" si="10"/>
        <v>0.24202721585937603</v>
      </c>
      <c r="I39" s="130">
        <f t="shared" si="10"/>
        <v>0.13824063312133519</v>
      </c>
      <c r="J39" s="130">
        <f t="shared" si="10"/>
        <v>8.3413866506470952E-2</v>
      </c>
      <c r="K39" s="130">
        <f t="shared" si="10"/>
        <v>6.1398926514567798E-2</v>
      </c>
      <c r="L39" s="130">
        <f t="shared" si="10"/>
        <v>6.4196910138038216E-2</v>
      </c>
      <c r="M39" s="130">
        <f t="shared" si="10"/>
        <v>2.075470466091181E-2</v>
      </c>
      <c r="N39" s="130">
        <f t="shared" si="10"/>
        <v>1.3731994306087002E-2</v>
      </c>
      <c r="O39" s="130">
        <f t="shared" si="10"/>
        <v>3.774176276233137E-2</v>
      </c>
      <c r="P39" s="129"/>
    </row>
    <row r="40" spans="2:16" x14ac:dyDescent="0.25">
      <c r="B40" s="130">
        <f>C40/C22</f>
        <v>0.90951724353676944</v>
      </c>
      <c r="C40" s="59">
        <f>D40*52</f>
        <v>194.75230172515114</v>
      </c>
      <c r="D40" s="129">
        <f>SUM(E40:O40)</f>
        <v>3.745236571637522</v>
      </c>
      <c r="E40" s="131">
        <f>E39*E$27</f>
        <v>0</v>
      </c>
      <c r="F40" s="131">
        <f t="shared" ref="F40:O40" si="11">F39*F$27</f>
        <v>0.12348020842855836</v>
      </c>
      <c r="G40" s="131">
        <f t="shared" si="11"/>
        <v>0.40308594413174359</v>
      </c>
      <c r="H40" s="131">
        <f t="shared" si="11"/>
        <v>0.7260816475781281</v>
      </c>
      <c r="I40" s="131">
        <f t="shared" si="11"/>
        <v>0.55296253248534077</v>
      </c>
      <c r="J40" s="131">
        <f t="shared" si="11"/>
        <v>0.41706933253235479</v>
      </c>
      <c r="K40" s="131">
        <f t="shared" si="11"/>
        <v>0.36839355908740679</v>
      </c>
      <c r="L40" s="131">
        <f t="shared" si="11"/>
        <v>0.44937837096626754</v>
      </c>
      <c r="M40" s="131">
        <f t="shared" si="11"/>
        <v>0.16603763728729448</v>
      </c>
      <c r="N40" s="131">
        <f t="shared" si="11"/>
        <v>0.12358794875478302</v>
      </c>
      <c r="O40" s="131">
        <f t="shared" si="11"/>
        <v>0.41515939038564509</v>
      </c>
      <c r="P40" s="129"/>
    </row>
    <row r="41" spans="2:16" x14ac:dyDescent="0.25">
      <c r="E41" t="s">
        <v>218</v>
      </c>
      <c r="F41" s="132">
        <v>0.123</v>
      </c>
      <c r="G41" s="132">
        <v>0.20200000000000001</v>
      </c>
      <c r="H41" s="132">
        <v>0.24199999999999999</v>
      </c>
      <c r="I41" s="132">
        <v>0.13800000000000001</v>
      </c>
      <c r="J41" s="132">
        <v>8.3000000000000004E-2</v>
      </c>
      <c r="K41" s="132">
        <v>6.0999999999999999E-2</v>
      </c>
      <c r="L41" s="132">
        <v>6.4000000000000001E-2</v>
      </c>
      <c r="M41" s="132">
        <v>2.1000000000000001E-2</v>
      </c>
      <c r="N41" t="s">
        <v>219</v>
      </c>
      <c r="O41" s="132">
        <v>3.7999999999999999E-2</v>
      </c>
      <c r="P41" s="133">
        <v>1</v>
      </c>
    </row>
    <row r="43" spans="2:16" x14ac:dyDescent="0.25">
      <c r="B43" t="s">
        <v>220</v>
      </c>
    </row>
    <row r="44" spans="2:16" x14ac:dyDescent="0.25">
      <c r="B44" t="s">
        <v>221</v>
      </c>
    </row>
    <row r="45" spans="2:16" x14ac:dyDescent="0.25">
      <c r="B45" t="s">
        <v>222</v>
      </c>
    </row>
    <row r="46" spans="2:16" x14ac:dyDescent="0.25">
      <c r="B46" t="s">
        <v>223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V58"/>
  <sheetViews>
    <sheetView workbookViewId="0"/>
  </sheetViews>
  <sheetFormatPr defaultRowHeight="15" x14ac:dyDescent="0.25"/>
  <cols>
    <col min="14" max="14" width="8.7109375" customWidth="1"/>
    <col min="270" max="270" width="8.7109375" customWidth="1"/>
    <col min="526" max="526" width="8.7109375" customWidth="1"/>
    <col min="782" max="782" width="8.7109375" customWidth="1"/>
    <col min="1038" max="1038" width="8.7109375" customWidth="1"/>
    <col min="1294" max="1294" width="8.7109375" customWidth="1"/>
    <col min="1550" max="1550" width="8.7109375" customWidth="1"/>
    <col min="1806" max="1806" width="8.7109375" customWidth="1"/>
    <col min="2062" max="2062" width="8.7109375" customWidth="1"/>
    <col min="2318" max="2318" width="8.7109375" customWidth="1"/>
    <col min="2574" max="2574" width="8.7109375" customWidth="1"/>
    <col min="2830" max="2830" width="8.7109375" customWidth="1"/>
    <col min="3086" max="3086" width="8.7109375" customWidth="1"/>
    <col min="3342" max="3342" width="8.7109375" customWidth="1"/>
    <col min="3598" max="3598" width="8.7109375" customWidth="1"/>
    <col min="3854" max="3854" width="8.7109375" customWidth="1"/>
    <col min="4110" max="4110" width="8.7109375" customWidth="1"/>
    <col min="4366" max="4366" width="8.7109375" customWidth="1"/>
    <col min="4622" max="4622" width="8.7109375" customWidth="1"/>
    <col min="4878" max="4878" width="8.7109375" customWidth="1"/>
    <col min="5134" max="5134" width="8.7109375" customWidth="1"/>
    <col min="5390" max="5390" width="8.7109375" customWidth="1"/>
    <col min="5646" max="5646" width="8.7109375" customWidth="1"/>
    <col min="5902" max="5902" width="8.7109375" customWidth="1"/>
    <col min="6158" max="6158" width="8.7109375" customWidth="1"/>
    <col min="6414" max="6414" width="8.7109375" customWidth="1"/>
    <col min="6670" max="6670" width="8.7109375" customWidth="1"/>
    <col min="6926" max="6926" width="8.7109375" customWidth="1"/>
    <col min="7182" max="7182" width="8.7109375" customWidth="1"/>
    <col min="7438" max="7438" width="8.7109375" customWidth="1"/>
    <col min="7694" max="7694" width="8.7109375" customWidth="1"/>
    <col min="7950" max="7950" width="8.7109375" customWidth="1"/>
    <col min="8206" max="8206" width="8.7109375" customWidth="1"/>
    <col min="8462" max="8462" width="8.7109375" customWidth="1"/>
    <col min="8718" max="8718" width="8.7109375" customWidth="1"/>
    <col min="8974" max="8974" width="8.7109375" customWidth="1"/>
    <col min="9230" max="9230" width="8.7109375" customWidth="1"/>
    <col min="9486" max="9486" width="8.7109375" customWidth="1"/>
    <col min="9742" max="9742" width="8.7109375" customWidth="1"/>
    <col min="9998" max="9998" width="8.7109375" customWidth="1"/>
    <col min="10254" max="10254" width="8.7109375" customWidth="1"/>
    <col min="10510" max="10510" width="8.7109375" customWidth="1"/>
    <col min="10766" max="10766" width="8.7109375" customWidth="1"/>
    <col min="11022" max="11022" width="8.7109375" customWidth="1"/>
    <col min="11278" max="11278" width="8.7109375" customWidth="1"/>
    <col min="11534" max="11534" width="8.7109375" customWidth="1"/>
    <col min="11790" max="11790" width="8.7109375" customWidth="1"/>
    <col min="12046" max="12046" width="8.7109375" customWidth="1"/>
    <col min="12302" max="12302" width="8.7109375" customWidth="1"/>
    <col min="12558" max="12558" width="8.7109375" customWidth="1"/>
    <col min="12814" max="12814" width="8.7109375" customWidth="1"/>
    <col min="13070" max="13070" width="8.7109375" customWidth="1"/>
    <col min="13326" max="13326" width="8.7109375" customWidth="1"/>
    <col min="13582" max="13582" width="8.7109375" customWidth="1"/>
    <col min="13838" max="13838" width="8.7109375" customWidth="1"/>
    <col min="14094" max="14094" width="8.7109375" customWidth="1"/>
    <col min="14350" max="14350" width="8.7109375" customWidth="1"/>
    <col min="14606" max="14606" width="8.7109375" customWidth="1"/>
    <col min="14862" max="14862" width="8.7109375" customWidth="1"/>
    <col min="15118" max="15118" width="8.7109375" customWidth="1"/>
    <col min="15374" max="15374" width="8.7109375" customWidth="1"/>
    <col min="15630" max="15630" width="8.7109375" customWidth="1"/>
    <col min="15886" max="15886" width="8.7109375" customWidth="1"/>
    <col min="16142" max="16142" width="8.7109375" customWidth="1"/>
  </cols>
  <sheetData>
    <row r="2" spans="2:22" ht="18.75" x14ac:dyDescent="0.3">
      <c r="B2" s="171" t="s">
        <v>289</v>
      </c>
    </row>
    <row r="3" spans="2:22" x14ac:dyDescent="0.25">
      <c r="B3" t="s">
        <v>290</v>
      </c>
    </row>
    <row r="4" spans="2:22" x14ac:dyDescent="0.25">
      <c r="B4" t="s">
        <v>291</v>
      </c>
    </row>
    <row r="5" spans="2:22" x14ac:dyDescent="0.25">
      <c r="B5" t="s">
        <v>292</v>
      </c>
    </row>
    <row r="7" spans="2:22" ht="18" thickBot="1" x14ac:dyDescent="0.35">
      <c r="B7" s="172" t="s">
        <v>293</v>
      </c>
      <c r="C7" s="172"/>
      <c r="D7" s="172"/>
      <c r="E7" s="172"/>
      <c r="G7" s="172" t="s">
        <v>294</v>
      </c>
      <c r="H7" s="172"/>
      <c r="I7" s="172"/>
      <c r="J7" s="172"/>
      <c r="K7" s="172"/>
    </row>
    <row r="8" spans="2:22" ht="15.75" thickTop="1" x14ac:dyDescent="0.25">
      <c r="C8" s="173"/>
      <c r="D8" s="11"/>
      <c r="G8" s="174" t="s">
        <v>295</v>
      </c>
      <c r="H8" s="175"/>
      <c r="N8" s="176" t="s">
        <v>296</v>
      </c>
    </row>
    <row r="9" spans="2:22" x14ac:dyDescent="0.25">
      <c r="B9" s="174" t="s">
        <v>297</v>
      </c>
      <c r="I9" s="233" t="s">
        <v>298</v>
      </c>
      <c r="J9" s="233"/>
      <c r="N9" s="94" t="s">
        <v>299</v>
      </c>
      <c r="S9" s="94" t="s">
        <v>300</v>
      </c>
    </row>
    <row r="10" spans="2:22" ht="15.75" thickBot="1" x14ac:dyDescent="0.3">
      <c r="B10" s="177" t="s">
        <v>301</v>
      </c>
      <c r="C10" s="177" t="s">
        <v>302</v>
      </c>
      <c r="D10" s="178" t="s">
        <v>68</v>
      </c>
      <c r="E10" s="178" t="s">
        <v>67</v>
      </c>
      <c r="G10" s="178" t="s">
        <v>301</v>
      </c>
      <c r="H10" s="179" t="s">
        <v>302</v>
      </c>
      <c r="I10" s="178" t="s">
        <v>245</v>
      </c>
      <c r="J10" s="179" t="s">
        <v>247</v>
      </c>
      <c r="K10" s="178" t="s">
        <v>303</v>
      </c>
      <c r="N10" s="177" t="s">
        <v>301</v>
      </c>
      <c r="O10" s="177" t="s">
        <v>302</v>
      </c>
      <c r="P10" s="178" t="s">
        <v>68</v>
      </c>
      <c r="Q10" s="178" t="s">
        <v>67</v>
      </c>
      <c r="S10" s="177" t="s">
        <v>301</v>
      </c>
      <c r="T10" s="177" t="s">
        <v>302</v>
      </c>
      <c r="U10" s="178" t="s">
        <v>68</v>
      </c>
      <c r="V10" s="178" t="s">
        <v>67</v>
      </c>
    </row>
    <row r="11" spans="2:22" x14ac:dyDescent="0.25">
      <c r="B11" t="s">
        <v>304</v>
      </c>
      <c r="C11" t="s">
        <v>305</v>
      </c>
      <c r="D11" s="180">
        <f>+P11</f>
        <v>0.90802347370724334</v>
      </c>
      <c r="E11" s="180">
        <f t="shared" ref="E11:E22" si="0">+Q11</f>
        <v>9.1976526292756655E-2</v>
      </c>
      <c r="G11" s="12" t="s">
        <v>304</v>
      </c>
      <c r="H11" s="181" t="s">
        <v>305</v>
      </c>
      <c r="I11" s="12" t="s">
        <v>67</v>
      </c>
      <c r="J11" s="181" t="s">
        <v>67</v>
      </c>
      <c r="K11" s="180">
        <f>+Q11*V11</f>
        <v>5.2877276338857929E-2</v>
      </c>
      <c r="M11" s="182"/>
      <c r="N11" t="s">
        <v>304</v>
      </c>
      <c r="O11" t="s">
        <v>305</v>
      </c>
      <c r="P11" s="180">
        <v>0.90802347370724334</v>
      </c>
      <c r="Q11" s="180">
        <f t="shared" ref="Q11:Q22" si="1">1-P11</f>
        <v>9.1976526292756655E-2</v>
      </c>
      <c r="S11" t="s">
        <v>304</v>
      </c>
      <c r="T11" t="s">
        <v>305</v>
      </c>
      <c r="U11" s="180">
        <v>0.42510031124080266</v>
      </c>
      <c r="V11" s="180">
        <f t="shared" ref="V11:V22" si="2">1-U11</f>
        <v>0.57489968875919728</v>
      </c>
    </row>
    <row r="12" spans="2:22" x14ac:dyDescent="0.25">
      <c r="C12" t="s">
        <v>306</v>
      </c>
      <c r="D12" s="180">
        <f t="shared" ref="D12:D22" si="3">+P12</f>
        <v>0.86369654391696637</v>
      </c>
      <c r="E12" s="180">
        <f t="shared" si="0"/>
        <v>0.13630345608303363</v>
      </c>
      <c r="G12" s="12" t="s">
        <v>304</v>
      </c>
      <c r="H12" s="181" t="s">
        <v>305</v>
      </c>
      <c r="I12" s="12" t="s">
        <v>67</v>
      </c>
      <c r="J12" s="181" t="s">
        <v>68</v>
      </c>
      <c r="K12" s="180">
        <f>+Q11*U11</f>
        <v>3.9099249953898726E-2</v>
      </c>
      <c r="M12" s="182"/>
      <c r="O12" t="s">
        <v>306</v>
      </c>
      <c r="P12" s="180">
        <v>0.86369654391696637</v>
      </c>
      <c r="Q12" s="180">
        <f t="shared" si="1"/>
        <v>0.13630345608303363</v>
      </c>
      <c r="T12" t="s">
        <v>306</v>
      </c>
      <c r="U12" s="180">
        <v>0.33160941675368971</v>
      </c>
      <c r="V12" s="180">
        <f t="shared" si="2"/>
        <v>0.66839058324631029</v>
      </c>
    </row>
    <row r="13" spans="2:22" x14ac:dyDescent="0.25">
      <c r="B13" s="183"/>
      <c r="C13" s="183" t="s">
        <v>307</v>
      </c>
      <c r="D13" s="184">
        <f t="shared" si="3"/>
        <v>0.79603159746920749</v>
      </c>
      <c r="E13" s="184">
        <f t="shared" si="0"/>
        <v>0.20396840253079251</v>
      </c>
      <c r="G13" s="12" t="s">
        <v>304</v>
      </c>
      <c r="H13" s="181" t="s">
        <v>305</v>
      </c>
      <c r="I13" s="12" t="s">
        <v>68</v>
      </c>
      <c r="J13" s="181" t="s">
        <v>67</v>
      </c>
      <c r="K13" s="180">
        <f>+P11*V11</f>
        <v>0.52202241242033931</v>
      </c>
      <c r="M13" s="182"/>
      <c r="N13" s="183"/>
      <c r="O13" s="183" t="s">
        <v>307</v>
      </c>
      <c r="P13" s="184">
        <v>0.79603159746920749</v>
      </c>
      <c r="Q13" s="184">
        <f t="shared" si="1"/>
        <v>0.20396840253079251</v>
      </c>
      <c r="S13" s="183"/>
      <c r="T13" s="183" t="s">
        <v>307</v>
      </c>
      <c r="U13" s="184">
        <v>0.39661955104074992</v>
      </c>
      <c r="V13" s="184">
        <f t="shared" si="2"/>
        <v>0.60338044895925003</v>
      </c>
    </row>
    <row r="14" spans="2:22" x14ac:dyDescent="0.25">
      <c r="B14" t="s">
        <v>308</v>
      </c>
      <c r="C14" t="s">
        <v>305</v>
      </c>
      <c r="D14" s="180">
        <f t="shared" si="3"/>
        <v>0.95886031838909147</v>
      </c>
      <c r="E14" s="180">
        <f t="shared" si="0"/>
        <v>4.1139681610908529E-2</v>
      </c>
      <c r="G14" s="12" t="s">
        <v>304</v>
      </c>
      <c r="H14" s="181" t="s">
        <v>305</v>
      </c>
      <c r="I14" s="12" t="s">
        <v>68</v>
      </c>
      <c r="J14" s="181" t="s">
        <v>68</v>
      </c>
      <c r="K14" s="180">
        <f>+P11*U11</f>
        <v>0.38600106128690392</v>
      </c>
      <c r="M14" s="182"/>
      <c r="N14" t="s">
        <v>308</v>
      </c>
      <c r="O14" t="s">
        <v>305</v>
      </c>
      <c r="P14" s="180">
        <v>0.95886031838909147</v>
      </c>
      <c r="Q14" s="180">
        <f t="shared" si="1"/>
        <v>4.1139681610908529E-2</v>
      </c>
      <c r="S14" t="s">
        <v>308</v>
      </c>
      <c r="T14" t="s">
        <v>305</v>
      </c>
      <c r="U14" s="180">
        <v>0.69037661884879975</v>
      </c>
      <c r="V14" s="180">
        <f t="shared" si="2"/>
        <v>0.30962338115120025</v>
      </c>
    </row>
    <row r="15" spans="2:22" x14ac:dyDescent="0.25">
      <c r="C15" t="s">
        <v>306</v>
      </c>
      <c r="D15" s="180">
        <f t="shared" si="3"/>
        <v>0.7885090493549971</v>
      </c>
      <c r="E15" s="180">
        <f t="shared" si="0"/>
        <v>0.2114909506450029</v>
      </c>
      <c r="G15" s="12" t="s">
        <v>304</v>
      </c>
      <c r="H15" s="181" t="s">
        <v>306</v>
      </c>
      <c r="I15" s="12" t="s">
        <v>67</v>
      </c>
      <c r="J15" s="181" t="s">
        <v>67</v>
      </c>
      <c r="K15" s="180">
        <f>+Q12*V12</f>
        <v>9.1103946509826686E-2</v>
      </c>
      <c r="M15" s="182"/>
      <c r="O15" t="s">
        <v>306</v>
      </c>
      <c r="P15" s="180">
        <v>0.7885090493549971</v>
      </c>
      <c r="Q15" s="180">
        <f t="shared" si="1"/>
        <v>0.2114909506450029</v>
      </c>
      <c r="T15" t="s">
        <v>306</v>
      </c>
      <c r="U15" s="180">
        <v>0.32455975331463016</v>
      </c>
      <c r="V15" s="180">
        <f t="shared" si="2"/>
        <v>0.67544024668536984</v>
      </c>
    </row>
    <row r="16" spans="2:22" x14ac:dyDescent="0.25">
      <c r="B16" s="183"/>
      <c r="C16" s="183" t="s">
        <v>307</v>
      </c>
      <c r="D16" s="184">
        <f t="shared" si="3"/>
        <v>0.96087794750111222</v>
      </c>
      <c r="E16" s="184">
        <f t="shared" si="0"/>
        <v>3.9122052498887783E-2</v>
      </c>
      <c r="G16" s="12" t="s">
        <v>304</v>
      </c>
      <c r="H16" s="181" t="s">
        <v>306</v>
      </c>
      <c r="I16" s="12" t="s">
        <v>67</v>
      </c>
      <c r="J16" s="181" t="s">
        <v>68</v>
      </c>
      <c r="K16" s="180">
        <f>+Q12*U12</f>
        <v>4.5199509573206939E-2</v>
      </c>
      <c r="M16" s="182"/>
      <c r="N16" s="183"/>
      <c r="O16" s="183" t="s">
        <v>307</v>
      </c>
      <c r="P16" s="184">
        <v>0.96087794750111222</v>
      </c>
      <c r="Q16" s="184">
        <f t="shared" si="1"/>
        <v>3.9122052498887783E-2</v>
      </c>
      <c r="S16" s="183"/>
      <c r="T16" s="183" t="s">
        <v>307</v>
      </c>
      <c r="U16" s="184">
        <v>0.70081545404164358</v>
      </c>
      <c r="V16" s="184">
        <f t="shared" si="2"/>
        <v>0.29918454595835642</v>
      </c>
    </row>
    <row r="17" spans="2:22" x14ac:dyDescent="0.25">
      <c r="B17" t="s">
        <v>309</v>
      </c>
      <c r="C17" t="s">
        <v>305</v>
      </c>
      <c r="D17" s="180">
        <f t="shared" si="3"/>
        <v>0.96754581839960441</v>
      </c>
      <c r="E17" s="180">
        <f t="shared" si="0"/>
        <v>3.2454181600395593E-2</v>
      </c>
      <c r="G17" s="12" t="s">
        <v>304</v>
      </c>
      <c r="H17" s="181" t="s">
        <v>306</v>
      </c>
      <c r="I17" s="12" t="s">
        <v>68</v>
      </c>
      <c r="J17" s="181" t="s">
        <v>67</v>
      </c>
      <c r="K17" s="180">
        <f>+P12*V12</f>
        <v>0.57728663673648362</v>
      </c>
      <c r="M17" s="182"/>
      <c r="N17" t="s">
        <v>309</v>
      </c>
      <c r="O17" t="s">
        <v>305</v>
      </c>
      <c r="P17" s="180">
        <v>0.96754581839960441</v>
      </c>
      <c r="Q17" s="180">
        <f t="shared" si="1"/>
        <v>3.2454181600395593E-2</v>
      </c>
      <c r="S17" t="s">
        <v>309</v>
      </c>
      <c r="T17" t="s">
        <v>305</v>
      </c>
      <c r="U17" s="180">
        <v>0.80647430433107181</v>
      </c>
      <c r="V17" s="180">
        <f t="shared" si="2"/>
        <v>0.19352569566892819</v>
      </c>
    </row>
    <row r="18" spans="2:22" x14ac:dyDescent="0.25">
      <c r="C18" t="s">
        <v>306</v>
      </c>
      <c r="D18" s="180">
        <f t="shared" si="3"/>
        <v>0.88678644920356675</v>
      </c>
      <c r="E18" s="180">
        <f t="shared" si="0"/>
        <v>0.11321355079643325</v>
      </c>
      <c r="G18" s="12" t="s">
        <v>304</v>
      </c>
      <c r="H18" s="181" t="s">
        <v>306</v>
      </c>
      <c r="I18" s="12" t="s">
        <v>68</v>
      </c>
      <c r="J18" s="181" t="s">
        <v>68</v>
      </c>
      <c r="K18" s="180">
        <f>+P12*U12</f>
        <v>0.28640990718048276</v>
      </c>
      <c r="M18" s="182"/>
      <c r="O18" t="s">
        <v>306</v>
      </c>
      <c r="P18" s="180">
        <v>0.88678644920356675</v>
      </c>
      <c r="Q18" s="180">
        <f t="shared" si="1"/>
        <v>0.11321355079643325</v>
      </c>
      <c r="T18" t="s">
        <v>306</v>
      </c>
      <c r="U18" s="180">
        <v>0.57900107600363726</v>
      </c>
      <c r="V18" s="180">
        <f t="shared" si="2"/>
        <v>0.42099892399636274</v>
      </c>
    </row>
    <row r="19" spans="2:22" x14ac:dyDescent="0.25">
      <c r="B19" s="183"/>
      <c r="C19" s="183" t="s">
        <v>307</v>
      </c>
      <c r="D19" s="184">
        <f t="shared" si="3"/>
        <v>0.92102067848995506</v>
      </c>
      <c r="E19" s="184">
        <f t="shared" si="0"/>
        <v>7.8979321510044942E-2</v>
      </c>
      <c r="G19" s="12" t="s">
        <v>304</v>
      </c>
      <c r="H19" s="181" t="s">
        <v>307</v>
      </c>
      <c r="I19" s="12" t="s">
        <v>67</v>
      </c>
      <c r="J19" s="181" t="s">
        <v>67</v>
      </c>
      <c r="K19" s="180">
        <f>+Q13*V13</f>
        <v>0.12307054629253061</v>
      </c>
      <c r="N19" s="183"/>
      <c r="O19" s="183" t="s">
        <v>307</v>
      </c>
      <c r="P19" s="184">
        <v>0.92102067848995506</v>
      </c>
      <c r="Q19" s="184">
        <f t="shared" si="1"/>
        <v>7.8979321510044942E-2</v>
      </c>
      <c r="S19" s="183"/>
      <c r="T19" s="183" t="s">
        <v>307</v>
      </c>
      <c r="U19" s="184">
        <v>0.76679324553607497</v>
      </c>
      <c r="V19" s="184">
        <f t="shared" si="2"/>
        <v>0.23320675446392503</v>
      </c>
    </row>
    <row r="20" spans="2:22" x14ac:dyDescent="0.25">
      <c r="B20" t="s">
        <v>310</v>
      </c>
      <c r="C20" t="s">
        <v>305</v>
      </c>
      <c r="D20" s="180">
        <f t="shared" si="3"/>
        <v>0.99128660846173777</v>
      </c>
      <c r="E20" s="180">
        <f t="shared" si="0"/>
        <v>8.7133915382622273E-3</v>
      </c>
      <c r="G20" s="12" t="s">
        <v>304</v>
      </c>
      <c r="H20" s="181" t="s">
        <v>307</v>
      </c>
      <c r="I20" s="12" t="s">
        <v>67</v>
      </c>
      <c r="J20" s="181" t="s">
        <v>68</v>
      </c>
      <c r="K20" s="180">
        <f>+Q13*U13</f>
        <v>8.0897856238261887E-2</v>
      </c>
      <c r="N20" t="s">
        <v>310</v>
      </c>
      <c r="O20" t="s">
        <v>305</v>
      </c>
      <c r="P20" s="180">
        <v>0.99128660846173777</v>
      </c>
      <c r="Q20" s="180">
        <f t="shared" si="1"/>
        <v>8.7133915382622273E-3</v>
      </c>
      <c r="S20" t="s">
        <v>310</v>
      </c>
      <c r="T20" t="s">
        <v>305</v>
      </c>
      <c r="U20" s="180">
        <v>0.82327965625555422</v>
      </c>
      <c r="V20" s="180">
        <f t="shared" si="2"/>
        <v>0.17672034374444578</v>
      </c>
    </row>
    <row r="21" spans="2:22" x14ac:dyDescent="0.25">
      <c r="C21" t="s">
        <v>306</v>
      </c>
      <c r="D21" s="180">
        <f t="shared" si="3"/>
        <v>0.96194084976895777</v>
      </c>
      <c r="E21" s="180">
        <f t="shared" si="0"/>
        <v>3.8059150231042227E-2</v>
      </c>
      <c r="G21" s="12" t="s">
        <v>304</v>
      </c>
      <c r="H21" s="181" t="s">
        <v>307</v>
      </c>
      <c r="I21" s="12" t="s">
        <v>68</v>
      </c>
      <c r="J21" s="181" t="s">
        <v>67</v>
      </c>
      <c r="K21" s="180">
        <f>+P13*V13</f>
        <v>0.48030990266671941</v>
      </c>
      <c r="O21" t="s">
        <v>306</v>
      </c>
      <c r="P21" s="180">
        <v>0.96194084976895777</v>
      </c>
      <c r="Q21" s="180">
        <f t="shared" si="1"/>
        <v>3.8059150231042227E-2</v>
      </c>
      <c r="T21" t="s">
        <v>306</v>
      </c>
      <c r="U21" s="180">
        <v>0.62848151032554922</v>
      </c>
      <c r="V21" s="180">
        <f t="shared" si="2"/>
        <v>0.37151848967445078</v>
      </c>
    </row>
    <row r="22" spans="2:22" x14ac:dyDescent="0.25">
      <c r="C22" t="s">
        <v>307</v>
      </c>
      <c r="D22" s="180">
        <f t="shared" si="3"/>
        <v>0.96365983979069159</v>
      </c>
      <c r="E22" s="180">
        <f t="shared" si="0"/>
        <v>3.6340160209308414E-2</v>
      </c>
      <c r="G22" s="19" t="s">
        <v>304</v>
      </c>
      <c r="H22" s="185" t="s">
        <v>307</v>
      </c>
      <c r="I22" s="19" t="s">
        <v>68</v>
      </c>
      <c r="J22" s="185" t="s">
        <v>68</v>
      </c>
      <c r="K22" s="184">
        <f>+P13*U13</f>
        <v>0.31572169480248802</v>
      </c>
      <c r="O22" t="s">
        <v>307</v>
      </c>
      <c r="P22" s="180">
        <v>0.96365983979069159</v>
      </c>
      <c r="Q22" s="180">
        <f t="shared" si="1"/>
        <v>3.6340160209308414E-2</v>
      </c>
      <c r="T22" t="s">
        <v>307</v>
      </c>
      <c r="U22" s="180">
        <v>0.79042889591591325</v>
      </c>
      <c r="V22" s="180">
        <f t="shared" si="2"/>
        <v>0.20957110408408675</v>
      </c>
    </row>
    <row r="23" spans="2:22" x14ac:dyDescent="0.25">
      <c r="G23" s="12" t="s">
        <v>308</v>
      </c>
      <c r="H23" s="181" t="s">
        <v>305</v>
      </c>
      <c r="I23" s="12" t="s">
        <v>67</v>
      </c>
      <c r="J23" s="181" t="s">
        <v>67</v>
      </c>
      <c r="K23" s="180">
        <f>+Q14*V14</f>
        <v>1.2737807319853356E-2</v>
      </c>
    </row>
    <row r="24" spans="2:22" x14ac:dyDescent="0.25">
      <c r="G24" s="12" t="s">
        <v>308</v>
      </c>
      <c r="H24" s="181" t="s">
        <v>305</v>
      </c>
      <c r="I24" s="12" t="s">
        <v>67</v>
      </c>
      <c r="J24" s="181" t="s">
        <v>68</v>
      </c>
      <c r="K24" s="180">
        <f>+Q14*U14</f>
        <v>2.8401874291055174E-2</v>
      </c>
    </row>
    <row r="25" spans="2:22" x14ac:dyDescent="0.25">
      <c r="G25" s="12" t="s">
        <v>308</v>
      </c>
      <c r="H25" s="181" t="s">
        <v>305</v>
      </c>
      <c r="I25" s="12" t="s">
        <v>68</v>
      </c>
      <c r="J25" s="181" t="s">
        <v>67</v>
      </c>
      <c r="K25" s="180">
        <f>+P14*V14</f>
        <v>0.29688557383134689</v>
      </c>
      <c r="S25" s="133"/>
    </row>
    <row r="26" spans="2:22" x14ac:dyDescent="0.25">
      <c r="G26" s="12" t="s">
        <v>308</v>
      </c>
      <c r="H26" s="181" t="s">
        <v>305</v>
      </c>
      <c r="I26" s="12" t="s">
        <v>68</v>
      </c>
      <c r="J26" s="181" t="s">
        <v>68</v>
      </c>
      <c r="K26" s="180">
        <f>+P14*U14</f>
        <v>0.66197474455774452</v>
      </c>
      <c r="S26" s="133"/>
    </row>
    <row r="27" spans="2:22" x14ac:dyDescent="0.25">
      <c r="G27" s="12" t="s">
        <v>308</v>
      </c>
      <c r="H27" s="181" t="s">
        <v>306</v>
      </c>
      <c r="I27" s="12" t="s">
        <v>67</v>
      </c>
      <c r="J27" s="181" t="s">
        <v>67</v>
      </c>
      <c r="K27" s="180">
        <f>+Q15*V15</f>
        <v>0.14284949987538414</v>
      </c>
      <c r="S27" s="133"/>
    </row>
    <row r="28" spans="2:22" x14ac:dyDescent="0.25">
      <c r="G28" s="12" t="s">
        <v>308</v>
      </c>
      <c r="H28" s="181" t="s">
        <v>306</v>
      </c>
      <c r="I28" s="12" t="s">
        <v>67</v>
      </c>
      <c r="J28" s="181" t="s">
        <v>68</v>
      </c>
      <c r="K28" s="180">
        <f>+Q15*U15</f>
        <v>6.8641450769618764E-2</v>
      </c>
      <c r="S28" s="133"/>
    </row>
    <row r="29" spans="2:22" x14ac:dyDescent="0.25">
      <c r="G29" s="12" t="s">
        <v>308</v>
      </c>
      <c r="H29" s="181" t="s">
        <v>306</v>
      </c>
      <c r="I29" s="12" t="s">
        <v>68</v>
      </c>
      <c r="J29" s="181" t="s">
        <v>67</v>
      </c>
      <c r="K29" s="180">
        <f>+P15*V15</f>
        <v>0.53259074680998575</v>
      </c>
      <c r="S29" s="133"/>
    </row>
    <row r="30" spans="2:22" x14ac:dyDescent="0.25">
      <c r="G30" s="12" t="s">
        <v>308</v>
      </c>
      <c r="H30" s="181" t="s">
        <v>306</v>
      </c>
      <c r="I30" s="12" t="s">
        <v>68</v>
      </c>
      <c r="J30" s="181" t="s">
        <v>68</v>
      </c>
      <c r="K30" s="180">
        <f>+P15*U15</f>
        <v>0.25591830254501141</v>
      </c>
      <c r="S30" s="133"/>
    </row>
    <row r="31" spans="2:22" x14ac:dyDescent="0.25">
      <c r="G31" s="12" t="s">
        <v>308</v>
      </c>
      <c r="H31" s="181" t="s">
        <v>307</v>
      </c>
      <c r="I31" s="12" t="s">
        <v>67</v>
      </c>
      <c r="J31" s="181" t="s">
        <v>67</v>
      </c>
      <c r="K31" s="180">
        <f>+Q16*V16</f>
        <v>1.1704713513838724E-2</v>
      </c>
      <c r="S31" s="133"/>
    </row>
    <row r="32" spans="2:22" x14ac:dyDescent="0.25">
      <c r="G32" s="12" t="s">
        <v>308</v>
      </c>
      <c r="H32" s="181" t="s">
        <v>307</v>
      </c>
      <c r="I32" s="12" t="s">
        <v>67</v>
      </c>
      <c r="J32" s="181" t="s">
        <v>68</v>
      </c>
      <c r="K32" s="180">
        <f>+Q16*U16</f>
        <v>2.7417338985049059E-2</v>
      </c>
      <c r="S32" s="133"/>
    </row>
    <row r="33" spans="7:19" x14ac:dyDescent="0.25">
      <c r="G33" s="12" t="s">
        <v>308</v>
      </c>
      <c r="H33" s="181" t="s">
        <v>307</v>
      </c>
      <c r="I33" s="12" t="s">
        <v>68</v>
      </c>
      <c r="J33" s="181" t="s">
        <v>67</v>
      </c>
      <c r="K33" s="180">
        <f>+P16*V16</f>
        <v>0.28747983244451769</v>
      </c>
      <c r="S33" s="133"/>
    </row>
    <row r="34" spans="7:19" x14ac:dyDescent="0.25">
      <c r="G34" s="19" t="s">
        <v>308</v>
      </c>
      <c r="H34" s="185" t="s">
        <v>307</v>
      </c>
      <c r="I34" s="19" t="s">
        <v>68</v>
      </c>
      <c r="J34" s="185" t="s">
        <v>68</v>
      </c>
      <c r="K34" s="184">
        <f>+P16*U16</f>
        <v>0.67339811505659453</v>
      </c>
      <c r="S34" s="133"/>
    </row>
    <row r="35" spans="7:19" x14ac:dyDescent="0.25">
      <c r="G35" s="12" t="s">
        <v>309</v>
      </c>
      <c r="H35" s="181" t="s">
        <v>305</v>
      </c>
      <c r="I35" s="12" t="s">
        <v>67</v>
      </c>
      <c r="J35" s="181" t="s">
        <v>67</v>
      </c>
      <c r="K35" s="180">
        <f>+Q17*V17</f>
        <v>6.2807180715822863E-3</v>
      </c>
      <c r="S35" s="133"/>
    </row>
    <row r="36" spans="7:19" x14ac:dyDescent="0.25">
      <c r="G36" s="12" t="s">
        <v>309</v>
      </c>
      <c r="H36" s="181" t="s">
        <v>305</v>
      </c>
      <c r="I36" s="12" t="s">
        <v>67</v>
      </c>
      <c r="J36" s="181" t="s">
        <v>68</v>
      </c>
      <c r="K36" s="180">
        <f>+Q17*U17</f>
        <v>2.6173463528813307E-2</v>
      </c>
      <c r="S36" s="133"/>
    </row>
    <row r="37" spans="7:19" x14ac:dyDescent="0.25">
      <c r="G37" s="12" t="s">
        <v>309</v>
      </c>
      <c r="H37" s="181" t="s">
        <v>305</v>
      </c>
      <c r="I37" s="12" t="s">
        <v>68</v>
      </c>
      <c r="J37" s="181" t="s">
        <v>67</v>
      </c>
      <c r="K37" s="180">
        <f>+P17*V17</f>
        <v>0.1872449775973459</v>
      </c>
      <c r="S37" s="133"/>
    </row>
    <row r="38" spans="7:19" x14ac:dyDescent="0.25">
      <c r="G38" s="12" t="s">
        <v>309</v>
      </c>
      <c r="H38" s="181" t="s">
        <v>305</v>
      </c>
      <c r="I38" s="12" t="s">
        <v>68</v>
      </c>
      <c r="J38" s="181" t="s">
        <v>68</v>
      </c>
      <c r="K38" s="180">
        <f>+P17*U17</f>
        <v>0.78030084080225848</v>
      </c>
      <c r="S38" s="133"/>
    </row>
    <row r="39" spans="7:19" x14ac:dyDescent="0.25">
      <c r="G39" s="12" t="s">
        <v>309</v>
      </c>
      <c r="H39" s="181" t="s">
        <v>306</v>
      </c>
      <c r="I39" s="12" t="s">
        <v>67</v>
      </c>
      <c r="J39" s="181" t="s">
        <v>67</v>
      </c>
      <c r="K39" s="180">
        <f>+Q18*V18</f>
        <v>4.7662783067105953E-2</v>
      </c>
      <c r="S39" s="133"/>
    </row>
    <row r="40" spans="7:19" x14ac:dyDescent="0.25">
      <c r="G40" s="12" t="s">
        <v>309</v>
      </c>
      <c r="H40" s="181" t="s">
        <v>306</v>
      </c>
      <c r="I40" s="12" t="s">
        <v>67</v>
      </c>
      <c r="J40" s="181" t="s">
        <v>68</v>
      </c>
      <c r="K40" s="180">
        <f>+Q18*U18</f>
        <v>6.5550767729327289E-2</v>
      </c>
      <c r="S40" s="133"/>
    </row>
    <row r="41" spans="7:19" x14ac:dyDescent="0.25">
      <c r="G41" s="12" t="s">
        <v>309</v>
      </c>
      <c r="H41" s="181" t="s">
        <v>306</v>
      </c>
      <c r="I41" s="12" t="s">
        <v>68</v>
      </c>
      <c r="J41" s="181" t="s">
        <v>67</v>
      </c>
      <c r="K41" s="180">
        <f>+P18*V18</f>
        <v>0.37333614092925677</v>
      </c>
      <c r="S41" s="133"/>
    </row>
    <row r="42" spans="7:19" x14ac:dyDescent="0.25">
      <c r="G42" s="12" t="s">
        <v>309</v>
      </c>
      <c r="H42" s="181" t="s">
        <v>306</v>
      </c>
      <c r="I42" s="12" t="s">
        <v>68</v>
      </c>
      <c r="J42" s="181" t="s">
        <v>68</v>
      </c>
      <c r="K42" s="180">
        <f>+P18*U18</f>
        <v>0.51345030827430993</v>
      </c>
      <c r="S42" s="133"/>
    </row>
    <row r="43" spans="7:19" x14ac:dyDescent="0.25">
      <c r="G43" s="12" t="s">
        <v>309</v>
      </c>
      <c r="H43" s="181" t="s">
        <v>307</v>
      </c>
      <c r="I43" s="12" t="s">
        <v>67</v>
      </c>
      <c r="J43" s="181" t="s">
        <v>67</v>
      </c>
      <c r="K43" s="180">
        <f>+Q19*V19</f>
        <v>1.8418511239120444E-2</v>
      </c>
      <c r="S43" s="133"/>
    </row>
    <row r="44" spans="7:19" x14ac:dyDescent="0.25">
      <c r="G44" s="12" t="s">
        <v>309</v>
      </c>
      <c r="H44" s="181" t="s">
        <v>307</v>
      </c>
      <c r="I44" s="12" t="s">
        <v>67</v>
      </c>
      <c r="J44" s="181" t="s">
        <v>68</v>
      </c>
      <c r="K44" s="180">
        <f>+Q19*U19</f>
        <v>6.0560810270924498E-2</v>
      </c>
      <c r="S44" s="133"/>
    </row>
    <row r="45" spans="7:19" x14ac:dyDescent="0.25">
      <c r="G45" s="12" t="s">
        <v>309</v>
      </c>
      <c r="H45" s="181" t="s">
        <v>307</v>
      </c>
      <c r="I45" s="12" t="s">
        <v>68</v>
      </c>
      <c r="J45" s="181" t="s">
        <v>67</v>
      </c>
      <c r="K45" s="180">
        <f>+P19*V19</f>
        <v>0.21478824322480458</v>
      </c>
      <c r="S45" s="133"/>
    </row>
    <row r="46" spans="7:19" x14ac:dyDescent="0.25">
      <c r="G46" s="19" t="s">
        <v>309</v>
      </c>
      <c r="H46" s="185" t="s">
        <v>307</v>
      </c>
      <c r="I46" s="19" t="s">
        <v>68</v>
      </c>
      <c r="J46" s="185" t="s">
        <v>68</v>
      </c>
      <c r="K46" s="184">
        <f>+P19*U19</f>
        <v>0.70623243526515045</v>
      </c>
      <c r="S46" s="133"/>
    </row>
    <row r="47" spans="7:19" x14ac:dyDescent="0.25">
      <c r="G47" s="12" t="s">
        <v>310</v>
      </c>
      <c r="H47" s="181" t="s">
        <v>305</v>
      </c>
      <c r="I47" s="12" t="s">
        <v>67</v>
      </c>
      <c r="J47" s="181" t="s">
        <v>67</v>
      </c>
      <c r="K47" s="180">
        <f>+Q20*V20</f>
        <v>1.5398335478216461E-3</v>
      </c>
      <c r="S47" s="133"/>
    </row>
    <row r="48" spans="7:19" x14ac:dyDescent="0.25">
      <c r="G48" s="12" t="s">
        <v>310</v>
      </c>
      <c r="H48" s="181" t="s">
        <v>305</v>
      </c>
      <c r="I48" s="12" t="s">
        <v>67</v>
      </c>
      <c r="J48" s="181" t="s">
        <v>68</v>
      </c>
      <c r="K48" s="180">
        <f>+Q20*U20</f>
        <v>7.1735579904405817E-3</v>
      </c>
      <c r="S48" s="133"/>
    </row>
    <row r="49" spans="7:19" x14ac:dyDescent="0.25">
      <c r="G49" s="12" t="s">
        <v>310</v>
      </c>
      <c r="H49" s="181" t="s">
        <v>305</v>
      </c>
      <c r="I49" s="12" t="s">
        <v>68</v>
      </c>
      <c r="J49" s="181" t="s">
        <v>67</v>
      </c>
      <c r="K49" s="180">
        <f>+P20*V20</f>
        <v>0.17518051019662415</v>
      </c>
      <c r="S49" s="133"/>
    </row>
    <row r="50" spans="7:19" x14ac:dyDescent="0.25">
      <c r="G50" s="12" t="s">
        <v>310</v>
      </c>
      <c r="H50" s="181" t="s">
        <v>305</v>
      </c>
      <c r="I50" s="12" t="s">
        <v>68</v>
      </c>
      <c r="J50" s="181" t="s">
        <v>68</v>
      </c>
      <c r="K50" s="180">
        <f>+P20*U20</f>
        <v>0.8161060982651136</v>
      </c>
      <c r="S50" s="133"/>
    </row>
    <row r="51" spans="7:19" x14ac:dyDescent="0.25">
      <c r="G51" s="12" t="s">
        <v>310</v>
      </c>
      <c r="H51" s="181" t="s">
        <v>306</v>
      </c>
      <c r="I51" s="12" t="s">
        <v>67</v>
      </c>
      <c r="J51" s="181" t="s">
        <v>67</v>
      </c>
      <c r="K51" s="180">
        <f>+Q21*V21</f>
        <v>1.4139678012129833E-2</v>
      </c>
      <c r="S51" s="133"/>
    </row>
    <row r="52" spans="7:19" x14ac:dyDescent="0.25">
      <c r="G52" s="12" t="s">
        <v>310</v>
      </c>
      <c r="H52" s="181" t="s">
        <v>306</v>
      </c>
      <c r="I52" s="12" t="s">
        <v>67</v>
      </c>
      <c r="J52" s="181" t="s">
        <v>68</v>
      </c>
      <c r="K52" s="180">
        <f>+Q21*U21</f>
        <v>2.3919472218912396E-2</v>
      </c>
      <c r="S52" s="133"/>
    </row>
    <row r="53" spans="7:19" x14ac:dyDescent="0.25">
      <c r="G53" s="12" t="s">
        <v>310</v>
      </c>
      <c r="H53" s="181" t="s">
        <v>306</v>
      </c>
      <c r="I53" s="12" t="s">
        <v>68</v>
      </c>
      <c r="J53" s="181" t="s">
        <v>67</v>
      </c>
      <c r="K53" s="180">
        <f>+P21*V21</f>
        <v>0.35737881166232094</v>
      </c>
      <c r="S53" s="133"/>
    </row>
    <row r="54" spans="7:19" x14ac:dyDescent="0.25">
      <c r="G54" s="12" t="s">
        <v>310</v>
      </c>
      <c r="H54" s="181" t="s">
        <v>306</v>
      </c>
      <c r="I54" s="12" t="s">
        <v>68</v>
      </c>
      <c r="J54" s="181" t="s">
        <v>68</v>
      </c>
      <c r="K54" s="180">
        <f>+P21*U21</f>
        <v>0.60456203810663678</v>
      </c>
      <c r="S54" s="133"/>
    </row>
    <row r="55" spans="7:19" x14ac:dyDescent="0.25">
      <c r="G55" s="12" t="s">
        <v>310</v>
      </c>
      <c r="H55" s="181" t="s">
        <v>307</v>
      </c>
      <c r="I55" s="12" t="s">
        <v>67</v>
      </c>
      <c r="J55" s="181" t="s">
        <v>67</v>
      </c>
      <c r="K55" s="180">
        <f>+Q22*V22</f>
        <v>7.6158474976573609E-3</v>
      </c>
      <c r="S55" s="133"/>
    </row>
    <row r="56" spans="7:19" x14ac:dyDescent="0.25">
      <c r="G56" s="12" t="s">
        <v>310</v>
      </c>
      <c r="H56" s="181" t="s">
        <v>307</v>
      </c>
      <c r="I56" s="12" t="s">
        <v>67</v>
      </c>
      <c r="J56" s="181" t="s">
        <v>68</v>
      </c>
      <c r="K56" s="180">
        <f>+Q22*U22</f>
        <v>2.8724312711651052E-2</v>
      </c>
      <c r="S56" s="133"/>
    </row>
    <row r="57" spans="7:19" x14ac:dyDescent="0.25">
      <c r="G57" s="12" t="s">
        <v>310</v>
      </c>
      <c r="H57" s="181" t="s">
        <v>307</v>
      </c>
      <c r="I57" s="12" t="s">
        <v>68</v>
      </c>
      <c r="J57" s="181" t="s">
        <v>67</v>
      </c>
      <c r="K57" s="180">
        <f>+P22*V22</f>
        <v>0.20195525658642938</v>
      </c>
    </row>
    <row r="58" spans="7:19" x14ac:dyDescent="0.25">
      <c r="G58" s="12" t="s">
        <v>310</v>
      </c>
      <c r="H58" s="181" t="s">
        <v>307</v>
      </c>
      <c r="I58" s="12" t="s">
        <v>68</v>
      </c>
      <c r="J58" s="181" t="s">
        <v>68</v>
      </c>
      <c r="K58" s="184">
        <f>+P22*U22</f>
        <v>0.76170458320426215</v>
      </c>
    </row>
  </sheetData>
  <mergeCells count="1">
    <mergeCell ref="I9:J9"/>
  </mergeCells>
  <pageMargins left="0.7" right="0.7" top="0.75" bottom="0.75" header="0.3" footer="0.3"/>
  <pageSetup orientation="portrait" horizontalDpi="0" verticalDpi="0" r:id="rId1"/>
  <headerFooter>
    <oddFooter>&amp;L&amp;Z&amp;F &amp;A&amp;C&amp;P&amp;R&amp;D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G53"/>
  <sheetViews>
    <sheetView workbookViewId="0"/>
  </sheetViews>
  <sheetFormatPr defaultRowHeight="15" x14ac:dyDescent="0.25"/>
  <cols>
    <col min="1" max="1" width="23.42578125" bestFit="1" customWidth="1"/>
  </cols>
  <sheetData>
    <row r="2" spans="1:7" ht="20.25" thickBot="1" x14ac:dyDescent="0.35">
      <c r="A2" s="3" t="s">
        <v>0</v>
      </c>
      <c r="B2" s="3"/>
    </row>
    <row r="3" spans="1:7" ht="15.75" thickTop="1" x14ac:dyDescent="0.25">
      <c r="A3" s="4" t="s">
        <v>321</v>
      </c>
    </row>
    <row r="4" spans="1:7" x14ac:dyDescent="0.25">
      <c r="A4" s="4"/>
    </row>
    <row r="5" spans="1:7" x14ac:dyDescent="0.25">
      <c r="A5" t="s">
        <v>312</v>
      </c>
      <c r="B5" t="s">
        <v>301</v>
      </c>
      <c r="C5" t="s">
        <v>313</v>
      </c>
      <c r="D5" t="s">
        <v>314</v>
      </c>
      <c r="E5" t="s">
        <v>315</v>
      </c>
      <c r="F5" t="s">
        <v>316</v>
      </c>
      <c r="G5" t="s">
        <v>311</v>
      </c>
    </row>
    <row r="6" spans="1:7" x14ac:dyDescent="0.25">
      <c r="A6" t="s">
        <v>317</v>
      </c>
      <c r="B6" t="s">
        <v>304</v>
      </c>
      <c r="C6" t="s">
        <v>307</v>
      </c>
      <c r="D6" t="s">
        <v>50</v>
      </c>
      <c r="E6" t="s">
        <v>50</v>
      </c>
      <c r="F6" t="s">
        <v>50</v>
      </c>
      <c r="G6">
        <v>0.123</v>
      </c>
    </row>
    <row r="7" spans="1:7" x14ac:dyDescent="0.25">
      <c r="A7" t="s">
        <v>317</v>
      </c>
      <c r="B7" t="s">
        <v>304</v>
      </c>
      <c r="C7" t="s">
        <v>306</v>
      </c>
      <c r="D7" t="s">
        <v>50</v>
      </c>
      <c r="E7" t="s">
        <v>50</v>
      </c>
      <c r="F7" t="s">
        <v>50</v>
      </c>
      <c r="G7">
        <v>9.0999999999999998E-2</v>
      </c>
    </row>
    <row r="8" spans="1:7" x14ac:dyDescent="0.25">
      <c r="A8" t="s">
        <v>317</v>
      </c>
      <c r="B8" t="s">
        <v>304</v>
      </c>
      <c r="C8" t="s">
        <v>305</v>
      </c>
      <c r="D8" t="s">
        <v>50</v>
      </c>
      <c r="E8" t="s">
        <v>50</v>
      </c>
      <c r="F8" t="s">
        <v>50</v>
      </c>
      <c r="G8">
        <v>5.2999999999999999E-2</v>
      </c>
    </row>
    <row r="9" spans="1:7" x14ac:dyDescent="0.25">
      <c r="A9" t="s">
        <v>317</v>
      </c>
      <c r="B9" t="s">
        <v>309</v>
      </c>
      <c r="C9" t="s">
        <v>307</v>
      </c>
      <c r="D9" t="s">
        <v>50</v>
      </c>
      <c r="E9" t="s">
        <v>50</v>
      </c>
      <c r="F9" t="s">
        <v>50</v>
      </c>
      <c r="G9">
        <v>1.7999999999999999E-2</v>
      </c>
    </row>
    <row r="10" spans="1:7" x14ac:dyDescent="0.25">
      <c r="A10" t="s">
        <v>317</v>
      </c>
      <c r="B10" t="s">
        <v>309</v>
      </c>
      <c r="C10" t="s">
        <v>306</v>
      </c>
      <c r="D10" t="s">
        <v>50</v>
      </c>
      <c r="E10" t="s">
        <v>50</v>
      </c>
      <c r="F10" t="s">
        <v>50</v>
      </c>
      <c r="G10">
        <v>4.8000000000000001E-2</v>
      </c>
    </row>
    <row r="11" spans="1:7" x14ac:dyDescent="0.25">
      <c r="A11" t="s">
        <v>317</v>
      </c>
      <c r="B11" t="s">
        <v>309</v>
      </c>
      <c r="C11" t="s">
        <v>305</v>
      </c>
      <c r="D11" t="s">
        <v>50</v>
      </c>
      <c r="E11" t="s">
        <v>50</v>
      </c>
      <c r="F11" t="s">
        <v>50</v>
      </c>
      <c r="G11">
        <v>6.0000000000000001E-3</v>
      </c>
    </row>
    <row r="12" spans="1:7" x14ac:dyDescent="0.25">
      <c r="A12" t="s">
        <v>317</v>
      </c>
      <c r="B12" t="s">
        <v>310</v>
      </c>
      <c r="C12" t="s">
        <v>307</v>
      </c>
      <c r="D12" t="s">
        <v>50</v>
      </c>
      <c r="E12" t="s">
        <v>50</v>
      </c>
      <c r="F12" t="s">
        <v>50</v>
      </c>
      <c r="G12">
        <v>8.0000000000000002E-3</v>
      </c>
    </row>
    <row r="13" spans="1:7" x14ac:dyDescent="0.25">
      <c r="A13" t="s">
        <v>317</v>
      </c>
      <c r="B13" t="s">
        <v>310</v>
      </c>
      <c r="C13" t="s">
        <v>306</v>
      </c>
      <c r="D13" t="s">
        <v>50</v>
      </c>
      <c r="E13" t="s">
        <v>50</v>
      </c>
      <c r="F13" t="s">
        <v>50</v>
      </c>
      <c r="G13">
        <v>1.4E-2</v>
      </c>
    </row>
    <row r="14" spans="1:7" x14ac:dyDescent="0.25">
      <c r="A14" t="s">
        <v>317</v>
      </c>
      <c r="B14" t="s">
        <v>310</v>
      </c>
      <c r="C14" t="s">
        <v>305</v>
      </c>
      <c r="D14" t="s">
        <v>50</v>
      </c>
      <c r="E14" t="s">
        <v>50</v>
      </c>
      <c r="F14" t="s">
        <v>50</v>
      </c>
      <c r="G14">
        <v>2E-3</v>
      </c>
    </row>
    <row r="15" spans="1:7" x14ac:dyDescent="0.25">
      <c r="A15" t="s">
        <v>317</v>
      </c>
      <c r="B15" t="s">
        <v>308</v>
      </c>
      <c r="C15" t="s">
        <v>307</v>
      </c>
      <c r="D15" t="s">
        <v>50</v>
      </c>
      <c r="E15" t="s">
        <v>50</v>
      </c>
      <c r="F15" t="s">
        <v>50</v>
      </c>
      <c r="G15">
        <v>1.2E-2</v>
      </c>
    </row>
    <row r="16" spans="1:7" x14ac:dyDescent="0.25">
      <c r="A16" t="s">
        <v>317</v>
      </c>
      <c r="B16" t="s">
        <v>308</v>
      </c>
      <c r="C16" t="s">
        <v>306</v>
      </c>
      <c r="D16" t="s">
        <v>50</v>
      </c>
      <c r="E16" t="s">
        <v>50</v>
      </c>
      <c r="F16" t="s">
        <v>50</v>
      </c>
      <c r="G16">
        <v>0.14299999999999999</v>
      </c>
    </row>
    <row r="17" spans="1:7" x14ac:dyDescent="0.25">
      <c r="A17" t="s">
        <v>317</v>
      </c>
      <c r="B17" t="s">
        <v>308</v>
      </c>
      <c r="C17" t="s">
        <v>305</v>
      </c>
      <c r="D17" t="s">
        <v>50</v>
      </c>
      <c r="E17" t="s">
        <v>50</v>
      </c>
      <c r="F17" t="s">
        <v>50</v>
      </c>
      <c r="G17">
        <v>1.2999999999999999E-2</v>
      </c>
    </row>
    <row r="18" spans="1:7" x14ac:dyDescent="0.25">
      <c r="A18" t="s">
        <v>318</v>
      </c>
      <c r="B18" t="s">
        <v>304</v>
      </c>
      <c r="C18" t="s">
        <v>307</v>
      </c>
      <c r="D18" t="s">
        <v>50</v>
      </c>
      <c r="E18" t="s">
        <v>50</v>
      </c>
      <c r="F18" t="s">
        <v>50</v>
      </c>
      <c r="G18">
        <v>8.1000000000000003E-2</v>
      </c>
    </row>
    <row r="19" spans="1:7" x14ac:dyDescent="0.25">
      <c r="A19" t="s">
        <v>318</v>
      </c>
      <c r="B19" t="s">
        <v>304</v>
      </c>
      <c r="C19" t="s">
        <v>306</v>
      </c>
      <c r="D19" t="s">
        <v>50</v>
      </c>
      <c r="E19" t="s">
        <v>50</v>
      </c>
      <c r="F19" t="s">
        <v>50</v>
      </c>
      <c r="G19">
        <v>4.4999999999999998E-2</v>
      </c>
    </row>
    <row r="20" spans="1:7" x14ac:dyDescent="0.25">
      <c r="A20" t="s">
        <v>318</v>
      </c>
      <c r="B20" t="s">
        <v>304</v>
      </c>
      <c r="C20" t="s">
        <v>305</v>
      </c>
      <c r="D20" t="s">
        <v>50</v>
      </c>
      <c r="E20" t="s">
        <v>50</v>
      </c>
      <c r="F20" t="s">
        <v>50</v>
      </c>
      <c r="G20">
        <v>3.9E-2</v>
      </c>
    </row>
    <row r="21" spans="1:7" x14ac:dyDescent="0.25">
      <c r="A21" t="s">
        <v>318</v>
      </c>
      <c r="B21" t="s">
        <v>309</v>
      </c>
      <c r="C21" t="s">
        <v>307</v>
      </c>
      <c r="D21" t="s">
        <v>50</v>
      </c>
      <c r="E21" t="s">
        <v>50</v>
      </c>
      <c r="F21" t="s">
        <v>50</v>
      </c>
      <c r="G21">
        <v>6.0999999999999999E-2</v>
      </c>
    </row>
    <row r="22" spans="1:7" x14ac:dyDescent="0.25">
      <c r="A22" t="s">
        <v>318</v>
      </c>
      <c r="B22" t="s">
        <v>309</v>
      </c>
      <c r="C22" t="s">
        <v>306</v>
      </c>
      <c r="D22" t="s">
        <v>50</v>
      </c>
      <c r="E22" t="s">
        <v>50</v>
      </c>
      <c r="F22" t="s">
        <v>50</v>
      </c>
      <c r="G22">
        <v>6.6000000000000003E-2</v>
      </c>
    </row>
    <row r="23" spans="1:7" x14ac:dyDescent="0.25">
      <c r="A23" t="s">
        <v>318</v>
      </c>
      <c r="B23" t="s">
        <v>309</v>
      </c>
      <c r="C23" t="s">
        <v>305</v>
      </c>
      <c r="D23" t="s">
        <v>50</v>
      </c>
      <c r="E23" t="s">
        <v>50</v>
      </c>
      <c r="F23" t="s">
        <v>50</v>
      </c>
      <c r="G23">
        <v>2.5999999999999999E-2</v>
      </c>
    </row>
    <row r="24" spans="1:7" x14ac:dyDescent="0.25">
      <c r="A24" t="s">
        <v>318</v>
      </c>
      <c r="B24" t="s">
        <v>310</v>
      </c>
      <c r="C24" t="s">
        <v>307</v>
      </c>
      <c r="D24" t="s">
        <v>50</v>
      </c>
      <c r="E24" t="s">
        <v>50</v>
      </c>
      <c r="F24" t="s">
        <v>50</v>
      </c>
      <c r="G24">
        <v>2.9000000000000001E-2</v>
      </c>
    </row>
    <row r="25" spans="1:7" x14ac:dyDescent="0.25">
      <c r="A25" t="s">
        <v>318</v>
      </c>
      <c r="B25" t="s">
        <v>310</v>
      </c>
      <c r="C25" t="s">
        <v>306</v>
      </c>
      <c r="D25" t="s">
        <v>50</v>
      </c>
      <c r="E25" t="s">
        <v>50</v>
      </c>
      <c r="F25" t="s">
        <v>50</v>
      </c>
      <c r="G25">
        <v>2.4E-2</v>
      </c>
    </row>
    <row r="26" spans="1:7" x14ac:dyDescent="0.25">
      <c r="A26" t="s">
        <v>318</v>
      </c>
      <c r="B26" t="s">
        <v>310</v>
      </c>
      <c r="C26" t="s">
        <v>305</v>
      </c>
      <c r="D26" t="s">
        <v>50</v>
      </c>
      <c r="E26" t="s">
        <v>50</v>
      </c>
      <c r="F26" t="s">
        <v>50</v>
      </c>
      <c r="G26">
        <v>7.0000000000000001E-3</v>
      </c>
    </row>
    <row r="27" spans="1:7" x14ac:dyDescent="0.25">
      <c r="A27" t="s">
        <v>318</v>
      </c>
      <c r="B27" t="s">
        <v>308</v>
      </c>
      <c r="C27" t="s">
        <v>307</v>
      </c>
      <c r="D27" t="s">
        <v>50</v>
      </c>
      <c r="E27" t="s">
        <v>50</v>
      </c>
      <c r="F27" t="s">
        <v>50</v>
      </c>
      <c r="G27">
        <v>2.7E-2</v>
      </c>
    </row>
    <row r="28" spans="1:7" x14ac:dyDescent="0.25">
      <c r="A28" t="s">
        <v>318</v>
      </c>
      <c r="B28" t="s">
        <v>308</v>
      </c>
      <c r="C28" t="s">
        <v>306</v>
      </c>
      <c r="D28" t="s">
        <v>50</v>
      </c>
      <c r="E28" t="s">
        <v>50</v>
      </c>
      <c r="F28" t="s">
        <v>50</v>
      </c>
      <c r="G28">
        <v>6.9000000000000006E-2</v>
      </c>
    </row>
    <row r="29" spans="1:7" x14ac:dyDescent="0.25">
      <c r="A29" t="s">
        <v>318</v>
      </c>
      <c r="B29" t="s">
        <v>308</v>
      </c>
      <c r="C29" t="s">
        <v>305</v>
      </c>
      <c r="D29" t="s">
        <v>50</v>
      </c>
      <c r="E29" t="s">
        <v>50</v>
      </c>
      <c r="F29" t="s">
        <v>50</v>
      </c>
      <c r="G29">
        <v>2.8000000000000001E-2</v>
      </c>
    </row>
    <row r="30" spans="1:7" x14ac:dyDescent="0.25">
      <c r="A30" t="s">
        <v>319</v>
      </c>
      <c r="B30" t="s">
        <v>304</v>
      </c>
      <c r="C30" t="s">
        <v>307</v>
      </c>
      <c r="D30" t="s">
        <v>50</v>
      </c>
      <c r="E30" t="s">
        <v>50</v>
      </c>
      <c r="F30" t="s">
        <v>50</v>
      </c>
      <c r="G30">
        <v>0.48</v>
      </c>
    </row>
    <row r="31" spans="1:7" x14ac:dyDescent="0.25">
      <c r="A31" t="s">
        <v>319</v>
      </c>
      <c r="B31" t="s">
        <v>304</v>
      </c>
      <c r="C31" t="s">
        <v>306</v>
      </c>
      <c r="D31" t="s">
        <v>50</v>
      </c>
      <c r="E31" t="s">
        <v>50</v>
      </c>
      <c r="F31" t="s">
        <v>50</v>
      </c>
      <c r="G31">
        <v>0.57699999999999996</v>
      </c>
    </row>
    <row r="32" spans="1:7" x14ac:dyDescent="0.25">
      <c r="A32" t="s">
        <v>319</v>
      </c>
      <c r="B32" t="s">
        <v>304</v>
      </c>
      <c r="C32" t="s">
        <v>305</v>
      </c>
      <c r="D32" t="s">
        <v>50</v>
      </c>
      <c r="E32" t="s">
        <v>50</v>
      </c>
      <c r="F32" t="s">
        <v>50</v>
      </c>
      <c r="G32">
        <v>0.52200000000000002</v>
      </c>
    </row>
    <row r="33" spans="1:7" x14ac:dyDescent="0.25">
      <c r="A33" t="s">
        <v>319</v>
      </c>
      <c r="B33" t="s">
        <v>309</v>
      </c>
      <c r="C33" t="s">
        <v>307</v>
      </c>
      <c r="D33" t="s">
        <v>50</v>
      </c>
      <c r="E33" t="s">
        <v>50</v>
      </c>
      <c r="F33" t="s">
        <v>50</v>
      </c>
      <c r="G33">
        <v>0.215</v>
      </c>
    </row>
    <row r="34" spans="1:7" x14ac:dyDescent="0.25">
      <c r="A34" t="s">
        <v>319</v>
      </c>
      <c r="B34" t="s">
        <v>309</v>
      </c>
      <c r="C34" t="s">
        <v>306</v>
      </c>
      <c r="D34" t="s">
        <v>50</v>
      </c>
      <c r="E34" t="s">
        <v>50</v>
      </c>
      <c r="F34" t="s">
        <v>50</v>
      </c>
      <c r="G34">
        <v>0.373</v>
      </c>
    </row>
    <row r="35" spans="1:7" x14ac:dyDescent="0.25">
      <c r="A35" t="s">
        <v>319</v>
      </c>
      <c r="B35" t="s">
        <v>309</v>
      </c>
      <c r="C35" t="s">
        <v>305</v>
      </c>
      <c r="D35" t="s">
        <v>50</v>
      </c>
      <c r="E35" t="s">
        <v>50</v>
      </c>
      <c r="F35" t="s">
        <v>50</v>
      </c>
      <c r="G35">
        <v>0.187</v>
      </c>
    </row>
    <row r="36" spans="1:7" x14ac:dyDescent="0.25">
      <c r="A36" t="s">
        <v>319</v>
      </c>
      <c r="B36" t="s">
        <v>310</v>
      </c>
      <c r="C36" t="s">
        <v>307</v>
      </c>
      <c r="D36" t="s">
        <v>50</v>
      </c>
      <c r="E36" t="s">
        <v>50</v>
      </c>
      <c r="F36" t="s">
        <v>50</v>
      </c>
      <c r="G36">
        <v>0.20200000000000001</v>
      </c>
    </row>
    <row r="37" spans="1:7" x14ac:dyDescent="0.25">
      <c r="A37" t="s">
        <v>319</v>
      </c>
      <c r="B37" t="s">
        <v>310</v>
      </c>
      <c r="C37" t="s">
        <v>306</v>
      </c>
      <c r="D37" t="s">
        <v>50</v>
      </c>
      <c r="E37" t="s">
        <v>50</v>
      </c>
      <c r="F37" t="s">
        <v>50</v>
      </c>
      <c r="G37">
        <v>0.35699999999999998</v>
      </c>
    </row>
    <row r="38" spans="1:7" x14ac:dyDescent="0.25">
      <c r="A38" t="s">
        <v>319</v>
      </c>
      <c r="B38" t="s">
        <v>310</v>
      </c>
      <c r="C38" t="s">
        <v>305</v>
      </c>
      <c r="D38" t="s">
        <v>50</v>
      </c>
      <c r="E38" t="s">
        <v>50</v>
      </c>
      <c r="F38" t="s">
        <v>50</v>
      </c>
      <c r="G38">
        <v>0.17499999999999999</v>
      </c>
    </row>
    <row r="39" spans="1:7" x14ac:dyDescent="0.25">
      <c r="A39" t="s">
        <v>319</v>
      </c>
      <c r="B39" t="s">
        <v>308</v>
      </c>
      <c r="C39" t="s">
        <v>307</v>
      </c>
      <c r="D39" t="s">
        <v>50</v>
      </c>
      <c r="E39" t="s">
        <v>50</v>
      </c>
      <c r="F39" t="s">
        <v>50</v>
      </c>
      <c r="G39">
        <v>0.28699999999999998</v>
      </c>
    </row>
    <row r="40" spans="1:7" x14ac:dyDescent="0.25">
      <c r="A40" t="s">
        <v>319</v>
      </c>
      <c r="B40" t="s">
        <v>308</v>
      </c>
      <c r="C40" t="s">
        <v>306</v>
      </c>
      <c r="D40" t="s">
        <v>50</v>
      </c>
      <c r="E40" t="s">
        <v>50</v>
      </c>
      <c r="F40" t="s">
        <v>50</v>
      </c>
      <c r="G40">
        <v>0.53200000000000003</v>
      </c>
    </row>
    <row r="41" spans="1:7" x14ac:dyDescent="0.25">
      <c r="A41" t="s">
        <v>319</v>
      </c>
      <c r="B41" t="s">
        <v>308</v>
      </c>
      <c r="C41" t="s">
        <v>305</v>
      </c>
      <c r="D41" t="s">
        <v>50</v>
      </c>
      <c r="E41" t="s">
        <v>50</v>
      </c>
      <c r="F41" t="s">
        <v>50</v>
      </c>
      <c r="G41">
        <v>0.29699999999999999</v>
      </c>
    </row>
    <row r="42" spans="1:7" x14ac:dyDescent="0.25">
      <c r="A42" t="s">
        <v>320</v>
      </c>
      <c r="B42" t="s">
        <v>304</v>
      </c>
      <c r="C42" t="s">
        <v>307</v>
      </c>
      <c r="D42" t="s">
        <v>50</v>
      </c>
      <c r="E42" t="s">
        <v>50</v>
      </c>
      <c r="F42" t="s">
        <v>50</v>
      </c>
      <c r="G42">
        <v>0.316</v>
      </c>
    </row>
    <row r="43" spans="1:7" x14ac:dyDescent="0.25">
      <c r="A43" t="s">
        <v>320</v>
      </c>
      <c r="B43" t="s">
        <v>304</v>
      </c>
      <c r="C43" t="s">
        <v>306</v>
      </c>
      <c r="D43" t="s">
        <v>50</v>
      </c>
      <c r="E43" t="s">
        <v>50</v>
      </c>
      <c r="F43" t="s">
        <v>50</v>
      </c>
      <c r="G43">
        <v>0.28699999999999998</v>
      </c>
    </row>
    <row r="44" spans="1:7" x14ac:dyDescent="0.25">
      <c r="A44" t="s">
        <v>320</v>
      </c>
      <c r="B44" t="s">
        <v>304</v>
      </c>
      <c r="C44" t="s">
        <v>305</v>
      </c>
      <c r="D44" t="s">
        <v>50</v>
      </c>
      <c r="E44" t="s">
        <v>50</v>
      </c>
      <c r="F44" t="s">
        <v>50</v>
      </c>
      <c r="G44">
        <v>0.38600000000000001</v>
      </c>
    </row>
    <row r="45" spans="1:7" x14ac:dyDescent="0.25">
      <c r="A45" t="s">
        <v>320</v>
      </c>
      <c r="B45" t="s">
        <v>309</v>
      </c>
      <c r="C45" t="s">
        <v>307</v>
      </c>
      <c r="D45" t="s">
        <v>50</v>
      </c>
      <c r="E45" t="s">
        <v>50</v>
      </c>
      <c r="F45" t="s">
        <v>50</v>
      </c>
      <c r="G45">
        <v>0.70599999999999996</v>
      </c>
    </row>
    <row r="46" spans="1:7" x14ac:dyDescent="0.25">
      <c r="A46" t="s">
        <v>320</v>
      </c>
      <c r="B46" t="s">
        <v>309</v>
      </c>
      <c r="C46" t="s">
        <v>306</v>
      </c>
      <c r="D46" t="s">
        <v>50</v>
      </c>
      <c r="E46" t="s">
        <v>50</v>
      </c>
      <c r="F46" t="s">
        <v>50</v>
      </c>
      <c r="G46">
        <v>0.51300000000000001</v>
      </c>
    </row>
    <row r="47" spans="1:7" x14ac:dyDescent="0.25">
      <c r="A47" t="s">
        <v>320</v>
      </c>
      <c r="B47" t="s">
        <v>309</v>
      </c>
      <c r="C47" t="s">
        <v>305</v>
      </c>
      <c r="D47" t="s">
        <v>50</v>
      </c>
      <c r="E47" t="s">
        <v>50</v>
      </c>
      <c r="F47" t="s">
        <v>50</v>
      </c>
      <c r="G47">
        <v>0.78100000000000003</v>
      </c>
    </row>
    <row r="48" spans="1:7" x14ac:dyDescent="0.25">
      <c r="A48" t="s">
        <v>320</v>
      </c>
      <c r="B48" t="s">
        <v>310</v>
      </c>
      <c r="C48" t="s">
        <v>307</v>
      </c>
      <c r="D48" t="s">
        <v>50</v>
      </c>
      <c r="E48" t="s">
        <v>50</v>
      </c>
      <c r="F48" t="s">
        <v>50</v>
      </c>
      <c r="G48">
        <v>0.76100000000000001</v>
      </c>
    </row>
    <row r="49" spans="1:7" x14ac:dyDescent="0.25">
      <c r="A49" t="s">
        <v>320</v>
      </c>
      <c r="B49" t="s">
        <v>310</v>
      </c>
      <c r="C49" t="s">
        <v>306</v>
      </c>
      <c r="D49" t="s">
        <v>50</v>
      </c>
      <c r="E49" t="s">
        <v>50</v>
      </c>
      <c r="F49" t="s">
        <v>50</v>
      </c>
      <c r="G49">
        <v>0.60499999999999998</v>
      </c>
    </row>
    <row r="50" spans="1:7" x14ac:dyDescent="0.25">
      <c r="A50" t="s">
        <v>320</v>
      </c>
      <c r="B50" t="s">
        <v>310</v>
      </c>
      <c r="C50" t="s">
        <v>305</v>
      </c>
      <c r="D50" t="s">
        <v>50</v>
      </c>
      <c r="E50" t="s">
        <v>50</v>
      </c>
      <c r="F50" t="s">
        <v>50</v>
      </c>
      <c r="G50">
        <v>0.81599999999999995</v>
      </c>
    </row>
    <row r="51" spans="1:7" x14ac:dyDescent="0.25">
      <c r="A51" t="s">
        <v>320</v>
      </c>
      <c r="B51" t="s">
        <v>308</v>
      </c>
      <c r="C51" t="s">
        <v>307</v>
      </c>
      <c r="D51" t="s">
        <v>50</v>
      </c>
      <c r="E51" t="s">
        <v>50</v>
      </c>
      <c r="F51" t="s">
        <v>50</v>
      </c>
      <c r="G51">
        <v>0.67400000000000004</v>
      </c>
    </row>
    <row r="52" spans="1:7" x14ac:dyDescent="0.25">
      <c r="A52" t="s">
        <v>320</v>
      </c>
      <c r="B52" t="s">
        <v>308</v>
      </c>
      <c r="C52" t="s">
        <v>306</v>
      </c>
      <c r="D52" t="s">
        <v>50</v>
      </c>
      <c r="E52" t="s">
        <v>50</v>
      </c>
      <c r="F52" t="s">
        <v>50</v>
      </c>
      <c r="G52">
        <v>0.25600000000000001</v>
      </c>
    </row>
    <row r="53" spans="1:7" x14ac:dyDescent="0.25">
      <c r="A53" t="s">
        <v>320</v>
      </c>
      <c r="B53" t="s">
        <v>308</v>
      </c>
      <c r="C53" t="s">
        <v>305</v>
      </c>
      <c r="D53" t="s">
        <v>50</v>
      </c>
      <c r="E53" t="s">
        <v>50</v>
      </c>
      <c r="F53" t="s">
        <v>50</v>
      </c>
      <c r="G53">
        <v>0.66200000000000003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G13"/>
  <sheetViews>
    <sheetView workbookViewId="0"/>
  </sheetViews>
  <sheetFormatPr defaultRowHeight="15" x14ac:dyDescent="0.25"/>
  <cols>
    <col min="1" max="1" width="3.42578125" customWidth="1"/>
    <col min="2" max="2" width="53.85546875" customWidth="1"/>
    <col min="3" max="3" width="14.85546875" customWidth="1"/>
    <col min="4" max="4" width="11.7109375" customWidth="1"/>
  </cols>
  <sheetData>
    <row r="2" spans="2:7" ht="20.25" thickBot="1" x14ac:dyDescent="0.35">
      <c r="B2" s="15" t="s">
        <v>224</v>
      </c>
      <c r="C2" s="15"/>
      <c r="D2" s="15"/>
      <c r="E2" s="15"/>
      <c r="F2" s="15"/>
      <c r="G2" s="15"/>
    </row>
    <row r="3" spans="2:7" ht="15.75" thickTop="1" x14ac:dyDescent="0.25"/>
    <row r="4" spans="2:7" ht="36" customHeight="1" x14ac:dyDescent="0.25">
      <c r="B4" s="220" t="s">
        <v>344</v>
      </c>
      <c r="C4" s="220"/>
      <c r="D4" s="220"/>
      <c r="E4" s="220"/>
      <c r="F4" s="220"/>
      <c r="G4" s="220"/>
    </row>
    <row r="5" spans="2:7" ht="15.75" thickBot="1" x14ac:dyDescent="0.3"/>
    <row r="6" spans="2:7" ht="75" x14ac:dyDescent="0.3">
      <c r="B6" s="136" t="s">
        <v>225</v>
      </c>
      <c r="C6" s="134" t="s">
        <v>230</v>
      </c>
      <c r="D6" s="135" t="s">
        <v>231</v>
      </c>
    </row>
    <row r="7" spans="2:7" x14ac:dyDescent="0.25">
      <c r="B7" s="53" t="s">
        <v>226</v>
      </c>
      <c r="C7" s="54">
        <v>1.1499999999999999</v>
      </c>
      <c r="D7" s="60">
        <v>12</v>
      </c>
    </row>
    <row r="8" spans="2:7" x14ac:dyDescent="0.25">
      <c r="B8" s="53" t="s">
        <v>227</v>
      </c>
      <c r="C8" s="54">
        <v>1.57</v>
      </c>
      <c r="D8" s="60">
        <v>6.5</v>
      </c>
    </row>
    <row r="9" spans="2:7" x14ac:dyDescent="0.25">
      <c r="B9" s="53" t="s">
        <v>228</v>
      </c>
      <c r="C9" s="54">
        <v>1.1299999999999999</v>
      </c>
      <c r="D9" s="60">
        <v>8.3000000000000007</v>
      </c>
    </row>
    <row r="10" spans="2:7" ht="15.75" thickBot="1" x14ac:dyDescent="0.3">
      <c r="B10" s="68" t="s">
        <v>229</v>
      </c>
      <c r="C10" s="69">
        <v>1.84</v>
      </c>
      <c r="D10" s="74">
        <v>4.7</v>
      </c>
    </row>
    <row r="12" spans="2:7" x14ac:dyDescent="0.25">
      <c r="B12" s="94" t="s">
        <v>233</v>
      </c>
    </row>
    <row r="13" spans="2:7" ht="166.5" customHeight="1" x14ac:dyDescent="0.25">
      <c r="B13" s="221" t="s">
        <v>232</v>
      </c>
      <c r="C13" s="221"/>
      <c r="D13" s="221"/>
      <c r="E13" s="221"/>
      <c r="F13" s="221"/>
      <c r="G13" s="221"/>
    </row>
  </sheetData>
  <mergeCells count="2">
    <mergeCell ref="B4:G4"/>
    <mergeCell ref="B13:G13"/>
  </mergeCells>
  <pageMargins left="0.7" right="0.7" top="0.75" bottom="0.75" header="0.3" footer="0.3"/>
  <pageSetup scale="83" orientation="portrait" r:id="rId1"/>
  <headerFooter>
    <oddFooter>&amp;L&amp;Z&amp;F &amp;A&amp;C&amp;P&amp;R&amp;D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K30"/>
  <sheetViews>
    <sheetView workbookViewId="0"/>
  </sheetViews>
  <sheetFormatPr defaultRowHeight="15" x14ac:dyDescent="0.25"/>
  <cols>
    <col min="1" max="1" width="2.42578125" customWidth="1"/>
    <col min="2" max="2" width="55.7109375" customWidth="1"/>
    <col min="3" max="4" width="8.42578125" customWidth="1"/>
    <col min="5" max="6" width="8.140625" customWidth="1"/>
    <col min="7" max="7" width="6.7109375" customWidth="1"/>
    <col min="8" max="9" width="9.85546875" customWidth="1"/>
    <col min="10" max="10" width="12.28515625" customWidth="1"/>
    <col min="11" max="11" width="9.85546875" customWidth="1"/>
  </cols>
  <sheetData>
    <row r="2" spans="2:11" ht="20.25" thickBot="1" x14ac:dyDescent="0.35">
      <c r="B2" s="15" t="s">
        <v>241</v>
      </c>
      <c r="C2" s="15"/>
      <c r="D2" s="15"/>
      <c r="E2" s="15"/>
      <c r="F2" s="15"/>
      <c r="G2" s="15"/>
      <c r="H2" s="15"/>
      <c r="I2" s="15"/>
    </row>
    <row r="3" spans="2:11" ht="15.75" thickTop="1" x14ac:dyDescent="0.25">
      <c r="B3" s="137" t="s">
        <v>358</v>
      </c>
      <c r="C3" s="137"/>
      <c r="D3" s="169"/>
    </row>
    <row r="4" spans="2:11" ht="15.75" thickBot="1" x14ac:dyDescent="0.3">
      <c r="B4" t="s">
        <v>242</v>
      </c>
    </row>
    <row r="5" spans="2:11" x14ac:dyDescent="0.25">
      <c r="B5" s="154"/>
      <c r="C5" s="155" t="s">
        <v>63</v>
      </c>
      <c r="D5" s="155" t="s">
        <v>59</v>
      </c>
      <c r="E5" s="155" t="s">
        <v>245</v>
      </c>
      <c r="F5" s="155" t="s">
        <v>247</v>
      </c>
      <c r="G5" s="156"/>
      <c r="H5" s="222" t="s">
        <v>243</v>
      </c>
      <c r="I5" s="223"/>
      <c r="J5" s="222" t="s">
        <v>244</v>
      </c>
      <c r="K5" s="224"/>
    </row>
    <row r="6" spans="2:11" ht="15.75" thickBot="1" x14ac:dyDescent="0.3">
      <c r="B6" s="157" t="s">
        <v>2</v>
      </c>
      <c r="C6" s="158" t="s">
        <v>246</v>
      </c>
      <c r="D6" s="158" t="s">
        <v>249</v>
      </c>
      <c r="E6" s="158" t="s">
        <v>246</v>
      </c>
      <c r="F6" s="158" t="s">
        <v>248</v>
      </c>
      <c r="G6" s="158" t="s">
        <v>62</v>
      </c>
      <c r="H6" s="158" t="s">
        <v>64</v>
      </c>
      <c r="I6" s="158" t="s">
        <v>65</v>
      </c>
      <c r="J6" s="158" t="s">
        <v>64</v>
      </c>
      <c r="K6" s="159" t="s">
        <v>65</v>
      </c>
    </row>
    <row r="7" spans="2:11" x14ac:dyDescent="0.25">
      <c r="B7" s="142" t="str">
        <f>'Measure Definitions'!L7</f>
        <v>RB-Appl-EffCW-med-ElecDHW-GasCDryer-Tier1-Front</v>
      </c>
      <c r="C7" s="144" t="s">
        <v>69</v>
      </c>
      <c r="D7" s="144" t="s">
        <v>250</v>
      </c>
      <c r="E7" s="144" t="s">
        <v>67</v>
      </c>
      <c r="F7" s="144" t="s">
        <v>68</v>
      </c>
      <c r="G7" s="144">
        <v>1</v>
      </c>
      <c r="H7" s="166">
        <f t="shared" ref="H7:H29" si="0">VLOOKUP($C7&amp;$E7&amp;$F7&amp;"0",tblTechnologies,MATCH("IMEF",hHdrTechnologies,0),FALSE)</f>
        <v>1.84</v>
      </c>
      <c r="I7" s="166">
        <f t="shared" ref="I7:I29" si="1">VLOOKUP($C7&amp;$E7&amp;$F7&amp;"0",tblTechnologies,MATCH("IWF",hHdrTechnologies,0),FALSE)</f>
        <v>4.7</v>
      </c>
      <c r="J7" s="160" t="str">
        <f t="shared" ref="J7:J29" si="2">VLOOKUP($C7&amp;$E7&amp;$F7&amp;G7,tblTechnologies,MATCH("IMEF",hHdrTechnologies,0),FALSE)</f>
        <v>2.38-2.74</v>
      </c>
      <c r="K7" s="161" t="str">
        <f t="shared" ref="K7:K29" si="3">VLOOKUP($C7&amp;$E7&amp;$F7&amp;G7,tblTechnologies,MATCH("IWF",hHdrTechnologies,0),FALSE)</f>
        <v>&lt;=3.7</v>
      </c>
    </row>
    <row r="8" spans="2:11" x14ac:dyDescent="0.25">
      <c r="B8" s="142" t="str">
        <f>'Measure Definitions'!L8</f>
        <v>RB-Appl-EffCW-med-ElecDHW-GasCDryer-Tier2-Front</v>
      </c>
      <c r="C8" s="144" t="s">
        <v>69</v>
      </c>
      <c r="D8" s="144" t="s">
        <v>250</v>
      </c>
      <c r="E8" s="144" t="s">
        <v>67</v>
      </c>
      <c r="F8" s="144" t="s">
        <v>68</v>
      </c>
      <c r="G8" s="144">
        <v>2</v>
      </c>
      <c r="H8" s="166">
        <f t="shared" si="0"/>
        <v>1.84</v>
      </c>
      <c r="I8" s="166">
        <f t="shared" si="1"/>
        <v>4.7</v>
      </c>
      <c r="J8" s="160" t="str">
        <f t="shared" si="2"/>
        <v>2.74-2.92</v>
      </c>
      <c r="K8" s="161" t="str">
        <f t="shared" si="3"/>
        <v>&lt;=3.2</v>
      </c>
    </row>
    <row r="9" spans="2:11" x14ac:dyDescent="0.25">
      <c r="B9" s="150" t="str">
        <f>'Measure Definitions'!L9</f>
        <v>RB-Appl-EffCW-med-ElecDHW-GasCDryer-Tier3-Front</v>
      </c>
      <c r="C9" s="152" t="s">
        <v>69</v>
      </c>
      <c r="D9" s="152" t="s">
        <v>250</v>
      </c>
      <c r="E9" s="152" t="s">
        <v>67</v>
      </c>
      <c r="F9" s="152" t="s">
        <v>68</v>
      </c>
      <c r="G9" s="152">
        <v>3</v>
      </c>
      <c r="H9" s="167">
        <f t="shared" si="0"/>
        <v>1.84</v>
      </c>
      <c r="I9" s="167">
        <f t="shared" si="1"/>
        <v>4.7</v>
      </c>
      <c r="J9" s="162" t="str">
        <f t="shared" si="2"/>
        <v>&gt;2.92</v>
      </c>
      <c r="K9" s="163" t="str">
        <f t="shared" si="3"/>
        <v>&lt;=3.2</v>
      </c>
    </row>
    <row r="10" spans="2:11" x14ac:dyDescent="0.25">
      <c r="B10" s="142" t="str">
        <f>'Measure Definitions'!L10</f>
        <v>RB-Appl-EffCW-med-GasDHW-ElecCDryer-Tier1-Front</v>
      </c>
      <c r="C10" s="144" t="s">
        <v>69</v>
      </c>
      <c r="D10" s="144" t="s">
        <v>250</v>
      </c>
      <c r="E10" s="144" t="s">
        <v>68</v>
      </c>
      <c r="F10" s="144" t="s">
        <v>67</v>
      </c>
      <c r="G10" s="144">
        <v>1</v>
      </c>
      <c r="H10" s="166">
        <f t="shared" si="0"/>
        <v>1.84</v>
      </c>
      <c r="I10" s="166">
        <f t="shared" si="1"/>
        <v>4.7</v>
      </c>
      <c r="J10" s="160" t="str">
        <f t="shared" si="2"/>
        <v>2.38-2.74</v>
      </c>
      <c r="K10" s="161" t="str">
        <f t="shared" si="3"/>
        <v>&lt;=3.7</v>
      </c>
    </row>
    <row r="11" spans="2:11" x14ac:dyDescent="0.25">
      <c r="B11" s="142" t="str">
        <f>'Measure Definitions'!L11</f>
        <v>RB-Appl-EffCW-med-GasDHW-ElecCDryer-Tier2-Front</v>
      </c>
      <c r="C11" s="144" t="s">
        <v>69</v>
      </c>
      <c r="D11" s="144" t="s">
        <v>250</v>
      </c>
      <c r="E11" s="144" t="s">
        <v>68</v>
      </c>
      <c r="F11" s="144" t="s">
        <v>67</v>
      </c>
      <c r="G11" s="144">
        <v>2</v>
      </c>
      <c r="H11" s="166">
        <f t="shared" si="0"/>
        <v>1.84</v>
      </c>
      <c r="I11" s="166">
        <f t="shared" si="1"/>
        <v>4.7</v>
      </c>
      <c r="J11" s="160" t="str">
        <f t="shared" si="2"/>
        <v>2.74-2.92</v>
      </c>
      <c r="K11" s="161" t="str">
        <f t="shared" si="3"/>
        <v>&lt;=3.2</v>
      </c>
    </row>
    <row r="12" spans="2:11" x14ac:dyDescent="0.25">
      <c r="B12" s="150" t="str">
        <f>'Measure Definitions'!L12</f>
        <v>RB-Appl-EffCW-med-GasDHW-ElecCDryer-Tier3-Front</v>
      </c>
      <c r="C12" s="152" t="s">
        <v>69</v>
      </c>
      <c r="D12" s="152" t="s">
        <v>250</v>
      </c>
      <c r="E12" s="152" t="s">
        <v>68</v>
      </c>
      <c r="F12" s="152" t="s">
        <v>67</v>
      </c>
      <c r="G12" s="152">
        <v>3</v>
      </c>
      <c r="H12" s="167">
        <f t="shared" si="0"/>
        <v>1.84</v>
      </c>
      <c r="I12" s="167">
        <f t="shared" si="1"/>
        <v>4.7</v>
      </c>
      <c r="J12" s="162" t="str">
        <f t="shared" si="2"/>
        <v>&gt;2.92</v>
      </c>
      <c r="K12" s="163" t="str">
        <f t="shared" si="3"/>
        <v>&lt;=3.2</v>
      </c>
    </row>
    <row r="13" spans="2:11" x14ac:dyDescent="0.25">
      <c r="B13" s="142" t="str">
        <f>'Measure Definitions'!L13</f>
        <v>RE-Appl-EffCW-med-ElecDHW-ElecCDryer-Tier1-Front</v>
      </c>
      <c r="C13" s="144" t="s">
        <v>69</v>
      </c>
      <c r="D13" s="144" t="s">
        <v>250</v>
      </c>
      <c r="E13" s="144" t="s">
        <v>67</v>
      </c>
      <c r="F13" s="144" t="s">
        <v>67</v>
      </c>
      <c r="G13" s="144">
        <v>1</v>
      </c>
      <c r="H13" s="166">
        <f t="shared" si="0"/>
        <v>1.84</v>
      </c>
      <c r="I13" s="166">
        <f t="shared" si="1"/>
        <v>4.7</v>
      </c>
      <c r="J13" s="160" t="str">
        <f t="shared" si="2"/>
        <v>2.38-2.74</v>
      </c>
      <c r="K13" s="161" t="str">
        <f t="shared" si="3"/>
        <v>&lt;=3.7</v>
      </c>
    </row>
    <row r="14" spans="2:11" x14ac:dyDescent="0.25">
      <c r="B14" s="142" t="str">
        <f>'Measure Definitions'!L14</f>
        <v>RE-Appl-EffCW-med-ElecDHW-ElecCDryer-Tier2-Front</v>
      </c>
      <c r="C14" s="144" t="s">
        <v>69</v>
      </c>
      <c r="D14" s="144" t="s">
        <v>250</v>
      </c>
      <c r="E14" s="144" t="s">
        <v>67</v>
      </c>
      <c r="F14" s="144" t="s">
        <v>67</v>
      </c>
      <c r="G14" s="144">
        <v>2</v>
      </c>
      <c r="H14" s="166">
        <f t="shared" si="0"/>
        <v>1.84</v>
      </c>
      <c r="I14" s="166">
        <f t="shared" si="1"/>
        <v>4.7</v>
      </c>
      <c r="J14" s="160" t="str">
        <f t="shared" si="2"/>
        <v>2.74-2.92</v>
      </c>
      <c r="K14" s="161" t="str">
        <f t="shared" si="3"/>
        <v>&lt;=3.2</v>
      </c>
    </row>
    <row r="15" spans="2:11" x14ac:dyDescent="0.25">
      <c r="B15" s="150" t="str">
        <f>'Measure Definitions'!L15</f>
        <v>RE-Appl-EffCW-med-ElecDHW-ElecCDryer-Tier3-Front</v>
      </c>
      <c r="C15" s="152" t="s">
        <v>69</v>
      </c>
      <c r="D15" s="152" t="s">
        <v>250</v>
      </c>
      <c r="E15" s="152" t="s">
        <v>67</v>
      </c>
      <c r="F15" s="152" t="s">
        <v>67</v>
      </c>
      <c r="G15" s="152">
        <v>3</v>
      </c>
      <c r="H15" s="167">
        <f t="shared" si="0"/>
        <v>1.84</v>
      </c>
      <c r="I15" s="167">
        <f t="shared" si="1"/>
        <v>4.7</v>
      </c>
      <c r="J15" s="162" t="str">
        <f t="shared" si="2"/>
        <v>&gt;2.92</v>
      </c>
      <c r="K15" s="163" t="str">
        <f t="shared" si="3"/>
        <v>&lt;=3.2</v>
      </c>
    </row>
    <row r="16" spans="2:11" x14ac:dyDescent="0.25">
      <c r="B16" s="142" t="str">
        <f>'Measure Definitions'!L16</f>
        <v>RB-Appl-EffCW-med-GasDHW-GasCDryer-Tier1-Front</v>
      </c>
      <c r="C16" s="144" t="s">
        <v>69</v>
      </c>
      <c r="D16" s="144" t="s">
        <v>250</v>
      </c>
      <c r="E16" s="144" t="s">
        <v>68</v>
      </c>
      <c r="F16" s="144" t="s">
        <v>68</v>
      </c>
      <c r="G16" s="144">
        <v>1</v>
      </c>
      <c r="H16" s="166">
        <f t="shared" si="0"/>
        <v>1.84</v>
      </c>
      <c r="I16" s="166">
        <f t="shared" si="1"/>
        <v>4.7</v>
      </c>
      <c r="J16" s="160" t="str">
        <f t="shared" si="2"/>
        <v>2.38-2.74</v>
      </c>
      <c r="K16" s="161" t="str">
        <f t="shared" si="3"/>
        <v>&lt;=3.7</v>
      </c>
    </row>
    <row r="17" spans="2:11" x14ac:dyDescent="0.25">
      <c r="B17" s="142" t="str">
        <f>'Measure Definitions'!L17</f>
        <v>RB-Appl-EffCW-med-GasDHW-GasCDryer-Tier2-Front</v>
      </c>
      <c r="C17" s="144" t="s">
        <v>69</v>
      </c>
      <c r="D17" s="144" t="s">
        <v>250</v>
      </c>
      <c r="E17" s="144" t="s">
        <v>68</v>
      </c>
      <c r="F17" s="144" t="s">
        <v>68</v>
      </c>
      <c r="G17" s="144">
        <v>2</v>
      </c>
      <c r="H17" s="166">
        <f t="shared" si="0"/>
        <v>1.84</v>
      </c>
      <c r="I17" s="166">
        <f t="shared" si="1"/>
        <v>4.7</v>
      </c>
      <c r="J17" s="160" t="str">
        <f t="shared" si="2"/>
        <v>2.74-2.92</v>
      </c>
      <c r="K17" s="161" t="str">
        <f t="shared" si="3"/>
        <v>&lt;=3.2</v>
      </c>
    </row>
    <row r="18" spans="2:11" x14ac:dyDescent="0.25">
      <c r="B18" s="150" t="str">
        <f>'Measure Definitions'!L18</f>
        <v>RB-Appl-EffCW-med-GasDHW-GasCDryer-Tier3-Front</v>
      </c>
      <c r="C18" s="152" t="s">
        <v>69</v>
      </c>
      <c r="D18" s="152" t="s">
        <v>250</v>
      </c>
      <c r="E18" s="152" t="s">
        <v>68</v>
      </c>
      <c r="F18" s="152" t="s">
        <v>68</v>
      </c>
      <c r="G18" s="152">
        <v>3</v>
      </c>
      <c r="H18" s="167">
        <f t="shared" si="0"/>
        <v>1.84</v>
      </c>
      <c r="I18" s="167">
        <f t="shared" si="1"/>
        <v>4.7</v>
      </c>
      <c r="J18" s="162" t="str">
        <f t="shared" si="2"/>
        <v>&gt;2.92</v>
      </c>
      <c r="K18" s="163" t="str">
        <f t="shared" si="3"/>
        <v>&lt;=3.2</v>
      </c>
    </row>
    <row r="19" spans="2:11" x14ac:dyDescent="0.25">
      <c r="B19" s="189" t="str">
        <f>'Measure Definitions'!L19</f>
        <v>RB-Appl-EffCW-med-ElecDHW-GasCDryer-Tier1-Top</v>
      </c>
      <c r="C19" s="234" t="s">
        <v>75</v>
      </c>
      <c r="D19" s="234" t="s">
        <v>250</v>
      </c>
      <c r="E19" s="234" t="s">
        <v>67</v>
      </c>
      <c r="F19" s="234" t="s">
        <v>68</v>
      </c>
      <c r="G19" s="234">
        <v>1</v>
      </c>
      <c r="H19" s="235">
        <v>1.57</v>
      </c>
      <c r="I19" s="235">
        <v>6.5</v>
      </c>
      <c r="J19" s="236" t="str">
        <f t="shared" si="2"/>
        <v>2.06 to &lt;2.32</v>
      </c>
      <c r="K19" s="237" t="str">
        <f t="shared" si="3"/>
        <v>&lt;=4.3</v>
      </c>
    </row>
    <row r="20" spans="2:11" x14ac:dyDescent="0.25">
      <c r="B20" s="142" t="str">
        <f>'Measure Definitions'!L20</f>
        <v>RB-Appl-EffCW-med-ElecDHW-GasCDryer-Tier2-Top</v>
      </c>
      <c r="C20" s="144" t="s">
        <v>75</v>
      </c>
      <c r="D20" s="144" t="s">
        <v>250</v>
      </c>
      <c r="E20" s="144" t="s">
        <v>67</v>
      </c>
      <c r="F20" s="144" t="s">
        <v>68</v>
      </c>
      <c r="G20" s="144">
        <v>2</v>
      </c>
      <c r="H20" s="166">
        <f>$H$19</f>
        <v>1.57</v>
      </c>
      <c r="I20" s="166">
        <f>$I$19</f>
        <v>6.5</v>
      </c>
      <c r="J20" s="160" t="str">
        <f t="shared" si="2"/>
        <v>2.32 to &lt;2.76</v>
      </c>
      <c r="K20" s="161" t="str">
        <f t="shared" si="3"/>
        <v>&lt;=3.7</v>
      </c>
    </row>
    <row r="21" spans="2:11" x14ac:dyDescent="0.25">
      <c r="B21" s="150" t="str">
        <f>'Measure Definitions'!L21</f>
        <v>RB-Appl-EffCW-med-ElecDHW-GasCDryer-Tier3-Top</v>
      </c>
      <c r="C21" s="152" t="s">
        <v>75</v>
      </c>
      <c r="D21" s="152" t="s">
        <v>250</v>
      </c>
      <c r="E21" s="152" t="s">
        <v>67</v>
      </c>
      <c r="F21" s="152" t="s">
        <v>68</v>
      </c>
      <c r="G21" s="152">
        <v>3</v>
      </c>
      <c r="H21" s="167">
        <f>$H$19</f>
        <v>1.57</v>
      </c>
      <c r="I21" s="167">
        <f>$I$19</f>
        <v>6.5</v>
      </c>
      <c r="J21" s="162" t="str">
        <f t="shared" ref="J21" si="4">VLOOKUP($C21&amp;$E21&amp;$F21&amp;G21,tblTechnologies,MATCH("IMEF",hHdrTechnologies,0),FALSE)</f>
        <v>&gt;=2.76</v>
      </c>
      <c r="K21" s="163" t="str">
        <f t="shared" ref="K21" si="5">VLOOKUP($C21&amp;$E21&amp;$F21&amp;G21,tblTechnologies,MATCH("IWF",hHdrTechnologies,0),FALSE)</f>
        <v>&lt;=3.2</v>
      </c>
    </row>
    <row r="22" spans="2:11" x14ac:dyDescent="0.25">
      <c r="B22" s="189" t="str">
        <f>'Measure Definitions'!L22</f>
        <v>RB-Appl-EffCW-med-GasDHW-ElecCDryer-Tier1-Top</v>
      </c>
      <c r="C22" s="234" t="s">
        <v>75</v>
      </c>
      <c r="D22" s="234" t="s">
        <v>250</v>
      </c>
      <c r="E22" s="234" t="s">
        <v>68</v>
      </c>
      <c r="F22" s="234" t="s">
        <v>67</v>
      </c>
      <c r="G22" s="234">
        <v>1</v>
      </c>
      <c r="H22" s="235">
        <f t="shared" ref="H22:H30" si="6">$H$19</f>
        <v>1.57</v>
      </c>
      <c r="I22" s="235">
        <f t="shared" ref="I22:I30" si="7">$I$19</f>
        <v>6.5</v>
      </c>
      <c r="J22" s="236" t="str">
        <f t="shared" si="2"/>
        <v>2.06 to &lt;2.32</v>
      </c>
      <c r="K22" s="237" t="str">
        <f t="shared" si="3"/>
        <v>&lt;=4.3</v>
      </c>
    </row>
    <row r="23" spans="2:11" x14ac:dyDescent="0.25">
      <c r="B23" s="142" t="str">
        <f>'Measure Definitions'!L23</f>
        <v>RB-Appl-EffCW-med-GasDHW-ElecCDryer-Tier2-Top</v>
      </c>
      <c r="C23" s="144" t="s">
        <v>75</v>
      </c>
      <c r="D23" s="144" t="s">
        <v>250</v>
      </c>
      <c r="E23" s="144" t="s">
        <v>68</v>
      </c>
      <c r="F23" s="144" t="s">
        <v>67</v>
      </c>
      <c r="G23" s="144">
        <v>2</v>
      </c>
      <c r="H23" s="166">
        <f t="shared" si="6"/>
        <v>1.57</v>
      </c>
      <c r="I23" s="166">
        <f t="shared" si="7"/>
        <v>6.5</v>
      </c>
      <c r="J23" s="160" t="str">
        <f t="shared" si="2"/>
        <v>2.32 to &lt;2.76</v>
      </c>
      <c r="K23" s="161" t="str">
        <f t="shared" si="3"/>
        <v>&lt;=3.7</v>
      </c>
    </row>
    <row r="24" spans="2:11" x14ac:dyDescent="0.25">
      <c r="B24" s="150" t="str">
        <f>'Measure Definitions'!L24</f>
        <v>RB-Appl-EffCW-med-GasDHW-ElecCDryer-Tier3-Top</v>
      </c>
      <c r="C24" s="152" t="s">
        <v>75</v>
      </c>
      <c r="D24" s="152" t="s">
        <v>250</v>
      </c>
      <c r="E24" s="152" t="s">
        <v>68</v>
      </c>
      <c r="F24" s="152" t="s">
        <v>67</v>
      </c>
      <c r="G24" s="152">
        <v>3</v>
      </c>
      <c r="H24" s="167">
        <f t="shared" si="6"/>
        <v>1.57</v>
      </c>
      <c r="I24" s="167">
        <f t="shared" si="7"/>
        <v>6.5</v>
      </c>
      <c r="J24" s="162" t="str">
        <f t="shared" ref="J24" si="8">VLOOKUP($C24&amp;$E24&amp;$F24&amp;G24,tblTechnologies,MATCH("IMEF",hHdrTechnologies,0),FALSE)</f>
        <v>&gt;=2.76</v>
      </c>
      <c r="K24" s="163" t="str">
        <f t="shared" ref="K24" si="9">VLOOKUP($C24&amp;$E24&amp;$F24&amp;G24,tblTechnologies,MATCH("IWF",hHdrTechnologies,0),FALSE)</f>
        <v>&lt;=3.2</v>
      </c>
    </row>
    <row r="25" spans="2:11" x14ac:dyDescent="0.25">
      <c r="B25" s="189" t="str">
        <f>'Measure Definitions'!L25</f>
        <v>RE-Appl-EffCW-med-ElecDHW-ElecCDryer-Tier1-Top</v>
      </c>
      <c r="C25" s="234" t="s">
        <v>75</v>
      </c>
      <c r="D25" s="234" t="s">
        <v>250</v>
      </c>
      <c r="E25" s="234" t="s">
        <v>67</v>
      </c>
      <c r="F25" s="234" t="s">
        <v>67</v>
      </c>
      <c r="G25" s="234">
        <v>1</v>
      </c>
      <c r="H25" s="235">
        <f t="shared" si="6"/>
        <v>1.57</v>
      </c>
      <c r="I25" s="235">
        <f t="shared" si="7"/>
        <v>6.5</v>
      </c>
      <c r="J25" s="236" t="str">
        <f t="shared" si="2"/>
        <v>2.06 to &lt;2.32</v>
      </c>
      <c r="K25" s="237" t="str">
        <f t="shared" si="3"/>
        <v>&lt;=4.3</v>
      </c>
    </row>
    <row r="26" spans="2:11" x14ac:dyDescent="0.25">
      <c r="B26" s="142" t="str">
        <f>'Measure Definitions'!L26</f>
        <v>RE-Appl-EffCW-med-ElecDHW-ElecCDryer-Tier2-Top</v>
      </c>
      <c r="C26" s="144" t="s">
        <v>75</v>
      </c>
      <c r="D26" s="144" t="s">
        <v>250</v>
      </c>
      <c r="E26" s="144" t="s">
        <v>67</v>
      </c>
      <c r="F26" s="144" t="s">
        <v>67</v>
      </c>
      <c r="G26" s="144">
        <v>2</v>
      </c>
      <c r="H26" s="166">
        <f t="shared" si="6"/>
        <v>1.57</v>
      </c>
      <c r="I26" s="166">
        <f t="shared" si="7"/>
        <v>6.5</v>
      </c>
      <c r="J26" s="160" t="str">
        <f t="shared" si="2"/>
        <v>2.32 to &lt;2.76</v>
      </c>
      <c r="K26" s="161" t="str">
        <f t="shared" si="3"/>
        <v>&lt;=3.7</v>
      </c>
    </row>
    <row r="27" spans="2:11" x14ac:dyDescent="0.25">
      <c r="B27" s="150" t="str">
        <f>'Measure Definitions'!L27</f>
        <v>RE-Appl-EffCW-med-ElecDHW-ElecCDryer-Tier3-Top</v>
      </c>
      <c r="C27" s="152" t="s">
        <v>75</v>
      </c>
      <c r="D27" s="152" t="s">
        <v>250</v>
      </c>
      <c r="E27" s="152" t="s">
        <v>67</v>
      </c>
      <c r="F27" s="152" t="s">
        <v>67</v>
      </c>
      <c r="G27" s="152">
        <v>3</v>
      </c>
      <c r="H27" s="167">
        <f t="shared" si="6"/>
        <v>1.57</v>
      </c>
      <c r="I27" s="167">
        <f t="shared" si="7"/>
        <v>6.5</v>
      </c>
      <c r="J27" s="162" t="str">
        <f t="shared" ref="J27" si="10">VLOOKUP($C27&amp;$E27&amp;$F27&amp;G27,tblTechnologies,MATCH("IMEF",hHdrTechnologies,0),FALSE)</f>
        <v>&gt;=2.76</v>
      </c>
      <c r="K27" s="163" t="str">
        <f t="shared" ref="K27" si="11">VLOOKUP($C27&amp;$E27&amp;$F27&amp;G27,tblTechnologies,MATCH("IWF",hHdrTechnologies,0),FALSE)</f>
        <v>&lt;=3.2</v>
      </c>
    </row>
    <row r="28" spans="2:11" x14ac:dyDescent="0.25">
      <c r="B28" s="189" t="str">
        <f>'Measure Definitions'!L28</f>
        <v>RB-Appl-EffCW-med-GasDHW-GasCDryer-Tier1-Top</v>
      </c>
      <c r="C28" s="234" t="s">
        <v>75</v>
      </c>
      <c r="D28" s="234" t="s">
        <v>250</v>
      </c>
      <c r="E28" s="234" t="s">
        <v>68</v>
      </c>
      <c r="F28" s="234" t="s">
        <v>68</v>
      </c>
      <c r="G28" s="234">
        <v>1</v>
      </c>
      <c r="H28" s="235">
        <f t="shared" si="6"/>
        <v>1.57</v>
      </c>
      <c r="I28" s="235">
        <f t="shared" si="7"/>
        <v>6.5</v>
      </c>
      <c r="J28" s="236" t="str">
        <f t="shared" si="2"/>
        <v>2.06 to &lt;2.32</v>
      </c>
      <c r="K28" s="237" t="str">
        <f t="shared" si="3"/>
        <v>&lt;=4.3</v>
      </c>
    </row>
    <row r="29" spans="2:11" x14ac:dyDescent="0.25">
      <c r="B29" s="142" t="str">
        <f>'Measure Definitions'!L29</f>
        <v>RB-Appl-EffCW-med-GasDHW-GasCDryer-Tier2-Top</v>
      </c>
      <c r="C29" s="144" t="s">
        <v>75</v>
      </c>
      <c r="D29" s="144" t="s">
        <v>250</v>
      </c>
      <c r="E29" s="144" t="s">
        <v>68</v>
      </c>
      <c r="F29" s="144" t="s">
        <v>68</v>
      </c>
      <c r="G29" s="144">
        <v>2</v>
      </c>
      <c r="H29" s="166">
        <f t="shared" si="6"/>
        <v>1.57</v>
      </c>
      <c r="I29" s="166">
        <f t="shared" si="7"/>
        <v>6.5</v>
      </c>
      <c r="J29" s="160" t="str">
        <f t="shared" si="2"/>
        <v>2.32 to &lt;2.76</v>
      </c>
      <c r="K29" s="161" t="str">
        <f t="shared" si="3"/>
        <v>&lt;=3.7</v>
      </c>
    </row>
    <row r="30" spans="2:11" ht="15.75" thickBot="1" x14ac:dyDescent="0.3">
      <c r="B30" s="146" t="str">
        <f>'Measure Definitions'!L30</f>
        <v>RB-Appl-EffCW-med-GasDHW-GasCDryer-Tier3-Top</v>
      </c>
      <c r="C30" s="148" t="s">
        <v>75</v>
      </c>
      <c r="D30" s="148" t="s">
        <v>250</v>
      </c>
      <c r="E30" s="148" t="s">
        <v>68</v>
      </c>
      <c r="F30" s="148" t="s">
        <v>68</v>
      </c>
      <c r="G30" s="148">
        <v>3</v>
      </c>
      <c r="H30" s="168">
        <f t="shared" si="6"/>
        <v>1.57</v>
      </c>
      <c r="I30" s="168">
        <f t="shared" si="7"/>
        <v>6.5</v>
      </c>
      <c r="J30" s="164" t="str">
        <f t="shared" ref="J30" si="12">VLOOKUP($C30&amp;$E30&amp;$F30&amp;G30,tblTechnologies,MATCH("IMEF",hHdrTechnologies,0),FALSE)</f>
        <v>&gt;=2.76</v>
      </c>
      <c r="K30" s="165" t="str">
        <f t="shared" ref="K30" si="13">VLOOKUP($C30&amp;$E30&amp;$F30&amp;G30,tblTechnologies,MATCH("IWF",hHdrTechnologies,0),FALSE)</f>
        <v>&lt;=3.2</v>
      </c>
    </row>
  </sheetData>
  <mergeCells count="2">
    <mergeCell ref="H5:I5"/>
    <mergeCell ref="J5:K5"/>
  </mergeCells>
  <pageMargins left="0.7" right="0.7" top="0.75" bottom="0.75" header="0.3" footer="0.3"/>
  <pageSetup scale="67" orientation="portrait" r:id="rId1"/>
  <headerFooter>
    <oddFooter>&amp;L&amp;Z&amp;F &amp;A&amp;C&amp;P&amp;R&amp;D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J37"/>
  <sheetViews>
    <sheetView workbookViewId="0"/>
  </sheetViews>
  <sheetFormatPr defaultRowHeight="15" x14ac:dyDescent="0.25"/>
  <cols>
    <col min="1" max="1" width="2.42578125" customWidth="1"/>
    <col min="2" max="2" width="38" customWidth="1"/>
    <col min="4" max="4" width="11.85546875" bestFit="1" customWidth="1"/>
  </cols>
  <sheetData>
    <row r="2" spans="2:10" ht="20.25" thickBot="1" x14ac:dyDescent="0.35">
      <c r="B2" s="15" t="s">
        <v>362</v>
      </c>
      <c r="C2" s="15"/>
      <c r="D2" s="15"/>
      <c r="E2" s="15"/>
      <c r="F2" s="15"/>
      <c r="G2" s="15"/>
      <c r="H2" s="15"/>
      <c r="I2" s="15"/>
      <c r="J2" s="15"/>
    </row>
    <row r="3" spans="2:10" ht="15.75" thickTop="1" x14ac:dyDescent="0.25">
      <c r="B3" s="137" t="s">
        <v>359</v>
      </c>
      <c r="C3" s="137"/>
    </row>
    <row r="4" spans="2:10" ht="15.75" thickBot="1" x14ac:dyDescent="0.3"/>
    <row r="5" spans="2:10" ht="30.75" thickBot="1" x14ac:dyDescent="0.3">
      <c r="B5" s="138" t="s">
        <v>55</v>
      </c>
      <c r="C5" s="139" t="s">
        <v>236</v>
      </c>
      <c r="D5" s="140" t="s">
        <v>64</v>
      </c>
      <c r="E5" s="140" t="s">
        <v>237</v>
      </c>
      <c r="F5" s="139" t="s">
        <v>238</v>
      </c>
      <c r="G5" s="141" t="s">
        <v>239</v>
      </c>
    </row>
    <row r="6" spans="2:10" x14ac:dyDescent="0.25">
      <c r="B6" s="142" t="str">
        <f>Technologies!G13</f>
        <v>CW-Front-Tier0-ElecDHW-GasDryer</v>
      </c>
      <c r="C6" s="143" t="s">
        <v>69</v>
      </c>
      <c r="D6" s="144">
        <f>Technologies!P13</f>
        <v>1.84</v>
      </c>
      <c r="E6" s="144">
        <f>Technologies!Q13</f>
        <v>4.7</v>
      </c>
      <c r="F6" s="143" t="s">
        <v>240</v>
      </c>
      <c r="G6" s="145" t="s">
        <v>68</v>
      </c>
    </row>
    <row r="7" spans="2:10" x14ac:dyDescent="0.25">
      <c r="B7" s="142" t="str">
        <f>Technologies!G14</f>
        <v>CW-Front-Tier1-ElecDHW-GasDryer</v>
      </c>
      <c r="C7" s="143" t="s">
        <v>69</v>
      </c>
      <c r="D7" s="144" t="str">
        <f>Technologies!P14</f>
        <v>2.38-2.74</v>
      </c>
      <c r="E7" s="144" t="str">
        <f>Technologies!Q14</f>
        <v>&lt;=3.7</v>
      </c>
      <c r="F7" s="143" t="s">
        <v>240</v>
      </c>
      <c r="G7" s="145" t="s">
        <v>68</v>
      </c>
    </row>
    <row r="8" spans="2:10" x14ac:dyDescent="0.25">
      <c r="B8" s="142" t="str">
        <f>Technologies!G15</f>
        <v>CW-Front-Tier2-ElecDHW-GasDryer</v>
      </c>
      <c r="C8" s="143" t="s">
        <v>69</v>
      </c>
      <c r="D8" s="144" t="str">
        <f>Technologies!P15</f>
        <v>2.74-2.92</v>
      </c>
      <c r="E8" s="144" t="str">
        <f>Technologies!Q15</f>
        <v>&lt;=3.2</v>
      </c>
      <c r="F8" s="143" t="s">
        <v>240</v>
      </c>
      <c r="G8" s="145" t="s">
        <v>68</v>
      </c>
    </row>
    <row r="9" spans="2:10" x14ac:dyDescent="0.25">
      <c r="B9" s="150" t="str">
        <f>Technologies!G16</f>
        <v>CW-Front-Tier3-ElecDHW-GasDryer</v>
      </c>
      <c r="C9" s="151" t="s">
        <v>69</v>
      </c>
      <c r="D9" s="152" t="str">
        <f>Technologies!P16</f>
        <v>&gt;2.92</v>
      </c>
      <c r="E9" s="152" t="str">
        <f>Technologies!Q16</f>
        <v>&lt;=3.2</v>
      </c>
      <c r="F9" s="151" t="s">
        <v>240</v>
      </c>
      <c r="G9" s="153" t="s">
        <v>68</v>
      </c>
    </row>
    <row r="10" spans="2:10" x14ac:dyDescent="0.25">
      <c r="B10" s="142" t="str">
        <f>Technologies!G17</f>
        <v>CW-Front-Tier0-GasDHW-ElecDryer</v>
      </c>
      <c r="C10" s="143" t="s">
        <v>69</v>
      </c>
      <c r="D10" s="144">
        <f>Technologies!P17</f>
        <v>1.84</v>
      </c>
      <c r="E10" s="144">
        <f>Technologies!Q17</f>
        <v>4.7</v>
      </c>
      <c r="F10" s="143" t="s">
        <v>68</v>
      </c>
      <c r="G10" s="145" t="s">
        <v>240</v>
      </c>
    </row>
    <row r="11" spans="2:10" x14ac:dyDescent="0.25">
      <c r="B11" s="142" t="str">
        <f>Technologies!G18</f>
        <v>CW-Front-Tier1-GasDHW-ElecDryer</v>
      </c>
      <c r="C11" s="143" t="s">
        <v>69</v>
      </c>
      <c r="D11" s="144" t="str">
        <f>Technologies!P18</f>
        <v>2.38-2.74</v>
      </c>
      <c r="E11" s="144" t="str">
        <f>Technologies!Q18</f>
        <v>&lt;=3.7</v>
      </c>
      <c r="F11" s="143" t="s">
        <v>68</v>
      </c>
      <c r="G11" s="145" t="s">
        <v>240</v>
      </c>
    </row>
    <row r="12" spans="2:10" x14ac:dyDescent="0.25">
      <c r="B12" s="142" t="str">
        <f>Technologies!G19</f>
        <v>CW-Front-Tier2-GasDHW-ElecDryer</v>
      </c>
      <c r="C12" s="143" t="s">
        <v>69</v>
      </c>
      <c r="D12" s="144" t="str">
        <f>Technologies!P19</f>
        <v>2.74-2.92</v>
      </c>
      <c r="E12" s="144" t="str">
        <f>Technologies!Q19</f>
        <v>&lt;=3.2</v>
      </c>
      <c r="F12" s="143" t="s">
        <v>68</v>
      </c>
      <c r="G12" s="145" t="s">
        <v>240</v>
      </c>
    </row>
    <row r="13" spans="2:10" x14ac:dyDescent="0.25">
      <c r="B13" s="150" t="str">
        <f>Technologies!G20</f>
        <v>CW-Front-Tier3-GasDHW-ElecDryer</v>
      </c>
      <c r="C13" s="151" t="s">
        <v>69</v>
      </c>
      <c r="D13" s="152" t="str">
        <f>Technologies!P20</f>
        <v>&gt;2.92</v>
      </c>
      <c r="E13" s="152" t="str">
        <f>Technologies!Q20</f>
        <v>&lt;=3.2</v>
      </c>
      <c r="F13" s="151" t="s">
        <v>68</v>
      </c>
      <c r="G13" s="153" t="s">
        <v>240</v>
      </c>
    </row>
    <row r="14" spans="2:10" x14ac:dyDescent="0.25">
      <c r="B14" s="142" t="str">
        <f>Technologies!G21</f>
        <v>CW-Front-Tier0-ElecDHW-ElecDryer</v>
      </c>
      <c r="C14" s="143" t="s">
        <v>69</v>
      </c>
      <c r="D14" s="144">
        <f>Technologies!P21</f>
        <v>1.84</v>
      </c>
      <c r="E14" s="144">
        <f>Technologies!Q21</f>
        <v>4.7</v>
      </c>
      <c r="F14" s="143" t="s">
        <v>240</v>
      </c>
      <c r="G14" s="145" t="s">
        <v>240</v>
      </c>
    </row>
    <row r="15" spans="2:10" x14ac:dyDescent="0.25">
      <c r="B15" s="142" t="str">
        <f>Technologies!G22</f>
        <v>CW-Front-Tier1-ElecDHW-ElecDryer</v>
      </c>
      <c r="C15" s="143" t="s">
        <v>69</v>
      </c>
      <c r="D15" s="144" t="str">
        <f>Technologies!P22</f>
        <v>2.38-2.74</v>
      </c>
      <c r="E15" s="144" t="str">
        <f>Technologies!Q22</f>
        <v>&lt;=3.7</v>
      </c>
      <c r="F15" s="143" t="s">
        <v>240</v>
      </c>
      <c r="G15" s="145" t="s">
        <v>240</v>
      </c>
    </row>
    <row r="16" spans="2:10" x14ac:dyDescent="0.25">
      <c r="B16" s="142" t="str">
        <f>Technologies!G23</f>
        <v>CW-Front-Tier2-ElecDHW-ElecDryer</v>
      </c>
      <c r="C16" s="143" t="s">
        <v>69</v>
      </c>
      <c r="D16" s="144" t="str">
        <f>Technologies!P23</f>
        <v>2.74-2.92</v>
      </c>
      <c r="E16" s="144" t="str">
        <f>Technologies!Q23</f>
        <v>&lt;=3.2</v>
      </c>
      <c r="F16" s="143" t="s">
        <v>240</v>
      </c>
      <c r="G16" s="145" t="s">
        <v>240</v>
      </c>
    </row>
    <row r="17" spans="2:7" x14ac:dyDescent="0.25">
      <c r="B17" s="150" t="str">
        <f>Technologies!G24</f>
        <v>CW-Front-Tier3-ElecDHW-ElecDryer</v>
      </c>
      <c r="C17" s="151" t="s">
        <v>69</v>
      </c>
      <c r="D17" s="152" t="str">
        <f>Technologies!P24</f>
        <v>&gt;2.92</v>
      </c>
      <c r="E17" s="152" t="str">
        <f>Technologies!Q24</f>
        <v>&lt;=3.2</v>
      </c>
      <c r="F17" s="151" t="s">
        <v>240</v>
      </c>
      <c r="G17" s="153" t="s">
        <v>240</v>
      </c>
    </row>
    <row r="18" spans="2:7" x14ac:dyDescent="0.25">
      <c r="B18" s="142" t="str">
        <f>Technologies!G25</f>
        <v>CW-Front-Tier0-GasDHW-GasDryer</v>
      </c>
      <c r="C18" s="143" t="s">
        <v>69</v>
      </c>
      <c r="D18" s="144">
        <f>Technologies!P25</f>
        <v>1.84</v>
      </c>
      <c r="E18" s="144">
        <f>Technologies!Q25</f>
        <v>4.7</v>
      </c>
      <c r="F18" s="143" t="s">
        <v>68</v>
      </c>
      <c r="G18" s="145" t="s">
        <v>68</v>
      </c>
    </row>
    <row r="19" spans="2:7" x14ac:dyDescent="0.25">
      <c r="B19" s="142" t="str">
        <f>Technologies!G26</f>
        <v>CW-Front-Tier1-GasDHW-GasDryer</v>
      </c>
      <c r="C19" s="143" t="s">
        <v>69</v>
      </c>
      <c r="D19" s="144" t="str">
        <f>Technologies!P26</f>
        <v>2.38-2.74</v>
      </c>
      <c r="E19" s="144" t="str">
        <f>Technologies!Q26</f>
        <v>&lt;=3.7</v>
      </c>
      <c r="F19" s="143" t="s">
        <v>68</v>
      </c>
      <c r="G19" s="145" t="s">
        <v>68</v>
      </c>
    </row>
    <row r="20" spans="2:7" x14ac:dyDescent="0.25">
      <c r="B20" s="142" t="str">
        <f>Technologies!G27</f>
        <v>CW-Front-Tier2-GasDHW-GasDryer</v>
      </c>
      <c r="C20" s="143" t="s">
        <v>69</v>
      </c>
      <c r="D20" s="144" t="str">
        <f>Technologies!P27</f>
        <v>2.74-2.92</v>
      </c>
      <c r="E20" s="144" t="str">
        <f>Technologies!Q27</f>
        <v>&lt;=3.2</v>
      </c>
      <c r="F20" s="143" t="s">
        <v>68</v>
      </c>
      <c r="G20" s="145" t="s">
        <v>68</v>
      </c>
    </row>
    <row r="21" spans="2:7" x14ac:dyDescent="0.25">
      <c r="B21" s="150" t="str">
        <f>Technologies!G28</f>
        <v>CW-Front-Tier3-GasDHW-GasDryer</v>
      </c>
      <c r="C21" s="151" t="s">
        <v>69</v>
      </c>
      <c r="D21" s="152" t="str">
        <f>Technologies!P28</f>
        <v>&gt;2.92</v>
      </c>
      <c r="E21" s="152" t="str">
        <f>Technologies!Q28</f>
        <v>&lt;=3.2</v>
      </c>
      <c r="F21" s="151" t="s">
        <v>68</v>
      </c>
      <c r="G21" s="153" t="s">
        <v>68</v>
      </c>
    </row>
    <row r="22" spans="2:7" x14ac:dyDescent="0.25">
      <c r="B22" s="189" t="str">
        <f>Technologies!G29</f>
        <v>CW-Top-Tier0-ElecDHW-GasDryer</v>
      </c>
      <c r="C22" s="107" t="s">
        <v>75</v>
      </c>
      <c r="D22" s="234">
        <f>Technologies!P29</f>
        <v>1.57</v>
      </c>
      <c r="E22" s="234" t="str">
        <f>Technologies!Q29</f>
        <v>&lt;=6.5</v>
      </c>
      <c r="F22" s="107" t="s">
        <v>240</v>
      </c>
      <c r="G22" s="190" t="s">
        <v>68</v>
      </c>
    </row>
    <row r="23" spans="2:7" x14ac:dyDescent="0.25">
      <c r="B23" s="142" t="str">
        <f>Technologies!G30</f>
        <v>CW-Top-Tier1-ElecDHW-GasDryer</v>
      </c>
      <c r="C23" s="143" t="s">
        <v>75</v>
      </c>
      <c r="D23" s="144" t="str">
        <f>Technologies!P30</f>
        <v>2.06 to &lt;2.32</v>
      </c>
      <c r="E23" s="144" t="str">
        <f>Technologies!Q30</f>
        <v>&lt;=4.3</v>
      </c>
      <c r="F23" s="143" t="s">
        <v>240</v>
      </c>
      <c r="G23" s="145" t="s">
        <v>68</v>
      </c>
    </row>
    <row r="24" spans="2:7" x14ac:dyDescent="0.25">
      <c r="B24" s="142" t="str">
        <f>Technologies!G31</f>
        <v>CW-Top-Tier2-ElecDHW-GasDryer</v>
      </c>
      <c r="C24" s="143" t="s">
        <v>75</v>
      </c>
      <c r="D24" s="144" t="str">
        <f>Technologies!P31</f>
        <v>2.32 to &lt;2.76</v>
      </c>
      <c r="E24" s="144" t="str">
        <f>Technologies!Q31</f>
        <v>&lt;=3.7</v>
      </c>
      <c r="F24" s="143" t="s">
        <v>240</v>
      </c>
      <c r="G24" s="145" t="s">
        <v>68</v>
      </c>
    </row>
    <row r="25" spans="2:7" x14ac:dyDescent="0.25">
      <c r="B25" s="150" t="str">
        <f>Technologies!G32</f>
        <v>CW-Top-Tier3-ElecDHW-GasDryer</v>
      </c>
      <c r="C25" s="151" t="s">
        <v>75</v>
      </c>
      <c r="D25" s="152" t="str">
        <f>Technologies!P32</f>
        <v>&gt;=2.76</v>
      </c>
      <c r="E25" s="152" t="str">
        <f>Technologies!Q32</f>
        <v>&lt;=3.2</v>
      </c>
      <c r="F25" s="151" t="s">
        <v>240</v>
      </c>
      <c r="G25" s="153" t="s">
        <v>68</v>
      </c>
    </row>
    <row r="26" spans="2:7" x14ac:dyDescent="0.25">
      <c r="B26" s="142" t="str">
        <f>Technologies!G33</f>
        <v>CW-Top-Tier0-GasDHW-ElecDryer</v>
      </c>
      <c r="C26" s="143" t="s">
        <v>75</v>
      </c>
      <c r="D26" s="144">
        <f>Technologies!P33</f>
        <v>1.57</v>
      </c>
      <c r="E26" s="144" t="str">
        <f>Technologies!Q33</f>
        <v>&lt;=6.5</v>
      </c>
      <c r="F26" s="143" t="s">
        <v>68</v>
      </c>
      <c r="G26" s="145" t="s">
        <v>240</v>
      </c>
    </row>
    <row r="27" spans="2:7" x14ac:dyDescent="0.25">
      <c r="B27" s="142" t="str">
        <f>Technologies!G34</f>
        <v>CW-Top-Tier1-GasDHW-ElecDryer</v>
      </c>
      <c r="C27" s="143" t="s">
        <v>75</v>
      </c>
      <c r="D27" s="144" t="str">
        <f>Technologies!P34</f>
        <v>2.06 to &lt;2.32</v>
      </c>
      <c r="E27" s="144" t="str">
        <f>Technologies!Q34</f>
        <v>&lt;=4.3</v>
      </c>
      <c r="F27" s="143" t="s">
        <v>68</v>
      </c>
      <c r="G27" s="145" t="s">
        <v>240</v>
      </c>
    </row>
    <row r="28" spans="2:7" x14ac:dyDescent="0.25">
      <c r="B28" s="142" t="str">
        <f>Technologies!G35</f>
        <v>CW-Top-Tier2-GasDHW-ElecDryer</v>
      </c>
      <c r="C28" s="143" t="s">
        <v>75</v>
      </c>
      <c r="D28" s="144" t="str">
        <f>Technologies!P35</f>
        <v>2.32 to &lt;2.76</v>
      </c>
      <c r="E28" s="144" t="str">
        <f>Technologies!Q35</f>
        <v>&lt;=3.7</v>
      </c>
      <c r="F28" s="143" t="s">
        <v>68</v>
      </c>
      <c r="G28" s="145" t="s">
        <v>240</v>
      </c>
    </row>
    <row r="29" spans="2:7" x14ac:dyDescent="0.25">
      <c r="B29" s="150" t="str">
        <f>Technologies!G36</f>
        <v>CW-Top-Tier3-GasDHW-ElecDryer</v>
      </c>
      <c r="C29" s="151" t="s">
        <v>75</v>
      </c>
      <c r="D29" s="152" t="str">
        <f>Technologies!P36</f>
        <v>&gt;=2.76</v>
      </c>
      <c r="E29" s="152" t="str">
        <f>Technologies!Q36</f>
        <v>&lt;=3.2</v>
      </c>
      <c r="F29" s="151" t="s">
        <v>240</v>
      </c>
      <c r="G29" s="153" t="s">
        <v>68</v>
      </c>
    </row>
    <row r="30" spans="2:7" x14ac:dyDescent="0.25">
      <c r="B30" s="142" t="str">
        <f>Technologies!G37</f>
        <v>CW-Top-Tier0-ElecDHW-ElecDryer</v>
      </c>
      <c r="C30" s="143" t="s">
        <v>75</v>
      </c>
      <c r="D30" s="144">
        <f>Technologies!P37</f>
        <v>1.57</v>
      </c>
      <c r="E30" s="144" t="str">
        <f>Technologies!Q37</f>
        <v>&lt;=6.5</v>
      </c>
      <c r="F30" s="143" t="s">
        <v>240</v>
      </c>
      <c r="G30" s="145" t="s">
        <v>240</v>
      </c>
    </row>
    <row r="31" spans="2:7" x14ac:dyDescent="0.25">
      <c r="B31" s="142" t="str">
        <f>Technologies!G38</f>
        <v>CW-Top-Tier1-ElecDHW-ElecDryer</v>
      </c>
      <c r="C31" s="143" t="s">
        <v>75</v>
      </c>
      <c r="D31" s="144" t="str">
        <f>Technologies!P38</f>
        <v>2.06 to &lt;2.32</v>
      </c>
      <c r="E31" s="144" t="str">
        <f>Technologies!Q38</f>
        <v>&lt;=4.3</v>
      </c>
      <c r="F31" s="143" t="s">
        <v>240</v>
      </c>
      <c r="G31" s="145" t="s">
        <v>240</v>
      </c>
    </row>
    <row r="32" spans="2:7" x14ac:dyDescent="0.25">
      <c r="B32" s="142" t="str">
        <f>Technologies!G39</f>
        <v>CW-Top-Tier2-ElecDHW-ElecDryer</v>
      </c>
      <c r="C32" s="143" t="s">
        <v>75</v>
      </c>
      <c r="D32" s="144" t="str">
        <f>Technologies!P39</f>
        <v>2.32 to &lt;2.76</v>
      </c>
      <c r="E32" s="144" t="str">
        <f>Technologies!Q39</f>
        <v>&lt;=3.7</v>
      </c>
      <c r="F32" s="143" t="s">
        <v>240</v>
      </c>
      <c r="G32" s="145" t="s">
        <v>240</v>
      </c>
    </row>
    <row r="33" spans="2:7" x14ac:dyDescent="0.25">
      <c r="B33" s="150" t="str">
        <f>Technologies!G40</f>
        <v>CW-Top-Tier3-ElecDHW-ElecDryer</v>
      </c>
      <c r="C33" s="151" t="s">
        <v>75</v>
      </c>
      <c r="D33" s="152" t="str">
        <f>Technologies!P40</f>
        <v>&gt;=2.76</v>
      </c>
      <c r="E33" s="152" t="str">
        <f>Technologies!Q40</f>
        <v>&lt;=3.2</v>
      </c>
      <c r="F33" s="151" t="s">
        <v>240</v>
      </c>
      <c r="G33" s="153" t="s">
        <v>68</v>
      </c>
    </row>
    <row r="34" spans="2:7" x14ac:dyDescent="0.25">
      <c r="B34" s="142" t="str">
        <f>Technologies!G41</f>
        <v>CW-Top-Tier0-GasDHW-GasDryer</v>
      </c>
      <c r="C34" s="143" t="s">
        <v>75</v>
      </c>
      <c r="D34" s="144">
        <f>Technologies!P41</f>
        <v>1.57</v>
      </c>
      <c r="E34" s="144" t="str">
        <f>Technologies!Q41</f>
        <v>&lt;=6.5</v>
      </c>
      <c r="F34" s="143" t="s">
        <v>68</v>
      </c>
      <c r="G34" s="145" t="s">
        <v>68</v>
      </c>
    </row>
    <row r="35" spans="2:7" x14ac:dyDescent="0.25">
      <c r="B35" s="142" t="str">
        <f>Technologies!G42</f>
        <v>CW-Top-Tier1-GasDHW-GasDryer</v>
      </c>
      <c r="C35" s="143" t="s">
        <v>75</v>
      </c>
      <c r="D35" s="144" t="str">
        <f>Technologies!P42</f>
        <v>2.06 to &lt;2.32</v>
      </c>
      <c r="E35" s="144" t="str">
        <f>Technologies!Q42</f>
        <v>&lt;=4.3</v>
      </c>
      <c r="F35" s="143" t="s">
        <v>68</v>
      </c>
      <c r="G35" s="145" t="s">
        <v>68</v>
      </c>
    </row>
    <row r="36" spans="2:7" x14ac:dyDescent="0.25">
      <c r="B36" s="142" t="str">
        <f>Technologies!G43</f>
        <v>CW-Top-Tier2-GasDHW-GasDryer</v>
      </c>
      <c r="C36" s="143" t="s">
        <v>75</v>
      </c>
      <c r="D36" s="144" t="str">
        <f>Technologies!P43</f>
        <v>2.32 to &lt;2.76</v>
      </c>
      <c r="E36" s="144" t="str">
        <f>Technologies!Q43</f>
        <v>&lt;=3.7</v>
      </c>
      <c r="F36" s="143" t="s">
        <v>68</v>
      </c>
      <c r="G36" s="145" t="s">
        <v>68</v>
      </c>
    </row>
    <row r="37" spans="2:7" ht="15.75" thickBot="1" x14ac:dyDescent="0.3">
      <c r="B37" s="146" t="str">
        <f>Technologies!G44</f>
        <v>CW-Top-Tier3-GasDHW-GasDryer</v>
      </c>
      <c r="C37" s="147" t="s">
        <v>75</v>
      </c>
      <c r="D37" s="148" t="str">
        <f>Technologies!P44</f>
        <v>&gt;=2.76</v>
      </c>
      <c r="E37" s="148" t="str">
        <f>Technologies!Q44</f>
        <v>&lt;=3.2</v>
      </c>
      <c r="F37" s="147" t="s">
        <v>240</v>
      </c>
      <c r="G37" s="149" t="s">
        <v>68</v>
      </c>
    </row>
  </sheetData>
  <pageMargins left="0.7" right="0.7" top="0.75" bottom="0.75" header="0.3" footer="0.3"/>
  <pageSetup scale="97" orientation="portrait" r:id="rId1"/>
  <headerFooter>
    <oddFooter>&amp;L&amp;Z&amp;F &amp;A&amp;C&amp;P&amp;R&amp;D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I76"/>
  <sheetViews>
    <sheetView topLeftCell="A14" workbookViewId="0">
      <selection activeCell="A14" sqref="A14"/>
    </sheetView>
  </sheetViews>
  <sheetFormatPr defaultRowHeight="15" x14ac:dyDescent="0.25"/>
  <cols>
    <col min="1" max="1" width="2.7109375" customWidth="1"/>
    <col min="2" max="2" width="13.140625" bestFit="1" customWidth="1"/>
    <col min="3" max="3" width="14.140625" bestFit="1" customWidth="1"/>
    <col min="4" max="4" width="2.85546875" customWidth="1"/>
    <col min="5" max="5" width="5" bestFit="1" customWidth="1"/>
    <col min="6" max="6" width="6.5703125" bestFit="1" customWidth="1"/>
    <col min="7" max="7" width="6.42578125" customWidth="1"/>
    <col min="8" max="8" width="5" bestFit="1" customWidth="1"/>
    <col min="9" max="9" width="7" bestFit="1" customWidth="1"/>
    <col min="10" max="10" width="7.42578125" bestFit="1" customWidth="1"/>
    <col min="11" max="11" width="5.42578125" bestFit="1" customWidth="1"/>
    <col min="12" max="12" width="7.140625" customWidth="1"/>
    <col min="13" max="14" width="6.7109375" customWidth="1"/>
    <col min="15" max="15" width="6.28515625" customWidth="1"/>
    <col min="16" max="16" width="6.140625" customWidth="1"/>
    <col min="17" max="17" width="7.42578125" customWidth="1"/>
    <col min="18" max="18" width="6.28515625" customWidth="1"/>
    <col min="19" max="19" width="10.28515625" customWidth="1"/>
    <col min="20" max="20" width="8.85546875" customWidth="1"/>
    <col min="21" max="21" width="5.42578125" customWidth="1"/>
    <col min="22" max="22" width="6.140625" customWidth="1"/>
    <col min="23" max="23" width="5.42578125" bestFit="1" customWidth="1"/>
    <col min="24" max="24" width="3.42578125" customWidth="1"/>
    <col min="25" max="25" width="6.140625" customWidth="1"/>
    <col min="26" max="27" width="6.42578125" customWidth="1"/>
    <col min="28" max="30" width="7.5703125" customWidth="1"/>
    <col min="31" max="31" width="2.140625" customWidth="1"/>
    <col min="32" max="33" width="7.28515625" customWidth="1"/>
  </cols>
  <sheetData>
    <row r="2" spans="1:34" ht="19.5" thickBot="1" x14ac:dyDescent="0.35">
      <c r="B2" s="95" t="s">
        <v>151</v>
      </c>
    </row>
    <row r="3" spans="1:34" ht="15.75" thickBot="1" x14ac:dyDescent="0.3">
      <c r="R3" s="35" t="s">
        <v>89</v>
      </c>
      <c r="S3" s="36"/>
      <c r="T3" s="37"/>
    </row>
    <row r="4" spans="1:34" ht="15.75" thickBot="1" x14ac:dyDescent="0.3">
      <c r="E4" s="35" t="s">
        <v>90</v>
      </c>
      <c r="F4" s="36"/>
      <c r="G4" s="36"/>
      <c r="H4" s="36"/>
      <c r="I4" s="36"/>
      <c r="J4" s="36"/>
      <c r="K4" s="35" t="s">
        <v>91</v>
      </c>
      <c r="L4" s="36"/>
      <c r="M4" s="36"/>
      <c r="N4" s="36"/>
      <c r="O4" s="36"/>
      <c r="P4" s="37"/>
      <c r="R4" s="38"/>
      <c r="S4" s="11" t="s">
        <v>64</v>
      </c>
      <c r="T4" s="39" t="s">
        <v>65</v>
      </c>
      <c r="Y4" s="35" t="s">
        <v>92</v>
      </c>
      <c r="Z4" s="36"/>
      <c r="AA4" s="37"/>
      <c r="AB4" s="36" t="s">
        <v>93</v>
      </c>
      <c r="AC4" s="36"/>
      <c r="AD4" s="37"/>
    </row>
    <row r="5" spans="1:34" ht="75.75" thickBot="1" x14ac:dyDescent="0.3">
      <c r="B5" s="96" t="s">
        <v>94</v>
      </c>
      <c r="C5" s="97" t="s">
        <v>95</v>
      </c>
      <c r="D5" s="98"/>
      <c r="E5" s="201" t="s">
        <v>96</v>
      </c>
      <c r="F5" s="202" t="s">
        <v>97</v>
      </c>
      <c r="G5" s="202" t="s">
        <v>98</v>
      </c>
      <c r="H5" s="203" t="s">
        <v>99</v>
      </c>
      <c r="I5" s="203" t="s">
        <v>100</v>
      </c>
      <c r="J5" s="204" t="s">
        <v>101</v>
      </c>
      <c r="K5" s="41" t="s">
        <v>102</v>
      </c>
      <c r="L5" s="40" t="s">
        <v>103</v>
      </c>
      <c r="M5" s="40" t="s">
        <v>104</v>
      </c>
      <c r="N5" s="40" t="s">
        <v>105</v>
      </c>
      <c r="O5" s="40" t="s">
        <v>106</v>
      </c>
      <c r="P5" s="42" t="s">
        <v>107</v>
      </c>
      <c r="Q5" s="43"/>
      <c r="R5" s="44" t="s">
        <v>108</v>
      </c>
      <c r="S5" s="45" t="s">
        <v>109</v>
      </c>
      <c r="T5" s="45" t="s">
        <v>110</v>
      </c>
      <c r="U5" s="45" t="s">
        <v>111</v>
      </c>
      <c r="V5" s="45" t="s">
        <v>112</v>
      </c>
      <c r="W5" s="46" t="s">
        <v>113</v>
      </c>
      <c r="X5" s="43"/>
      <c r="Y5" s="47" t="s">
        <v>114</v>
      </c>
      <c r="Z5" s="48" t="s">
        <v>115</v>
      </c>
      <c r="AA5" s="49" t="s">
        <v>116</v>
      </c>
      <c r="AB5" s="47" t="s">
        <v>117</v>
      </c>
      <c r="AC5" s="48" t="s">
        <v>118</v>
      </c>
      <c r="AD5" s="50" t="s">
        <v>119</v>
      </c>
    </row>
    <row r="6" spans="1:34" x14ac:dyDescent="0.25">
      <c r="A6" t="s">
        <v>69</v>
      </c>
      <c r="B6" s="205" t="s">
        <v>128</v>
      </c>
      <c r="C6" s="209" t="s">
        <v>325</v>
      </c>
      <c r="D6" s="210"/>
      <c r="E6" s="206">
        <v>135</v>
      </c>
      <c r="F6" s="206">
        <v>16</v>
      </c>
      <c r="G6" s="206">
        <v>13</v>
      </c>
      <c r="H6" s="206">
        <v>5.6</v>
      </c>
      <c r="I6" s="207">
        <v>0.12</v>
      </c>
      <c r="J6" s="208">
        <v>1.0900000000000001</v>
      </c>
      <c r="K6" s="93">
        <v>0.75</v>
      </c>
      <c r="L6" s="56">
        <f t="shared" ref="L6:L15" si="0">100/3.413</f>
        <v>29.29973630237328</v>
      </c>
      <c r="M6" s="56">
        <f t="shared" ref="M6:M15" si="1">(F6-G6)/(K6*L6*I6-J6)</f>
        <v>1.9392669839748631</v>
      </c>
      <c r="N6" s="57">
        <f t="shared" ref="N6:N15" si="2">M6*L6*K6</f>
        <v>42.615008437771678</v>
      </c>
      <c r="O6" s="57">
        <f t="shared" ref="O6:O15" si="3">E6-N6</f>
        <v>92.384991562228322</v>
      </c>
      <c r="P6" s="58">
        <f t="shared" ref="P6:P15" si="4">W6-O6-N6</f>
        <v>399.70967741935476</v>
      </c>
      <c r="R6" s="53">
        <f t="shared" ref="R6:R15" si="5">H6</f>
        <v>5.6</v>
      </c>
      <c r="S6" s="54">
        <v>3.1</v>
      </c>
      <c r="T6" s="54">
        <v>2.7</v>
      </c>
      <c r="U6" s="54"/>
      <c r="V6" s="54">
        <v>296</v>
      </c>
      <c r="W6" s="58">
        <f t="shared" ref="W6:W15" si="6">V6*R6/S6</f>
        <v>534.70967741935476</v>
      </c>
      <c r="Y6" s="55">
        <f t="shared" ref="Y6:Y15" si="7">N6/V6</f>
        <v>0.14396962310057998</v>
      </c>
      <c r="Z6" s="56">
        <f t="shared" ref="Z6:Z15" si="8">O6/V6</f>
        <v>0.31211145798050111</v>
      </c>
      <c r="AA6" s="65">
        <f t="shared" ref="AA6:AA15" si="9">P6/V6</f>
        <v>1.3503705318221444</v>
      </c>
      <c r="AB6" s="55">
        <f t="shared" ref="AB6:AB15" si="10">Y6/$R6</f>
        <v>2.5708861267960712E-2</v>
      </c>
      <c r="AC6" s="56">
        <f t="shared" ref="AC6:AC15" si="11">Z6/$R6</f>
        <v>5.5734188925089488E-2</v>
      </c>
      <c r="AD6" s="66">
        <f t="shared" ref="AD6:AD15" si="12">AA6/$R6</f>
        <v>0.24113759496824008</v>
      </c>
      <c r="AF6" s="186">
        <f t="shared" ref="AF6:AF15" si="13">E6/H6</f>
        <v>24.107142857142858</v>
      </c>
      <c r="AH6">
        <v>4429</v>
      </c>
    </row>
    <row r="7" spans="1:34" x14ac:dyDescent="0.25">
      <c r="A7" t="s">
        <v>69</v>
      </c>
      <c r="B7" s="53" t="s">
        <v>123</v>
      </c>
      <c r="C7" s="211" t="s">
        <v>323</v>
      </c>
      <c r="D7" s="212"/>
      <c r="E7" s="54">
        <v>120</v>
      </c>
      <c r="F7" s="54">
        <v>14</v>
      </c>
      <c r="G7" s="54">
        <v>9</v>
      </c>
      <c r="H7" s="54">
        <v>5.8</v>
      </c>
      <c r="I7" s="88">
        <v>0.12</v>
      </c>
      <c r="J7" s="196">
        <v>1.0900000000000001</v>
      </c>
      <c r="K7" s="93">
        <v>0.75</v>
      </c>
      <c r="L7" s="56">
        <f t="shared" si="0"/>
        <v>29.29973630237328</v>
      </c>
      <c r="M7" s="56">
        <f t="shared" si="1"/>
        <v>3.2321116399581049</v>
      </c>
      <c r="N7" s="57">
        <f t="shared" si="2"/>
        <v>71.025014062952792</v>
      </c>
      <c r="O7" s="57">
        <f t="shared" si="3"/>
        <v>48.974985937047208</v>
      </c>
      <c r="P7" s="58">
        <f t="shared" si="4"/>
        <v>467.94520547945206</v>
      </c>
      <c r="R7" s="53">
        <f t="shared" si="5"/>
        <v>5.8</v>
      </c>
      <c r="S7" s="54">
        <v>2.92</v>
      </c>
      <c r="T7" s="54">
        <v>3.2</v>
      </c>
      <c r="U7" s="54"/>
      <c r="V7" s="54">
        <v>296</v>
      </c>
      <c r="W7" s="58">
        <f t="shared" si="6"/>
        <v>587.94520547945206</v>
      </c>
      <c r="Y7" s="55">
        <f t="shared" si="7"/>
        <v>0.23994937183429998</v>
      </c>
      <c r="Z7" s="56">
        <f t="shared" si="8"/>
        <v>0.16545603357110544</v>
      </c>
      <c r="AA7" s="65">
        <f t="shared" si="9"/>
        <v>1.5808959644576084</v>
      </c>
      <c r="AB7" s="55">
        <f t="shared" si="10"/>
        <v>4.1370581350741377E-2</v>
      </c>
      <c r="AC7" s="56">
        <f t="shared" si="11"/>
        <v>2.8526902339845766E-2</v>
      </c>
      <c r="AD7" s="66">
        <f t="shared" si="12"/>
        <v>0.27256826973407045</v>
      </c>
      <c r="AF7" s="186">
        <f t="shared" si="13"/>
        <v>20.689655172413794</v>
      </c>
      <c r="AH7">
        <v>5437</v>
      </c>
    </row>
    <row r="8" spans="1:34" x14ac:dyDescent="0.25">
      <c r="A8" t="s">
        <v>69</v>
      </c>
      <c r="B8" s="53" t="s">
        <v>124</v>
      </c>
      <c r="C8" s="195" t="s">
        <v>326</v>
      </c>
      <c r="D8" s="212"/>
      <c r="E8" s="54">
        <v>120</v>
      </c>
      <c r="F8" s="54">
        <v>14</v>
      </c>
      <c r="G8" s="54">
        <v>10</v>
      </c>
      <c r="H8" s="54">
        <v>5.2</v>
      </c>
      <c r="I8" s="88">
        <v>0.12</v>
      </c>
      <c r="J8" s="196">
        <v>1.0900000000000001</v>
      </c>
      <c r="K8" s="93">
        <v>0.75</v>
      </c>
      <c r="L8" s="56">
        <f t="shared" si="0"/>
        <v>29.29973630237328</v>
      </c>
      <c r="M8" s="56">
        <f t="shared" si="1"/>
        <v>2.5856893119664841</v>
      </c>
      <c r="N8" s="57">
        <f t="shared" si="2"/>
        <v>56.820011250362235</v>
      </c>
      <c r="O8" s="57">
        <f t="shared" si="3"/>
        <v>63.179988749637765</v>
      </c>
      <c r="P8" s="58">
        <f t="shared" si="4"/>
        <v>407.1232876712329</v>
      </c>
      <c r="R8" s="53">
        <f t="shared" si="5"/>
        <v>5.2</v>
      </c>
      <c r="S8" s="54">
        <v>2.92</v>
      </c>
      <c r="T8" s="54">
        <v>3.2</v>
      </c>
      <c r="U8" s="54"/>
      <c r="V8" s="54">
        <v>296</v>
      </c>
      <c r="W8" s="58">
        <f t="shared" si="6"/>
        <v>527.1232876712329</v>
      </c>
      <c r="Y8" s="55">
        <f t="shared" si="7"/>
        <v>0.19195949746743998</v>
      </c>
      <c r="Z8" s="56">
        <f t="shared" si="8"/>
        <v>0.21344590793796542</v>
      </c>
      <c r="AA8" s="65">
        <f t="shared" si="9"/>
        <v>1.3754165124028139</v>
      </c>
      <c r="AB8" s="55">
        <f t="shared" si="10"/>
        <v>3.6915287974507688E-2</v>
      </c>
      <c r="AC8" s="56">
        <f t="shared" si="11"/>
        <v>4.1047289988070272E-2</v>
      </c>
      <c r="AD8" s="66">
        <f t="shared" si="12"/>
        <v>0.26450317546207958</v>
      </c>
      <c r="AF8" s="186">
        <f t="shared" si="13"/>
        <v>23.076923076923077</v>
      </c>
      <c r="AH8">
        <v>4880</v>
      </c>
    </row>
    <row r="9" spans="1:34" x14ac:dyDescent="0.25">
      <c r="A9" t="s">
        <v>69</v>
      </c>
      <c r="B9" s="53" t="s">
        <v>124</v>
      </c>
      <c r="C9" s="195" t="s">
        <v>327</v>
      </c>
      <c r="D9" s="212"/>
      <c r="E9" s="54">
        <v>100</v>
      </c>
      <c r="F9" s="54">
        <v>12</v>
      </c>
      <c r="G9" s="54">
        <v>8</v>
      </c>
      <c r="H9" s="54">
        <v>5.2</v>
      </c>
      <c r="I9" s="88">
        <v>0.12</v>
      </c>
      <c r="J9" s="196">
        <v>1.0900000000000001</v>
      </c>
      <c r="K9" s="93">
        <v>0.75</v>
      </c>
      <c r="L9" s="56">
        <f t="shared" si="0"/>
        <v>29.29973630237328</v>
      </c>
      <c r="M9" s="56">
        <f t="shared" si="1"/>
        <v>2.5856893119664841</v>
      </c>
      <c r="N9" s="57">
        <f t="shared" si="2"/>
        <v>56.820011250362235</v>
      </c>
      <c r="O9" s="57">
        <f t="shared" si="3"/>
        <v>43.179988749637765</v>
      </c>
      <c r="P9" s="58">
        <f t="shared" si="4"/>
        <v>427.1232876712329</v>
      </c>
      <c r="R9" s="53">
        <f t="shared" si="5"/>
        <v>5.2</v>
      </c>
      <c r="S9" s="54">
        <v>2.92</v>
      </c>
      <c r="T9" s="54">
        <v>3.2</v>
      </c>
      <c r="U9" s="54"/>
      <c r="V9" s="54">
        <v>296</v>
      </c>
      <c r="W9" s="58">
        <f t="shared" si="6"/>
        <v>527.1232876712329</v>
      </c>
      <c r="Y9" s="55">
        <f t="shared" si="7"/>
        <v>0.19195949746743998</v>
      </c>
      <c r="Z9" s="56">
        <f t="shared" si="8"/>
        <v>0.14587834037039785</v>
      </c>
      <c r="AA9" s="65">
        <f t="shared" si="9"/>
        <v>1.4429840799703815</v>
      </c>
      <c r="AB9" s="55">
        <f t="shared" si="10"/>
        <v>3.6915287974507688E-2</v>
      </c>
      <c r="AC9" s="56">
        <f t="shared" si="11"/>
        <v>2.8053526994307278E-2</v>
      </c>
      <c r="AD9" s="66">
        <f t="shared" si="12"/>
        <v>0.27749693845584256</v>
      </c>
      <c r="AF9" s="186">
        <f t="shared" si="13"/>
        <v>19.23076923076923</v>
      </c>
      <c r="AH9">
        <v>4880</v>
      </c>
    </row>
    <row r="10" spans="1:34" x14ac:dyDescent="0.25">
      <c r="A10" t="s">
        <v>69</v>
      </c>
      <c r="B10" s="53" t="s">
        <v>123</v>
      </c>
      <c r="C10" s="195" t="s">
        <v>328</v>
      </c>
      <c r="D10" s="212"/>
      <c r="E10" s="54">
        <v>120</v>
      </c>
      <c r="F10" s="54">
        <v>14</v>
      </c>
      <c r="G10" s="54">
        <v>10</v>
      </c>
      <c r="H10" s="54">
        <v>5.2</v>
      </c>
      <c r="I10" s="88">
        <v>0.12</v>
      </c>
      <c r="J10" s="196">
        <v>1.0900000000000001</v>
      </c>
      <c r="K10" s="93">
        <v>0.75</v>
      </c>
      <c r="L10" s="56">
        <f t="shared" si="0"/>
        <v>29.29973630237328</v>
      </c>
      <c r="M10" s="56">
        <f t="shared" si="1"/>
        <v>2.5856893119664841</v>
      </c>
      <c r="N10" s="57">
        <f t="shared" si="2"/>
        <v>56.820011250362235</v>
      </c>
      <c r="O10" s="57">
        <f t="shared" si="3"/>
        <v>63.179988749637765</v>
      </c>
      <c r="P10" s="58">
        <f t="shared" si="4"/>
        <v>407.1232876712329</v>
      </c>
      <c r="R10" s="53">
        <f t="shared" si="5"/>
        <v>5.2</v>
      </c>
      <c r="S10" s="54">
        <v>2.92</v>
      </c>
      <c r="T10" s="54">
        <v>3.2</v>
      </c>
      <c r="U10" s="54"/>
      <c r="V10" s="54">
        <v>296</v>
      </c>
      <c r="W10" s="58">
        <f t="shared" si="6"/>
        <v>527.1232876712329</v>
      </c>
      <c r="Y10" s="55">
        <f t="shared" si="7"/>
        <v>0.19195949746743998</v>
      </c>
      <c r="Z10" s="56">
        <f t="shared" si="8"/>
        <v>0.21344590793796542</v>
      </c>
      <c r="AA10" s="65">
        <f t="shared" si="9"/>
        <v>1.3754165124028139</v>
      </c>
      <c r="AB10" s="55">
        <f t="shared" si="10"/>
        <v>3.6915287974507688E-2</v>
      </c>
      <c r="AC10" s="56">
        <f t="shared" si="11"/>
        <v>4.1047289988070272E-2</v>
      </c>
      <c r="AD10" s="66">
        <f t="shared" si="12"/>
        <v>0.26450317546207958</v>
      </c>
      <c r="AF10" s="186">
        <f t="shared" si="13"/>
        <v>23.076923076923077</v>
      </c>
      <c r="AH10">
        <v>4880</v>
      </c>
    </row>
    <row r="11" spans="1:34" x14ac:dyDescent="0.25">
      <c r="A11" t="s">
        <v>69</v>
      </c>
      <c r="B11" s="53" t="s">
        <v>128</v>
      </c>
      <c r="C11" s="213" t="s">
        <v>329</v>
      </c>
      <c r="D11" s="212"/>
      <c r="E11" s="54">
        <v>105</v>
      </c>
      <c r="F11" s="54">
        <v>13</v>
      </c>
      <c r="G11" s="54">
        <v>9</v>
      </c>
      <c r="H11" s="54">
        <v>5</v>
      </c>
      <c r="I11" s="88">
        <v>0.12</v>
      </c>
      <c r="J11" s="196">
        <v>1.0900000000000001</v>
      </c>
      <c r="K11" s="93">
        <v>0.75</v>
      </c>
      <c r="L11" s="56">
        <f t="shared" si="0"/>
        <v>29.29973630237328</v>
      </c>
      <c r="M11" s="56">
        <f t="shared" si="1"/>
        <v>2.5856893119664841</v>
      </c>
      <c r="N11" s="57">
        <f t="shared" si="2"/>
        <v>56.820011250362235</v>
      </c>
      <c r="O11" s="57">
        <f t="shared" si="3"/>
        <v>48.179988749637765</v>
      </c>
      <c r="P11" s="58">
        <f t="shared" si="4"/>
        <v>401.84931506849318</v>
      </c>
      <c r="R11" s="53">
        <f t="shared" si="5"/>
        <v>5</v>
      </c>
      <c r="S11" s="54">
        <v>2.92</v>
      </c>
      <c r="T11" s="54">
        <v>2.9</v>
      </c>
      <c r="U11" s="54"/>
      <c r="V11" s="54">
        <v>296</v>
      </c>
      <c r="W11" s="58">
        <f t="shared" si="6"/>
        <v>506.84931506849318</v>
      </c>
      <c r="Y11" s="55">
        <f t="shared" si="7"/>
        <v>0.19195949746743998</v>
      </c>
      <c r="Z11" s="56">
        <f t="shared" si="8"/>
        <v>0.16277023226228976</v>
      </c>
      <c r="AA11" s="65">
        <f t="shared" si="9"/>
        <v>1.357599037393558</v>
      </c>
      <c r="AB11" s="55">
        <f t="shared" si="10"/>
        <v>3.8391899493487994E-2</v>
      </c>
      <c r="AC11" s="56">
        <f t="shared" si="11"/>
        <v>3.2554046452457949E-2</v>
      </c>
      <c r="AD11" s="66">
        <f t="shared" si="12"/>
        <v>0.27151980747871163</v>
      </c>
      <c r="AF11" s="186">
        <f t="shared" si="13"/>
        <v>21</v>
      </c>
      <c r="AH11">
        <v>4278</v>
      </c>
    </row>
    <row r="12" spans="1:34" x14ac:dyDescent="0.25">
      <c r="A12" t="s">
        <v>69</v>
      </c>
      <c r="B12" s="53" t="s">
        <v>124</v>
      </c>
      <c r="C12" s="195" t="s">
        <v>330</v>
      </c>
      <c r="D12" s="212"/>
      <c r="E12" s="54">
        <v>90</v>
      </c>
      <c r="F12" s="54">
        <v>11</v>
      </c>
      <c r="G12" s="54">
        <v>8</v>
      </c>
      <c r="H12" s="54">
        <v>4.5</v>
      </c>
      <c r="I12" s="88">
        <v>0.12</v>
      </c>
      <c r="J12" s="196">
        <v>1.0900000000000001</v>
      </c>
      <c r="K12" s="93">
        <v>0.75</v>
      </c>
      <c r="L12" s="56">
        <f t="shared" si="0"/>
        <v>29.29973630237328</v>
      </c>
      <c r="M12" s="56">
        <f t="shared" si="1"/>
        <v>1.9392669839748631</v>
      </c>
      <c r="N12" s="57">
        <f t="shared" si="2"/>
        <v>42.615008437771678</v>
      </c>
      <c r="O12" s="57">
        <f t="shared" si="3"/>
        <v>47.384991562228322</v>
      </c>
      <c r="P12" s="58">
        <f t="shared" si="4"/>
        <v>366.16438356164383</v>
      </c>
      <c r="R12" s="53">
        <f t="shared" si="5"/>
        <v>4.5</v>
      </c>
      <c r="S12" s="54">
        <v>2.92</v>
      </c>
      <c r="T12" s="54">
        <v>3.2</v>
      </c>
      <c r="U12" s="54"/>
      <c r="V12" s="54">
        <v>296</v>
      </c>
      <c r="W12" s="58">
        <f t="shared" si="6"/>
        <v>456.16438356164383</v>
      </c>
      <c r="Y12" s="55">
        <f t="shared" si="7"/>
        <v>0.14396962310057998</v>
      </c>
      <c r="Z12" s="56">
        <f t="shared" si="8"/>
        <v>0.16008443095347405</v>
      </c>
      <c r="AA12" s="65">
        <f t="shared" si="9"/>
        <v>1.2370418363569049</v>
      </c>
      <c r="AB12" s="55">
        <f t="shared" si="10"/>
        <v>3.1993249577906661E-2</v>
      </c>
      <c r="AC12" s="56">
        <f t="shared" si="11"/>
        <v>3.5574317989660903E-2</v>
      </c>
      <c r="AD12" s="66">
        <f t="shared" si="12"/>
        <v>0.27489818585708997</v>
      </c>
      <c r="AF12" s="186">
        <f t="shared" si="13"/>
        <v>20</v>
      </c>
      <c r="AH12">
        <v>4220</v>
      </c>
    </row>
    <row r="13" spans="1:34" x14ac:dyDescent="0.25">
      <c r="A13" t="s">
        <v>69</v>
      </c>
      <c r="B13" s="53" t="s">
        <v>123</v>
      </c>
      <c r="C13" s="195" t="s">
        <v>331</v>
      </c>
      <c r="D13" s="212"/>
      <c r="E13" s="54">
        <v>100</v>
      </c>
      <c r="F13" s="54">
        <v>12</v>
      </c>
      <c r="G13" s="54">
        <v>9</v>
      </c>
      <c r="H13" s="54">
        <v>4.5</v>
      </c>
      <c r="I13" s="88">
        <v>0.12</v>
      </c>
      <c r="J13" s="196">
        <v>1.0900000000000001</v>
      </c>
      <c r="K13" s="93">
        <v>0.75</v>
      </c>
      <c r="L13" s="56">
        <f t="shared" si="0"/>
        <v>29.29973630237328</v>
      </c>
      <c r="M13" s="56">
        <f t="shared" si="1"/>
        <v>1.9392669839748631</v>
      </c>
      <c r="N13" s="57">
        <f t="shared" si="2"/>
        <v>42.615008437771678</v>
      </c>
      <c r="O13" s="57">
        <f t="shared" si="3"/>
        <v>57.384991562228322</v>
      </c>
      <c r="P13" s="58">
        <f t="shared" si="4"/>
        <v>356.16438356164383</v>
      </c>
      <c r="R13" s="53">
        <f t="shared" si="5"/>
        <v>4.5</v>
      </c>
      <c r="S13" s="54">
        <v>2.92</v>
      </c>
      <c r="T13" s="54">
        <v>3.2</v>
      </c>
      <c r="U13" s="54"/>
      <c r="V13" s="54">
        <v>296</v>
      </c>
      <c r="W13" s="58">
        <f t="shared" si="6"/>
        <v>456.16438356164383</v>
      </c>
      <c r="Y13" s="55">
        <f t="shared" si="7"/>
        <v>0.14396962310057998</v>
      </c>
      <c r="Z13" s="56">
        <f t="shared" si="8"/>
        <v>0.19386821473725785</v>
      </c>
      <c r="AA13" s="65">
        <f t="shared" si="9"/>
        <v>1.2032580525731211</v>
      </c>
      <c r="AB13" s="55">
        <f t="shared" si="10"/>
        <v>3.1993249577906661E-2</v>
      </c>
      <c r="AC13" s="56">
        <f t="shared" si="11"/>
        <v>4.3081825497168408E-2</v>
      </c>
      <c r="AD13" s="66">
        <f t="shared" si="12"/>
        <v>0.26739067834958247</v>
      </c>
      <c r="AF13" s="186">
        <f t="shared" si="13"/>
        <v>22.222222222222221</v>
      </c>
      <c r="AH13">
        <v>4220</v>
      </c>
    </row>
    <row r="14" spans="1:34" x14ac:dyDescent="0.25">
      <c r="A14" t="s">
        <v>69</v>
      </c>
      <c r="B14" s="53" t="s">
        <v>128</v>
      </c>
      <c r="C14" s="195" t="s">
        <v>332</v>
      </c>
      <c r="D14" s="212"/>
      <c r="E14" s="54">
        <v>75</v>
      </c>
      <c r="F14" s="54">
        <v>9</v>
      </c>
      <c r="G14" s="54">
        <v>7</v>
      </c>
      <c r="H14" s="54">
        <v>4.5</v>
      </c>
      <c r="I14" s="88">
        <v>0.12</v>
      </c>
      <c r="J14" s="196">
        <v>1.0900000000000001</v>
      </c>
      <c r="K14" s="93">
        <v>0.75</v>
      </c>
      <c r="L14" s="56">
        <f t="shared" si="0"/>
        <v>29.29973630237328</v>
      </c>
      <c r="M14" s="56">
        <f t="shared" si="1"/>
        <v>1.2928446559832421</v>
      </c>
      <c r="N14" s="57">
        <f t="shared" si="2"/>
        <v>28.410005625181117</v>
      </c>
      <c r="O14" s="57">
        <f t="shared" si="3"/>
        <v>46.589994374818886</v>
      </c>
      <c r="P14" s="58">
        <f t="shared" si="4"/>
        <v>381.16438356164383</v>
      </c>
      <c r="R14" s="53">
        <f t="shared" si="5"/>
        <v>4.5</v>
      </c>
      <c r="S14" s="54">
        <v>2.92</v>
      </c>
      <c r="T14" s="54">
        <v>2.9</v>
      </c>
      <c r="U14" s="54"/>
      <c r="V14" s="54">
        <v>296</v>
      </c>
      <c r="W14" s="58">
        <f t="shared" si="6"/>
        <v>456.16438356164383</v>
      </c>
      <c r="Y14" s="55">
        <f t="shared" si="7"/>
        <v>9.5979748733719991E-2</v>
      </c>
      <c r="Z14" s="56">
        <f t="shared" si="8"/>
        <v>0.15739862964465839</v>
      </c>
      <c r="AA14" s="65">
        <f t="shared" si="9"/>
        <v>1.2877175120325806</v>
      </c>
      <c r="AB14" s="55">
        <f t="shared" si="10"/>
        <v>2.1328833051937775E-2</v>
      </c>
      <c r="AC14" s="56">
        <f t="shared" si="11"/>
        <v>3.4977473254368535E-2</v>
      </c>
      <c r="AD14" s="66">
        <f t="shared" si="12"/>
        <v>0.28615944711835123</v>
      </c>
      <c r="AF14" s="186">
        <f t="shared" si="13"/>
        <v>16.666666666666668</v>
      </c>
      <c r="AH14">
        <v>3850</v>
      </c>
    </row>
    <row r="15" spans="1:34" x14ac:dyDescent="0.25">
      <c r="A15" t="s">
        <v>69</v>
      </c>
      <c r="B15" s="53" t="s">
        <v>334</v>
      </c>
      <c r="C15" s="195" t="s">
        <v>333</v>
      </c>
      <c r="D15" s="212"/>
      <c r="E15" s="54">
        <v>85</v>
      </c>
      <c r="F15" s="54">
        <v>10</v>
      </c>
      <c r="G15" s="54">
        <v>8</v>
      </c>
      <c r="H15" s="54">
        <v>4.4000000000000004</v>
      </c>
      <c r="I15" s="88">
        <v>0.12</v>
      </c>
      <c r="J15" s="196">
        <v>1.0900000000000001</v>
      </c>
      <c r="K15" s="93">
        <v>0.75</v>
      </c>
      <c r="L15" s="56">
        <f t="shared" si="0"/>
        <v>29.29973630237328</v>
      </c>
      <c r="M15" s="56">
        <f t="shared" si="1"/>
        <v>1.2928446559832421</v>
      </c>
      <c r="N15" s="57">
        <f t="shared" si="2"/>
        <v>28.410005625181117</v>
      </c>
      <c r="O15" s="57">
        <f t="shared" si="3"/>
        <v>56.589994374818886</v>
      </c>
      <c r="P15" s="58">
        <f t="shared" si="4"/>
        <v>361.02739726027403</v>
      </c>
      <c r="R15" s="53">
        <f t="shared" si="5"/>
        <v>4.4000000000000004</v>
      </c>
      <c r="S15" s="54">
        <v>2.92</v>
      </c>
      <c r="T15" s="54">
        <v>3.2</v>
      </c>
      <c r="U15" s="54"/>
      <c r="V15" s="54">
        <v>296</v>
      </c>
      <c r="W15" s="58">
        <f t="shared" si="6"/>
        <v>446.02739726027403</v>
      </c>
      <c r="Y15" s="55">
        <f t="shared" si="7"/>
        <v>9.5979748733719991E-2</v>
      </c>
      <c r="Z15" s="56">
        <f t="shared" si="8"/>
        <v>0.19118241342844219</v>
      </c>
      <c r="AA15" s="65">
        <f t="shared" si="9"/>
        <v>1.2196871529063311</v>
      </c>
      <c r="AB15" s="55">
        <f t="shared" si="10"/>
        <v>2.1813579257663633E-2</v>
      </c>
      <c r="AC15" s="56">
        <f t="shared" si="11"/>
        <v>4.3450548506464133E-2</v>
      </c>
      <c r="AD15" s="66">
        <f t="shared" si="12"/>
        <v>0.2772016256605298</v>
      </c>
      <c r="AF15" s="186">
        <f t="shared" si="13"/>
        <v>19.318181818181817</v>
      </c>
      <c r="AH15">
        <v>4154</v>
      </c>
    </row>
    <row r="16" spans="1:34" x14ac:dyDescent="0.25">
      <c r="B16" s="53" t="s">
        <v>120</v>
      </c>
      <c r="C16" s="195" t="s">
        <v>121</v>
      </c>
      <c r="D16" s="212"/>
      <c r="E16" s="54">
        <v>132</v>
      </c>
      <c r="F16" s="90">
        <v>16</v>
      </c>
      <c r="G16" s="90">
        <v>14</v>
      </c>
      <c r="H16" s="54">
        <v>4.76</v>
      </c>
      <c r="I16" s="88">
        <v>0.12</v>
      </c>
      <c r="J16" s="196">
        <v>1.0900000000000001</v>
      </c>
      <c r="K16" s="93">
        <v>0.75</v>
      </c>
      <c r="L16" s="56">
        <f t="shared" ref="L16:L27" si="14">100/3.413</f>
        <v>29.29973630237328</v>
      </c>
      <c r="M16" s="56">
        <f t="shared" ref="M16:M27" si="15">(F16-G16)/(K16*L16*I16-J16)</f>
        <v>1.2928446559832421</v>
      </c>
      <c r="N16" s="57">
        <f t="shared" ref="N16:N27" si="16">M16*L16*K16</f>
        <v>28.410005625181117</v>
      </c>
      <c r="O16" s="57">
        <f t="shared" ref="O16:O27" si="17">E16-N16</f>
        <v>103.58999437481889</v>
      </c>
      <c r="P16" s="58">
        <f t="shared" ref="P16:P27" si="18">W16-O16-N16</f>
        <v>350.52054794520552</v>
      </c>
      <c r="Q16" s="59"/>
      <c r="R16" s="53">
        <v>4.76</v>
      </c>
      <c r="S16" s="54">
        <v>2.92</v>
      </c>
      <c r="T16" s="54">
        <v>2.8</v>
      </c>
      <c r="U16" s="54">
        <v>3</v>
      </c>
      <c r="V16" s="54">
        <v>296</v>
      </c>
      <c r="W16" s="58">
        <f t="shared" ref="W16:W27" si="19">V16*R16/S16</f>
        <v>482.52054794520552</v>
      </c>
      <c r="X16" s="59"/>
      <c r="Y16" s="61">
        <f t="shared" ref="Y16:Y27" si="20">N16/V16</f>
        <v>9.5979748733719991E-2</v>
      </c>
      <c r="Z16" s="62">
        <f t="shared" ref="Z16:Z27" si="21">O16/V16</f>
        <v>0.34996619721222599</v>
      </c>
      <c r="AA16" s="63">
        <f t="shared" ref="AA16:AA27" si="22">P16/V16</f>
        <v>1.1841910403554241</v>
      </c>
      <c r="AB16" s="61">
        <f t="shared" ref="AB16:AD27" si="23">Y16/$R16</f>
        <v>2.0163812759184874E-2</v>
      </c>
      <c r="AC16" s="62">
        <f t="shared" si="23"/>
        <v>7.3522310338702948E-2</v>
      </c>
      <c r="AD16" s="64">
        <f t="shared" si="23"/>
        <v>0.24877963032676978</v>
      </c>
    </row>
    <row r="17" spans="2:35" x14ac:dyDescent="0.25">
      <c r="B17" s="53" t="s">
        <v>123</v>
      </c>
      <c r="C17" s="195" t="s">
        <v>122</v>
      </c>
      <c r="D17" s="212"/>
      <c r="E17" s="54">
        <v>90</v>
      </c>
      <c r="F17" s="90">
        <v>11</v>
      </c>
      <c r="G17" s="90">
        <v>8</v>
      </c>
      <c r="H17" s="54">
        <v>4.3</v>
      </c>
      <c r="I17" s="88">
        <v>0.12</v>
      </c>
      <c r="J17" s="196">
        <v>1.0900000000000001</v>
      </c>
      <c r="K17" s="93">
        <v>0.75</v>
      </c>
      <c r="L17" s="56">
        <f t="shared" si="14"/>
        <v>29.29973630237328</v>
      </c>
      <c r="M17" s="56">
        <f t="shared" si="15"/>
        <v>1.9392669839748631</v>
      </c>
      <c r="N17" s="57">
        <f t="shared" si="16"/>
        <v>42.615008437771678</v>
      </c>
      <c r="O17" s="57">
        <f t="shared" si="17"/>
        <v>47.384991562228322</v>
      </c>
      <c r="P17" s="58">
        <f t="shared" si="18"/>
        <v>354.51929824561404</v>
      </c>
      <c r="Q17" s="59"/>
      <c r="R17" s="53">
        <v>4.28</v>
      </c>
      <c r="S17" s="54">
        <v>2.85</v>
      </c>
      <c r="T17" s="54">
        <v>2.9</v>
      </c>
      <c r="U17" s="54">
        <v>2</v>
      </c>
      <c r="V17" s="54">
        <v>296</v>
      </c>
      <c r="W17" s="58">
        <f t="shared" si="19"/>
        <v>444.51929824561404</v>
      </c>
      <c r="X17" s="59"/>
      <c r="Y17" s="55">
        <f t="shared" si="20"/>
        <v>0.14396962310057998</v>
      </c>
      <c r="Z17" s="56">
        <f t="shared" si="21"/>
        <v>0.16008443095347405</v>
      </c>
      <c r="AA17" s="65">
        <f t="shared" si="22"/>
        <v>1.1977003319108583</v>
      </c>
      <c r="AB17" s="55">
        <f t="shared" si="23"/>
        <v>3.3637762406677561E-2</v>
      </c>
      <c r="AC17" s="56">
        <f t="shared" si="23"/>
        <v>3.7402904428381782E-2</v>
      </c>
      <c r="AD17" s="66">
        <f t="shared" si="23"/>
        <v>0.27983652614739679</v>
      </c>
    </row>
    <row r="18" spans="2:35" x14ac:dyDescent="0.25">
      <c r="B18" s="53" t="s">
        <v>124</v>
      </c>
      <c r="C18" s="195" t="s">
        <v>125</v>
      </c>
      <c r="D18" s="212"/>
      <c r="E18" s="54">
        <v>105</v>
      </c>
      <c r="F18" s="90">
        <v>13</v>
      </c>
      <c r="G18" s="90">
        <v>9</v>
      </c>
      <c r="H18" s="54">
        <v>4.5</v>
      </c>
      <c r="I18" s="88">
        <v>0.12</v>
      </c>
      <c r="J18" s="196">
        <v>1.0900000000000001</v>
      </c>
      <c r="K18" s="93">
        <v>0.75</v>
      </c>
      <c r="L18" s="56">
        <f t="shared" si="14"/>
        <v>29.29973630237328</v>
      </c>
      <c r="M18" s="56">
        <f t="shared" si="15"/>
        <v>2.5856893119664841</v>
      </c>
      <c r="N18" s="57">
        <f t="shared" si="16"/>
        <v>56.820011250362235</v>
      </c>
      <c r="O18" s="57">
        <f t="shared" si="17"/>
        <v>48.179988749637765</v>
      </c>
      <c r="P18" s="58">
        <f t="shared" si="18"/>
        <v>364.62544169611306</v>
      </c>
      <c r="Q18" s="59"/>
      <c r="R18" s="53">
        <v>4.49</v>
      </c>
      <c r="S18" s="54">
        <v>2.83</v>
      </c>
      <c r="T18" s="54">
        <v>2.9</v>
      </c>
      <c r="U18" s="54">
        <v>2</v>
      </c>
      <c r="V18" s="54">
        <v>296</v>
      </c>
      <c r="W18" s="58">
        <f t="shared" si="19"/>
        <v>469.62544169611306</v>
      </c>
      <c r="X18" s="59"/>
      <c r="Y18" s="55">
        <f t="shared" si="20"/>
        <v>0.19195949746743998</v>
      </c>
      <c r="Z18" s="56">
        <f t="shared" si="21"/>
        <v>0.16277023226228976</v>
      </c>
      <c r="AA18" s="65">
        <f t="shared" si="22"/>
        <v>1.2318427084328143</v>
      </c>
      <c r="AB18" s="55">
        <f t="shared" si="23"/>
        <v>4.2752672041746098E-2</v>
      </c>
      <c r="AC18" s="56">
        <f t="shared" si="23"/>
        <v>3.6251722107414196E-2</v>
      </c>
      <c r="AD18" s="66">
        <f t="shared" si="23"/>
        <v>0.27435249631020364</v>
      </c>
    </row>
    <row r="19" spans="2:35" x14ac:dyDescent="0.25">
      <c r="B19" s="53" t="s">
        <v>120</v>
      </c>
      <c r="C19" s="195" t="s">
        <v>126</v>
      </c>
      <c r="D19" s="212"/>
      <c r="E19" s="54">
        <v>134</v>
      </c>
      <c r="F19" s="90">
        <v>16</v>
      </c>
      <c r="G19" s="90">
        <v>14</v>
      </c>
      <c r="H19" s="54">
        <v>4.5</v>
      </c>
      <c r="I19" s="88">
        <v>0.12</v>
      </c>
      <c r="J19" s="196">
        <v>1.0900000000000001</v>
      </c>
      <c r="K19" s="93">
        <v>0.75</v>
      </c>
      <c r="L19" s="56">
        <f t="shared" si="14"/>
        <v>29.29973630237328</v>
      </c>
      <c r="M19" s="56">
        <f t="shared" si="15"/>
        <v>1.2928446559832421</v>
      </c>
      <c r="N19" s="57">
        <f t="shared" si="16"/>
        <v>28.410005625181117</v>
      </c>
      <c r="O19" s="57">
        <f t="shared" si="17"/>
        <v>105.58999437481889</v>
      </c>
      <c r="P19" s="58">
        <f t="shared" si="18"/>
        <v>337.48571428571432</v>
      </c>
      <c r="Q19" s="59"/>
      <c r="R19" s="53">
        <v>4.46</v>
      </c>
      <c r="S19" s="54">
        <v>2.8</v>
      </c>
      <c r="T19" s="54">
        <v>3</v>
      </c>
      <c r="U19" s="54">
        <v>2</v>
      </c>
      <c r="V19" s="54">
        <v>296</v>
      </c>
      <c r="W19" s="58">
        <f t="shared" si="19"/>
        <v>471.48571428571432</v>
      </c>
      <c r="X19" s="59"/>
      <c r="Y19" s="55">
        <f t="shared" si="20"/>
        <v>9.5979748733719991E-2</v>
      </c>
      <c r="Z19" s="56">
        <f t="shared" si="21"/>
        <v>0.35672295396898274</v>
      </c>
      <c r="AA19" s="65">
        <f t="shared" si="22"/>
        <v>1.1401544401544403</v>
      </c>
      <c r="AB19" s="55">
        <f t="shared" si="23"/>
        <v>2.1520123034466366E-2</v>
      </c>
      <c r="AC19" s="56">
        <f t="shared" si="23"/>
        <v>7.9982725105153085E-2</v>
      </c>
      <c r="AD19" s="66">
        <f t="shared" si="23"/>
        <v>0.25564000900323774</v>
      </c>
    </row>
    <row r="20" spans="2:35" x14ac:dyDescent="0.25">
      <c r="B20" s="53" t="s">
        <v>128</v>
      </c>
      <c r="C20" s="195" t="s">
        <v>127</v>
      </c>
      <c r="D20" s="212"/>
      <c r="E20" s="54">
        <v>130</v>
      </c>
      <c r="F20" s="90">
        <v>17</v>
      </c>
      <c r="G20" s="90">
        <v>14</v>
      </c>
      <c r="H20" s="54">
        <v>5.6</v>
      </c>
      <c r="I20" s="88">
        <v>0.12</v>
      </c>
      <c r="J20" s="196">
        <v>1.0900000000000001</v>
      </c>
      <c r="K20" s="93">
        <v>0.75</v>
      </c>
      <c r="L20" s="56">
        <f t="shared" si="14"/>
        <v>29.29973630237328</v>
      </c>
      <c r="M20" s="56">
        <f t="shared" si="15"/>
        <v>1.9392669839748631</v>
      </c>
      <c r="N20" s="57">
        <f t="shared" si="16"/>
        <v>42.615008437771678</v>
      </c>
      <c r="O20" s="57">
        <f t="shared" si="17"/>
        <v>87.384991562228322</v>
      </c>
      <c r="P20" s="58">
        <f t="shared" si="18"/>
        <v>457.7714285714286</v>
      </c>
      <c r="Q20" s="59"/>
      <c r="R20" s="53">
        <v>5.56</v>
      </c>
      <c r="S20" s="54">
        <v>2.8</v>
      </c>
      <c r="T20" s="54">
        <v>2.8</v>
      </c>
      <c r="U20" s="54">
        <v>2</v>
      </c>
      <c r="V20" s="54">
        <v>296</v>
      </c>
      <c r="W20" s="58">
        <f t="shared" si="19"/>
        <v>587.7714285714286</v>
      </c>
      <c r="X20" s="59"/>
      <c r="Y20" s="55">
        <f t="shared" si="20"/>
        <v>0.14396962310057998</v>
      </c>
      <c r="Z20" s="56">
        <f t="shared" si="21"/>
        <v>0.29521956608860922</v>
      </c>
      <c r="AA20" s="65">
        <f t="shared" si="22"/>
        <v>1.5465250965250967</v>
      </c>
      <c r="AB20" s="55">
        <f t="shared" si="23"/>
        <v>2.589381710442086E-2</v>
      </c>
      <c r="AC20" s="56">
        <f t="shared" si="23"/>
        <v>5.309704426054123E-2</v>
      </c>
      <c r="AD20" s="66">
        <f t="shared" si="23"/>
        <v>0.27815199577789512</v>
      </c>
    </row>
    <row r="21" spans="2:35" x14ac:dyDescent="0.25">
      <c r="B21" s="53" t="s">
        <v>123</v>
      </c>
      <c r="C21" s="195" t="s">
        <v>129</v>
      </c>
      <c r="D21" s="212"/>
      <c r="E21" s="54">
        <v>120</v>
      </c>
      <c r="F21" s="90">
        <v>14</v>
      </c>
      <c r="G21" s="90">
        <v>10</v>
      </c>
      <c r="H21" s="54">
        <v>5.2</v>
      </c>
      <c r="I21" s="88">
        <v>0.12</v>
      </c>
      <c r="J21" s="196">
        <v>1.0900000000000001</v>
      </c>
      <c r="K21" s="93">
        <v>0.75</v>
      </c>
      <c r="L21" s="56">
        <f t="shared" si="14"/>
        <v>29.29973630237328</v>
      </c>
      <c r="M21" s="56">
        <f t="shared" si="15"/>
        <v>2.5856893119664841</v>
      </c>
      <c r="N21" s="57">
        <f t="shared" si="16"/>
        <v>56.820011250362235</v>
      </c>
      <c r="O21" s="57">
        <f t="shared" si="17"/>
        <v>63.179988749637765</v>
      </c>
      <c r="P21" s="58">
        <f t="shared" si="18"/>
        <v>438.51094890510944</v>
      </c>
      <c r="Q21" s="59"/>
      <c r="R21" s="53">
        <v>5.17</v>
      </c>
      <c r="S21" s="54">
        <v>2.74</v>
      </c>
      <c r="T21" s="54">
        <v>2.9</v>
      </c>
      <c r="U21" s="54">
        <v>2</v>
      </c>
      <c r="V21" s="54">
        <v>296</v>
      </c>
      <c r="W21" s="58">
        <f t="shared" si="19"/>
        <v>558.51094890510944</v>
      </c>
      <c r="X21" s="59"/>
      <c r="Y21" s="55">
        <f t="shared" si="20"/>
        <v>0.19195949746743998</v>
      </c>
      <c r="Z21" s="56">
        <f t="shared" si="21"/>
        <v>0.21344590793796542</v>
      </c>
      <c r="AA21" s="65">
        <f t="shared" si="22"/>
        <v>1.4814559084632075</v>
      </c>
      <c r="AB21" s="55">
        <f t="shared" si="23"/>
        <v>3.7129496608789163E-2</v>
      </c>
      <c r="AC21" s="56">
        <f t="shared" si="23"/>
        <v>4.128547542320414E-2</v>
      </c>
      <c r="AD21" s="66">
        <f t="shared" si="23"/>
        <v>0.28654853161764171</v>
      </c>
    </row>
    <row r="22" spans="2:35" x14ac:dyDescent="0.25">
      <c r="B22" s="53" t="s">
        <v>124</v>
      </c>
      <c r="C22" s="195" t="s">
        <v>130</v>
      </c>
      <c r="D22" s="212"/>
      <c r="E22" s="54">
        <v>120</v>
      </c>
      <c r="F22" s="90">
        <v>14</v>
      </c>
      <c r="G22" s="90">
        <v>10</v>
      </c>
      <c r="H22" s="54">
        <v>5.2</v>
      </c>
      <c r="I22" s="88">
        <v>0.12</v>
      </c>
      <c r="J22" s="196">
        <v>1.0900000000000001</v>
      </c>
      <c r="K22" s="93">
        <v>0.75</v>
      </c>
      <c r="L22" s="56">
        <f t="shared" si="14"/>
        <v>29.29973630237328</v>
      </c>
      <c r="M22" s="56">
        <f t="shared" si="15"/>
        <v>2.5856893119664841</v>
      </c>
      <c r="N22" s="57">
        <f t="shared" si="16"/>
        <v>56.820011250362235</v>
      </c>
      <c r="O22" s="57">
        <f t="shared" si="17"/>
        <v>63.179988749637765</v>
      </c>
      <c r="P22" s="58">
        <f t="shared" si="18"/>
        <v>438.51094890510944</v>
      </c>
      <c r="Q22" s="59"/>
      <c r="R22" s="53">
        <v>5.17</v>
      </c>
      <c r="S22" s="54">
        <v>2.74</v>
      </c>
      <c r="T22" s="54">
        <v>2.9</v>
      </c>
      <c r="U22" s="54">
        <v>2</v>
      </c>
      <c r="V22" s="54">
        <v>296</v>
      </c>
      <c r="W22" s="58">
        <f t="shared" si="19"/>
        <v>558.51094890510944</v>
      </c>
      <c r="X22" s="59"/>
      <c r="Y22" s="55">
        <f t="shared" si="20"/>
        <v>0.19195949746743998</v>
      </c>
      <c r="Z22" s="56">
        <f t="shared" si="21"/>
        <v>0.21344590793796542</v>
      </c>
      <c r="AA22" s="65">
        <f t="shared" si="22"/>
        <v>1.4814559084632075</v>
      </c>
      <c r="AB22" s="55">
        <f t="shared" si="23"/>
        <v>3.7129496608789163E-2</v>
      </c>
      <c r="AC22" s="56">
        <f t="shared" si="23"/>
        <v>4.128547542320414E-2</v>
      </c>
      <c r="AD22" s="66">
        <f t="shared" si="23"/>
        <v>0.28654853161764171</v>
      </c>
    </row>
    <row r="23" spans="2:35" x14ac:dyDescent="0.25">
      <c r="B23" s="53" t="s">
        <v>123</v>
      </c>
      <c r="C23" s="214" t="s">
        <v>131</v>
      </c>
      <c r="D23" s="215"/>
      <c r="E23" s="200">
        <v>100</v>
      </c>
      <c r="F23" s="90">
        <v>12</v>
      </c>
      <c r="G23" s="90">
        <v>10</v>
      </c>
      <c r="H23" s="54">
        <v>4.3</v>
      </c>
      <c r="I23" s="88">
        <v>0.12</v>
      </c>
      <c r="J23" s="196">
        <v>1.0900000000000001</v>
      </c>
      <c r="K23" s="93">
        <v>0.75</v>
      </c>
      <c r="L23" s="56">
        <f t="shared" si="14"/>
        <v>29.29973630237328</v>
      </c>
      <c r="M23" s="56">
        <f t="shared" si="15"/>
        <v>1.2928446559832421</v>
      </c>
      <c r="N23" s="57">
        <f t="shared" si="16"/>
        <v>28.410005625181117</v>
      </c>
      <c r="O23" s="57">
        <f t="shared" si="17"/>
        <v>71.589994374818886</v>
      </c>
      <c r="P23" s="58">
        <f t="shared" si="18"/>
        <v>364.05860805860812</v>
      </c>
      <c r="Q23" s="59"/>
      <c r="R23" s="53">
        <v>4.28</v>
      </c>
      <c r="S23" s="54">
        <v>2.73</v>
      </c>
      <c r="T23" s="54">
        <v>2.9</v>
      </c>
      <c r="U23" s="54">
        <v>1</v>
      </c>
      <c r="V23" s="54">
        <v>296</v>
      </c>
      <c r="W23" s="58">
        <f t="shared" si="19"/>
        <v>464.05860805860812</v>
      </c>
      <c r="X23" s="59"/>
      <c r="Y23" s="55">
        <f t="shared" si="20"/>
        <v>9.5979748733719991E-2</v>
      </c>
      <c r="Z23" s="56">
        <f t="shared" si="21"/>
        <v>0.24185808910411785</v>
      </c>
      <c r="AA23" s="65">
        <f t="shared" si="22"/>
        <v>1.22992772992773</v>
      </c>
      <c r="AB23" s="55">
        <f t="shared" si="23"/>
        <v>2.2425174937785043E-2</v>
      </c>
      <c r="AC23" s="56">
        <f t="shared" si="23"/>
        <v>5.6508899323392016E-2</v>
      </c>
      <c r="AD23" s="66">
        <f t="shared" si="23"/>
        <v>0.28736629203918923</v>
      </c>
    </row>
    <row r="24" spans="2:35" x14ac:dyDescent="0.25">
      <c r="B24" s="53" t="s">
        <v>120</v>
      </c>
      <c r="C24" s="195" t="s">
        <v>132</v>
      </c>
      <c r="D24" s="212"/>
      <c r="E24" s="54">
        <v>131</v>
      </c>
      <c r="F24" s="90">
        <v>16</v>
      </c>
      <c r="G24" s="90">
        <v>13</v>
      </c>
      <c r="H24" s="54">
        <v>4.3</v>
      </c>
      <c r="I24" s="88">
        <v>0.12</v>
      </c>
      <c r="J24" s="196">
        <v>1.0900000000000001</v>
      </c>
      <c r="K24" s="93">
        <v>0.75</v>
      </c>
      <c r="L24" s="56">
        <f t="shared" si="14"/>
        <v>29.29973630237328</v>
      </c>
      <c r="M24" s="56">
        <f t="shared" si="15"/>
        <v>1.9392669839748631</v>
      </c>
      <c r="N24" s="57">
        <f t="shared" si="16"/>
        <v>42.615008437771678</v>
      </c>
      <c r="O24" s="57">
        <f t="shared" si="17"/>
        <v>88.384991562228322</v>
      </c>
      <c r="P24" s="58">
        <f t="shared" si="18"/>
        <v>350.41886792452834</v>
      </c>
      <c r="Q24" s="59"/>
      <c r="R24" s="53">
        <v>4.3099999999999996</v>
      </c>
      <c r="S24" s="54">
        <v>2.65</v>
      </c>
      <c r="T24" s="54">
        <v>2.6</v>
      </c>
      <c r="U24" s="54">
        <v>1</v>
      </c>
      <c r="V24" s="54">
        <v>296</v>
      </c>
      <c r="W24" s="58">
        <f t="shared" si="19"/>
        <v>481.41886792452834</v>
      </c>
      <c r="X24" s="59"/>
      <c r="Y24" s="55">
        <f t="shared" si="20"/>
        <v>0.14396962310057998</v>
      </c>
      <c r="Z24" s="56">
        <f t="shared" si="21"/>
        <v>0.29859794446698756</v>
      </c>
      <c r="AA24" s="65">
        <f t="shared" si="22"/>
        <v>1.1838475267720552</v>
      </c>
      <c r="AB24" s="55">
        <f t="shared" si="23"/>
        <v>3.3403624849322501E-2</v>
      </c>
      <c r="AC24" s="56">
        <f t="shared" si="23"/>
        <v>6.9280265537584124E-2</v>
      </c>
      <c r="AD24" s="66">
        <f t="shared" si="23"/>
        <v>0.27467460017913115</v>
      </c>
    </row>
    <row r="25" spans="2:35" x14ac:dyDescent="0.25">
      <c r="B25" s="53" t="s">
        <v>124</v>
      </c>
      <c r="C25" s="195" t="s">
        <v>133</v>
      </c>
      <c r="D25" s="212"/>
      <c r="E25" s="54">
        <v>90</v>
      </c>
      <c r="F25" s="90">
        <v>11</v>
      </c>
      <c r="G25" s="90">
        <v>8</v>
      </c>
      <c r="H25" s="54">
        <v>4.5</v>
      </c>
      <c r="I25" s="88">
        <v>0.12</v>
      </c>
      <c r="J25" s="196">
        <v>1.0900000000000001</v>
      </c>
      <c r="K25" s="93">
        <v>0.75</v>
      </c>
      <c r="L25" s="56">
        <f t="shared" si="14"/>
        <v>29.29973630237328</v>
      </c>
      <c r="M25" s="56">
        <f t="shared" si="15"/>
        <v>1.9392669839748631</v>
      </c>
      <c r="N25" s="57">
        <f t="shared" si="16"/>
        <v>42.615008437771678</v>
      </c>
      <c r="O25" s="57">
        <f t="shared" si="17"/>
        <v>47.384991562228322</v>
      </c>
      <c r="P25" s="58">
        <f t="shared" si="18"/>
        <v>440.43200000000002</v>
      </c>
      <c r="Q25" s="59"/>
      <c r="R25" s="53">
        <v>4.4800000000000004</v>
      </c>
      <c r="S25" s="54">
        <v>2.5</v>
      </c>
      <c r="T25" s="54">
        <v>2.9</v>
      </c>
      <c r="U25" s="54">
        <v>1</v>
      </c>
      <c r="V25" s="54">
        <v>296</v>
      </c>
      <c r="W25" s="58">
        <f t="shared" si="19"/>
        <v>530.43200000000002</v>
      </c>
      <c r="X25" s="59"/>
      <c r="Y25" s="55">
        <f t="shared" si="20"/>
        <v>0.14396962310057998</v>
      </c>
      <c r="Z25" s="56">
        <f t="shared" si="21"/>
        <v>0.16008443095347405</v>
      </c>
      <c r="AA25" s="65">
        <f t="shared" si="22"/>
        <v>1.4879459459459461</v>
      </c>
      <c r="AB25" s="55">
        <f t="shared" si="23"/>
        <v>3.2136076584950886E-2</v>
      </c>
      <c r="AC25" s="56">
        <f t="shared" si="23"/>
        <v>3.5733131909257594E-2</v>
      </c>
      <c r="AD25" s="66">
        <f t="shared" si="23"/>
        <v>0.3321307915057915</v>
      </c>
    </row>
    <row r="26" spans="2:35" x14ac:dyDescent="0.25">
      <c r="B26" s="53" t="s">
        <v>120</v>
      </c>
      <c r="C26" s="195" t="s">
        <v>134</v>
      </c>
      <c r="D26" s="212"/>
      <c r="E26" s="54">
        <v>98</v>
      </c>
      <c r="F26" s="90">
        <v>12</v>
      </c>
      <c r="G26" s="90">
        <v>9</v>
      </c>
      <c r="H26" s="54">
        <v>3.57</v>
      </c>
      <c r="I26" s="88">
        <v>0.12</v>
      </c>
      <c r="J26" s="196">
        <v>1.0900000000000001</v>
      </c>
      <c r="K26" s="93">
        <v>0.75</v>
      </c>
      <c r="L26" s="56">
        <f t="shared" si="14"/>
        <v>29.29973630237328</v>
      </c>
      <c r="M26" s="56">
        <f t="shared" si="15"/>
        <v>1.9392669839748631</v>
      </c>
      <c r="N26" s="57">
        <f t="shared" si="16"/>
        <v>42.615008437771678</v>
      </c>
      <c r="O26" s="57">
        <f t="shared" si="17"/>
        <v>55.384991562228322</v>
      </c>
      <c r="P26" s="58">
        <f t="shared" si="18"/>
        <v>328.09677419354841</v>
      </c>
      <c r="Q26" s="59"/>
      <c r="R26" s="53">
        <v>3.57</v>
      </c>
      <c r="S26" s="54">
        <v>2.48</v>
      </c>
      <c r="T26" s="54">
        <v>2.9</v>
      </c>
      <c r="U26" s="54">
        <v>1</v>
      </c>
      <c r="V26" s="54">
        <v>296</v>
      </c>
      <c r="W26" s="58">
        <f t="shared" si="19"/>
        <v>426.09677419354841</v>
      </c>
      <c r="X26" s="59"/>
      <c r="Y26" s="55">
        <f t="shared" si="20"/>
        <v>0.14396962310057998</v>
      </c>
      <c r="Z26" s="56">
        <f t="shared" si="21"/>
        <v>0.18711145798050108</v>
      </c>
      <c r="AA26" s="65">
        <f t="shared" si="22"/>
        <v>1.1084350479511771</v>
      </c>
      <c r="AB26" s="55">
        <f t="shared" si="23"/>
        <v>4.0327625518369742E-2</v>
      </c>
      <c r="AC26" s="56">
        <f t="shared" si="23"/>
        <v>5.2412173103781816E-2</v>
      </c>
      <c r="AD26" s="66">
        <f t="shared" si="23"/>
        <v>0.3104860078294614</v>
      </c>
    </row>
    <row r="27" spans="2:35" ht="15.75" thickBot="1" x14ac:dyDescent="0.3">
      <c r="B27" s="68" t="s">
        <v>136</v>
      </c>
      <c r="C27" s="216" t="s">
        <v>135</v>
      </c>
      <c r="D27" s="217"/>
      <c r="E27" s="69">
        <v>68</v>
      </c>
      <c r="F27" s="91">
        <v>8</v>
      </c>
      <c r="G27" s="91">
        <v>6</v>
      </c>
      <c r="H27" s="69">
        <v>3.42</v>
      </c>
      <c r="I27" s="89">
        <v>0.12</v>
      </c>
      <c r="J27" s="197">
        <v>1.0900000000000001</v>
      </c>
      <c r="K27" s="198">
        <v>0.75</v>
      </c>
      <c r="L27" s="71">
        <f t="shared" si="14"/>
        <v>29.29973630237328</v>
      </c>
      <c r="M27" s="71">
        <f t="shared" si="15"/>
        <v>1.2928446559832421</v>
      </c>
      <c r="N27" s="72">
        <f t="shared" si="16"/>
        <v>28.410005625181117</v>
      </c>
      <c r="O27" s="72">
        <f t="shared" si="17"/>
        <v>39.589994374818886</v>
      </c>
      <c r="P27" s="73">
        <f t="shared" si="18"/>
        <v>357.34453781512605</v>
      </c>
      <c r="Q27" s="59"/>
      <c r="R27" s="68">
        <v>3.42</v>
      </c>
      <c r="S27" s="69">
        <v>2.38</v>
      </c>
      <c r="T27" s="69">
        <v>3.7</v>
      </c>
      <c r="U27" s="69">
        <v>1</v>
      </c>
      <c r="V27" s="69">
        <v>296</v>
      </c>
      <c r="W27" s="73">
        <f t="shared" si="19"/>
        <v>425.34453781512605</v>
      </c>
      <c r="X27" s="59"/>
      <c r="Y27" s="70">
        <f t="shared" si="20"/>
        <v>9.5979748733719991E-2</v>
      </c>
      <c r="Z27" s="71">
        <f t="shared" si="21"/>
        <v>0.13374998099600974</v>
      </c>
      <c r="AA27" s="75">
        <f t="shared" si="22"/>
        <v>1.2072450601862366</v>
      </c>
      <c r="AB27" s="70">
        <f t="shared" si="23"/>
        <v>2.8064254015707599E-2</v>
      </c>
      <c r="AC27" s="71">
        <f t="shared" si="23"/>
        <v>3.9108181577780628E-2</v>
      </c>
      <c r="AD27" s="76">
        <f t="shared" si="23"/>
        <v>0.35299563163340253</v>
      </c>
    </row>
    <row r="28" spans="2:35" x14ac:dyDescent="0.25">
      <c r="E28" s="11"/>
      <c r="F28" s="11"/>
      <c r="G28" s="11"/>
      <c r="H28" s="11"/>
      <c r="I28" s="11"/>
      <c r="J28" s="11"/>
      <c r="K28" s="77"/>
      <c r="L28" s="77"/>
      <c r="M28" s="77"/>
      <c r="N28" s="77"/>
      <c r="O28" s="77"/>
      <c r="P28" s="78"/>
      <c r="Q28" s="59"/>
      <c r="R28" s="11"/>
      <c r="S28" s="11"/>
      <c r="T28" s="11"/>
      <c r="W28" s="59"/>
      <c r="X28" s="59"/>
      <c r="Y28" s="79"/>
      <c r="Z28" s="79"/>
      <c r="AA28" s="79"/>
      <c r="AB28" s="79"/>
      <c r="AC28" s="79"/>
      <c r="AD28" s="79"/>
    </row>
    <row r="29" spans="2:35" x14ac:dyDescent="0.25">
      <c r="D29" s="11"/>
      <c r="E29" s="11"/>
      <c r="F29" s="11"/>
      <c r="G29" s="11"/>
      <c r="H29" s="11"/>
      <c r="I29" s="11"/>
      <c r="J29" s="11"/>
      <c r="K29" s="77"/>
      <c r="L29" s="77"/>
      <c r="M29" s="80" t="s">
        <v>137</v>
      </c>
      <c r="N29" s="77"/>
      <c r="O29" s="77"/>
      <c r="P29" s="78"/>
      <c r="Q29" s="59"/>
      <c r="R29" s="11"/>
      <c r="S29" s="11"/>
      <c r="T29" s="11"/>
      <c r="W29" s="59"/>
      <c r="X29" s="59"/>
      <c r="Y29" s="79"/>
      <c r="Z29" s="79"/>
      <c r="AA29" s="79"/>
      <c r="AB29" s="65" t="s">
        <v>150</v>
      </c>
      <c r="AC29" s="92"/>
      <c r="AD29" s="93"/>
    </row>
    <row r="30" spans="2:35" ht="45" x14ac:dyDescent="0.25">
      <c r="D30" s="11"/>
      <c r="E30" s="11"/>
      <c r="F30" s="11"/>
      <c r="G30" s="11"/>
      <c r="H30" s="11"/>
      <c r="I30" s="11"/>
      <c r="J30" s="11"/>
      <c r="K30" s="77"/>
      <c r="L30" s="79"/>
      <c r="M30" s="79"/>
      <c r="N30" s="81" t="s">
        <v>138</v>
      </c>
      <c r="O30" s="81" t="s">
        <v>139</v>
      </c>
      <c r="P30" s="82" t="s">
        <v>140</v>
      </c>
      <c r="Q30" s="82" t="s">
        <v>141</v>
      </c>
      <c r="R30" s="110" t="s">
        <v>142</v>
      </c>
      <c r="S30" s="110" t="s">
        <v>64</v>
      </c>
      <c r="T30" s="110" t="s">
        <v>65</v>
      </c>
      <c r="U30" s="110" t="s">
        <v>62</v>
      </c>
      <c r="V30" s="83" t="s">
        <v>112</v>
      </c>
      <c r="W30" s="83" t="s">
        <v>113</v>
      </c>
      <c r="X30" s="26"/>
      <c r="Y30" s="83" t="s">
        <v>114</v>
      </c>
      <c r="Z30" s="83" t="s">
        <v>115</v>
      </c>
      <c r="AA30" s="83" t="s">
        <v>116</v>
      </c>
      <c r="AB30" s="83" t="s">
        <v>117</v>
      </c>
      <c r="AC30" s="83" t="s">
        <v>118</v>
      </c>
      <c r="AD30" s="83" t="s">
        <v>119</v>
      </c>
      <c r="AF30" s="84" t="s">
        <v>143</v>
      </c>
      <c r="AG30" s="84" t="s">
        <v>144</v>
      </c>
      <c r="AH30" s="84" t="s">
        <v>145</v>
      </c>
      <c r="AI30" s="85"/>
    </row>
    <row r="31" spans="2:35" x14ac:dyDescent="0.25">
      <c r="D31" s="11"/>
      <c r="E31" s="11"/>
      <c r="F31" s="11"/>
      <c r="G31" s="11"/>
      <c r="H31" s="11"/>
      <c r="I31" s="11"/>
      <c r="J31" s="11"/>
      <c r="K31" s="77"/>
      <c r="L31" s="79"/>
      <c r="M31" s="54" t="s">
        <v>146</v>
      </c>
      <c r="N31" s="57">
        <f>ROUND($W31*Y31/SUM($Y31:$AA31),0)</f>
        <v>53</v>
      </c>
      <c r="O31" s="57">
        <f t="shared" ref="O31:O36" si="24">ROUND($W31*Z31/SUM($Y31:$AA31),0)</f>
        <v>52</v>
      </c>
      <c r="P31" s="57">
        <f t="shared" ref="P31:P36" si="25">ROUND(0.07*($W31-$N31-$O31),0)</f>
        <v>43</v>
      </c>
      <c r="Q31" s="57">
        <f t="shared" ref="Q31:Q36" si="26">W31-N31-O31-P31</f>
        <v>576</v>
      </c>
      <c r="R31" s="56">
        <f>ROUND(AVERAGE(R16:R27),1)</f>
        <v>4.5</v>
      </c>
      <c r="S31" s="56">
        <v>1.84</v>
      </c>
      <c r="T31" s="199">
        <v>4.7</v>
      </c>
      <c r="U31" s="110" t="s">
        <v>146</v>
      </c>
      <c r="V31" s="57">
        <f>296</f>
        <v>296</v>
      </c>
      <c r="W31" s="57">
        <f>ROUND(V31*R31/S31,0)</f>
        <v>724</v>
      </c>
      <c r="X31" s="59"/>
      <c r="Y31" s="56">
        <f>Y32*T31/T32</f>
        <v>0.17875380472512284</v>
      </c>
      <c r="Z31" s="56">
        <f>Z32</f>
        <v>0.17598681710001282</v>
      </c>
      <c r="AA31" s="56">
        <f>W31/V31-Y31-Z31</f>
        <v>2.0912053241208102</v>
      </c>
      <c r="AB31" s="56"/>
      <c r="AC31" s="56"/>
      <c r="AD31" s="56"/>
      <c r="AF31" s="54">
        <f>ROUND(Q31*1.14*3.413/100,1)</f>
        <v>22.4</v>
      </c>
      <c r="AG31" s="54">
        <f>ROUND(N31/(0.0024*AH31),0)</f>
        <v>294</v>
      </c>
      <c r="AH31" s="54">
        <v>75</v>
      </c>
    </row>
    <row r="32" spans="2:35" x14ac:dyDescent="0.25">
      <c r="K32" s="79"/>
      <c r="L32" s="79"/>
      <c r="M32" s="54" t="s">
        <v>234</v>
      </c>
      <c r="N32" s="57">
        <f t="shared" ref="N32:N36" si="27">ROUND($W32*Y32/SUM($Y32:$AA32),0)</f>
        <v>41</v>
      </c>
      <c r="O32" s="57">
        <f t="shared" si="24"/>
        <v>52</v>
      </c>
      <c r="P32" s="57">
        <f t="shared" si="25"/>
        <v>33</v>
      </c>
      <c r="Q32" s="57">
        <f t="shared" si="26"/>
        <v>434</v>
      </c>
      <c r="R32" s="56">
        <f>R31</f>
        <v>4.5</v>
      </c>
      <c r="S32" s="56">
        <f>MIN(S16:S27)</f>
        <v>2.38</v>
      </c>
      <c r="T32" s="199">
        <f>MAX(T16:T27)</f>
        <v>3.7</v>
      </c>
      <c r="U32" s="110" t="s">
        <v>235</v>
      </c>
      <c r="V32" s="57">
        <f>296</f>
        <v>296</v>
      </c>
      <c r="W32" s="57">
        <f t="shared" ref="W32:W36" si="28">ROUND(V32*R32/S32,0)</f>
        <v>560</v>
      </c>
      <c r="X32" s="59"/>
      <c r="Y32" s="86">
        <f>AB32*$R32</f>
        <v>0.14072108031552222</v>
      </c>
      <c r="Z32" s="86">
        <f t="shared" ref="Z32:AA36" si="29">AC32*$R32</f>
        <v>0.17598681710001282</v>
      </c>
      <c r="AA32" s="86">
        <f t="shared" si="29"/>
        <v>1.5884803423503113</v>
      </c>
      <c r="AB32" s="56">
        <f>AB34</f>
        <v>3.1271351181227161E-2</v>
      </c>
      <c r="AC32" s="56">
        <f t="shared" ref="AC32:AD32" si="30">AC27</f>
        <v>3.9108181577780628E-2</v>
      </c>
      <c r="AD32" s="56">
        <f t="shared" si="30"/>
        <v>0.35299563163340253</v>
      </c>
      <c r="AF32" s="54">
        <f t="shared" ref="AF32:AF36" si="31">ROUND(Q32*1.14*3.413/100,1)</f>
        <v>16.899999999999999</v>
      </c>
      <c r="AG32" s="54">
        <f t="shared" ref="AG32:AG36" si="32">ROUND(N32/(0.0024*AH32),0)</f>
        <v>228</v>
      </c>
      <c r="AH32" s="54">
        <v>75</v>
      </c>
    </row>
    <row r="33" spans="11:34" x14ac:dyDescent="0.25">
      <c r="K33" s="79"/>
      <c r="L33" s="79"/>
      <c r="M33" s="54" t="s">
        <v>341</v>
      </c>
      <c r="N33" s="57">
        <f t="shared" ref="N33" si="33">ROUND($W33*Y33/SUM($Y33:$AA33),0)</f>
        <v>46</v>
      </c>
      <c r="O33" s="57">
        <f t="shared" ref="O33" si="34">ROUND($W33*Z33/SUM($Y33:$AA33),0)</f>
        <v>57</v>
      </c>
      <c r="P33" s="57">
        <f t="shared" si="25"/>
        <v>36</v>
      </c>
      <c r="Q33" s="57">
        <f t="shared" ref="Q33" si="35">W33-N33-O33-P33</f>
        <v>483</v>
      </c>
      <c r="R33" s="56">
        <f>R32</f>
        <v>4.5</v>
      </c>
      <c r="S33" s="56">
        <v>2.14</v>
      </c>
      <c r="T33" s="199">
        <f>ROUND(T31+(S33-S31)*(T32-T31)/(S32-S31),1)</f>
        <v>4.0999999999999996</v>
      </c>
      <c r="U33" s="110" t="s">
        <v>341</v>
      </c>
      <c r="V33" s="57">
        <f>296</f>
        <v>296</v>
      </c>
      <c r="W33" s="57">
        <f t="shared" ref="W33" si="36">ROUND(V33*R33/S33,0)</f>
        <v>622</v>
      </c>
      <c r="X33" s="59"/>
      <c r="Y33" s="86">
        <f>AB33*$R33</f>
        <v>0.14072108031552222</v>
      </c>
      <c r="Z33" s="86">
        <f t="shared" ref="Z33" si="37">AC33*$R33</f>
        <v>0.17598681710001282</v>
      </c>
      <c r="AA33" s="86">
        <f t="shared" ref="AA33" si="38">AD33*$R33</f>
        <v>1.5884803423503113</v>
      </c>
      <c r="AB33" s="56">
        <f>AB32</f>
        <v>3.1271351181227161E-2</v>
      </c>
      <c r="AC33" s="56">
        <f t="shared" ref="AC33:AD33" si="39">AC32</f>
        <v>3.9108181577780628E-2</v>
      </c>
      <c r="AD33" s="56">
        <f t="shared" si="39"/>
        <v>0.35299563163340253</v>
      </c>
      <c r="AF33" s="54">
        <f t="shared" ref="AF33" si="40">ROUND(Q33*1.14*3.413/100,1)</f>
        <v>18.8</v>
      </c>
      <c r="AG33" s="54">
        <f t="shared" ref="AG33" si="41">ROUND(N33/(0.0024*AH33),0)</f>
        <v>256</v>
      </c>
      <c r="AH33" s="54">
        <v>75</v>
      </c>
    </row>
    <row r="34" spans="11:34" x14ac:dyDescent="0.25">
      <c r="K34" s="79"/>
      <c r="L34" s="79"/>
      <c r="M34" s="54" t="s">
        <v>147</v>
      </c>
      <c r="N34" s="57">
        <f t="shared" si="27"/>
        <v>41</v>
      </c>
      <c r="O34" s="57">
        <f t="shared" si="24"/>
        <v>67</v>
      </c>
      <c r="P34" s="57">
        <f t="shared" si="25"/>
        <v>29</v>
      </c>
      <c r="Q34" s="57">
        <f t="shared" si="26"/>
        <v>383</v>
      </c>
      <c r="R34" s="56">
        <f>R31</f>
        <v>4.5</v>
      </c>
      <c r="S34" s="56">
        <v>2.56</v>
      </c>
      <c r="T34" s="199">
        <f>AVERAGE(T23:T27)</f>
        <v>3</v>
      </c>
      <c r="U34" s="54">
        <v>1</v>
      </c>
      <c r="V34" s="57">
        <f>V31</f>
        <v>296</v>
      </c>
      <c r="W34" s="57">
        <f t="shared" si="28"/>
        <v>520</v>
      </c>
      <c r="X34" s="59"/>
      <c r="Y34" s="86">
        <f t="shared" ref="Y34:Y36" si="42">AB34*$R34</f>
        <v>0.14072108031552222</v>
      </c>
      <c r="Z34" s="86">
        <f t="shared" si="29"/>
        <v>0.22773838630661655</v>
      </c>
      <c r="AA34" s="86">
        <f t="shared" si="29"/>
        <v>1.4018879908682784</v>
      </c>
      <c r="AB34" s="56">
        <f t="shared" ref="AB34:AD34" si="43">AVERAGE(AB23:AB27)</f>
        <v>3.1271351181227161E-2</v>
      </c>
      <c r="AC34" s="56">
        <f t="shared" si="43"/>
        <v>5.0608530290359235E-2</v>
      </c>
      <c r="AD34" s="56">
        <f t="shared" si="43"/>
        <v>0.3115306646373952</v>
      </c>
      <c r="AF34" s="54">
        <f t="shared" si="31"/>
        <v>14.9</v>
      </c>
      <c r="AG34" s="54">
        <f t="shared" si="32"/>
        <v>228</v>
      </c>
      <c r="AH34" s="54">
        <v>75</v>
      </c>
    </row>
    <row r="35" spans="11:34" x14ac:dyDescent="0.25">
      <c r="K35" s="79"/>
      <c r="L35" s="79"/>
      <c r="M35" s="54" t="s">
        <v>148</v>
      </c>
      <c r="N35" s="57">
        <f t="shared" si="27"/>
        <v>43</v>
      </c>
      <c r="O35" s="57">
        <f t="shared" si="24"/>
        <v>63</v>
      </c>
      <c r="P35" s="57">
        <f t="shared" si="25"/>
        <v>26</v>
      </c>
      <c r="Q35" s="57">
        <f t="shared" si="26"/>
        <v>339</v>
      </c>
      <c r="R35" s="56">
        <f t="shared" ref="R35:R36" si="44">R34</f>
        <v>4.5</v>
      </c>
      <c r="S35" s="56">
        <v>2.83</v>
      </c>
      <c r="T35" s="199">
        <f>AVERAGE(T17:T22)</f>
        <v>2.9000000000000004</v>
      </c>
      <c r="U35" s="54">
        <v>2</v>
      </c>
      <c r="V35" s="57">
        <f t="shared" ref="V35:V36" si="45">V34</f>
        <v>296</v>
      </c>
      <c r="W35" s="57">
        <f t="shared" si="28"/>
        <v>471</v>
      </c>
      <c r="X35" s="59"/>
      <c r="Y35" s="86">
        <f t="shared" si="42"/>
        <v>0.14854752585366693</v>
      </c>
      <c r="Z35" s="86">
        <f t="shared" si="29"/>
        <v>0.21697901006092393</v>
      </c>
      <c r="AA35" s="86">
        <f t="shared" si="29"/>
        <v>1.2458085678555126</v>
      </c>
      <c r="AB35" s="56">
        <f t="shared" ref="AB35:AD35" si="46">AVERAGE(AB17:AB22)</f>
        <v>3.3010561300814874E-2</v>
      </c>
      <c r="AC35" s="56">
        <f t="shared" si="46"/>
        <v>4.821755779131643E-2</v>
      </c>
      <c r="AD35" s="56">
        <f t="shared" si="46"/>
        <v>0.27684634841233613</v>
      </c>
      <c r="AF35" s="54">
        <f t="shared" si="31"/>
        <v>13.2</v>
      </c>
      <c r="AG35" s="54">
        <f t="shared" si="32"/>
        <v>239</v>
      </c>
      <c r="AH35" s="54">
        <v>75</v>
      </c>
    </row>
    <row r="36" spans="11:34" x14ac:dyDescent="0.25">
      <c r="K36" s="79"/>
      <c r="L36" s="79"/>
      <c r="M36" s="54" t="s">
        <v>149</v>
      </c>
      <c r="N36" s="57">
        <f t="shared" si="27"/>
        <v>27</v>
      </c>
      <c r="O36" s="57">
        <f t="shared" si="24"/>
        <v>98</v>
      </c>
      <c r="P36" s="57">
        <f t="shared" si="25"/>
        <v>23</v>
      </c>
      <c r="Q36" s="57">
        <f t="shared" si="26"/>
        <v>308</v>
      </c>
      <c r="R36" s="56">
        <f t="shared" si="44"/>
        <v>4.5</v>
      </c>
      <c r="S36" s="56">
        <v>2.92</v>
      </c>
      <c r="T36" s="199">
        <f>T16</f>
        <v>2.8</v>
      </c>
      <c r="U36" s="54">
        <v>3</v>
      </c>
      <c r="V36" s="57">
        <f t="shared" si="45"/>
        <v>296</v>
      </c>
      <c r="W36" s="57">
        <f t="shared" si="28"/>
        <v>456</v>
      </c>
      <c r="X36" s="59"/>
      <c r="Y36" s="86">
        <f t="shared" si="42"/>
        <v>9.073715741633194E-2</v>
      </c>
      <c r="Z36" s="86">
        <f t="shared" si="29"/>
        <v>0.33085039652416326</v>
      </c>
      <c r="AA36" s="86">
        <f t="shared" si="29"/>
        <v>1.1195083364704641</v>
      </c>
      <c r="AB36" s="56">
        <f t="shared" ref="AB36:AD36" si="47">AB16</f>
        <v>2.0163812759184874E-2</v>
      </c>
      <c r="AC36" s="56">
        <f t="shared" si="47"/>
        <v>7.3522310338702948E-2</v>
      </c>
      <c r="AD36" s="56">
        <f t="shared" si="47"/>
        <v>0.24877963032676978</v>
      </c>
      <c r="AF36" s="54">
        <f t="shared" si="31"/>
        <v>12</v>
      </c>
      <c r="AG36" s="54">
        <f t="shared" si="32"/>
        <v>150</v>
      </c>
      <c r="AH36" s="54">
        <v>75</v>
      </c>
    </row>
    <row r="37" spans="11:34" x14ac:dyDescent="0.25">
      <c r="M37" s="79"/>
      <c r="N37" s="79"/>
      <c r="O37" s="79"/>
      <c r="P37" s="59"/>
      <c r="Q37" s="59"/>
      <c r="W37" s="59"/>
      <c r="X37" s="59"/>
      <c r="Y37" s="79"/>
      <c r="Z37" s="79"/>
      <c r="AA37" s="79"/>
      <c r="AB37" s="79"/>
      <c r="AC37" s="79"/>
      <c r="AD37" s="79"/>
    </row>
    <row r="38" spans="11:34" x14ac:dyDescent="0.25">
      <c r="K38" s="79"/>
      <c r="L38" s="79"/>
      <c r="M38" s="79"/>
      <c r="N38" s="79"/>
      <c r="O38" s="79"/>
      <c r="P38" s="59"/>
      <c r="Q38" s="59"/>
      <c r="W38" s="59"/>
      <c r="X38" s="59"/>
      <c r="Y38" s="79"/>
      <c r="Z38" s="79"/>
      <c r="AA38" s="79"/>
      <c r="AB38" s="79"/>
      <c r="AC38" s="79"/>
      <c r="AD38" s="79"/>
    </row>
    <row r="39" spans="11:34" x14ac:dyDescent="0.25">
      <c r="K39" s="79"/>
      <c r="L39" s="79"/>
      <c r="M39" s="79"/>
      <c r="N39" s="79"/>
      <c r="O39" s="79"/>
      <c r="P39" s="59"/>
      <c r="Q39" s="59"/>
      <c r="W39" s="59"/>
      <c r="X39" s="59"/>
      <c r="Y39" s="79"/>
      <c r="Z39" s="79"/>
      <c r="AA39" s="79"/>
      <c r="AB39" s="79"/>
      <c r="AC39" s="79"/>
      <c r="AD39" s="79"/>
    </row>
    <row r="40" spans="11:34" x14ac:dyDescent="0.25">
      <c r="K40" s="79"/>
      <c r="L40" s="79"/>
      <c r="M40" s="79"/>
      <c r="N40" s="79"/>
      <c r="O40" s="79"/>
      <c r="P40" s="59"/>
      <c r="Q40" s="59"/>
      <c r="W40" s="59"/>
      <c r="X40" s="59"/>
      <c r="Y40" s="79"/>
      <c r="Z40" s="79"/>
      <c r="AA40" s="79"/>
      <c r="AB40" s="79"/>
      <c r="AC40" s="79"/>
      <c r="AD40" s="79"/>
    </row>
    <row r="72" spans="5:7" x14ac:dyDescent="0.25">
      <c r="E72" s="87"/>
      <c r="F72" s="87"/>
      <c r="G72" s="87"/>
    </row>
    <row r="75" spans="5:7" x14ac:dyDescent="0.25">
      <c r="E75" s="87"/>
      <c r="F75" s="87"/>
      <c r="G75" s="87"/>
    </row>
    <row r="76" spans="5:7" x14ac:dyDescent="0.25">
      <c r="E76" s="87"/>
      <c r="F76" s="87"/>
      <c r="G76" s="87"/>
    </row>
  </sheetData>
  <pageMargins left="0.7" right="0.7" top="0.75" bottom="0.75" header="0.3" footer="0.3"/>
  <pageSetup orientation="portrait" r:id="rId1"/>
  <headerFooter>
    <oddFooter>&amp;L&amp;Z&amp;F &amp;A&amp;C&amp;P&amp;R&amp;D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H43"/>
  <sheetViews>
    <sheetView topLeftCell="L26" workbookViewId="0">
      <selection activeCell="S36" sqref="S36"/>
    </sheetView>
  </sheetViews>
  <sheetFormatPr defaultRowHeight="15" x14ac:dyDescent="0.25"/>
  <cols>
    <col min="1" max="1" width="3.7109375" customWidth="1"/>
    <col min="2" max="2" width="10" bestFit="1" customWidth="1"/>
    <col min="3" max="3" width="15.5703125" bestFit="1" customWidth="1"/>
    <col min="4" max="4" width="3.7109375" customWidth="1"/>
    <col min="5" max="6" width="5.85546875" customWidth="1"/>
    <col min="7" max="7" width="7" customWidth="1"/>
    <col min="8" max="8" width="5" bestFit="1" customWidth="1"/>
    <col min="9" max="9" width="7" bestFit="1" customWidth="1"/>
    <col min="10" max="10" width="7.5703125" customWidth="1"/>
    <col min="11" max="11" width="5.42578125" customWidth="1"/>
    <col min="12" max="12" width="7.7109375" customWidth="1"/>
    <col min="13" max="13" width="8" customWidth="1"/>
    <col min="14" max="14" width="6.42578125" customWidth="1"/>
    <col min="15" max="15" width="6.28515625" customWidth="1"/>
    <col min="16" max="17" width="6.85546875" customWidth="1"/>
    <col min="18" max="18" width="7.7109375" customWidth="1"/>
    <col min="19" max="19" width="11" customWidth="1"/>
    <col min="20" max="20" width="10.42578125" customWidth="1"/>
    <col min="21" max="21" width="1.85546875" customWidth="1"/>
    <col min="22" max="22" width="7" customWidth="1"/>
    <col min="23" max="23" width="6.28515625" customWidth="1"/>
    <col min="24" max="24" width="2.5703125" customWidth="1"/>
    <col min="28" max="28" width="6.5703125" customWidth="1"/>
    <col min="29" max="29" width="7.7109375" customWidth="1"/>
    <col min="30" max="30" width="7.85546875" customWidth="1"/>
    <col min="31" max="31" width="2.7109375" customWidth="1"/>
    <col min="32" max="32" width="7" customWidth="1"/>
    <col min="33" max="33" width="6.28515625" customWidth="1"/>
  </cols>
  <sheetData>
    <row r="2" spans="1:33" ht="19.5" thickBot="1" x14ac:dyDescent="0.35">
      <c r="B2" s="95" t="s">
        <v>169</v>
      </c>
    </row>
    <row r="3" spans="1:33" ht="15.75" thickBot="1" x14ac:dyDescent="0.3">
      <c r="R3" s="96" t="s">
        <v>89</v>
      </c>
      <c r="S3" s="97"/>
      <c r="T3" s="98"/>
    </row>
    <row r="4" spans="1:33" ht="15.75" thickBot="1" x14ac:dyDescent="0.3">
      <c r="E4" s="96" t="s">
        <v>90</v>
      </c>
      <c r="F4" s="97"/>
      <c r="G4" s="97"/>
      <c r="H4" s="97"/>
      <c r="I4" s="97"/>
      <c r="J4" s="98"/>
      <c r="K4" s="96" t="s">
        <v>91</v>
      </c>
      <c r="L4" s="97"/>
      <c r="M4" s="97"/>
      <c r="N4" s="97"/>
      <c r="O4" s="97"/>
      <c r="P4" s="98"/>
      <c r="R4" s="53"/>
      <c r="S4" s="54" t="s">
        <v>64</v>
      </c>
      <c r="T4" s="60" t="s">
        <v>65</v>
      </c>
    </row>
    <row r="5" spans="1:33" ht="75" x14ac:dyDescent="0.25">
      <c r="B5" s="35" t="s">
        <v>94</v>
      </c>
      <c r="C5" s="36" t="s">
        <v>95</v>
      </c>
      <c r="D5" s="36"/>
      <c r="E5" s="53" t="s">
        <v>96</v>
      </c>
      <c r="F5" s="83" t="s">
        <v>97</v>
      </c>
      <c r="G5" s="83" t="s">
        <v>98</v>
      </c>
      <c r="H5" s="54" t="s">
        <v>99</v>
      </c>
      <c r="I5" s="54" t="s">
        <v>100</v>
      </c>
      <c r="J5" s="60" t="s">
        <v>101</v>
      </c>
      <c r="K5" s="99" t="s">
        <v>102</v>
      </c>
      <c r="L5" s="83" t="s">
        <v>103</v>
      </c>
      <c r="M5" s="83" t="s">
        <v>104</v>
      </c>
      <c r="N5" s="83" t="s">
        <v>105</v>
      </c>
      <c r="O5" s="83" t="s">
        <v>106</v>
      </c>
      <c r="P5" s="100" t="s">
        <v>107</v>
      </c>
      <c r="Q5" s="26"/>
      <c r="R5" s="99" t="s">
        <v>108</v>
      </c>
      <c r="S5" s="83" t="s">
        <v>109</v>
      </c>
      <c r="T5" s="100" t="s">
        <v>110</v>
      </c>
      <c r="V5" s="101" t="s">
        <v>112</v>
      </c>
      <c r="W5" s="102" t="s">
        <v>113</v>
      </c>
      <c r="X5" s="26"/>
      <c r="Y5" s="101" t="s">
        <v>114</v>
      </c>
      <c r="Z5" s="103" t="s">
        <v>115</v>
      </c>
      <c r="AA5" s="103" t="s">
        <v>116</v>
      </c>
      <c r="AB5" s="103" t="s">
        <v>117</v>
      </c>
      <c r="AC5" s="103" t="s">
        <v>118</v>
      </c>
      <c r="AD5" s="102" t="s">
        <v>119</v>
      </c>
      <c r="AF5" s="26"/>
      <c r="AG5" s="26"/>
    </row>
    <row r="6" spans="1:33" x14ac:dyDescent="0.25">
      <c r="B6" s="51" t="s">
        <v>120</v>
      </c>
      <c r="C6" s="52" t="s">
        <v>152</v>
      </c>
      <c r="D6" s="52"/>
      <c r="E6" s="53">
        <v>213</v>
      </c>
      <c r="F6" s="54">
        <v>26</v>
      </c>
      <c r="G6" s="54">
        <v>14</v>
      </c>
      <c r="H6" s="54">
        <v>3.8</v>
      </c>
      <c r="I6" s="54">
        <v>0.12</v>
      </c>
      <c r="J6" s="60">
        <v>1.0900000000000001</v>
      </c>
      <c r="K6" s="55">
        <v>0.75</v>
      </c>
      <c r="L6" s="56">
        <f t="shared" ref="L6:L22" si="0">100/3.413</f>
        <v>29.29973630237328</v>
      </c>
      <c r="M6" s="56">
        <f t="shared" ref="M6:M22" si="1">(F6-G6)/(K6*L6*I6-J6)</f>
        <v>7.7570679358994523</v>
      </c>
      <c r="N6" s="57">
        <f t="shared" ref="N6:N22" si="2">M6*L6*K6</f>
        <v>170.46003375108671</v>
      </c>
      <c r="O6" s="57">
        <f t="shared" ref="O6:O22" si="3">E6-N6</f>
        <v>42.539966248913288</v>
      </c>
      <c r="P6" s="58">
        <f t="shared" ref="P6:P22" si="4">W6-O6-N6</f>
        <v>658.93798449612393</v>
      </c>
      <c r="Q6" s="59"/>
      <c r="R6" s="53">
        <v>3.8</v>
      </c>
      <c r="S6" s="54">
        <v>1.29</v>
      </c>
      <c r="T6" s="60">
        <v>8.4</v>
      </c>
      <c r="V6" s="53">
        <v>296</v>
      </c>
      <c r="W6" s="58">
        <f t="shared" ref="W6:W22" si="5">V6*R6/S6</f>
        <v>871.93798449612393</v>
      </c>
      <c r="X6" s="59"/>
      <c r="Y6" s="55">
        <f t="shared" ref="Y6:Y22" si="6">N6/V6</f>
        <v>0.57587849240231992</v>
      </c>
      <c r="Z6" s="56">
        <f t="shared" ref="Z6:Z22" si="7">O6/V6</f>
        <v>0.14371610219227463</v>
      </c>
      <c r="AA6" s="56">
        <f t="shared" ref="AA6:AA22" si="8">P6/V6</f>
        <v>2.2261418395139323</v>
      </c>
      <c r="AB6" s="56">
        <f>Y6/$R6</f>
        <v>0.15154697168482104</v>
      </c>
      <c r="AC6" s="56">
        <f t="shared" ref="AC6:AD22" si="9">Z6/$R6</f>
        <v>3.7820026892703848E-2</v>
      </c>
      <c r="AD6" s="66">
        <f t="shared" si="9"/>
        <v>0.58582679987208752</v>
      </c>
    </row>
    <row r="7" spans="1:33" x14ac:dyDescent="0.25">
      <c r="B7" s="51" t="s">
        <v>120</v>
      </c>
      <c r="C7" s="52" t="s">
        <v>153</v>
      </c>
      <c r="D7" s="52"/>
      <c r="E7" s="53">
        <v>191</v>
      </c>
      <c r="F7" s="54">
        <v>23</v>
      </c>
      <c r="G7" s="54">
        <v>13</v>
      </c>
      <c r="H7" s="54">
        <v>2.6</v>
      </c>
      <c r="I7" s="54">
        <v>0.12</v>
      </c>
      <c r="J7" s="60">
        <v>1.0900000000000001</v>
      </c>
      <c r="K7" s="55">
        <v>0.75</v>
      </c>
      <c r="L7" s="56">
        <f t="shared" si="0"/>
        <v>29.29973630237328</v>
      </c>
      <c r="M7" s="56">
        <f t="shared" si="1"/>
        <v>6.4642232799162098</v>
      </c>
      <c r="N7" s="57">
        <f t="shared" si="2"/>
        <v>142.05002812590558</v>
      </c>
      <c r="O7" s="57">
        <f t="shared" si="3"/>
        <v>48.949971874094416</v>
      </c>
      <c r="P7" s="58">
        <f t="shared" si="4"/>
        <v>405.58914728682169</v>
      </c>
      <c r="Q7" s="59"/>
      <c r="R7" s="53">
        <v>2.6</v>
      </c>
      <c r="S7" s="54">
        <v>1.29</v>
      </c>
      <c r="T7" s="60">
        <v>8.3000000000000007</v>
      </c>
      <c r="V7" s="53">
        <v>296</v>
      </c>
      <c r="W7" s="58">
        <f t="shared" si="5"/>
        <v>596.58914728682169</v>
      </c>
      <c r="X7" s="59"/>
      <c r="Y7" s="55">
        <f t="shared" si="6"/>
        <v>0.47989874366859997</v>
      </c>
      <c r="Z7" s="56">
        <f t="shared" si="7"/>
        <v>0.16537152660167032</v>
      </c>
      <c r="AA7" s="56">
        <f t="shared" si="8"/>
        <v>1.3702336056987219</v>
      </c>
      <c r="AB7" s="56">
        <f t="shared" ref="AB7:AB22" si="10">Y7/$R7</f>
        <v>0.18457643987253844</v>
      </c>
      <c r="AC7" s="56">
        <f t="shared" si="9"/>
        <v>6.3604433308334735E-2</v>
      </c>
      <c r="AD7" s="66">
        <f t="shared" si="9"/>
        <v>0.52701292526873922</v>
      </c>
    </row>
    <row r="8" spans="1:33" x14ac:dyDescent="0.25">
      <c r="B8" s="51" t="s">
        <v>120</v>
      </c>
      <c r="C8" s="52" t="s">
        <v>154</v>
      </c>
      <c r="D8" s="52"/>
      <c r="E8" s="53">
        <v>213</v>
      </c>
      <c r="F8" s="54">
        <v>26</v>
      </c>
      <c r="G8" s="54">
        <v>15</v>
      </c>
      <c r="H8" s="54">
        <v>3.6</v>
      </c>
      <c r="I8" s="54">
        <v>0.12</v>
      </c>
      <c r="J8" s="60">
        <v>1.0900000000000001</v>
      </c>
      <c r="K8" s="55">
        <v>0.75</v>
      </c>
      <c r="L8" s="56">
        <f t="shared" si="0"/>
        <v>29.29973630237328</v>
      </c>
      <c r="M8" s="56">
        <f t="shared" si="1"/>
        <v>7.1106456079078306</v>
      </c>
      <c r="N8" s="57">
        <f t="shared" si="2"/>
        <v>156.25503093849613</v>
      </c>
      <c r="O8" s="57">
        <f t="shared" si="3"/>
        <v>56.744969061503866</v>
      </c>
      <c r="P8" s="58">
        <f t="shared" si="4"/>
        <v>606.69230769230774</v>
      </c>
      <c r="Q8" s="59"/>
      <c r="R8" s="53">
        <v>3.6</v>
      </c>
      <c r="S8" s="54">
        <v>1.3</v>
      </c>
      <c r="T8" s="60">
        <v>8.4</v>
      </c>
      <c r="V8" s="53">
        <v>296</v>
      </c>
      <c r="W8" s="58">
        <f t="shared" si="5"/>
        <v>819.69230769230774</v>
      </c>
      <c r="X8" s="59"/>
      <c r="Y8" s="55">
        <f t="shared" si="6"/>
        <v>0.52788861803545994</v>
      </c>
      <c r="Z8" s="56">
        <f t="shared" si="7"/>
        <v>0.19170597655913468</v>
      </c>
      <c r="AA8" s="56">
        <f t="shared" si="8"/>
        <v>2.0496361746361749</v>
      </c>
      <c r="AB8" s="56">
        <f t="shared" si="10"/>
        <v>0.14663572723207222</v>
      </c>
      <c r="AC8" s="56">
        <f t="shared" si="9"/>
        <v>5.3251660155315191E-2</v>
      </c>
      <c r="AD8" s="66">
        <f t="shared" si="9"/>
        <v>0.56934338184338185</v>
      </c>
    </row>
    <row r="9" spans="1:33" x14ac:dyDescent="0.25">
      <c r="B9" s="51" t="s">
        <v>120</v>
      </c>
      <c r="C9" s="52" t="s">
        <v>155</v>
      </c>
      <c r="D9" s="52"/>
      <c r="E9" s="53">
        <v>138</v>
      </c>
      <c r="F9" s="54">
        <v>17</v>
      </c>
      <c r="G9" s="54">
        <v>11</v>
      </c>
      <c r="H9" s="54">
        <v>3.2</v>
      </c>
      <c r="I9" s="54">
        <v>0.12</v>
      </c>
      <c r="J9" s="60">
        <v>1.0900000000000001</v>
      </c>
      <c r="K9" s="55">
        <v>0.75</v>
      </c>
      <c r="L9" s="56">
        <f t="shared" si="0"/>
        <v>29.29973630237328</v>
      </c>
      <c r="M9" s="56">
        <f t="shared" si="1"/>
        <v>3.8785339679497262</v>
      </c>
      <c r="N9" s="57">
        <f t="shared" si="2"/>
        <v>85.230016875543356</v>
      </c>
      <c r="O9" s="57">
        <f t="shared" si="3"/>
        <v>52.769983124456644</v>
      </c>
      <c r="P9" s="58">
        <f t="shared" si="4"/>
        <v>585.05343511450383</v>
      </c>
      <c r="Q9" s="59"/>
      <c r="R9" s="53">
        <v>3.2</v>
      </c>
      <c r="S9" s="54">
        <v>1.31</v>
      </c>
      <c r="T9" s="60">
        <v>7</v>
      </c>
      <c r="V9" s="53">
        <v>296</v>
      </c>
      <c r="W9" s="58">
        <f t="shared" si="5"/>
        <v>723.05343511450383</v>
      </c>
      <c r="X9" s="59"/>
      <c r="Y9" s="55">
        <f t="shared" si="6"/>
        <v>0.28793924620115996</v>
      </c>
      <c r="Z9" s="56">
        <f t="shared" si="7"/>
        <v>0.17827697001505624</v>
      </c>
      <c r="AA9" s="56">
        <f t="shared" si="8"/>
        <v>1.9765318753868373</v>
      </c>
      <c r="AB9" s="56">
        <f t="shared" si="10"/>
        <v>8.998101443786248E-2</v>
      </c>
      <c r="AC9" s="56">
        <f t="shared" si="9"/>
        <v>5.571155312970507E-2</v>
      </c>
      <c r="AD9" s="66">
        <f t="shared" si="9"/>
        <v>0.61766621105838659</v>
      </c>
    </row>
    <row r="10" spans="1:33" x14ac:dyDescent="0.25">
      <c r="B10" s="51" t="s">
        <v>120</v>
      </c>
      <c r="C10" s="52" t="s">
        <v>156</v>
      </c>
      <c r="D10" s="52"/>
      <c r="E10" s="53">
        <v>98</v>
      </c>
      <c r="F10" s="54">
        <v>12</v>
      </c>
      <c r="G10" s="54">
        <v>8</v>
      </c>
      <c r="H10" s="54">
        <v>2</v>
      </c>
      <c r="I10" s="54">
        <v>0.12</v>
      </c>
      <c r="J10" s="60">
        <v>1.0900000000000001</v>
      </c>
      <c r="K10" s="55">
        <v>0.75</v>
      </c>
      <c r="L10" s="56">
        <f t="shared" si="0"/>
        <v>29.29973630237328</v>
      </c>
      <c r="M10" s="56">
        <f t="shared" si="1"/>
        <v>2.5856893119664841</v>
      </c>
      <c r="N10" s="57">
        <f t="shared" si="2"/>
        <v>56.820011250362235</v>
      </c>
      <c r="O10" s="57">
        <f t="shared" si="3"/>
        <v>41.179988749637765</v>
      </c>
      <c r="P10" s="58">
        <f t="shared" si="4"/>
        <v>343.79104477611935</v>
      </c>
      <c r="Q10" s="59"/>
      <c r="R10" s="53">
        <v>2</v>
      </c>
      <c r="S10" s="54">
        <v>1.34</v>
      </c>
      <c r="T10" s="60">
        <v>8</v>
      </c>
      <c r="V10" s="53">
        <v>296</v>
      </c>
      <c r="W10" s="58">
        <f t="shared" si="5"/>
        <v>441.79104477611935</v>
      </c>
      <c r="X10" s="59"/>
      <c r="Y10" s="55">
        <f t="shared" si="6"/>
        <v>0.19195949746743998</v>
      </c>
      <c r="Z10" s="56">
        <f t="shared" si="7"/>
        <v>0.1391215836136411</v>
      </c>
      <c r="AA10" s="56">
        <f t="shared" si="8"/>
        <v>1.1614562323517545</v>
      </c>
      <c r="AB10" s="56">
        <f t="shared" si="10"/>
        <v>9.5979748733719991E-2</v>
      </c>
      <c r="AC10" s="56">
        <f t="shared" si="9"/>
        <v>6.9560791806820552E-2</v>
      </c>
      <c r="AD10" s="66">
        <f t="shared" si="9"/>
        <v>0.58072811617587727</v>
      </c>
    </row>
    <row r="11" spans="1:33" x14ac:dyDescent="0.25">
      <c r="B11" s="51" t="s">
        <v>120</v>
      </c>
      <c r="C11" s="52" t="s">
        <v>157</v>
      </c>
      <c r="D11" s="52"/>
      <c r="E11" s="53">
        <v>177</v>
      </c>
      <c r="F11" s="54">
        <v>21</v>
      </c>
      <c r="G11" s="54">
        <v>14</v>
      </c>
      <c r="H11" s="54">
        <v>3.8</v>
      </c>
      <c r="I11" s="54">
        <v>0.12</v>
      </c>
      <c r="J11" s="60">
        <v>1.0900000000000001</v>
      </c>
      <c r="K11" s="55">
        <v>0.75</v>
      </c>
      <c r="L11" s="56">
        <f t="shared" si="0"/>
        <v>29.29973630237328</v>
      </c>
      <c r="M11" s="56">
        <f t="shared" si="1"/>
        <v>4.5249562959413474</v>
      </c>
      <c r="N11" s="57">
        <f t="shared" si="2"/>
        <v>99.435019688133934</v>
      </c>
      <c r="O11" s="57">
        <f t="shared" si="3"/>
        <v>77.564980311866066</v>
      </c>
      <c r="P11" s="58">
        <f t="shared" si="4"/>
        <v>572.86666666666667</v>
      </c>
      <c r="Q11" s="59"/>
      <c r="R11" s="53">
        <v>3.8</v>
      </c>
      <c r="S11" s="54">
        <v>1.5</v>
      </c>
      <c r="T11" s="60">
        <v>5.5</v>
      </c>
      <c r="V11" s="53">
        <v>296</v>
      </c>
      <c r="W11" s="58">
        <f t="shared" si="5"/>
        <v>749.86666666666667</v>
      </c>
      <c r="X11" s="59"/>
      <c r="Y11" s="55">
        <f t="shared" si="6"/>
        <v>0.33592912056802005</v>
      </c>
      <c r="Z11" s="56">
        <f t="shared" si="7"/>
        <v>0.26204385240495293</v>
      </c>
      <c r="AA11" s="56">
        <f t="shared" si="8"/>
        <v>1.9353603603603604</v>
      </c>
      <c r="AB11" s="56">
        <f t="shared" si="10"/>
        <v>8.8402400149478963E-2</v>
      </c>
      <c r="AC11" s="56">
        <f t="shared" si="9"/>
        <v>6.8958908527619198E-2</v>
      </c>
      <c r="AD11" s="66">
        <f t="shared" si="9"/>
        <v>0.50930535798956855</v>
      </c>
    </row>
    <row r="12" spans="1:33" x14ac:dyDescent="0.25">
      <c r="A12" s="11"/>
      <c r="B12" s="51" t="s">
        <v>120</v>
      </c>
      <c r="C12" s="52" t="s">
        <v>158</v>
      </c>
      <c r="D12" s="52"/>
      <c r="E12" s="53">
        <v>130</v>
      </c>
      <c r="F12" s="54">
        <v>17</v>
      </c>
      <c r="G12" s="54">
        <v>11</v>
      </c>
      <c r="H12" s="54">
        <v>3.9</v>
      </c>
      <c r="I12" s="54">
        <v>0.12</v>
      </c>
      <c r="J12" s="60">
        <v>1.0900000000000001</v>
      </c>
      <c r="K12" s="55">
        <v>0.75</v>
      </c>
      <c r="L12" s="56">
        <f t="shared" si="0"/>
        <v>29.29973630237328</v>
      </c>
      <c r="M12" s="56">
        <f t="shared" si="1"/>
        <v>3.8785339679497262</v>
      </c>
      <c r="N12" s="57">
        <f t="shared" si="2"/>
        <v>85.230016875543356</v>
      </c>
      <c r="O12" s="57">
        <f t="shared" si="3"/>
        <v>44.769983124456644</v>
      </c>
      <c r="P12" s="58">
        <f t="shared" si="4"/>
        <v>512.74285714285713</v>
      </c>
      <c r="Q12" s="59"/>
      <c r="R12" s="53">
        <v>3.8</v>
      </c>
      <c r="S12" s="54">
        <v>1.75</v>
      </c>
      <c r="T12" s="60">
        <v>4.8</v>
      </c>
      <c r="V12" s="53">
        <v>296</v>
      </c>
      <c r="W12" s="58">
        <f t="shared" si="5"/>
        <v>642.74285714285713</v>
      </c>
      <c r="X12" s="59"/>
      <c r="Y12" s="55">
        <f t="shared" si="6"/>
        <v>0.28793924620115996</v>
      </c>
      <c r="Z12" s="56">
        <f t="shared" si="7"/>
        <v>0.15124994298802921</v>
      </c>
      <c r="AA12" s="56">
        <f t="shared" si="8"/>
        <v>1.7322393822393822</v>
      </c>
      <c r="AB12" s="56">
        <f t="shared" si="10"/>
        <v>7.5773485842410518E-2</v>
      </c>
      <c r="AC12" s="56">
        <f t="shared" si="9"/>
        <v>3.9802616575797166E-2</v>
      </c>
      <c r="AD12" s="66">
        <f t="shared" si="9"/>
        <v>0.45585246901036375</v>
      </c>
    </row>
    <row r="13" spans="1:33" x14ac:dyDescent="0.25">
      <c r="B13" s="51" t="s">
        <v>124</v>
      </c>
      <c r="C13" s="52">
        <v>417.61712510000001</v>
      </c>
      <c r="D13" s="52"/>
      <c r="E13" s="53">
        <v>175</v>
      </c>
      <c r="F13" s="54">
        <v>21</v>
      </c>
      <c r="G13" s="54">
        <v>12</v>
      </c>
      <c r="H13" s="54">
        <v>3.8</v>
      </c>
      <c r="I13" s="54">
        <v>0.12</v>
      </c>
      <c r="J13" s="60">
        <v>1.0900000000000001</v>
      </c>
      <c r="K13" s="55">
        <v>0.75</v>
      </c>
      <c r="L13" s="56">
        <f t="shared" si="0"/>
        <v>29.29973630237328</v>
      </c>
      <c r="M13" s="56">
        <f t="shared" si="1"/>
        <v>5.817800951924589</v>
      </c>
      <c r="N13" s="57">
        <f t="shared" si="2"/>
        <v>127.84502531331503</v>
      </c>
      <c r="O13" s="57">
        <f t="shared" si="3"/>
        <v>47.154974686684966</v>
      </c>
      <c r="P13" s="58">
        <f t="shared" si="4"/>
        <v>371.01941747572812</v>
      </c>
      <c r="Q13" s="59"/>
      <c r="R13" s="53">
        <v>3.8</v>
      </c>
      <c r="S13" s="54">
        <v>2.06</v>
      </c>
      <c r="T13" s="60">
        <v>4.3</v>
      </c>
      <c r="V13" s="53">
        <v>296</v>
      </c>
      <c r="W13" s="58">
        <f t="shared" si="5"/>
        <v>546.01941747572812</v>
      </c>
      <c r="X13" s="59"/>
      <c r="Y13" s="55">
        <f t="shared" si="6"/>
        <v>0.43190886930173999</v>
      </c>
      <c r="Z13" s="56">
        <f t="shared" si="7"/>
        <v>0.15930734691447623</v>
      </c>
      <c r="AA13" s="56">
        <f t="shared" si="8"/>
        <v>1.2534439779585409</v>
      </c>
      <c r="AB13" s="56">
        <f t="shared" si="10"/>
        <v>0.1136602287636158</v>
      </c>
      <c r="AC13" s="56">
        <f t="shared" si="9"/>
        <v>4.1922986030125328E-2</v>
      </c>
      <c r="AD13" s="66">
        <f t="shared" si="9"/>
        <v>0.32985367841014235</v>
      </c>
    </row>
    <row r="14" spans="1:33" x14ac:dyDescent="0.25">
      <c r="B14" s="51" t="s">
        <v>123</v>
      </c>
      <c r="C14" s="52" t="s">
        <v>159</v>
      </c>
      <c r="D14" s="52"/>
      <c r="E14" s="53">
        <v>170</v>
      </c>
      <c r="F14" s="54">
        <v>20</v>
      </c>
      <c r="G14" s="54">
        <v>12</v>
      </c>
      <c r="H14" s="54">
        <v>4.0999999999999996</v>
      </c>
      <c r="I14" s="54">
        <v>0.12</v>
      </c>
      <c r="J14" s="60">
        <v>1.0900000000000001</v>
      </c>
      <c r="K14" s="55">
        <v>0.75</v>
      </c>
      <c r="L14" s="56">
        <f t="shared" si="0"/>
        <v>29.29973630237328</v>
      </c>
      <c r="M14" s="56">
        <f t="shared" si="1"/>
        <v>5.1713786239329682</v>
      </c>
      <c r="N14" s="57">
        <f t="shared" si="2"/>
        <v>113.64002250072447</v>
      </c>
      <c r="O14" s="57">
        <f t="shared" si="3"/>
        <v>56.35997749927553</v>
      </c>
      <c r="P14" s="58">
        <f t="shared" si="4"/>
        <v>419.126213592233</v>
      </c>
      <c r="Q14" s="59"/>
      <c r="R14" s="53">
        <v>4.0999999999999996</v>
      </c>
      <c r="S14" s="54">
        <v>2.06</v>
      </c>
      <c r="T14" s="60">
        <v>4.3</v>
      </c>
      <c r="V14" s="53">
        <v>296</v>
      </c>
      <c r="W14" s="58">
        <f t="shared" si="5"/>
        <v>589.12621359223294</v>
      </c>
      <c r="X14" s="59"/>
      <c r="Y14" s="55">
        <f t="shared" si="6"/>
        <v>0.38391899493487996</v>
      </c>
      <c r="Z14" s="56">
        <f t="shared" si="7"/>
        <v>0.19040532938944435</v>
      </c>
      <c r="AA14" s="56">
        <f t="shared" si="8"/>
        <v>1.415966937811598</v>
      </c>
      <c r="AB14" s="56">
        <f t="shared" si="10"/>
        <v>9.3638779252409751E-2</v>
      </c>
      <c r="AC14" s="56">
        <f t="shared" si="9"/>
        <v>4.6440324241327893E-2</v>
      </c>
      <c r="AD14" s="66">
        <f t="shared" si="9"/>
        <v>0.34535778971014586</v>
      </c>
    </row>
    <row r="15" spans="1:33" x14ac:dyDescent="0.25">
      <c r="B15" s="51" t="s">
        <v>123</v>
      </c>
      <c r="C15" s="52" t="s">
        <v>160</v>
      </c>
      <c r="D15" s="52"/>
      <c r="E15" s="53">
        <v>170</v>
      </c>
      <c r="F15" s="54">
        <v>20</v>
      </c>
      <c r="G15" s="54">
        <v>11</v>
      </c>
      <c r="H15" s="54">
        <v>4.3</v>
      </c>
      <c r="I15" s="54">
        <v>0.12</v>
      </c>
      <c r="J15" s="60">
        <v>1.0900000000000001</v>
      </c>
      <c r="K15" s="55">
        <v>0.75</v>
      </c>
      <c r="L15" s="56">
        <f t="shared" si="0"/>
        <v>29.29973630237328</v>
      </c>
      <c r="M15" s="56">
        <f t="shared" si="1"/>
        <v>5.817800951924589</v>
      </c>
      <c r="N15" s="57">
        <f t="shared" si="2"/>
        <v>127.84502531331503</v>
      </c>
      <c r="O15" s="57">
        <f t="shared" si="3"/>
        <v>42.154974686684966</v>
      </c>
      <c r="P15" s="58">
        <f t="shared" si="4"/>
        <v>447.86407766990288</v>
      </c>
      <c r="Q15" s="59"/>
      <c r="R15" s="53">
        <v>4.3</v>
      </c>
      <c r="S15" s="54">
        <v>2.06</v>
      </c>
      <c r="T15" s="60">
        <v>4.3</v>
      </c>
      <c r="V15" s="53">
        <v>296</v>
      </c>
      <c r="W15" s="58">
        <f t="shared" si="5"/>
        <v>617.86407766990283</v>
      </c>
      <c r="X15" s="59"/>
      <c r="Y15" s="55">
        <f t="shared" si="6"/>
        <v>0.43190886930173999</v>
      </c>
      <c r="Z15" s="56">
        <f t="shared" si="7"/>
        <v>0.14241545502258435</v>
      </c>
      <c r="AA15" s="56">
        <f t="shared" si="8"/>
        <v>1.5130543164523746</v>
      </c>
      <c r="AB15" s="56">
        <f t="shared" si="10"/>
        <v>0.10044392309342791</v>
      </c>
      <c r="AC15" s="56">
        <f t="shared" si="9"/>
        <v>3.3119873261066128E-2</v>
      </c>
      <c r="AD15" s="66">
        <f t="shared" si="9"/>
        <v>0.35187309684938944</v>
      </c>
    </row>
    <row r="16" spans="1:33" x14ac:dyDescent="0.25">
      <c r="B16" s="51" t="s">
        <v>123</v>
      </c>
      <c r="C16" s="52" t="s">
        <v>161</v>
      </c>
      <c r="D16" s="52"/>
      <c r="E16" s="53">
        <v>150</v>
      </c>
      <c r="F16" s="54">
        <v>18</v>
      </c>
      <c r="G16" s="54">
        <v>10</v>
      </c>
      <c r="H16" s="54">
        <v>4.5</v>
      </c>
      <c r="I16" s="54">
        <v>0.12</v>
      </c>
      <c r="J16" s="60">
        <v>1.0900000000000001</v>
      </c>
      <c r="K16" s="55">
        <v>0.75</v>
      </c>
      <c r="L16" s="56">
        <f t="shared" si="0"/>
        <v>29.29973630237328</v>
      </c>
      <c r="M16" s="56">
        <f t="shared" si="1"/>
        <v>5.1713786239329682</v>
      </c>
      <c r="N16" s="57">
        <f t="shared" si="2"/>
        <v>113.64002250072447</v>
      </c>
      <c r="O16" s="57">
        <f t="shared" si="3"/>
        <v>36.35997749927553</v>
      </c>
      <c r="P16" s="58">
        <f t="shared" si="4"/>
        <v>496.60194174757288</v>
      </c>
      <c r="Q16" s="59"/>
      <c r="R16" s="53">
        <v>4.5</v>
      </c>
      <c r="S16" s="54">
        <v>2.06</v>
      </c>
      <c r="T16" s="60">
        <v>4.3</v>
      </c>
      <c r="V16" s="53">
        <v>296</v>
      </c>
      <c r="W16" s="58">
        <f t="shared" si="5"/>
        <v>646.60194174757282</v>
      </c>
      <c r="X16" s="59"/>
      <c r="Y16" s="55">
        <f t="shared" si="6"/>
        <v>0.38391899493487996</v>
      </c>
      <c r="Z16" s="56">
        <f t="shared" si="7"/>
        <v>0.12283776182187679</v>
      </c>
      <c r="AA16" s="56">
        <f t="shared" si="8"/>
        <v>1.6777092626607193</v>
      </c>
      <c r="AB16" s="56">
        <f t="shared" si="10"/>
        <v>8.5315332207751102E-2</v>
      </c>
      <c r="AC16" s="56">
        <f t="shared" si="9"/>
        <v>2.7297280404861509E-2</v>
      </c>
      <c r="AD16" s="66">
        <f t="shared" si="9"/>
        <v>0.37282428059127093</v>
      </c>
    </row>
    <row r="17" spans="1:34" x14ac:dyDescent="0.25">
      <c r="B17" s="51" t="s">
        <v>123</v>
      </c>
      <c r="C17" s="52" t="s">
        <v>162</v>
      </c>
      <c r="D17" s="52"/>
      <c r="E17" s="53">
        <v>135</v>
      </c>
      <c r="F17" s="54">
        <v>16</v>
      </c>
      <c r="G17" s="54">
        <v>10</v>
      </c>
      <c r="H17" s="54">
        <v>4.9000000000000004</v>
      </c>
      <c r="I17" s="54">
        <v>0.12</v>
      </c>
      <c r="J17" s="60">
        <v>1.0900000000000001</v>
      </c>
      <c r="K17" s="55">
        <v>0.75</v>
      </c>
      <c r="L17" s="56">
        <f t="shared" si="0"/>
        <v>29.29973630237328</v>
      </c>
      <c r="M17" s="56">
        <f t="shared" si="1"/>
        <v>3.8785339679497262</v>
      </c>
      <c r="N17" s="57">
        <f t="shared" si="2"/>
        <v>85.230016875543356</v>
      </c>
      <c r="O17" s="57">
        <f t="shared" si="3"/>
        <v>49.769983124456644</v>
      </c>
      <c r="P17" s="58">
        <f t="shared" si="4"/>
        <v>506.76991150442484</v>
      </c>
      <c r="Q17" s="59"/>
      <c r="R17" s="53">
        <v>4.9000000000000004</v>
      </c>
      <c r="S17" s="54">
        <v>2.2599999999999998</v>
      </c>
      <c r="T17" s="60">
        <v>4</v>
      </c>
      <c r="V17" s="53">
        <v>296</v>
      </c>
      <c r="W17" s="58">
        <f t="shared" si="5"/>
        <v>641.76991150442484</v>
      </c>
      <c r="X17" s="59"/>
      <c r="Y17" s="55">
        <f t="shared" si="6"/>
        <v>0.28793924620115996</v>
      </c>
      <c r="Z17" s="56">
        <f t="shared" si="7"/>
        <v>0.1681418348799211</v>
      </c>
      <c r="AA17" s="56">
        <f t="shared" si="8"/>
        <v>1.7120605118392731</v>
      </c>
      <c r="AB17" s="56">
        <f t="shared" si="10"/>
        <v>5.8763111469624478E-2</v>
      </c>
      <c r="AC17" s="56">
        <f t="shared" si="9"/>
        <v>3.4314660179575733E-2</v>
      </c>
      <c r="AD17" s="66">
        <f t="shared" si="9"/>
        <v>0.34940010445699449</v>
      </c>
    </row>
    <row r="18" spans="1:34" x14ac:dyDescent="0.25">
      <c r="B18" s="51" t="s">
        <v>123</v>
      </c>
      <c r="C18" s="52" t="s">
        <v>163</v>
      </c>
      <c r="D18" s="52"/>
      <c r="E18" s="53">
        <v>113</v>
      </c>
      <c r="F18" s="54">
        <v>14</v>
      </c>
      <c r="G18" s="54">
        <v>8</v>
      </c>
      <c r="H18" s="54">
        <v>5</v>
      </c>
      <c r="I18" s="54">
        <v>0.12</v>
      </c>
      <c r="J18" s="60">
        <v>1.0900000000000001</v>
      </c>
      <c r="K18" s="55">
        <v>0.75</v>
      </c>
      <c r="L18" s="56">
        <f t="shared" si="0"/>
        <v>29.29973630237328</v>
      </c>
      <c r="M18" s="56">
        <f t="shared" si="1"/>
        <v>3.8785339679497262</v>
      </c>
      <c r="N18" s="57">
        <f t="shared" si="2"/>
        <v>85.230016875543356</v>
      </c>
      <c r="O18" s="57">
        <f t="shared" si="3"/>
        <v>27.769983124456644</v>
      </c>
      <c r="P18" s="58">
        <f t="shared" si="4"/>
        <v>541.86725663716823</v>
      </c>
      <c r="Q18" s="59"/>
      <c r="R18" s="53">
        <v>5</v>
      </c>
      <c r="S18" s="54">
        <v>2.2599999999999998</v>
      </c>
      <c r="T18" s="60">
        <v>4</v>
      </c>
      <c r="V18" s="53">
        <v>296</v>
      </c>
      <c r="W18" s="58">
        <f t="shared" si="5"/>
        <v>654.86725663716823</v>
      </c>
      <c r="X18" s="59"/>
      <c r="Y18" s="55">
        <f t="shared" si="6"/>
        <v>0.28793924620115996</v>
      </c>
      <c r="Z18" s="56">
        <f t="shared" si="7"/>
        <v>9.381751055559677E-2</v>
      </c>
      <c r="AA18" s="56">
        <f t="shared" si="8"/>
        <v>1.830632623774217</v>
      </c>
      <c r="AB18" s="56">
        <f t="shared" si="10"/>
        <v>5.7587849240231991E-2</v>
      </c>
      <c r="AC18" s="56">
        <f t="shared" si="9"/>
        <v>1.8763502111119355E-2</v>
      </c>
      <c r="AD18" s="66">
        <f t="shared" si="9"/>
        <v>0.36612652475484342</v>
      </c>
    </row>
    <row r="19" spans="1:34" x14ac:dyDescent="0.25">
      <c r="B19" s="51" t="s">
        <v>128</v>
      </c>
      <c r="C19" s="52" t="s">
        <v>164</v>
      </c>
      <c r="D19" s="52"/>
      <c r="E19" s="53">
        <v>165</v>
      </c>
      <c r="F19" s="54">
        <v>17</v>
      </c>
      <c r="G19" s="54">
        <v>14</v>
      </c>
      <c r="H19" s="54">
        <v>5.2</v>
      </c>
      <c r="I19" s="54">
        <v>0.12</v>
      </c>
      <c r="J19" s="60">
        <v>1.0900000000000001</v>
      </c>
      <c r="K19" s="55">
        <v>0.75</v>
      </c>
      <c r="L19" s="56">
        <f t="shared" si="0"/>
        <v>29.29973630237328</v>
      </c>
      <c r="M19" s="56">
        <f t="shared" si="1"/>
        <v>1.9392669839748631</v>
      </c>
      <c r="N19" s="57">
        <f t="shared" si="2"/>
        <v>42.615008437771678</v>
      </c>
      <c r="O19" s="57">
        <f t="shared" si="3"/>
        <v>122.38499156222832</v>
      </c>
      <c r="P19" s="58">
        <f t="shared" si="4"/>
        <v>504.89473684210537</v>
      </c>
      <c r="Q19" s="59"/>
      <c r="R19" s="53">
        <v>5.16</v>
      </c>
      <c r="S19" s="54">
        <v>2.2799999999999998</v>
      </c>
      <c r="T19" s="60">
        <v>3.8</v>
      </c>
      <c r="V19" s="53">
        <v>296</v>
      </c>
      <c r="W19" s="58">
        <f t="shared" si="5"/>
        <v>669.89473684210543</v>
      </c>
      <c r="X19" s="59"/>
      <c r="Y19" s="55">
        <f t="shared" si="6"/>
        <v>0.14396962310057998</v>
      </c>
      <c r="Z19" s="56">
        <f t="shared" si="7"/>
        <v>0.41346280933185242</v>
      </c>
      <c r="AA19" s="56">
        <f t="shared" si="8"/>
        <v>1.70572546230441</v>
      </c>
      <c r="AB19" s="56">
        <f t="shared" si="10"/>
        <v>2.7901089748174415E-2</v>
      </c>
      <c r="AC19" s="56">
        <f t="shared" si="9"/>
        <v>8.0128451420901636E-2</v>
      </c>
      <c r="AD19" s="66">
        <f t="shared" si="9"/>
        <v>0.33056695005899417</v>
      </c>
    </row>
    <row r="20" spans="1:34" x14ac:dyDescent="0.25">
      <c r="B20" s="51" t="s">
        <v>123</v>
      </c>
      <c r="C20" s="52" t="s">
        <v>165</v>
      </c>
      <c r="D20" s="52"/>
      <c r="E20" s="53">
        <v>113</v>
      </c>
      <c r="F20" s="54">
        <v>14</v>
      </c>
      <c r="G20" s="54">
        <v>9</v>
      </c>
      <c r="H20" s="54">
        <v>4.9000000000000004</v>
      </c>
      <c r="I20" s="54">
        <v>0.12</v>
      </c>
      <c r="J20" s="60">
        <v>1.0900000000000001</v>
      </c>
      <c r="K20" s="55">
        <v>0.75</v>
      </c>
      <c r="L20" s="56">
        <f t="shared" si="0"/>
        <v>29.29973630237328</v>
      </c>
      <c r="M20" s="56">
        <f t="shared" si="1"/>
        <v>3.2321116399581049</v>
      </c>
      <c r="N20" s="57">
        <f t="shared" si="2"/>
        <v>71.025014062952792</v>
      </c>
      <c r="O20" s="57">
        <f t="shared" si="3"/>
        <v>41.974985937047208</v>
      </c>
      <c r="P20" s="58">
        <f t="shared" si="4"/>
        <v>496.41176470588243</v>
      </c>
      <c r="Q20" s="59"/>
      <c r="R20" s="53">
        <v>4.9000000000000004</v>
      </c>
      <c r="S20" s="54">
        <v>2.38</v>
      </c>
      <c r="T20" s="60">
        <v>3.7</v>
      </c>
      <c r="V20" s="53">
        <v>296</v>
      </c>
      <c r="W20" s="58">
        <f t="shared" si="5"/>
        <v>609.41176470588243</v>
      </c>
      <c r="X20" s="59"/>
      <c r="Y20" s="55">
        <f t="shared" si="6"/>
        <v>0.23994937183429998</v>
      </c>
      <c r="Z20" s="56">
        <f t="shared" si="7"/>
        <v>0.14180738492245679</v>
      </c>
      <c r="AA20" s="56">
        <f t="shared" si="8"/>
        <v>1.6770667726550081</v>
      </c>
      <c r="AB20" s="56">
        <f t="shared" si="10"/>
        <v>4.8969259558020402E-2</v>
      </c>
      <c r="AC20" s="56">
        <f t="shared" si="9"/>
        <v>2.8940282637236078E-2</v>
      </c>
      <c r="AD20" s="66">
        <f t="shared" si="9"/>
        <v>0.34225852503163429</v>
      </c>
    </row>
    <row r="21" spans="1:34" x14ac:dyDescent="0.25">
      <c r="A21" s="1"/>
      <c r="B21" s="104" t="s">
        <v>123</v>
      </c>
      <c r="C21" s="67" t="s">
        <v>166</v>
      </c>
      <c r="D21" s="52"/>
      <c r="E21" s="53">
        <v>135</v>
      </c>
      <c r="F21" s="54">
        <v>16</v>
      </c>
      <c r="G21" s="54">
        <v>11</v>
      </c>
      <c r="H21" s="54">
        <v>5</v>
      </c>
      <c r="I21" s="54">
        <v>0.12</v>
      </c>
      <c r="J21" s="60">
        <v>1.0900000000000001</v>
      </c>
      <c r="K21" s="55">
        <v>0.75</v>
      </c>
      <c r="L21" s="56">
        <f t="shared" si="0"/>
        <v>29.29973630237328</v>
      </c>
      <c r="M21" s="56">
        <f t="shared" si="1"/>
        <v>3.2321116399581049</v>
      </c>
      <c r="N21" s="57">
        <f t="shared" si="2"/>
        <v>71.025014062952792</v>
      </c>
      <c r="O21" s="57">
        <f t="shared" si="3"/>
        <v>63.974985937047208</v>
      </c>
      <c r="P21" s="58">
        <f t="shared" si="4"/>
        <v>486.84873949579833</v>
      </c>
      <c r="Q21" s="59"/>
      <c r="R21" s="53">
        <v>5</v>
      </c>
      <c r="S21" s="54">
        <v>2.38</v>
      </c>
      <c r="T21" s="60">
        <v>3.7</v>
      </c>
      <c r="V21" s="53">
        <v>296</v>
      </c>
      <c r="W21" s="58">
        <f t="shared" si="5"/>
        <v>621.84873949579833</v>
      </c>
      <c r="X21" s="59"/>
      <c r="Y21" s="55">
        <f t="shared" si="6"/>
        <v>0.23994937183429998</v>
      </c>
      <c r="Z21" s="56">
        <f t="shared" si="7"/>
        <v>0.2161317092467811</v>
      </c>
      <c r="AA21" s="56">
        <f t="shared" si="8"/>
        <v>1.6447592550533727</v>
      </c>
      <c r="AB21" s="56">
        <f t="shared" si="10"/>
        <v>4.7989874366859996E-2</v>
      </c>
      <c r="AC21" s="56">
        <f t="shared" si="9"/>
        <v>4.3226341849356219E-2</v>
      </c>
      <c r="AD21" s="66">
        <f t="shared" si="9"/>
        <v>0.32895185101067453</v>
      </c>
    </row>
    <row r="22" spans="1:34" x14ac:dyDescent="0.25">
      <c r="B22" s="187" t="s">
        <v>128</v>
      </c>
      <c r="C22" s="188" t="s">
        <v>167</v>
      </c>
      <c r="D22" s="188"/>
      <c r="E22" s="189">
        <v>110</v>
      </c>
      <c r="F22" s="107">
        <v>17</v>
      </c>
      <c r="G22" s="107">
        <v>10</v>
      </c>
      <c r="H22" s="107">
        <v>5.2</v>
      </c>
      <c r="I22" s="107">
        <v>0.12</v>
      </c>
      <c r="J22" s="190">
        <v>1.0900000000000001</v>
      </c>
      <c r="K22" s="191">
        <v>0.75</v>
      </c>
      <c r="L22" s="192">
        <f t="shared" si="0"/>
        <v>29.29973630237328</v>
      </c>
      <c r="M22" s="192">
        <f t="shared" si="1"/>
        <v>4.5249562959413474</v>
      </c>
      <c r="N22" s="193">
        <f t="shared" si="2"/>
        <v>99.435019688133934</v>
      </c>
      <c r="O22" s="193">
        <f t="shared" si="3"/>
        <v>10.564980311866066</v>
      </c>
      <c r="P22" s="194">
        <f t="shared" si="4"/>
        <v>536.72268907563034</v>
      </c>
      <c r="Q22" s="59"/>
      <c r="R22" s="189">
        <v>5.2</v>
      </c>
      <c r="S22" s="107">
        <v>2.38</v>
      </c>
      <c r="T22" s="190">
        <v>3.7</v>
      </c>
      <c r="V22" s="189">
        <v>296</v>
      </c>
      <c r="W22" s="194">
        <f t="shared" si="5"/>
        <v>646.72268907563034</v>
      </c>
      <c r="X22" s="59"/>
      <c r="Y22" s="55">
        <f t="shared" si="6"/>
        <v>0.33592912056802005</v>
      </c>
      <c r="Z22" s="56">
        <f t="shared" si="7"/>
        <v>3.5692501053601576E-2</v>
      </c>
      <c r="AA22" s="56">
        <f t="shared" si="8"/>
        <v>1.8132523279582107</v>
      </c>
      <c r="AB22" s="56">
        <f t="shared" si="10"/>
        <v>6.4601753955388475E-2</v>
      </c>
      <c r="AC22" s="56">
        <f t="shared" si="9"/>
        <v>6.8639425103079951E-3</v>
      </c>
      <c r="AD22" s="66">
        <f t="shared" si="9"/>
        <v>0.34870237076119437</v>
      </c>
    </row>
    <row r="23" spans="1:34" x14ac:dyDescent="0.25">
      <c r="A23" t="s">
        <v>75</v>
      </c>
      <c r="B23" s="54" t="s">
        <v>123</v>
      </c>
      <c r="C23" s="54" t="s">
        <v>335</v>
      </c>
      <c r="D23" s="195"/>
      <c r="E23" s="53">
        <v>130</v>
      </c>
      <c r="F23" s="54">
        <v>16</v>
      </c>
      <c r="G23" s="54">
        <v>10</v>
      </c>
      <c r="H23" s="54">
        <v>5.2</v>
      </c>
      <c r="I23" s="88">
        <v>0.12</v>
      </c>
      <c r="J23" s="196">
        <v>1.0900000000000001</v>
      </c>
      <c r="K23" s="55">
        <v>0.75</v>
      </c>
      <c r="L23" s="56">
        <f t="shared" ref="L23:L28" si="11">100/3.413</f>
        <v>29.29973630237328</v>
      </c>
      <c r="M23" s="56">
        <f t="shared" ref="M23:M28" si="12">(F23-G23)/(K23*L23*I23-J23)</f>
        <v>3.8785339679497262</v>
      </c>
      <c r="N23" s="57">
        <f t="shared" ref="N23:N28" si="13">M23*L23*K23</f>
        <v>85.230016875543356</v>
      </c>
      <c r="O23" s="57">
        <f t="shared" ref="O23:O28" si="14">E23-N23</f>
        <v>44.769983124456644</v>
      </c>
      <c r="P23" s="58">
        <f t="shared" ref="P23:P28" si="15">W23-O23-N23</f>
        <v>516.72268907563034</v>
      </c>
      <c r="R23" s="53">
        <f t="shared" ref="R23:R28" si="16">H23</f>
        <v>5.2</v>
      </c>
      <c r="S23" s="54">
        <v>2.38</v>
      </c>
      <c r="T23" s="60">
        <v>3.7</v>
      </c>
      <c r="V23" s="53">
        <v>296</v>
      </c>
      <c r="W23" s="58">
        <f t="shared" ref="W23:W28" si="17">V23*R23/S23</f>
        <v>646.72268907563034</v>
      </c>
      <c r="Y23" s="55">
        <f t="shared" ref="Y23:Y28" si="18">N23/V23</f>
        <v>0.28793924620115996</v>
      </c>
      <c r="Z23" s="56">
        <f t="shared" ref="Z23:Z28" si="19">O23/V23</f>
        <v>0.15124994298802921</v>
      </c>
      <c r="AA23" s="56">
        <f t="shared" ref="AA23:AA28" si="20">P23/V23</f>
        <v>1.7456847603906431</v>
      </c>
      <c r="AB23" s="93">
        <f t="shared" ref="AB23:AD28" si="21">Y23/$R23</f>
        <v>5.5372931961761532E-2</v>
      </c>
      <c r="AC23" s="56">
        <f t="shared" si="21"/>
        <v>2.9086527497697925E-2</v>
      </c>
      <c r="AD23" s="66">
        <f t="shared" si="21"/>
        <v>0.33570860776743133</v>
      </c>
      <c r="AF23" s="186">
        <f>E23/H23</f>
        <v>25</v>
      </c>
    </row>
    <row r="24" spans="1:34" x14ac:dyDescent="0.25">
      <c r="A24" t="s">
        <v>75</v>
      </c>
      <c r="B24" s="54" t="s">
        <v>128</v>
      </c>
      <c r="C24" s="54" t="s">
        <v>336</v>
      </c>
      <c r="D24" s="195"/>
      <c r="E24" s="53">
        <v>120</v>
      </c>
      <c r="F24" s="54">
        <v>14</v>
      </c>
      <c r="G24" s="54">
        <v>9</v>
      </c>
      <c r="H24" s="54">
        <v>5</v>
      </c>
      <c r="I24" s="88">
        <v>0.12</v>
      </c>
      <c r="J24" s="196">
        <v>1.0900000000000001</v>
      </c>
      <c r="K24" s="55">
        <v>0.75</v>
      </c>
      <c r="L24" s="56">
        <f t="shared" si="11"/>
        <v>29.29973630237328</v>
      </c>
      <c r="M24" s="56">
        <f t="shared" si="12"/>
        <v>3.2321116399581049</v>
      </c>
      <c r="N24" s="57">
        <f t="shared" si="13"/>
        <v>71.025014062952792</v>
      </c>
      <c r="O24" s="57">
        <f t="shared" si="14"/>
        <v>48.974985937047208</v>
      </c>
      <c r="P24" s="58">
        <f t="shared" si="15"/>
        <v>501.84873949579833</v>
      </c>
      <c r="R24" s="53">
        <f t="shared" si="16"/>
        <v>5</v>
      </c>
      <c r="S24" s="54">
        <v>2.38</v>
      </c>
      <c r="T24" s="60">
        <v>3.7</v>
      </c>
      <c r="V24" s="53">
        <v>296</v>
      </c>
      <c r="W24" s="58">
        <f t="shared" si="17"/>
        <v>621.84873949579833</v>
      </c>
      <c r="Y24" s="55">
        <f t="shared" si="18"/>
        <v>0.23994937183429998</v>
      </c>
      <c r="Z24" s="56">
        <f t="shared" si="19"/>
        <v>0.16545603357110544</v>
      </c>
      <c r="AA24" s="56">
        <f t="shared" si="20"/>
        <v>1.6954349307290484</v>
      </c>
      <c r="AB24" s="93">
        <f t="shared" si="21"/>
        <v>4.7989874366859996E-2</v>
      </c>
      <c r="AC24" s="56">
        <f t="shared" si="21"/>
        <v>3.309120671422109E-2</v>
      </c>
      <c r="AD24" s="66">
        <f t="shared" si="21"/>
        <v>0.33908698614580968</v>
      </c>
      <c r="AF24" s="186"/>
      <c r="AH24">
        <v>5458</v>
      </c>
    </row>
    <row r="25" spans="1:34" x14ac:dyDescent="0.25">
      <c r="A25" t="s">
        <v>75</v>
      </c>
      <c r="B25" s="54" t="s">
        <v>124</v>
      </c>
      <c r="C25" s="54" t="s">
        <v>338</v>
      </c>
      <c r="D25" s="195"/>
      <c r="E25" s="53">
        <v>130</v>
      </c>
      <c r="F25" s="54">
        <v>16</v>
      </c>
      <c r="G25" s="54">
        <v>10</v>
      </c>
      <c r="H25" s="54">
        <v>5.2</v>
      </c>
      <c r="I25" s="88">
        <v>0.12</v>
      </c>
      <c r="J25" s="196">
        <v>1.0900000000000001</v>
      </c>
      <c r="K25" s="55">
        <v>0.75</v>
      </c>
      <c r="L25" s="56">
        <f t="shared" si="11"/>
        <v>29.29973630237328</v>
      </c>
      <c r="M25" s="56">
        <f t="shared" si="12"/>
        <v>3.8785339679497262</v>
      </c>
      <c r="N25" s="57">
        <f t="shared" si="13"/>
        <v>85.230016875543356</v>
      </c>
      <c r="O25" s="57">
        <f t="shared" si="14"/>
        <v>44.769983124456644</v>
      </c>
      <c r="P25" s="58">
        <f t="shared" si="15"/>
        <v>516.72268907563034</v>
      </c>
      <c r="R25" s="53">
        <f t="shared" si="16"/>
        <v>5.2</v>
      </c>
      <c r="S25" s="54">
        <v>2.38</v>
      </c>
      <c r="T25" s="60">
        <v>3.7</v>
      </c>
      <c r="V25" s="53">
        <v>296</v>
      </c>
      <c r="W25" s="58">
        <f t="shared" si="17"/>
        <v>646.72268907563034</v>
      </c>
      <c r="Y25" s="55">
        <f t="shared" si="18"/>
        <v>0.28793924620115996</v>
      </c>
      <c r="Z25" s="56">
        <f t="shared" si="19"/>
        <v>0.15124994298802921</v>
      </c>
      <c r="AA25" s="56">
        <f t="shared" si="20"/>
        <v>1.7456847603906431</v>
      </c>
      <c r="AB25" s="93">
        <f t="shared" si="21"/>
        <v>5.5372931961761532E-2</v>
      </c>
      <c r="AC25" s="56">
        <f t="shared" si="21"/>
        <v>2.9086527497697925E-2</v>
      </c>
      <c r="AD25" s="66">
        <f t="shared" si="21"/>
        <v>0.33570860776743133</v>
      </c>
      <c r="AF25" s="186"/>
    </row>
    <row r="26" spans="1:34" x14ac:dyDescent="0.25">
      <c r="A26" t="s">
        <v>75</v>
      </c>
      <c r="B26" s="54" t="s">
        <v>123</v>
      </c>
      <c r="C26" s="54" t="s">
        <v>324</v>
      </c>
      <c r="D26" s="195"/>
      <c r="E26" s="53">
        <v>150</v>
      </c>
      <c r="F26" s="54">
        <v>18</v>
      </c>
      <c r="G26" s="54">
        <v>10</v>
      </c>
      <c r="H26" s="54">
        <v>5.7</v>
      </c>
      <c r="I26" s="88">
        <v>0.12</v>
      </c>
      <c r="J26" s="196">
        <v>1.0900000000000001</v>
      </c>
      <c r="K26" s="55">
        <v>0.75</v>
      </c>
      <c r="L26" s="56">
        <f t="shared" si="11"/>
        <v>29.29973630237328</v>
      </c>
      <c r="M26" s="56">
        <f t="shared" si="12"/>
        <v>5.1713786239329682</v>
      </c>
      <c r="N26" s="57">
        <f t="shared" si="13"/>
        <v>113.64002250072447</v>
      </c>
      <c r="O26" s="57">
        <f t="shared" si="14"/>
        <v>36.35997749927553</v>
      </c>
      <c r="P26" s="58">
        <f t="shared" si="15"/>
        <v>461.30434782608705</v>
      </c>
      <c r="R26" s="53">
        <f t="shared" si="16"/>
        <v>5.7</v>
      </c>
      <c r="S26" s="54">
        <v>2.76</v>
      </c>
      <c r="T26" s="60">
        <v>3.2</v>
      </c>
      <c r="V26" s="53">
        <v>296</v>
      </c>
      <c r="W26" s="58">
        <f t="shared" si="17"/>
        <v>611.304347826087</v>
      </c>
      <c r="Y26" s="55">
        <f t="shared" si="18"/>
        <v>0.38391899493487996</v>
      </c>
      <c r="Z26" s="56">
        <f t="shared" si="19"/>
        <v>0.12283776182187679</v>
      </c>
      <c r="AA26" s="56">
        <f t="shared" si="20"/>
        <v>1.5584606345475913</v>
      </c>
      <c r="AB26" s="93">
        <f t="shared" si="21"/>
        <v>6.735420963769824E-2</v>
      </c>
      <c r="AC26" s="56">
        <f t="shared" si="21"/>
        <v>2.1550484530153822E-2</v>
      </c>
      <c r="AD26" s="66">
        <f t="shared" si="21"/>
        <v>0.27341414641185813</v>
      </c>
      <c r="AF26" s="186">
        <f>E26/H26</f>
        <v>26.315789473684209</v>
      </c>
      <c r="AH26">
        <v>5381</v>
      </c>
    </row>
    <row r="27" spans="1:34" x14ac:dyDescent="0.25">
      <c r="A27" t="s">
        <v>75</v>
      </c>
      <c r="B27" s="54" t="s">
        <v>123</v>
      </c>
      <c r="C27" s="54" t="s">
        <v>163</v>
      </c>
      <c r="D27" s="195"/>
      <c r="E27" s="53">
        <v>113</v>
      </c>
      <c r="F27" s="54">
        <v>14</v>
      </c>
      <c r="G27" s="54">
        <v>8</v>
      </c>
      <c r="H27" s="54">
        <v>5</v>
      </c>
      <c r="I27" s="88">
        <v>0.12</v>
      </c>
      <c r="J27" s="196">
        <v>1.0900000000000001</v>
      </c>
      <c r="K27" s="55">
        <v>0.75</v>
      </c>
      <c r="L27" s="56">
        <f t="shared" si="11"/>
        <v>29.29973630237328</v>
      </c>
      <c r="M27" s="56">
        <f t="shared" si="12"/>
        <v>3.8785339679497262</v>
      </c>
      <c r="N27" s="57">
        <f t="shared" si="13"/>
        <v>85.230016875543356</v>
      </c>
      <c r="O27" s="57">
        <f t="shared" si="14"/>
        <v>27.769983124456644</v>
      </c>
      <c r="P27" s="58">
        <f t="shared" si="15"/>
        <v>423.231884057971</v>
      </c>
      <c r="R27" s="53">
        <f t="shared" si="16"/>
        <v>5</v>
      </c>
      <c r="S27" s="54">
        <v>2.76</v>
      </c>
      <c r="T27" s="60">
        <v>3.5</v>
      </c>
      <c r="V27" s="53">
        <v>296</v>
      </c>
      <c r="W27" s="58">
        <f t="shared" si="17"/>
        <v>536.231884057971</v>
      </c>
      <c r="Y27" s="55">
        <f t="shared" si="18"/>
        <v>0.28793924620115996</v>
      </c>
      <c r="Z27" s="56">
        <f t="shared" si="19"/>
        <v>9.381751055559677E-2</v>
      </c>
      <c r="AA27" s="56">
        <f t="shared" si="20"/>
        <v>1.429837446141794</v>
      </c>
      <c r="AB27" s="93">
        <f t="shared" si="21"/>
        <v>5.7587849240231991E-2</v>
      </c>
      <c r="AC27" s="56">
        <f t="shared" si="21"/>
        <v>1.8763502111119355E-2</v>
      </c>
      <c r="AD27" s="66">
        <f t="shared" si="21"/>
        <v>0.2859674892283588</v>
      </c>
      <c r="AF27" s="186"/>
    </row>
    <row r="28" spans="1:34" ht="15.75" thickBot="1" x14ac:dyDescent="0.3">
      <c r="A28" t="s">
        <v>75</v>
      </c>
      <c r="B28" s="54" t="s">
        <v>120</v>
      </c>
      <c r="C28" s="54" t="s">
        <v>337</v>
      </c>
      <c r="D28" s="195"/>
      <c r="E28" s="68">
        <v>152</v>
      </c>
      <c r="F28" s="69">
        <v>18</v>
      </c>
      <c r="G28" s="69">
        <v>14</v>
      </c>
      <c r="H28" s="69">
        <v>5.0999999999999996</v>
      </c>
      <c r="I28" s="89">
        <v>0.12</v>
      </c>
      <c r="J28" s="197">
        <v>1.0900000000000001</v>
      </c>
      <c r="K28" s="70">
        <v>0.75</v>
      </c>
      <c r="L28" s="71">
        <f t="shared" si="11"/>
        <v>29.29973630237328</v>
      </c>
      <c r="M28" s="71">
        <f t="shared" si="12"/>
        <v>2.5856893119664841</v>
      </c>
      <c r="N28" s="72">
        <f t="shared" si="13"/>
        <v>56.820011250362235</v>
      </c>
      <c r="O28" s="72">
        <f t="shared" si="14"/>
        <v>95.179988749637772</v>
      </c>
      <c r="P28" s="73">
        <f t="shared" si="15"/>
        <v>394.95652173913044</v>
      </c>
      <c r="R28" s="68">
        <f t="shared" si="16"/>
        <v>5.0999999999999996</v>
      </c>
      <c r="S28" s="69">
        <v>2.76</v>
      </c>
      <c r="T28" s="74">
        <v>3.5</v>
      </c>
      <c r="V28" s="68">
        <v>296</v>
      </c>
      <c r="W28" s="73">
        <f t="shared" si="17"/>
        <v>546.95652173913049</v>
      </c>
      <c r="Y28" s="70">
        <f t="shared" si="18"/>
        <v>0.19195949746743998</v>
      </c>
      <c r="Z28" s="71">
        <f t="shared" si="19"/>
        <v>0.32155401604607353</v>
      </c>
      <c r="AA28" s="71">
        <f t="shared" si="20"/>
        <v>1.3343125734430081</v>
      </c>
      <c r="AB28" s="198">
        <f t="shared" si="21"/>
        <v>3.7639117150478428E-2</v>
      </c>
      <c r="AC28" s="71">
        <f t="shared" si="21"/>
        <v>6.3049807067857566E-2</v>
      </c>
      <c r="AD28" s="76">
        <f t="shared" si="21"/>
        <v>0.26162991636137417</v>
      </c>
      <c r="AF28" s="186"/>
      <c r="AH28">
        <v>5245</v>
      </c>
    </row>
    <row r="29" spans="1:34" x14ac:dyDescent="0.25">
      <c r="E29" s="11"/>
      <c r="F29" s="11"/>
      <c r="G29" s="11"/>
      <c r="H29" s="11"/>
      <c r="I29" s="11"/>
      <c r="J29" s="11"/>
      <c r="K29" s="77"/>
      <c r="L29" s="77"/>
      <c r="M29" s="77"/>
      <c r="N29" s="77"/>
      <c r="O29" s="77"/>
      <c r="P29" s="78"/>
      <c r="Q29" s="59"/>
      <c r="R29" s="11"/>
      <c r="S29" s="11"/>
      <c r="T29" s="11"/>
      <c r="W29" s="59"/>
      <c r="X29" s="59"/>
      <c r="Y29" s="79"/>
      <c r="Z29" s="79"/>
      <c r="AA29" s="79"/>
      <c r="AB29" s="79"/>
      <c r="AC29" s="79"/>
      <c r="AD29" s="79"/>
    </row>
    <row r="30" spans="1:34" x14ac:dyDescent="0.25">
      <c r="E30" s="11"/>
      <c r="F30" s="11"/>
      <c r="G30" s="11"/>
      <c r="H30" s="11"/>
      <c r="I30" s="11"/>
      <c r="J30" s="11"/>
      <c r="K30" s="77"/>
      <c r="L30" s="77"/>
      <c r="M30" s="80" t="s">
        <v>168</v>
      </c>
      <c r="N30" s="77"/>
      <c r="O30" s="77"/>
      <c r="P30" s="78"/>
      <c r="Q30" s="59"/>
      <c r="R30" s="11"/>
      <c r="S30" s="11"/>
      <c r="T30" s="11"/>
      <c r="W30" s="59"/>
      <c r="X30" s="59"/>
      <c r="Y30" s="79"/>
      <c r="Z30" s="79"/>
      <c r="AA30" s="79"/>
      <c r="AB30" s="79"/>
      <c r="AC30" s="79"/>
      <c r="AD30" s="79"/>
    </row>
    <row r="31" spans="1:34" ht="45" x14ac:dyDescent="0.25">
      <c r="M31" s="79"/>
      <c r="N31" s="105" t="s">
        <v>138</v>
      </c>
      <c r="O31" s="105" t="s">
        <v>139</v>
      </c>
      <c r="P31" s="106" t="s">
        <v>140</v>
      </c>
      <c r="Q31" s="106" t="s">
        <v>141</v>
      </c>
      <c r="R31" s="109" t="s">
        <v>142</v>
      </c>
      <c r="S31" s="109" t="s">
        <v>64</v>
      </c>
      <c r="T31" s="109" t="s">
        <v>65</v>
      </c>
      <c r="U31" s="107"/>
      <c r="V31" s="108" t="s">
        <v>112</v>
      </c>
      <c r="W31" s="83" t="s">
        <v>113</v>
      </c>
      <c r="X31" s="26"/>
      <c r="Y31" s="83" t="s">
        <v>114</v>
      </c>
      <c r="Z31" s="83" t="s">
        <v>115</v>
      </c>
      <c r="AA31" s="83" t="s">
        <v>116</v>
      </c>
      <c r="AB31" s="83" t="s">
        <v>117</v>
      </c>
      <c r="AC31" s="83" t="s">
        <v>118</v>
      </c>
      <c r="AD31" s="83" t="s">
        <v>119</v>
      </c>
      <c r="AF31" s="84" t="s">
        <v>143</v>
      </c>
      <c r="AG31" s="84" t="s">
        <v>144</v>
      </c>
      <c r="AH31" s="84" t="s">
        <v>145</v>
      </c>
    </row>
    <row r="32" spans="1:34" x14ac:dyDescent="0.25">
      <c r="M32" s="54" t="s">
        <v>339</v>
      </c>
      <c r="N32" s="57">
        <f>ROUND($W32*Y32/SUM($Y32:$AA32),0)</f>
        <v>164</v>
      </c>
      <c r="O32" s="57">
        <f t="shared" ref="O32:O36" si="22">ROUND($W32*Z32/SUM($Y32:$AA32),0)</f>
        <v>69</v>
      </c>
      <c r="P32" s="57">
        <f t="shared" ref="P32:P37" si="23">ROUND(0.07*($W32-$N32-$O32),0)</f>
        <v>50</v>
      </c>
      <c r="Q32" s="57">
        <f t="shared" ref="Q32:Q37" si="24">W32-N32-O32-P32</f>
        <v>658</v>
      </c>
      <c r="R32" s="54">
        <f>ROUND(AVERAGE(R6:R22),1)</f>
        <v>4.0999999999999996</v>
      </c>
      <c r="S32" s="56">
        <v>1.29</v>
      </c>
      <c r="T32" s="199">
        <v>8.4</v>
      </c>
      <c r="U32" s="54"/>
      <c r="V32" s="54">
        <v>296</v>
      </c>
      <c r="W32" s="57">
        <f t="shared" ref="W32:W37" si="25">ROUND(V32*R32/S32,0)</f>
        <v>941</v>
      </c>
      <c r="X32" s="59"/>
      <c r="Y32" s="86">
        <f>AB32*$R32</f>
        <v>0.54835031960803149</v>
      </c>
      <c r="Z32" s="86">
        <f t="shared" ref="Z32:AA36" si="26">AC32*$R32</f>
        <v>0.22955774154016112</v>
      </c>
      <c r="AA32" s="86">
        <f t="shared" si="26"/>
        <v>2.3620734960591472</v>
      </c>
      <c r="AB32" s="86">
        <f>AVERAGE(AB6:AB10)</f>
        <v>0.13374398039220281</v>
      </c>
      <c r="AC32" s="86">
        <f>AVERAGE(AC6:AC10)</f>
        <v>5.5989693058575887E-2</v>
      </c>
      <c r="AD32" s="86">
        <f>AVERAGE(AD6:AD10)</f>
        <v>0.57611548684369451</v>
      </c>
      <c r="AE32" s="59"/>
      <c r="AF32" s="54">
        <f>ROUND(Q32*1.14*3.413/100,1)</f>
        <v>25.6</v>
      </c>
      <c r="AG32" s="54">
        <f>ROUND(N32/(0.0024*AH32),0)</f>
        <v>911</v>
      </c>
      <c r="AH32" s="54">
        <v>75</v>
      </c>
    </row>
    <row r="33" spans="1:34" x14ac:dyDescent="0.25">
      <c r="M33" s="54" t="s">
        <v>341</v>
      </c>
      <c r="N33" s="57">
        <f>ROUND($W33*Y33/SUM($Y33:$AA33),0)</f>
        <v>107</v>
      </c>
      <c r="O33" s="57">
        <f t="shared" si="22"/>
        <v>71</v>
      </c>
      <c r="P33" s="57">
        <f t="shared" si="23"/>
        <v>44</v>
      </c>
      <c r="Q33" s="57">
        <f t="shared" si="24"/>
        <v>587</v>
      </c>
      <c r="R33" s="54">
        <v>4.0999999999999996</v>
      </c>
      <c r="S33" s="56">
        <v>1.5</v>
      </c>
      <c r="T33" s="199">
        <f>ROUND(AVERAGE(T9:T12),1)</f>
        <v>6.3</v>
      </c>
      <c r="U33" s="54"/>
      <c r="V33" s="54">
        <v>296</v>
      </c>
      <c r="W33" s="57">
        <f t="shared" si="25"/>
        <v>809</v>
      </c>
      <c r="X33" s="59"/>
      <c r="Y33" s="86">
        <f>AB33*$R33</f>
        <v>0.33656056628337339</v>
      </c>
      <c r="Z33" s="86">
        <f t="shared" si="26"/>
        <v>0.2229611264620035</v>
      </c>
      <c r="AA33" s="86">
        <f t="shared" si="26"/>
        <v>1.9785735453498612</v>
      </c>
      <c r="AB33" s="86">
        <f>AB34</f>
        <v>8.208794299594474E-2</v>
      </c>
      <c r="AC33" s="86">
        <f t="shared" ref="AC33:AD33" si="27">AC34</f>
        <v>5.4380762551708178E-2</v>
      </c>
      <c r="AD33" s="86">
        <f t="shared" si="27"/>
        <v>0.48257891349996618</v>
      </c>
      <c r="AE33" s="59"/>
      <c r="AF33" s="54">
        <f>ROUND(Q33*1.14*3.413/100,1)</f>
        <v>22.8</v>
      </c>
      <c r="AG33" s="54">
        <f>ROUND(N33/(0.0024*AH33),0)</f>
        <v>594</v>
      </c>
      <c r="AH33" s="54">
        <v>75</v>
      </c>
    </row>
    <row r="34" spans="1:34" x14ac:dyDescent="0.25">
      <c r="M34" s="54" t="s">
        <v>340</v>
      </c>
      <c r="N34" s="57">
        <f>ROUND($W34*Y34/SUM($Y34:$AA34),0)</f>
        <v>103</v>
      </c>
      <c r="O34" s="57">
        <f t="shared" ref="O34" si="28">ROUND($W34*Z34/SUM($Y34:$AA34),0)</f>
        <v>68</v>
      </c>
      <c r="P34" s="57">
        <f t="shared" si="23"/>
        <v>42</v>
      </c>
      <c r="Q34" s="57">
        <f t="shared" si="24"/>
        <v>560</v>
      </c>
      <c r="R34" s="54">
        <v>4.0999999999999996</v>
      </c>
      <c r="S34" s="56">
        <v>1.57</v>
      </c>
      <c r="T34" s="199">
        <v>6.5</v>
      </c>
      <c r="U34" s="54"/>
      <c r="V34" s="54">
        <v>296</v>
      </c>
      <c r="W34" s="57">
        <f t="shared" si="25"/>
        <v>773</v>
      </c>
      <c r="X34" s="59"/>
      <c r="Y34" s="86">
        <f>AB34*$R34</f>
        <v>0.33656056628337339</v>
      </c>
      <c r="Z34" s="86">
        <f t="shared" ref="Z34" si="29">AC34*$R34</f>
        <v>0.2229611264620035</v>
      </c>
      <c r="AA34" s="86">
        <f t="shared" ref="AA34" si="30">AD34*$R34</f>
        <v>1.9785735453498612</v>
      </c>
      <c r="AB34" s="86">
        <f>AVERAGE(AB11:AB12)</f>
        <v>8.208794299594474E-2</v>
      </c>
      <c r="AC34" s="86">
        <f>AVERAGE(AC11:AC12)</f>
        <v>5.4380762551708178E-2</v>
      </c>
      <c r="AD34" s="86">
        <f>AVERAGE(AD11:AD12)</f>
        <v>0.48257891349996618</v>
      </c>
      <c r="AE34" s="59"/>
      <c r="AF34" s="54">
        <f>ROUND(Q34*1.14*3.413/100,1)</f>
        <v>21.8</v>
      </c>
      <c r="AG34" s="54">
        <f>ROUND(N34/(0.0024*AH34),0)</f>
        <v>572</v>
      </c>
      <c r="AH34" s="54">
        <v>75</v>
      </c>
    </row>
    <row r="35" spans="1:34" x14ac:dyDescent="0.25">
      <c r="M35" s="54" t="s">
        <v>147</v>
      </c>
      <c r="N35" s="57">
        <f t="shared" ref="N35:N36" si="31">ROUND($W35*Y35/SUM($Y35:$AA35),0)</f>
        <v>119</v>
      </c>
      <c r="O35" s="57">
        <f t="shared" si="22"/>
        <v>45</v>
      </c>
      <c r="P35" s="57">
        <f t="shared" si="23"/>
        <v>30</v>
      </c>
      <c r="Q35" s="57">
        <f t="shared" si="24"/>
        <v>395</v>
      </c>
      <c r="R35" s="54">
        <f>R32</f>
        <v>4.0999999999999996</v>
      </c>
      <c r="S35" s="56">
        <f>AVERAGE(S13:S16)</f>
        <v>2.06</v>
      </c>
      <c r="T35" s="199">
        <f>AVERAGE(T13:T16)</f>
        <v>4.3</v>
      </c>
      <c r="U35" s="54"/>
      <c r="V35" s="54">
        <v>296</v>
      </c>
      <c r="W35" s="57">
        <f t="shared" si="25"/>
        <v>589</v>
      </c>
      <c r="X35" s="59"/>
      <c r="Y35" s="86">
        <f t="shared" ref="Y35:Y36" si="32">AB35*$R35</f>
        <v>0.40288471990013464</v>
      </c>
      <c r="Z35" s="86">
        <f t="shared" si="26"/>
        <v>0.15249997553581537</v>
      </c>
      <c r="AA35" s="86">
        <f t="shared" si="26"/>
        <v>1.4349065666999721</v>
      </c>
      <c r="AB35" s="86">
        <f t="shared" ref="AB35:AD35" si="33">AVERAGE(AB13:AB16)</f>
        <v>9.826456582930114E-2</v>
      </c>
      <c r="AC35" s="86">
        <f t="shared" si="33"/>
        <v>3.7195115984345217E-2</v>
      </c>
      <c r="AD35" s="86">
        <f t="shared" si="33"/>
        <v>0.34997721139023713</v>
      </c>
      <c r="AE35" s="59"/>
      <c r="AF35" s="54">
        <f t="shared" ref="AF35:AF36" si="34">ROUND(Q35*1.14*3.413/100,1)</f>
        <v>15.4</v>
      </c>
      <c r="AG35" s="54">
        <f t="shared" ref="AG35:AG36" si="35">ROUND(N35/(0.0024*AH35),0)</f>
        <v>661</v>
      </c>
      <c r="AH35" s="54">
        <v>75</v>
      </c>
    </row>
    <row r="36" spans="1:34" x14ac:dyDescent="0.25">
      <c r="M36" s="54" t="s">
        <v>148</v>
      </c>
      <c r="N36" s="57">
        <f t="shared" si="31"/>
        <v>62</v>
      </c>
      <c r="O36" s="57">
        <f t="shared" si="22"/>
        <v>43</v>
      </c>
      <c r="P36" s="57">
        <f t="shared" si="23"/>
        <v>29</v>
      </c>
      <c r="Q36" s="57">
        <f t="shared" si="24"/>
        <v>388</v>
      </c>
      <c r="R36" s="54">
        <f>R35</f>
        <v>4.0999999999999996</v>
      </c>
      <c r="S36" s="56">
        <f>AVERAGE(S17:S22)</f>
        <v>2.3233333333333328</v>
      </c>
      <c r="T36" s="199">
        <v>3.7</v>
      </c>
      <c r="U36" s="54"/>
      <c r="V36" s="54">
        <v>296</v>
      </c>
      <c r="W36" s="57">
        <f t="shared" si="25"/>
        <v>522</v>
      </c>
      <c r="X36" s="59"/>
      <c r="Y36" s="86">
        <f t="shared" si="32"/>
        <v>0.20897217453117148</v>
      </c>
      <c r="Z36" s="86">
        <f t="shared" si="26"/>
        <v>0.1450287401508063</v>
      </c>
      <c r="AA36" s="86">
        <f t="shared" si="26"/>
        <v>1.411770989484129</v>
      </c>
      <c r="AB36" s="56">
        <f t="shared" ref="AB36:AD36" si="36">AVERAGE(AB17:AB22)</f>
        <v>5.096882305638329E-2</v>
      </c>
      <c r="AC36" s="56">
        <f t="shared" si="36"/>
        <v>3.5372863451416173E-2</v>
      </c>
      <c r="AD36" s="56">
        <f t="shared" si="36"/>
        <v>0.34433438767905589</v>
      </c>
      <c r="AE36" s="59"/>
      <c r="AF36" s="54">
        <f t="shared" si="34"/>
        <v>15.1</v>
      </c>
      <c r="AG36" s="54">
        <f t="shared" si="35"/>
        <v>344</v>
      </c>
      <c r="AH36" s="54">
        <v>75</v>
      </c>
    </row>
    <row r="37" spans="1:34" x14ac:dyDescent="0.25">
      <c r="M37" s="54" t="s">
        <v>149</v>
      </c>
      <c r="N37" s="57">
        <f>ROUND($W37*Y37/SUM($Y37:$AA37),0)</f>
        <v>66</v>
      </c>
      <c r="O37" s="57">
        <f>ROUND($W37*Z37/SUM($Y37:$AA37),0)</f>
        <v>42</v>
      </c>
      <c r="P37" s="57">
        <f t="shared" si="23"/>
        <v>23</v>
      </c>
      <c r="Q37" s="57">
        <f t="shared" si="24"/>
        <v>309</v>
      </c>
      <c r="R37" s="54">
        <f>R36</f>
        <v>4.0999999999999996</v>
      </c>
      <c r="S37" s="56">
        <f>AVERAGE(S26:S28)</f>
        <v>2.76</v>
      </c>
      <c r="T37" s="199">
        <v>3.2</v>
      </c>
      <c r="U37" s="54"/>
      <c r="V37" s="54">
        <v>296</v>
      </c>
      <c r="W37" s="57">
        <f t="shared" si="25"/>
        <v>440</v>
      </c>
      <c r="X37" s="59"/>
      <c r="Y37" s="86">
        <f t="shared" ref="Y37" si="37">AB37*$R37</f>
        <v>0.22219427390549182</v>
      </c>
      <c r="Z37" s="86">
        <f t="shared" ref="Z37" si="38">AC37*$R37</f>
        <v>0.14126385140247866</v>
      </c>
      <c r="AA37" s="86">
        <f t="shared" ref="AA37" si="39">AD37*$R37</f>
        <v>1.1220491210688408</v>
      </c>
      <c r="AB37" s="56">
        <f t="shared" ref="AB37:AD37" si="40">AVERAGE(AB26:AB28)</f>
        <v>5.4193725342802888E-2</v>
      </c>
      <c r="AC37" s="56">
        <f t="shared" si="40"/>
        <v>3.4454597903043581E-2</v>
      </c>
      <c r="AD37" s="56">
        <f t="shared" si="40"/>
        <v>0.27367051733386366</v>
      </c>
      <c r="AE37" s="59"/>
      <c r="AF37" s="54">
        <f t="shared" ref="AF37" si="41">ROUND(Q37*1.14*3.413/100,1)</f>
        <v>12</v>
      </c>
      <c r="AG37" s="54">
        <f t="shared" ref="AG37" si="42">ROUND(N37/(0.0024*AH37),0)</f>
        <v>367</v>
      </c>
      <c r="AH37" s="54">
        <v>75</v>
      </c>
    </row>
    <row r="39" spans="1:34" x14ac:dyDescent="0.25">
      <c r="A39" s="11"/>
      <c r="K39" s="79"/>
      <c r="L39" s="79"/>
      <c r="M39" s="79"/>
      <c r="N39" s="79"/>
      <c r="O39" s="79"/>
      <c r="P39" s="59"/>
      <c r="Q39" s="59"/>
      <c r="W39" s="59"/>
      <c r="X39" s="59"/>
      <c r="Y39" s="79"/>
      <c r="Z39" s="79"/>
    </row>
    <row r="40" spans="1:34" x14ac:dyDescent="0.25">
      <c r="A40" s="11"/>
      <c r="K40" s="79"/>
      <c r="L40" s="79"/>
      <c r="M40" s="79"/>
      <c r="N40" s="79"/>
      <c r="O40" s="79"/>
      <c r="P40" s="59"/>
      <c r="Q40" s="59"/>
      <c r="W40" s="59"/>
      <c r="X40" s="59"/>
      <c r="Y40" s="79"/>
      <c r="Z40" s="79"/>
    </row>
    <row r="41" spans="1:34" x14ac:dyDescent="0.25">
      <c r="A41" s="11"/>
      <c r="K41" s="79"/>
      <c r="L41" s="79"/>
      <c r="M41" s="79"/>
      <c r="N41" s="79"/>
      <c r="O41" s="79"/>
      <c r="P41" s="59"/>
      <c r="Q41" s="59"/>
      <c r="W41" s="59"/>
      <c r="X41" s="59"/>
      <c r="Y41" s="79"/>
      <c r="Z41" s="79"/>
    </row>
    <row r="42" spans="1:34" x14ac:dyDescent="0.25">
      <c r="A42" s="11"/>
      <c r="K42" s="79"/>
      <c r="L42" s="79"/>
      <c r="M42" s="79"/>
      <c r="N42" s="79"/>
      <c r="O42" s="79"/>
      <c r="P42" s="59"/>
      <c r="Q42" s="59"/>
      <c r="W42" s="59"/>
      <c r="X42" s="59"/>
      <c r="Y42" s="79"/>
      <c r="Z42" s="79"/>
    </row>
    <row r="43" spans="1:34" x14ac:dyDescent="0.25">
      <c r="A43" s="11"/>
      <c r="K43" s="79"/>
      <c r="L43" s="79"/>
      <c r="M43" s="79"/>
      <c r="N43" s="79"/>
      <c r="O43" s="79"/>
      <c r="P43" s="59"/>
      <c r="Q43" s="59"/>
      <c r="W43" s="59"/>
      <c r="X43" s="59"/>
      <c r="Y43" s="79"/>
      <c r="Z43" s="79"/>
    </row>
  </sheetData>
  <pageMargins left="0.7" right="0.7" top="0.75" bottom="0.75" header="0.3" footer="0.3"/>
  <pageSetup orientation="portrait" horizontalDpi="0" verticalDpi="0" r:id="rId1"/>
  <headerFooter>
    <oddFooter>&amp;L&amp;Z&amp;F &amp;A&amp;C&amp;P&amp;R&amp;D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BH43"/>
  <sheetViews>
    <sheetView workbookViewId="0"/>
  </sheetViews>
  <sheetFormatPr defaultRowHeight="15" x14ac:dyDescent="0.25"/>
  <cols>
    <col min="1" max="1" width="2.85546875" customWidth="1"/>
    <col min="2" max="2" width="8.42578125" bestFit="1" customWidth="1"/>
    <col min="3" max="3" width="5" bestFit="1" customWidth="1"/>
    <col min="4" max="4" width="9.85546875" bestFit="1" customWidth="1"/>
    <col min="5" max="5" width="10.140625" bestFit="1" customWidth="1"/>
    <col min="6" max="6" width="4.42578125" bestFit="1" customWidth="1"/>
    <col min="7" max="7" width="7.85546875" bestFit="1" customWidth="1"/>
    <col min="8" max="8" width="8.85546875" bestFit="1" customWidth="1"/>
    <col min="9" max="9" width="5.5703125" bestFit="1" customWidth="1"/>
    <col min="10" max="10" width="2.7109375" customWidth="1"/>
    <col min="11" max="11" width="6" bestFit="1" customWidth="1"/>
    <col min="12" max="12" width="59.42578125" bestFit="1" customWidth="1"/>
    <col min="13" max="13" width="76.7109375" bestFit="1" customWidth="1"/>
    <col min="17" max="17" width="51.28515625" customWidth="1"/>
    <col min="24" max="24" width="31.5703125" customWidth="1"/>
    <col min="36" max="36" width="12.7109375" customWidth="1"/>
    <col min="37" max="37" width="49.5703125" bestFit="1" customWidth="1"/>
    <col min="38" max="38" width="46.28515625" customWidth="1"/>
    <col min="39" max="39" width="12.42578125" customWidth="1"/>
    <col min="40" max="40" width="24.85546875" customWidth="1"/>
    <col min="41" max="41" width="28.5703125" customWidth="1"/>
  </cols>
  <sheetData>
    <row r="1" spans="2:60" s="1" customFormat="1" ht="16.5" customHeight="1" x14ac:dyDescent="0.25">
      <c r="BG1" s="2"/>
      <c r="BH1" s="2"/>
    </row>
    <row r="2" spans="2:60" s="1" customFormat="1" ht="20.25" thickBot="1" x14ac:dyDescent="0.35">
      <c r="L2" s="3" t="s">
        <v>0</v>
      </c>
      <c r="AK2" s="1">
        <f>MATCH("Technology Description",hHdrTechnologies,0)</f>
        <v>18</v>
      </c>
      <c r="AL2" s="1">
        <f>MATCH("Technology Description",hHdrTechnologies,0)</f>
        <v>18</v>
      </c>
      <c r="AN2" s="1">
        <f>MATCH("TechID",hHdrTechnologies,0)</f>
        <v>6</v>
      </c>
      <c r="AO2" s="1">
        <f>MATCH("TechID",hHdrTechnologies,0)</f>
        <v>6</v>
      </c>
      <c r="BG2" s="2"/>
      <c r="BH2" s="2"/>
    </row>
    <row r="3" spans="2:60" s="1" customFormat="1" ht="15.75" thickTop="1" x14ac:dyDescent="0.25">
      <c r="L3" s="4" t="s">
        <v>360</v>
      </c>
      <c r="BG3" s="2"/>
      <c r="BH3" s="2"/>
    </row>
    <row r="4" spans="2:60" s="1" customFormat="1" x14ac:dyDescent="0.25">
      <c r="L4" s="4"/>
      <c r="BG4" s="2"/>
      <c r="BH4" s="2"/>
    </row>
    <row r="5" spans="2:60" s="1" customFormat="1" x14ac:dyDescent="0.25">
      <c r="K5" s="5" t="s">
        <v>1</v>
      </c>
      <c r="L5" s="6" t="s">
        <v>2</v>
      </c>
      <c r="M5" s="6" t="s">
        <v>3</v>
      </c>
      <c r="N5" s="6" t="s">
        <v>4</v>
      </c>
      <c r="O5" s="6" t="s">
        <v>5</v>
      </c>
      <c r="P5" s="6" t="s">
        <v>6</v>
      </c>
      <c r="Q5" s="6" t="s">
        <v>7</v>
      </c>
      <c r="R5" s="6" t="s">
        <v>8</v>
      </c>
      <c r="S5" s="6" t="s">
        <v>9</v>
      </c>
      <c r="T5" s="6" t="s">
        <v>10</v>
      </c>
      <c r="U5" s="7" t="s">
        <v>11</v>
      </c>
      <c r="V5" s="7" t="s">
        <v>12</v>
      </c>
      <c r="W5" s="6" t="s">
        <v>13</v>
      </c>
      <c r="X5" s="6" t="s">
        <v>14</v>
      </c>
      <c r="Y5" s="6" t="s">
        <v>15</v>
      </c>
      <c r="Z5" s="6" t="s">
        <v>16</v>
      </c>
      <c r="AA5" s="6" t="s">
        <v>17</v>
      </c>
      <c r="AB5" s="6" t="s">
        <v>18</v>
      </c>
      <c r="AC5" s="6" t="s">
        <v>19</v>
      </c>
      <c r="AD5" s="6" t="s">
        <v>20</v>
      </c>
      <c r="AE5" s="6" t="s">
        <v>21</v>
      </c>
      <c r="AF5" s="6" t="s">
        <v>22</v>
      </c>
      <c r="AG5" s="6" t="s">
        <v>23</v>
      </c>
      <c r="AH5" s="6" t="s">
        <v>24</v>
      </c>
      <c r="AI5" s="6" t="s">
        <v>25</v>
      </c>
      <c r="AJ5" s="6" t="s">
        <v>26</v>
      </c>
      <c r="AK5" s="6" t="s">
        <v>27</v>
      </c>
      <c r="AL5" s="6" t="s">
        <v>28</v>
      </c>
      <c r="AM5" s="6" t="s">
        <v>29</v>
      </c>
      <c r="AN5" s="7" t="s">
        <v>30</v>
      </c>
      <c r="AO5" s="7" t="s">
        <v>31</v>
      </c>
      <c r="AP5" s="6" t="s">
        <v>32</v>
      </c>
      <c r="AQ5" s="6" t="s">
        <v>33</v>
      </c>
      <c r="AR5" s="6" t="s">
        <v>34</v>
      </c>
      <c r="AS5" s="6" t="s">
        <v>35</v>
      </c>
      <c r="AT5" s="6" t="s">
        <v>36</v>
      </c>
      <c r="AU5" s="6" t="s">
        <v>37</v>
      </c>
      <c r="AV5" s="6" t="s">
        <v>38</v>
      </c>
      <c r="AW5" s="6" t="s">
        <v>39</v>
      </c>
      <c r="AX5" s="6" t="s">
        <v>40</v>
      </c>
      <c r="AY5" s="6" t="s">
        <v>41</v>
      </c>
      <c r="AZ5" s="6" t="s">
        <v>42</v>
      </c>
      <c r="BA5" s="6" t="s">
        <v>43</v>
      </c>
      <c r="BG5" s="2"/>
      <c r="BH5" s="2"/>
    </row>
    <row r="6" spans="2:60" s="1" customFormat="1" ht="16.5" customHeight="1" x14ac:dyDescent="0.25">
      <c r="B6" t="s">
        <v>59</v>
      </c>
      <c r="C6" t="s">
        <v>58</v>
      </c>
      <c r="D6" t="s">
        <v>60</v>
      </c>
      <c r="E6" t="s">
        <v>61</v>
      </c>
      <c r="F6" t="s">
        <v>62</v>
      </c>
      <c r="G6" t="s">
        <v>63</v>
      </c>
      <c r="H6" t="s">
        <v>64</v>
      </c>
      <c r="I6" t="s">
        <v>65</v>
      </c>
      <c r="L6" s="8"/>
      <c r="P6" s="9"/>
      <c r="AZ6" s="10"/>
      <c r="BG6" s="2"/>
      <c r="BH6" s="2"/>
    </row>
    <row r="7" spans="2:60" ht="30" x14ac:dyDescent="0.25">
      <c r="B7">
        <v>4.5</v>
      </c>
      <c r="C7" t="s">
        <v>66</v>
      </c>
      <c r="D7" t="s">
        <v>67</v>
      </c>
      <c r="E7" t="s">
        <v>68</v>
      </c>
      <c r="F7">
        <v>1</v>
      </c>
      <c r="G7" t="s">
        <v>69</v>
      </c>
      <c r="H7" t="s">
        <v>70</v>
      </c>
      <c r="I7" t="s">
        <v>71</v>
      </c>
      <c r="K7" s="16">
        <v>951</v>
      </c>
      <c r="L7" t="str">
        <f>"RB-Appl-EffCW-med-"&amp;D7&amp;"DHW-"&amp;E7&amp;"CDryer-Tier"&amp;F7&amp;"-"&amp;G7</f>
        <v>RB-Appl-EffCW-med-ElecDHW-GasCDryer-Tier1-Front</v>
      </c>
      <c r="M7" t="str">
        <f>AL7</f>
        <v>Clothes washer, Front loading, Elec DHW, GasDryer, Tier1, IMEF =2.38-2.74, IWF &lt;=3.7</v>
      </c>
      <c r="N7" t="s">
        <v>44</v>
      </c>
      <c r="O7" t="s">
        <v>87</v>
      </c>
      <c r="Q7" t="str">
        <f>L7</f>
        <v>RB-Appl-EffCW-med-ElecDHW-GasCDryer-Tier1-Front</v>
      </c>
      <c r="R7" t="s">
        <v>47</v>
      </c>
      <c r="S7" s="1" t="s">
        <v>45</v>
      </c>
      <c r="T7" s="1" t="s">
        <v>46</v>
      </c>
      <c r="U7" s="1" t="s">
        <v>48</v>
      </c>
      <c r="V7" s="1" t="s">
        <v>48</v>
      </c>
      <c r="W7" s="1" t="s">
        <v>46</v>
      </c>
      <c r="X7" s="1"/>
      <c r="Y7" s="1" t="s">
        <v>49</v>
      </c>
      <c r="Z7" s="1"/>
      <c r="AA7" s="1" t="s">
        <v>49</v>
      </c>
      <c r="AB7" s="1" t="s">
        <v>81</v>
      </c>
      <c r="AC7" s="1" t="s">
        <v>50</v>
      </c>
      <c r="AD7" s="1" t="s">
        <v>82</v>
      </c>
      <c r="AE7" t="s">
        <v>85</v>
      </c>
      <c r="AF7" t="s">
        <v>83</v>
      </c>
      <c r="AG7" t="s">
        <v>84</v>
      </c>
      <c r="AI7" t="s">
        <v>86</v>
      </c>
      <c r="AJ7" s="26"/>
      <c r="AK7" s="26" t="str">
        <f t="shared" ref="AK7:AK30" si="0">VLOOKUP($G7&amp;$D7&amp;$E7&amp;"0",tblTechnologies,AK$2,FALSE)</f>
        <v>Clothes washer, Front loading, Elec DHW, GasDryer, Standard, IMEF =1.84, IWF =4.7</v>
      </c>
      <c r="AL7" s="26" t="str">
        <f t="shared" ref="AL7:AL30" si="1">VLOOKUP($G7&amp;$D7&amp;$E7&amp;$F7,tblTechnologies,AL$2,FALSE)</f>
        <v>Clothes washer, Front loading, Elec DHW, GasDryer, Tier1, IMEF =2.38-2.74, IWF &lt;=3.7</v>
      </c>
      <c r="AN7" s="26" t="str">
        <f t="shared" ref="AN7:AN30" si="2">VLOOKUP($G7&amp;$D7&amp;$E7&amp;"0",tblTechnologies,AN$2,FALSE)</f>
        <v>CW-Front-Tier0-ElecDHW-GasDryer</v>
      </c>
      <c r="AO7" s="26" t="str">
        <f>VLOOKUP($G7&amp;$D7&amp;$E7&amp;$F7,tblTechnologies,AO$2,FALSE)</f>
        <v>CW-Front-Tier1-ElecDHW-GasDryer</v>
      </c>
      <c r="AP7" t="s">
        <v>288</v>
      </c>
      <c r="AR7" t="s">
        <v>49</v>
      </c>
      <c r="AS7" t="s">
        <v>49</v>
      </c>
      <c r="AU7" t="s">
        <v>273</v>
      </c>
      <c r="AW7" t="s">
        <v>86</v>
      </c>
      <c r="AY7" t="s">
        <v>46</v>
      </c>
      <c r="AZ7" s="34" t="s">
        <v>88</v>
      </c>
    </row>
    <row r="8" spans="2:60" x14ac:dyDescent="0.25">
      <c r="B8">
        <v>4.5</v>
      </c>
      <c r="C8" t="s">
        <v>66</v>
      </c>
      <c r="D8" t="s">
        <v>67</v>
      </c>
      <c r="E8" t="s">
        <v>68</v>
      </c>
      <c r="F8">
        <v>2</v>
      </c>
      <c r="G8" t="s">
        <v>69</v>
      </c>
      <c r="H8" t="s">
        <v>72</v>
      </c>
      <c r="I8" t="s">
        <v>73</v>
      </c>
      <c r="K8" s="16">
        <v>952</v>
      </c>
      <c r="L8" t="str">
        <f t="shared" ref="L8:L29" si="3">"RB-Appl-EffCW-med-"&amp;D8&amp;"DHW-"&amp;E8&amp;"CDryer-Tier"&amp;F8&amp;"-"&amp;G8</f>
        <v>RB-Appl-EffCW-med-ElecDHW-GasCDryer-Tier2-Front</v>
      </c>
      <c r="M8" t="str">
        <f t="shared" ref="M8:M29" si="4">AL8</f>
        <v>Clothes washer, Front loading, Elec DHW, GasDryer, Tier2, IMEF =2.74-2.92, IWF &lt;=3.2</v>
      </c>
      <c r="N8" t="s">
        <v>44</v>
      </c>
      <c r="O8" t="s">
        <v>87</v>
      </c>
      <c r="Q8" t="str">
        <f t="shared" ref="Q8:Q29" si="5">L8</f>
        <v>RB-Appl-EffCW-med-ElecDHW-GasCDryer-Tier2-Front</v>
      </c>
      <c r="R8" t="s">
        <v>47</v>
      </c>
      <c r="S8" s="1" t="s">
        <v>45</v>
      </c>
      <c r="T8" s="1" t="s">
        <v>46</v>
      </c>
      <c r="U8" s="1" t="s">
        <v>48</v>
      </c>
      <c r="V8" s="1" t="s">
        <v>48</v>
      </c>
      <c r="W8" s="1" t="s">
        <v>46</v>
      </c>
      <c r="X8" s="1"/>
      <c r="Y8" s="1" t="s">
        <v>49</v>
      </c>
      <c r="Z8" s="1"/>
      <c r="AA8" s="1" t="s">
        <v>49</v>
      </c>
      <c r="AB8" s="1" t="s">
        <v>81</v>
      </c>
      <c r="AC8" s="1" t="s">
        <v>50</v>
      </c>
      <c r="AD8" s="1" t="s">
        <v>82</v>
      </c>
      <c r="AE8" t="s">
        <v>85</v>
      </c>
      <c r="AF8" t="s">
        <v>83</v>
      </c>
      <c r="AG8" t="s">
        <v>84</v>
      </c>
      <c r="AI8" t="s">
        <v>86</v>
      </c>
      <c r="AJ8" s="25"/>
      <c r="AK8" s="25" t="str">
        <f t="shared" si="0"/>
        <v>Clothes washer, Front loading, Elec DHW, GasDryer, Standard, IMEF =1.84, IWF =4.7</v>
      </c>
      <c r="AL8" s="25" t="str">
        <f t="shared" si="1"/>
        <v>Clothes washer, Front loading, Elec DHW, GasDryer, Tier2, IMEF =2.74-2.92, IWF &lt;=3.2</v>
      </c>
      <c r="AM8" s="28"/>
      <c r="AN8" s="25" t="str">
        <f t="shared" si="2"/>
        <v>CW-Front-Tier0-ElecDHW-GasDryer</v>
      </c>
      <c r="AO8" s="25" t="str">
        <f t="shared" ref="AO8:AO29" si="6">VLOOKUP($G8&amp;$D8&amp;$E8&amp;F8,tblTechnologies,AO$2,FALSE)</f>
        <v>CW-Front-Tier2-ElecDHW-GasDryer</v>
      </c>
      <c r="AP8" t="s">
        <v>288</v>
      </c>
      <c r="AR8" t="s">
        <v>49</v>
      </c>
      <c r="AS8" t="s">
        <v>49</v>
      </c>
      <c r="AU8" t="s">
        <v>273</v>
      </c>
      <c r="AW8" t="s">
        <v>86</v>
      </c>
      <c r="AY8" t="s">
        <v>46</v>
      </c>
      <c r="AZ8" s="34" t="s">
        <v>88</v>
      </c>
    </row>
    <row r="9" spans="2:60" x14ac:dyDescent="0.25">
      <c r="B9">
        <v>4.5</v>
      </c>
      <c r="C9" t="s">
        <v>66</v>
      </c>
      <c r="D9" t="s">
        <v>67</v>
      </c>
      <c r="E9" t="s">
        <v>68</v>
      </c>
      <c r="F9">
        <v>3</v>
      </c>
      <c r="G9" t="s">
        <v>69</v>
      </c>
      <c r="H9" t="s">
        <v>74</v>
      </c>
      <c r="I9" t="s">
        <v>73</v>
      </c>
      <c r="K9" s="16">
        <v>953</v>
      </c>
      <c r="L9" t="str">
        <f t="shared" si="3"/>
        <v>RB-Appl-EffCW-med-ElecDHW-GasCDryer-Tier3-Front</v>
      </c>
      <c r="M9" t="str">
        <f t="shared" si="4"/>
        <v>Clothes washer, Front loading, Elec DHW, GasDryer, Tier3, IMEF &gt;2.92, IWF &lt;=3.2</v>
      </c>
      <c r="N9" t="s">
        <v>44</v>
      </c>
      <c r="O9" t="s">
        <v>87</v>
      </c>
      <c r="Q9" t="str">
        <f t="shared" si="5"/>
        <v>RB-Appl-EffCW-med-ElecDHW-GasCDryer-Tier3-Front</v>
      </c>
      <c r="R9" t="s">
        <v>47</v>
      </c>
      <c r="S9" s="1" t="s">
        <v>45</v>
      </c>
      <c r="T9" s="1" t="s">
        <v>46</v>
      </c>
      <c r="U9" s="1" t="s">
        <v>48</v>
      </c>
      <c r="V9" s="1" t="s">
        <v>48</v>
      </c>
      <c r="W9" s="1" t="s">
        <v>46</v>
      </c>
      <c r="X9" s="1"/>
      <c r="Y9" s="1" t="s">
        <v>49</v>
      </c>
      <c r="Z9" s="1"/>
      <c r="AA9" s="1" t="s">
        <v>49</v>
      </c>
      <c r="AB9" s="1" t="s">
        <v>81</v>
      </c>
      <c r="AC9" s="1" t="s">
        <v>50</v>
      </c>
      <c r="AD9" s="1" t="s">
        <v>82</v>
      </c>
      <c r="AE9" t="s">
        <v>85</v>
      </c>
      <c r="AF9" t="s">
        <v>83</v>
      </c>
      <c r="AG9" t="s">
        <v>84</v>
      </c>
      <c r="AI9" t="s">
        <v>86</v>
      </c>
      <c r="AJ9" s="25"/>
      <c r="AK9" s="25" t="str">
        <f t="shared" si="0"/>
        <v>Clothes washer, Front loading, Elec DHW, GasDryer, Standard, IMEF =1.84, IWF =4.7</v>
      </c>
      <c r="AL9" s="25" t="str">
        <f t="shared" si="1"/>
        <v>Clothes washer, Front loading, Elec DHW, GasDryer, Tier3, IMEF &gt;2.92, IWF &lt;=3.2</v>
      </c>
      <c r="AM9" s="28"/>
      <c r="AN9" s="25" t="str">
        <f t="shared" si="2"/>
        <v>CW-Front-Tier0-ElecDHW-GasDryer</v>
      </c>
      <c r="AO9" s="25" t="str">
        <f t="shared" si="6"/>
        <v>CW-Front-Tier3-ElecDHW-GasDryer</v>
      </c>
      <c r="AP9" t="s">
        <v>288</v>
      </c>
      <c r="AR9" t="s">
        <v>49</v>
      </c>
      <c r="AS9" t="s">
        <v>49</v>
      </c>
      <c r="AU9" t="s">
        <v>273</v>
      </c>
      <c r="AW9" t="s">
        <v>86</v>
      </c>
      <c r="AY9" t="s">
        <v>46</v>
      </c>
      <c r="AZ9" s="34" t="s">
        <v>88</v>
      </c>
    </row>
    <row r="10" spans="2:60" x14ac:dyDescent="0.25">
      <c r="B10">
        <v>4.5</v>
      </c>
      <c r="C10" t="s">
        <v>66</v>
      </c>
      <c r="D10" t="s">
        <v>68</v>
      </c>
      <c r="E10" t="s">
        <v>67</v>
      </c>
      <c r="F10">
        <v>1</v>
      </c>
      <c r="G10" t="s">
        <v>69</v>
      </c>
      <c r="H10" t="s">
        <v>70</v>
      </c>
      <c r="I10" t="s">
        <v>71</v>
      </c>
      <c r="K10" s="16">
        <v>954</v>
      </c>
      <c r="L10" t="str">
        <f t="shared" si="3"/>
        <v>RB-Appl-EffCW-med-GasDHW-ElecCDryer-Tier1-Front</v>
      </c>
      <c r="M10" t="str">
        <f t="shared" si="4"/>
        <v>Clothes washer, Front loading, Gas DHW, ElecDryer, Tier1, IMEF =2.38-2.74, IWF &lt;=3.7</v>
      </c>
      <c r="N10" t="s">
        <v>44</v>
      </c>
      <c r="O10" t="s">
        <v>87</v>
      </c>
      <c r="Q10" t="str">
        <f t="shared" si="5"/>
        <v>RB-Appl-EffCW-med-GasDHW-ElecCDryer-Tier1-Front</v>
      </c>
      <c r="R10" t="s">
        <v>47</v>
      </c>
      <c r="S10" s="1" t="s">
        <v>45</v>
      </c>
      <c r="T10" s="1" t="s">
        <v>46</v>
      </c>
      <c r="U10" s="1" t="s">
        <v>48</v>
      </c>
      <c r="V10" s="1" t="s">
        <v>48</v>
      </c>
      <c r="W10" s="1" t="s">
        <v>46</v>
      </c>
      <c r="X10" s="1"/>
      <c r="Y10" s="1" t="s">
        <v>49</v>
      </c>
      <c r="Z10" s="1"/>
      <c r="AA10" s="1" t="s">
        <v>49</v>
      </c>
      <c r="AB10" s="1" t="s">
        <v>81</v>
      </c>
      <c r="AC10" s="1" t="s">
        <v>50</v>
      </c>
      <c r="AD10" s="1" t="s">
        <v>82</v>
      </c>
      <c r="AE10" t="s">
        <v>85</v>
      </c>
      <c r="AF10" t="s">
        <v>83</v>
      </c>
      <c r="AG10" t="s">
        <v>84</v>
      </c>
      <c r="AI10" t="s">
        <v>86</v>
      </c>
      <c r="AJ10" s="25"/>
      <c r="AK10" s="25" t="str">
        <f t="shared" si="0"/>
        <v>Clothes washer, Front loading, Gas DHW, ElecDryer, Standard, IMEF =1.84, IWF =4.7</v>
      </c>
      <c r="AL10" s="25" t="str">
        <f t="shared" si="1"/>
        <v>Clothes washer, Front loading, Gas DHW, ElecDryer, Tier1, IMEF =2.38-2.74, IWF &lt;=3.7</v>
      </c>
      <c r="AM10" s="28"/>
      <c r="AN10" s="25" t="str">
        <f t="shared" si="2"/>
        <v>CW-Front-Tier0-GasDHW-ElecDryer</v>
      </c>
      <c r="AO10" s="25" t="str">
        <f t="shared" si="6"/>
        <v>CW-Front-Tier1-GasDHW-ElecDryer</v>
      </c>
      <c r="AP10" t="s">
        <v>288</v>
      </c>
      <c r="AR10" t="s">
        <v>49</v>
      </c>
      <c r="AS10" t="s">
        <v>49</v>
      </c>
      <c r="AU10" t="s">
        <v>273</v>
      </c>
      <c r="AW10" t="s">
        <v>86</v>
      </c>
      <c r="AY10" t="s">
        <v>46</v>
      </c>
      <c r="AZ10" s="34" t="s">
        <v>88</v>
      </c>
    </row>
    <row r="11" spans="2:60" x14ac:dyDescent="0.25">
      <c r="B11">
        <v>4.5</v>
      </c>
      <c r="C11" t="s">
        <v>66</v>
      </c>
      <c r="D11" t="s">
        <v>68</v>
      </c>
      <c r="E11" t="s">
        <v>67</v>
      </c>
      <c r="F11">
        <v>2</v>
      </c>
      <c r="G11" t="s">
        <v>69</v>
      </c>
      <c r="H11" t="s">
        <v>72</v>
      </c>
      <c r="I11" t="s">
        <v>73</v>
      </c>
      <c r="K11" s="16">
        <v>955</v>
      </c>
      <c r="L11" t="str">
        <f t="shared" si="3"/>
        <v>RB-Appl-EffCW-med-GasDHW-ElecCDryer-Tier2-Front</v>
      </c>
      <c r="M11" t="str">
        <f t="shared" si="4"/>
        <v>Clothes washer, Front loading, Gas DHW, ElecDryer, Tier2, IMEF =2.74-2.92, IWF &lt;=3.2</v>
      </c>
      <c r="N11" t="s">
        <v>44</v>
      </c>
      <c r="O11" t="s">
        <v>87</v>
      </c>
      <c r="Q11" t="str">
        <f t="shared" si="5"/>
        <v>RB-Appl-EffCW-med-GasDHW-ElecCDryer-Tier2-Front</v>
      </c>
      <c r="R11" t="s">
        <v>47</v>
      </c>
      <c r="S11" s="1" t="s">
        <v>45</v>
      </c>
      <c r="T11" s="1" t="s">
        <v>46</v>
      </c>
      <c r="U11" s="1" t="s">
        <v>48</v>
      </c>
      <c r="V11" s="1" t="s">
        <v>48</v>
      </c>
      <c r="W11" s="1" t="s">
        <v>46</v>
      </c>
      <c r="X11" s="1"/>
      <c r="Y11" s="1" t="s">
        <v>49</v>
      </c>
      <c r="Z11" s="1"/>
      <c r="AA11" s="1" t="s">
        <v>49</v>
      </c>
      <c r="AB11" s="1" t="s">
        <v>81</v>
      </c>
      <c r="AC11" s="1" t="s">
        <v>50</v>
      </c>
      <c r="AD11" s="1" t="s">
        <v>82</v>
      </c>
      <c r="AE11" t="s">
        <v>85</v>
      </c>
      <c r="AF11" t="s">
        <v>83</v>
      </c>
      <c r="AG11" t="s">
        <v>84</v>
      </c>
      <c r="AI11" t="s">
        <v>86</v>
      </c>
      <c r="AJ11" s="25"/>
      <c r="AK11" s="25" t="str">
        <f t="shared" si="0"/>
        <v>Clothes washer, Front loading, Gas DHW, ElecDryer, Standard, IMEF =1.84, IWF =4.7</v>
      </c>
      <c r="AL11" s="25" t="str">
        <f t="shared" si="1"/>
        <v>Clothes washer, Front loading, Gas DHW, ElecDryer, Tier2, IMEF =2.74-2.92, IWF &lt;=3.2</v>
      </c>
      <c r="AM11" s="28"/>
      <c r="AN11" s="25" t="str">
        <f t="shared" si="2"/>
        <v>CW-Front-Tier0-GasDHW-ElecDryer</v>
      </c>
      <c r="AO11" s="25" t="str">
        <f t="shared" si="6"/>
        <v>CW-Front-Tier2-GasDHW-ElecDryer</v>
      </c>
      <c r="AP11" t="s">
        <v>288</v>
      </c>
      <c r="AR11" t="s">
        <v>49</v>
      </c>
      <c r="AS11" t="s">
        <v>49</v>
      </c>
      <c r="AU11" t="s">
        <v>273</v>
      </c>
      <c r="AW11" t="s">
        <v>86</v>
      </c>
      <c r="AY11" t="s">
        <v>46</v>
      </c>
      <c r="AZ11" s="34" t="s">
        <v>88</v>
      </c>
    </row>
    <row r="12" spans="2:60" x14ac:dyDescent="0.25">
      <c r="B12">
        <v>4.5</v>
      </c>
      <c r="C12" t="s">
        <v>66</v>
      </c>
      <c r="D12" t="s">
        <v>68</v>
      </c>
      <c r="E12" t="s">
        <v>67</v>
      </c>
      <c r="F12">
        <v>3</v>
      </c>
      <c r="G12" t="s">
        <v>69</v>
      </c>
      <c r="H12" t="s">
        <v>74</v>
      </c>
      <c r="I12" t="s">
        <v>73</v>
      </c>
      <c r="K12" s="16">
        <v>956</v>
      </c>
      <c r="L12" t="str">
        <f t="shared" si="3"/>
        <v>RB-Appl-EffCW-med-GasDHW-ElecCDryer-Tier3-Front</v>
      </c>
      <c r="M12" t="str">
        <f t="shared" si="4"/>
        <v>Clothes washer, Front loading, Gas DHW, ElecDryer, Tier3, IMEF &gt;2.92, IWF &lt;=3.2</v>
      </c>
      <c r="N12" t="s">
        <v>44</v>
      </c>
      <c r="O12" t="s">
        <v>87</v>
      </c>
      <c r="Q12" t="str">
        <f t="shared" si="5"/>
        <v>RB-Appl-EffCW-med-GasDHW-ElecCDryer-Tier3-Front</v>
      </c>
      <c r="R12" t="s">
        <v>47</v>
      </c>
      <c r="S12" s="1" t="s">
        <v>45</v>
      </c>
      <c r="T12" s="1" t="s">
        <v>46</v>
      </c>
      <c r="U12" s="1" t="s">
        <v>48</v>
      </c>
      <c r="V12" s="1" t="s">
        <v>48</v>
      </c>
      <c r="W12" s="1" t="s">
        <v>46</v>
      </c>
      <c r="X12" s="1"/>
      <c r="Y12" s="1" t="s">
        <v>49</v>
      </c>
      <c r="Z12" s="1"/>
      <c r="AA12" s="1" t="s">
        <v>49</v>
      </c>
      <c r="AB12" s="1" t="s">
        <v>81</v>
      </c>
      <c r="AC12" s="1" t="s">
        <v>50</v>
      </c>
      <c r="AD12" s="1" t="s">
        <v>82</v>
      </c>
      <c r="AE12" t="s">
        <v>85</v>
      </c>
      <c r="AF12" t="s">
        <v>83</v>
      </c>
      <c r="AG12" t="s">
        <v>84</v>
      </c>
      <c r="AI12" t="s">
        <v>86</v>
      </c>
      <c r="AJ12" s="25"/>
      <c r="AK12" s="25" t="str">
        <f t="shared" si="0"/>
        <v>Clothes washer, Front loading, Gas DHW, ElecDryer, Standard, IMEF =1.84, IWF =4.7</v>
      </c>
      <c r="AL12" s="25" t="str">
        <f t="shared" si="1"/>
        <v>Clothes washer, Front loading, Gas DHW, ElecDryer, Tier3, IMEF &gt;2.92, IWF &lt;=3.2</v>
      </c>
      <c r="AM12" s="28"/>
      <c r="AN12" s="25" t="str">
        <f t="shared" si="2"/>
        <v>CW-Front-Tier0-GasDHW-ElecDryer</v>
      </c>
      <c r="AO12" s="25" t="str">
        <f t="shared" si="6"/>
        <v>CW-Front-Tier3-GasDHW-ElecDryer</v>
      </c>
      <c r="AP12" t="s">
        <v>288</v>
      </c>
      <c r="AR12" t="s">
        <v>49</v>
      </c>
      <c r="AS12" t="s">
        <v>49</v>
      </c>
      <c r="AU12" t="s">
        <v>273</v>
      </c>
      <c r="AW12" t="s">
        <v>86</v>
      </c>
      <c r="AY12" t="s">
        <v>46</v>
      </c>
      <c r="AZ12" s="34" t="s">
        <v>88</v>
      </c>
    </row>
    <row r="13" spans="2:60" x14ac:dyDescent="0.25">
      <c r="B13">
        <v>4.5</v>
      </c>
      <c r="C13" t="s">
        <v>66</v>
      </c>
      <c r="D13" t="s">
        <v>67</v>
      </c>
      <c r="E13" t="s">
        <v>67</v>
      </c>
      <c r="F13">
        <v>1</v>
      </c>
      <c r="G13" t="s">
        <v>69</v>
      </c>
      <c r="H13" t="s">
        <v>70</v>
      </c>
      <c r="I13" t="s">
        <v>71</v>
      </c>
      <c r="K13" s="16">
        <v>957</v>
      </c>
      <c r="L13" t="str">
        <f t="shared" ref="L13:L15" si="7">"RE-Appl-EffCW-med-"&amp;D13&amp;"DHW-"&amp;E13&amp;"CDryer-Tier"&amp;F13&amp;"-"&amp;G13</f>
        <v>RE-Appl-EffCW-med-ElecDHW-ElecCDryer-Tier1-Front</v>
      </c>
      <c r="M13" t="str">
        <f t="shared" si="4"/>
        <v>Clothes washer, Front loading, Elec DHW, ElecDryer, Tier1, IMEF =2.38-2.74, IWF &lt;=3.7</v>
      </c>
      <c r="N13" t="s">
        <v>44</v>
      </c>
      <c r="O13" t="s">
        <v>87</v>
      </c>
      <c r="Q13" t="str">
        <f t="shared" si="5"/>
        <v>RE-Appl-EffCW-med-ElecDHW-ElecCDryer-Tier1-Front</v>
      </c>
      <c r="R13" t="s">
        <v>47</v>
      </c>
      <c r="S13" s="1" t="s">
        <v>45</v>
      </c>
      <c r="T13" s="1" t="s">
        <v>46</v>
      </c>
      <c r="U13" s="1" t="s">
        <v>48</v>
      </c>
      <c r="V13" s="1" t="s">
        <v>48</v>
      </c>
      <c r="W13" s="1" t="s">
        <v>46</v>
      </c>
      <c r="X13" s="1"/>
      <c r="Y13" s="1" t="s">
        <v>49</v>
      </c>
      <c r="Z13" s="1"/>
      <c r="AA13" s="1" t="s">
        <v>49</v>
      </c>
      <c r="AB13" s="1" t="s">
        <v>81</v>
      </c>
      <c r="AC13" s="1" t="s">
        <v>50</v>
      </c>
      <c r="AD13" s="1" t="s">
        <v>82</v>
      </c>
      <c r="AE13" t="s">
        <v>85</v>
      </c>
      <c r="AF13" t="s">
        <v>83</v>
      </c>
      <c r="AG13" t="s">
        <v>84</v>
      </c>
      <c r="AI13" t="s">
        <v>86</v>
      </c>
      <c r="AJ13" s="25"/>
      <c r="AK13" s="25" t="str">
        <f t="shared" si="0"/>
        <v>Clothes washer, Front loading, Elec DHW, ElecDryer, Standard, IMEF =1.84, IWF =4.7</v>
      </c>
      <c r="AL13" s="25" t="str">
        <f t="shared" si="1"/>
        <v>Clothes washer, Front loading, Elec DHW, ElecDryer, Tier1, IMEF =2.38-2.74, IWF &lt;=3.7</v>
      </c>
      <c r="AM13" s="28"/>
      <c r="AN13" s="25" t="str">
        <f t="shared" si="2"/>
        <v>CW-Front-Tier0-ElecDHW-ElecDryer</v>
      </c>
      <c r="AO13" s="25" t="str">
        <f t="shared" si="6"/>
        <v>CW-Front-Tier1-ElecDHW-ElecDryer</v>
      </c>
      <c r="AP13" t="s">
        <v>288</v>
      </c>
      <c r="AR13" t="s">
        <v>49</v>
      </c>
      <c r="AS13" t="s">
        <v>49</v>
      </c>
      <c r="AU13" t="s">
        <v>273</v>
      </c>
      <c r="AW13" t="s">
        <v>86</v>
      </c>
      <c r="AY13" t="s">
        <v>46</v>
      </c>
      <c r="AZ13" s="34" t="s">
        <v>88</v>
      </c>
    </row>
    <row r="14" spans="2:60" x14ac:dyDescent="0.25">
      <c r="B14">
        <v>4.5</v>
      </c>
      <c r="C14" t="s">
        <v>66</v>
      </c>
      <c r="D14" t="s">
        <v>67</v>
      </c>
      <c r="E14" t="s">
        <v>67</v>
      </c>
      <c r="F14">
        <v>2</v>
      </c>
      <c r="G14" t="s">
        <v>69</v>
      </c>
      <c r="H14" t="s">
        <v>72</v>
      </c>
      <c r="I14" t="s">
        <v>73</v>
      </c>
      <c r="K14" s="16">
        <v>958</v>
      </c>
      <c r="L14" t="str">
        <f t="shared" si="7"/>
        <v>RE-Appl-EffCW-med-ElecDHW-ElecCDryer-Tier2-Front</v>
      </c>
      <c r="M14" t="str">
        <f t="shared" si="4"/>
        <v>Clothes washer, Front loading, Elec DHW, ElecDryer, Tier2, IMEF =2.74-2.92, IWF &lt;=3.2</v>
      </c>
      <c r="N14" t="s">
        <v>44</v>
      </c>
      <c r="O14" t="s">
        <v>87</v>
      </c>
      <c r="Q14" t="str">
        <f t="shared" si="5"/>
        <v>RE-Appl-EffCW-med-ElecDHW-ElecCDryer-Tier2-Front</v>
      </c>
      <c r="R14" t="s">
        <v>47</v>
      </c>
      <c r="S14" s="1" t="s">
        <v>45</v>
      </c>
      <c r="T14" s="1" t="s">
        <v>46</v>
      </c>
      <c r="U14" s="1" t="s">
        <v>48</v>
      </c>
      <c r="V14" s="1" t="s">
        <v>48</v>
      </c>
      <c r="W14" s="1" t="s">
        <v>46</v>
      </c>
      <c r="X14" s="1"/>
      <c r="Y14" s="1" t="s">
        <v>49</v>
      </c>
      <c r="Z14" s="1"/>
      <c r="AA14" s="1" t="s">
        <v>49</v>
      </c>
      <c r="AB14" s="1" t="s">
        <v>81</v>
      </c>
      <c r="AC14" s="1" t="s">
        <v>50</v>
      </c>
      <c r="AD14" s="1" t="s">
        <v>82</v>
      </c>
      <c r="AE14" t="s">
        <v>85</v>
      </c>
      <c r="AF14" t="s">
        <v>83</v>
      </c>
      <c r="AG14" t="s">
        <v>84</v>
      </c>
      <c r="AI14" t="s">
        <v>86</v>
      </c>
      <c r="AJ14" s="25"/>
      <c r="AK14" s="25" t="str">
        <f t="shared" si="0"/>
        <v>Clothes washer, Front loading, Elec DHW, ElecDryer, Standard, IMEF =1.84, IWF =4.7</v>
      </c>
      <c r="AL14" s="25" t="str">
        <f t="shared" si="1"/>
        <v>Clothes washer, Front loading, Elec DHW, ElecDryer, Tier2, IMEF =2.74-2.92, IWF &lt;=3.2</v>
      </c>
      <c r="AM14" s="28"/>
      <c r="AN14" s="25" t="str">
        <f t="shared" si="2"/>
        <v>CW-Front-Tier0-ElecDHW-ElecDryer</v>
      </c>
      <c r="AO14" s="25" t="str">
        <f t="shared" si="6"/>
        <v>CW-Front-Tier2-ElecDHW-ElecDryer</v>
      </c>
      <c r="AP14" t="s">
        <v>288</v>
      </c>
      <c r="AR14" t="s">
        <v>49</v>
      </c>
      <c r="AS14" t="s">
        <v>49</v>
      </c>
      <c r="AU14" t="s">
        <v>273</v>
      </c>
      <c r="AW14" t="s">
        <v>86</v>
      </c>
      <c r="AY14" t="s">
        <v>46</v>
      </c>
      <c r="AZ14" s="34" t="s">
        <v>88</v>
      </c>
    </row>
    <row r="15" spans="2:60" x14ac:dyDescent="0.25">
      <c r="B15">
        <v>4.5</v>
      </c>
      <c r="C15" t="s">
        <v>66</v>
      </c>
      <c r="D15" t="s">
        <v>67</v>
      </c>
      <c r="E15" t="s">
        <v>67</v>
      </c>
      <c r="F15">
        <v>3</v>
      </c>
      <c r="G15" t="s">
        <v>69</v>
      </c>
      <c r="H15" t="s">
        <v>74</v>
      </c>
      <c r="I15" t="s">
        <v>73</v>
      </c>
      <c r="K15" s="16">
        <v>959</v>
      </c>
      <c r="L15" t="str">
        <f t="shared" si="7"/>
        <v>RE-Appl-EffCW-med-ElecDHW-ElecCDryer-Tier3-Front</v>
      </c>
      <c r="M15" t="str">
        <f t="shared" si="4"/>
        <v>Clothes washer, Front loading, Elec DHW, ElecDryer, Tier3, IMEF &gt;2.92, IWF &lt;=3.2</v>
      </c>
      <c r="N15" t="s">
        <v>44</v>
      </c>
      <c r="O15" t="s">
        <v>87</v>
      </c>
      <c r="Q15" t="str">
        <f t="shared" si="5"/>
        <v>RE-Appl-EffCW-med-ElecDHW-ElecCDryer-Tier3-Front</v>
      </c>
      <c r="R15" t="s">
        <v>47</v>
      </c>
      <c r="S15" s="1" t="s">
        <v>45</v>
      </c>
      <c r="T15" s="1" t="s">
        <v>46</v>
      </c>
      <c r="U15" s="1" t="s">
        <v>48</v>
      </c>
      <c r="V15" s="1" t="s">
        <v>48</v>
      </c>
      <c r="W15" s="1" t="s">
        <v>46</v>
      </c>
      <c r="X15" s="1"/>
      <c r="Y15" s="1" t="s">
        <v>49</v>
      </c>
      <c r="Z15" s="1"/>
      <c r="AA15" s="1" t="s">
        <v>49</v>
      </c>
      <c r="AB15" s="1" t="s">
        <v>81</v>
      </c>
      <c r="AC15" s="1" t="s">
        <v>50</v>
      </c>
      <c r="AD15" s="1" t="s">
        <v>82</v>
      </c>
      <c r="AE15" t="s">
        <v>85</v>
      </c>
      <c r="AF15" t="s">
        <v>83</v>
      </c>
      <c r="AG15" t="s">
        <v>84</v>
      </c>
      <c r="AI15" t="s">
        <v>86</v>
      </c>
      <c r="AJ15" s="25"/>
      <c r="AK15" s="25" t="str">
        <f t="shared" si="0"/>
        <v>Clothes washer, Front loading, Elec DHW, ElecDryer, Standard, IMEF =1.84, IWF =4.7</v>
      </c>
      <c r="AL15" s="25" t="str">
        <f t="shared" si="1"/>
        <v>Clothes washer, Front loading, Elec DHW, ElecDryer, Tier3, IMEF &gt;2.92, IWF &lt;=3.2</v>
      </c>
      <c r="AM15" s="28"/>
      <c r="AN15" s="25" t="str">
        <f t="shared" si="2"/>
        <v>CW-Front-Tier0-ElecDHW-ElecDryer</v>
      </c>
      <c r="AO15" s="25" t="str">
        <f t="shared" si="6"/>
        <v>CW-Front-Tier3-ElecDHW-ElecDryer</v>
      </c>
      <c r="AP15" t="s">
        <v>288</v>
      </c>
      <c r="AR15" t="s">
        <v>49</v>
      </c>
      <c r="AS15" t="s">
        <v>49</v>
      </c>
      <c r="AU15" t="s">
        <v>273</v>
      </c>
      <c r="AW15" t="s">
        <v>86</v>
      </c>
      <c r="AY15" t="s">
        <v>46</v>
      </c>
      <c r="AZ15" s="34" t="s">
        <v>88</v>
      </c>
    </row>
    <row r="16" spans="2:60" x14ac:dyDescent="0.25">
      <c r="B16">
        <v>4.5</v>
      </c>
      <c r="C16" t="s">
        <v>66</v>
      </c>
      <c r="D16" t="s">
        <v>68</v>
      </c>
      <c r="E16" t="s">
        <v>68</v>
      </c>
      <c r="F16">
        <v>1</v>
      </c>
      <c r="G16" t="s">
        <v>69</v>
      </c>
      <c r="H16" t="s">
        <v>70</v>
      </c>
      <c r="I16" t="s">
        <v>71</v>
      </c>
      <c r="K16" s="16">
        <v>960</v>
      </c>
      <c r="L16" t="str">
        <f t="shared" si="3"/>
        <v>RB-Appl-EffCW-med-GasDHW-GasCDryer-Tier1-Front</v>
      </c>
      <c r="M16" t="str">
        <f t="shared" si="4"/>
        <v>Clothes washer, Front loading, Gas DHW, GasDryer, Tier1, IMEF =2.38-2.74, IWF &lt;=3.7</v>
      </c>
      <c r="N16" t="s">
        <v>44</v>
      </c>
      <c r="O16" t="s">
        <v>87</v>
      </c>
      <c r="Q16" t="str">
        <f t="shared" si="5"/>
        <v>RB-Appl-EffCW-med-GasDHW-GasCDryer-Tier1-Front</v>
      </c>
      <c r="R16" t="s">
        <v>47</v>
      </c>
      <c r="S16" s="1" t="s">
        <v>45</v>
      </c>
      <c r="T16" s="1" t="s">
        <v>46</v>
      </c>
      <c r="U16" s="1" t="s">
        <v>48</v>
      </c>
      <c r="V16" s="1" t="s">
        <v>48</v>
      </c>
      <c r="W16" s="1" t="s">
        <v>46</v>
      </c>
      <c r="X16" s="1"/>
      <c r="Y16" s="1" t="s">
        <v>49</v>
      </c>
      <c r="Z16" s="1"/>
      <c r="AA16" s="1" t="s">
        <v>49</v>
      </c>
      <c r="AB16" s="1" t="s">
        <v>81</v>
      </c>
      <c r="AC16" s="1" t="s">
        <v>50</v>
      </c>
      <c r="AD16" s="1" t="s">
        <v>82</v>
      </c>
      <c r="AE16" t="s">
        <v>85</v>
      </c>
      <c r="AF16" t="s">
        <v>83</v>
      </c>
      <c r="AG16" t="s">
        <v>84</v>
      </c>
      <c r="AI16" t="s">
        <v>86</v>
      </c>
      <c r="AJ16" s="25"/>
      <c r="AK16" s="25" t="str">
        <f t="shared" si="0"/>
        <v>Clothes washer, Front loading, Gas DHW, GasDryer, Standard, IMEF =1.84, IWF =4.7</v>
      </c>
      <c r="AL16" s="25" t="str">
        <f t="shared" si="1"/>
        <v>Clothes washer, Front loading, Gas DHW, GasDryer, Tier1, IMEF =2.38-2.74, IWF &lt;=3.7</v>
      </c>
      <c r="AM16" s="28"/>
      <c r="AN16" s="25" t="str">
        <f t="shared" si="2"/>
        <v>CW-Front-Tier0-GasDHW-GasDryer</v>
      </c>
      <c r="AO16" s="25" t="str">
        <f t="shared" si="6"/>
        <v>CW-Front-Tier1-GasDHW-GasDryer</v>
      </c>
      <c r="AP16" t="s">
        <v>288</v>
      </c>
      <c r="AR16" t="s">
        <v>49</v>
      </c>
      <c r="AS16" t="s">
        <v>49</v>
      </c>
      <c r="AU16" t="s">
        <v>273</v>
      </c>
      <c r="AW16" t="s">
        <v>86</v>
      </c>
      <c r="AY16" t="s">
        <v>46</v>
      </c>
      <c r="AZ16" s="34" t="s">
        <v>88</v>
      </c>
    </row>
    <row r="17" spans="2:52" x14ac:dyDescent="0.25">
      <c r="B17">
        <v>4.5</v>
      </c>
      <c r="C17" t="s">
        <v>66</v>
      </c>
      <c r="D17" t="s">
        <v>68</v>
      </c>
      <c r="E17" t="s">
        <v>68</v>
      </c>
      <c r="F17">
        <v>2</v>
      </c>
      <c r="G17" t="s">
        <v>69</v>
      </c>
      <c r="H17" t="s">
        <v>72</v>
      </c>
      <c r="I17" t="s">
        <v>73</v>
      </c>
      <c r="K17" s="16">
        <v>961</v>
      </c>
      <c r="L17" t="str">
        <f t="shared" si="3"/>
        <v>RB-Appl-EffCW-med-GasDHW-GasCDryer-Tier2-Front</v>
      </c>
      <c r="M17" t="str">
        <f t="shared" si="4"/>
        <v>Clothes washer, Front loading, Gas DHW, GasDryer, Tier2, IMEF =2.74-2.92, IWF &lt;=3.2</v>
      </c>
      <c r="N17" t="s">
        <v>44</v>
      </c>
      <c r="O17" t="s">
        <v>87</v>
      </c>
      <c r="Q17" t="str">
        <f t="shared" si="5"/>
        <v>RB-Appl-EffCW-med-GasDHW-GasCDryer-Tier2-Front</v>
      </c>
      <c r="R17" t="s">
        <v>47</v>
      </c>
      <c r="S17" s="1" t="s">
        <v>45</v>
      </c>
      <c r="T17" s="1" t="s">
        <v>46</v>
      </c>
      <c r="U17" s="1" t="s">
        <v>48</v>
      </c>
      <c r="V17" s="1" t="s">
        <v>48</v>
      </c>
      <c r="W17" s="1" t="s">
        <v>46</v>
      </c>
      <c r="X17" s="1"/>
      <c r="Y17" s="1" t="s">
        <v>49</v>
      </c>
      <c r="Z17" s="1"/>
      <c r="AA17" s="1" t="s">
        <v>49</v>
      </c>
      <c r="AB17" s="1" t="s">
        <v>81</v>
      </c>
      <c r="AC17" s="1" t="s">
        <v>50</v>
      </c>
      <c r="AD17" s="1" t="s">
        <v>82</v>
      </c>
      <c r="AE17" t="s">
        <v>85</v>
      </c>
      <c r="AF17" t="s">
        <v>83</v>
      </c>
      <c r="AG17" t="s">
        <v>84</v>
      </c>
      <c r="AI17" t="s">
        <v>86</v>
      </c>
      <c r="AJ17" s="25"/>
      <c r="AK17" s="25" t="str">
        <f t="shared" si="0"/>
        <v>Clothes washer, Front loading, Gas DHW, GasDryer, Standard, IMEF =1.84, IWF =4.7</v>
      </c>
      <c r="AL17" s="25" t="str">
        <f t="shared" si="1"/>
        <v>Clothes washer, Front loading, Gas DHW, GasDryer, Tier2, IMEF =2.74-2.92, IWF &lt;=3.2</v>
      </c>
      <c r="AM17" s="28"/>
      <c r="AN17" s="25" t="str">
        <f t="shared" si="2"/>
        <v>CW-Front-Tier0-GasDHW-GasDryer</v>
      </c>
      <c r="AO17" s="25" t="str">
        <f t="shared" si="6"/>
        <v>CW-Front-Tier2-GasDHW-GasDryer</v>
      </c>
      <c r="AP17" t="s">
        <v>288</v>
      </c>
      <c r="AR17" t="s">
        <v>49</v>
      </c>
      <c r="AS17" t="s">
        <v>49</v>
      </c>
      <c r="AU17" t="s">
        <v>273</v>
      </c>
      <c r="AW17" t="s">
        <v>86</v>
      </c>
      <c r="AY17" t="s">
        <v>46</v>
      </c>
      <c r="AZ17" s="34" t="s">
        <v>88</v>
      </c>
    </row>
    <row r="18" spans="2:52" x14ac:dyDescent="0.25">
      <c r="B18">
        <v>4.5</v>
      </c>
      <c r="C18" t="s">
        <v>66</v>
      </c>
      <c r="D18" t="s">
        <v>68</v>
      </c>
      <c r="E18" t="s">
        <v>68</v>
      </c>
      <c r="F18">
        <v>3</v>
      </c>
      <c r="G18" t="s">
        <v>69</v>
      </c>
      <c r="H18" t="s">
        <v>74</v>
      </c>
      <c r="I18" t="s">
        <v>73</v>
      </c>
      <c r="K18" s="16">
        <v>962</v>
      </c>
      <c r="L18" t="str">
        <f t="shared" si="3"/>
        <v>RB-Appl-EffCW-med-GasDHW-GasCDryer-Tier3-Front</v>
      </c>
      <c r="M18" t="str">
        <f t="shared" si="4"/>
        <v>Clothes washer, Front loading, Gas DHW, GasDryer, Tier3, IMEF &gt;2.92, IWF &lt;=3.2</v>
      </c>
      <c r="N18" t="s">
        <v>44</v>
      </c>
      <c r="O18" t="s">
        <v>87</v>
      </c>
      <c r="Q18" t="str">
        <f t="shared" si="5"/>
        <v>RB-Appl-EffCW-med-GasDHW-GasCDryer-Tier3-Front</v>
      </c>
      <c r="R18" t="s">
        <v>47</v>
      </c>
      <c r="S18" s="1" t="s">
        <v>45</v>
      </c>
      <c r="T18" s="1" t="s">
        <v>46</v>
      </c>
      <c r="U18" s="1" t="s">
        <v>48</v>
      </c>
      <c r="V18" s="1" t="s">
        <v>48</v>
      </c>
      <c r="W18" s="1" t="s">
        <v>46</v>
      </c>
      <c r="X18" s="1"/>
      <c r="Y18" s="1" t="s">
        <v>49</v>
      </c>
      <c r="Z18" s="1"/>
      <c r="AA18" s="1" t="s">
        <v>49</v>
      </c>
      <c r="AB18" s="1" t="s">
        <v>81</v>
      </c>
      <c r="AC18" s="1" t="s">
        <v>50</v>
      </c>
      <c r="AD18" s="1" t="s">
        <v>82</v>
      </c>
      <c r="AE18" t="s">
        <v>85</v>
      </c>
      <c r="AF18" t="s">
        <v>83</v>
      </c>
      <c r="AG18" t="s">
        <v>84</v>
      </c>
      <c r="AI18" t="s">
        <v>86</v>
      </c>
      <c r="AJ18" s="25"/>
      <c r="AK18" s="25" t="str">
        <f t="shared" si="0"/>
        <v>Clothes washer, Front loading, Gas DHW, GasDryer, Standard, IMEF =1.84, IWF =4.7</v>
      </c>
      <c r="AL18" s="25" t="str">
        <f t="shared" si="1"/>
        <v>Clothes washer, Front loading, Gas DHW, GasDryer, Tier3, IMEF &gt;2.92, IWF &lt;=3.2</v>
      </c>
      <c r="AM18" s="28"/>
      <c r="AN18" s="25" t="str">
        <f t="shared" si="2"/>
        <v>CW-Front-Tier0-GasDHW-GasDryer</v>
      </c>
      <c r="AO18" s="25" t="str">
        <f t="shared" si="6"/>
        <v>CW-Front-Tier3-GasDHW-GasDryer</v>
      </c>
      <c r="AP18" t="s">
        <v>288</v>
      </c>
      <c r="AR18" t="s">
        <v>49</v>
      </c>
      <c r="AS18" t="s">
        <v>49</v>
      </c>
      <c r="AU18" t="s">
        <v>273</v>
      </c>
      <c r="AW18" t="s">
        <v>86</v>
      </c>
      <c r="AY18" t="s">
        <v>46</v>
      </c>
      <c r="AZ18" s="34" t="s">
        <v>88</v>
      </c>
    </row>
    <row r="19" spans="2:52" x14ac:dyDescent="0.25">
      <c r="B19">
        <v>4.0999999999999996</v>
      </c>
      <c r="C19" t="s">
        <v>66</v>
      </c>
      <c r="D19" t="s">
        <v>67</v>
      </c>
      <c r="E19" t="s">
        <v>68</v>
      </c>
      <c r="F19">
        <v>1</v>
      </c>
      <c r="G19" t="s">
        <v>75</v>
      </c>
      <c r="H19" t="str">
        <f>Technologies!P30</f>
        <v>2.06 to &lt;2.32</v>
      </c>
      <c r="I19" t="str">
        <f>Technologies!Q30</f>
        <v>&lt;=4.3</v>
      </c>
      <c r="K19" s="16">
        <v>963</v>
      </c>
      <c r="L19" t="str">
        <f t="shared" si="3"/>
        <v>RB-Appl-EffCW-med-ElecDHW-GasCDryer-Tier1-Top</v>
      </c>
      <c r="M19" t="str">
        <f t="shared" si="4"/>
        <v>Clothes washer, Top loading, Elec DHW, GasDryer, Tier1, IMEF =2.06 to &lt;2.32, IWF &lt;=4.3</v>
      </c>
      <c r="N19" t="s">
        <v>347</v>
      </c>
      <c r="O19" t="s">
        <v>348</v>
      </c>
      <c r="Q19" t="str">
        <f t="shared" si="5"/>
        <v>RB-Appl-EffCW-med-ElecDHW-GasCDryer-Tier1-Top</v>
      </c>
      <c r="R19" t="s">
        <v>47</v>
      </c>
      <c r="S19" s="1" t="s">
        <v>45</v>
      </c>
      <c r="T19" s="1" t="s">
        <v>46</v>
      </c>
      <c r="U19" s="1" t="s">
        <v>48</v>
      </c>
      <c r="V19" s="1" t="s">
        <v>48</v>
      </c>
      <c r="W19" s="1" t="s">
        <v>46</v>
      </c>
      <c r="X19" s="1"/>
      <c r="Y19" s="1" t="s">
        <v>49</v>
      </c>
      <c r="Z19" s="1"/>
      <c r="AA19" s="1" t="s">
        <v>49</v>
      </c>
      <c r="AB19" s="1" t="s">
        <v>81</v>
      </c>
      <c r="AC19" s="1" t="s">
        <v>50</v>
      </c>
      <c r="AD19" s="1" t="s">
        <v>82</v>
      </c>
      <c r="AE19" t="s">
        <v>85</v>
      </c>
      <c r="AF19" t="s">
        <v>83</v>
      </c>
      <c r="AG19" t="s">
        <v>84</v>
      </c>
      <c r="AI19" t="s">
        <v>86</v>
      </c>
      <c r="AJ19" s="25"/>
      <c r="AK19" s="25" t="str">
        <f t="shared" si="0"/>
        <v>Clothes washer, Top loading, Elec DHW, GasDryer, Standard, IMEF =1.57, IWF &lt;=6.5</v>
      </c>
      <c r="AL19" s="25" t="str">
        <f t="shared" si="1"/>
        <v>Clothes washer, Top loading, Elec DHW, GasDryer, Tier1, IMEF =2.06 to &lt;2.32, IWF &lt;=4.3</v>
      </c>
      <c r="AM19" s="28"/>
      <c r="AN19" s="25" t="str">
        <f t="shared" si="2"/>
        <v>CW-Top-Tier0-ElecDHW-GasDryer</v>
      </c>
      <c r="AO19" s="25" t="str">
        <f t="shared" si="6"/>
        <v>CW-Top-Tier1-ElecDHW-GasDryer</v>
      </c>
      <c r="AP19" t="s">
        <v>288</v>
      </c>
      <c r="AR19" t="s">
        <v>49</v>
      </c>
      <c r="AS19" t="s">
        <v>49</v>
      </c>
      <c r="AU19" t="s">
        <v>273</v>
      </c>
      <c r="AW19" t="s">
        <v>86</v>
      </c>
      <c r="AY19" t="s">
        <v>46</v>
      </c>
      <c r="AZ19" s="34" t="s">
        <v>357</v>
      </c>
    </row>
    <row r="20" spans="2:52" x14ac:dyDescent="0.25">
      <c r="B20">
        <v>4.0999999999999996</v>
      </c>
      <c r="C20" t="s">
        <v>66</v>
      </c>
      <c r="D20" t="s">
        <v>67</v>
      </c>
      <c r="E20" t="s">
        <v>68</v>
      </c>
      <c r="F20">
        <v>2</v>
      </c>
      <c r="G20" t="s">
        <v>75</v>
      </c>
      <c r="H20" t="str">
        <f>Technologies!P31</f>
        <v>2.32 to &lt;2.76</v>
      </c>
      <c r="I20" t="str">
        <f>Technologies!Q31</f>
        <v>&lt;=3.7</v>
      </c>
      <c r="K20" s="16">
        <v>964</v>
      </c>
      <c r="L20" t="str">
        <f t="shared" si="3"/>
        <v>RB-Appl-EffCW-med-ElecDHW-GasCDryer-Tier2-Top</v>
      </c>
      <c r="M20" t="str">
        <f t="shared" si="4"/>
        <v>Clothes washer, Top loading, Elec DHW, GasDryer, Tier2, IMEF =2.32 to &lt;2.76, IWF &lt;=3.7</v>
      </c>
      <c r="N20" t="s">
        <v>347</v>
      </c>
      <c r="O20" t="s">
        <v>348</v>
      </c>
      <c r="Q20" t="str">
        <f t="shared" si="5"/>
        <v>RB-Appl-EffCW-med-ElecDHW-GasCDryer-Tier2-Top</v>
      </c>
      <c r="R20" t="s">
        <v>47</v>
      </c>
      <c r="S20" s="1" t="s">
        <v>45</v>
      </c>
      <c r="T20" s="1" t="s">
        <v>46</v>
      </c>
      <c r="U20" s="1" t="s">
        <v>48</v>
      </c>
      <c r="V20" s="1" t="s">
        <v>48</v>
      </c>
      <c r="W20" s="1" t="s">
        <v>46</v>
      </c>
      <c r="X20" s="1"/>
      <c r="Y20" s="1" t="s">
        <v>49</v>
      </c>
      <c r="Z20" s="1"/>
      <c r="AA20" s="1" t="s">
        <v>49</v>
      </c>
      <c r="AB20" s="1" t="s">
        <v>81</v>
      </c>
      <c r="AC20" s="1" t="s">
        <v>50</v>
      </c>
      <c r="AD20" s="1" t="s">
        <v>82</v>
      </c>
      <c r="AE20" t="s">
        <v>85</v>
      </c>
      <c r="AF20" t="s">
        <v>83</v>
      </c>
      <c r="AG20" t="s">
        <v>84</v>
      </c>
      <c r="AI20" t="s">
        <v>86</v>
      </c>
      <c r="AJ20" s="25"/>
      <c r="AK20" s="25" t="str">
        <f t="shared" si="0"/>
        <v>Clothes washer, Top loading, Elec DHW, GasDryer, Standard, IMEF =1.57, IWF &lt;=6.5</v>
      </c>
      <c r="AL20" s="25" t="str">
        <f t="shared" si="1"/>
        <v>Clothes washer, Top loading, Elec DHW, GasDryer, Tier2, IMEF =2.32 to &lt;2.76, IWF &lt;=3.7</v>
      </c>
      <c r="AM20" s="28"/>
      <c r="AN20" s="25" t="str">
        <f t="shared" si="2"/>
        <v>CW-Top-Tier0-ElecDHW-GasDryer</v>
      </c>
      <c r="AO20" s="25" t="str">
        <f t="shared" si="6"/>
        <v>CW-Top-Tier2-ElecDHW-GasDryer</v>
      </c>
      <c r="AP20" t="s">
        <v>288</v>
      </c>
      <c r="AR20" t="s">
        <v>49</v>
      </c>
      <c r="AS20" t="s">
        <v>49</v>
      </c>
      <c r="AU20" t="s">
        <v>273</v>
      </c>
      <c r="AW20" t="s">
        <v>86</v>
      </c>
      <c r="AY20" t="s">
        <v>46</v>
      </c>
      <c r="AZ20" s="34" t="s">
        <v>357</v>
      </c>
    </row>
    <row r="21" spans="2:52" x14ac:dyDescent="0.25">
      <c r="B21">
        <v>4.0999999999999996</v>
      </c>
      <c r="C21" t="s">
        <v>66</v>
      </c>
      <c r="D21" t="s">
        <v>67</v>
      </c>
      <c r="E21" t="s">
        <v>68</v>
      </c>
      <c r="F21">
        <v>3</v>
      </c>
      <c r="G21" t="s">
        <v>75</v>
      </c>
      <c r="H21" t="str">
        <f>Technologies!P32</f>
        <v>&gt;=2.76</v>
      </c>
      <c r="I21" t="str">
        <f>Technologies!Q32</f>
        <v>&lt;=3.2</v>
      </c>
      <c r="K21" s="16">
        <v>965</v>
      </c>
      <c r="L21" t="str">
        <f t="shared" ref="L21" si="8">"RB-Appl-EffCW-med-"&amp;D21&amp;"DHW-"&amp;E21&amp;"CDryer-Tier"&amp;F21&amp;"-"&amp;G21</f>
        <v>RB-Appl-EffCW-med-ElecDHW-GasCDryer-Tier3-Top</v>
      </c>
      <c r="M21" t="str">
        <f t="shared" ref="M21" si="9">AL21</f>
        <v>Clothes washer, Top loading, Elec DHW, GasDryer, Tier3, IMEF &gt;=2.76, IWF &lt;=3.2</v>
      </c>
      <c r="N21" t="s">
        <v>347</v>
      </c>
      <c r="O21" t="s">
        <v>348</v>
      </c>
      <c r="Q21" t="str">
        <f t="shared" ref="Q21" si="10">L21</f>
        <v>RB-Appl-EffCW-med-ElecDHW-GasCDryer-Tier3-Top</v>
      </c>
      <c r="R21" t="s">
        <v>47</v>
      </c>
      <c r="S21" s="1" t="s">
        <v>45</v>
      </c>
      <c r="T21" s="1" t="s">
        <v>46</v>
      </c>
      <c r="U21" s="1" t="s">
        <v>48</v>
      </c>
      <c r="V21" s="1" t="s">
        <v>48</v>
      </c>
      <c r="W21" s="1" t="s">
        <v>46</v>
      </c>
      <c r="X21" s="1"/>
      <c r="Y21" s="1" t="s">
        <v>49</v>
      </c>
      <c r="Z21" s="1"/>
      <c r="AA21" s="1" t="s">
        <v>49</v>
      </c>
      <c r="AB21" s="1" t="s">
        <v>81</v>
      </c>
      <c r="AC21" s="1" t="s">
        <v>50</v>
      </c>
      <c r="AD21" s="1" t="s">
        <v>82</v>
      </c>
      <c r="AE21" t="s">
        <v>85</v>
      </c>
      <c r="AF21" t="s">
        <v>83</v>
      </c>
      <c r="AG21" t="s">
        <v>84</v>
      </c>
      <c r="AI21" t="s">
        <v>86</v>
      </c>
      <c r="AJ21" s="25"/>
      <c r="AK21" s="25" t="str">
        <f t="shared" si="0"/>
        <v>Clothes washer, Top loading, Elec DHW, GasDryer, Standard, IMEF =1.57, IWF &lt;=6.5</v>
      </c>
      <c r="AL21" s="25" t="str">
        <f t="shared" si="1"/>
        <v>Clothes washer, Top loading, Elec DHW, GasDryer, Tier3, IMEF &gt;=2.76, IWF &lt;=3.2</v>
      </c>
      <c r="AM21" s="28"/>
      <c r="AN21" s="25" t="str">
        <f t="shared" si="2"/>
        <v>CW-Top-Tier0-ElecDHW-GasDryer</v>
      </c>
      <c r="AO21" s="25" t="str">
        <f t="shared" ref="AO21" si="11">VLOOKUP($G21&amp;$D21&amp;$E21&amp;F21,tblTechnologies,AO$2,FALSE)</f>
        <v>CW-Top-Tier3-ElecDHW-GasDryer</v>
      </c>
      <c r="AP21" t="s">
        <v>288</v>
      </c>
      <c r="AR21" t="s">
        <v>49</v>
      </c>
      <c r="AS21" t="s">
        <v>49</v>
      </c>
      <c r="AU21" t="s">
        <v>273</v>
      </c>
      <c r="AW21" t="s">
        <v>86</v>
      </c>
      <c r="AY21" t="s">
        <v>46</v>
      </c>
      <c r="AZ21" s="34" t="s">
        <v>357</v>
      </c>
    </row>
    <row r="22" spans="2:52" x14ac:dyDescent="0.25">
      <c r="B22">
        <v>4.0999999999999996</v>
      </c>
      <c r="C22" t="s">
        <v>66</v>
      </c>
      <c r="D22" t="s">
        <v>68</v>
      </c>
      <c r="E22" t="s">
        <v>67</v>
      </c>
      <c r="F22">
        <v>1</v>
      </c>
      <c r="G22" t="s">
        <v>75</v>
      </c>
      <c r="H22" t="str">
        <f>H19</f>
        <v>2.06 to &lt;2.32</v>
      </c>
      <c r="I22" t="str">
        <f>I19</f>
        <v>&lt;=4.3</v>
      </c>
      <c r="K22" s="16">
        <v>965</v>
      </c>
      <c r="L22" t="str">
        <f t="shared" si="3"/>
        <v>RB-Appl-EffCW-med-GasDHW-ElecCDryer-Tier1-Top</v>
      </c>
      <c r="M22" t="str">
        <f t="shared" si="4"/>
        <v>Clothes washer, Top loading, Gas DHW, ElecDryer, Tier1, IMEF =2.06 to &lt;2.32, IWF &lt;=4.3</v>
      </c>
      <c r="N22" t="s">
        <v>347</v>
      </c>
      <c r="O22" t="s">
        <v>348</v>
      </c>
      <c r="Q22" t="str">
        <f t="shared" si="5"/>
        <v>RB-Appl-EffCW-med-GasDHW-ElecCDryer-Tier1-Top</v>
      </c>
      <c r="R22" t="s">
        <v>47</v>
      </c>
      <c r="S22" s="1" t="s">
        <v>45</v>
      </c>
      <c r="T22" s="1" t="s">
        <v>46</v>
      </c>
      <c r="U22" s="1" t="s">
        <v>48</v>
      </c>
      <c r="V22" s="1" t="s">
        <v>48</v>
      </c>
      <c r="W22" s="1" t="s">
        <v>46</v>
      </c>
      <c r="X22" s="1"/>
      <c r="Y22" s="1" t="s">
        <v>49</v>
      </c>
      <c r="Z22" s="1"/>
      <c r="AA22" s="1" t="s">
        <v>49</v>
      </c>
      <c r="AB22" s="1" t="s">
        <v>81</v>
      </c>
      <c r="AC22" s="1" t="s">
        <v>50</v>
      </c>
      <c r="AD22" s="1" t="s">
        <v>82</v>
      </c>
      <c r="AE22" t="s">
        <v>85</v>
      </c>
      <c r="AF22" t="s">
        <v>83</v>
      </c>
      <c r="AG22" t="s">
        <v>84</v>
      </c>
      <c r="AI22" t="s">
        <v>86</v>
      </c>
      <c r="AJ22" s="25"/>
      <c r="AK22" s="25" t="str">
        <f t="shared" si="0"/>
        <v>Clothes washer, Top loading, Gas DHW, ElecDryer, Standard, IMEF =1.57, IWF &lt;=6.5</v>
      </c>
      <c r="AL22" s="25" t="str">
        <f t="shared" si="1"/>
        <v>Clothes washer, Top loading, Gas DHW, ElecDryer, Tier1, IMEF =2.06 to &lt;2.32, IWF &lt;=4.3</v>
      </c>
      <c r="AM22" s="28"/>
      <c r="AN22" s="25" t="str">
        <f t="shared" si="2"/>
        <v>CW-Top-Tier0-GasDHW-ElecDryer</v>
      </c>
      <c r="AO22" s="25" t="str">
        <f t="shared" si="6"/>
        <v>CW-Top-Tier1-GasDHW-ElecDryer</v>
      </c>
      <c r="AP22" t="s">
        <v>288</v>
      </c>
      <c r="AR22" t="s">
        <v>49</v>
      </c>
      <c r="AS22" t="s">
        <v>49</v>
      </c>
      <c r="AU22" t="s">
        <v>273</v>
      </c>
      <c r="AW22" t="s">
        <v>86</v>
      </c>
      <c r="AY22" t="s">
        <v>46</v>
      </c>
      <c r="AZ22" s="34" t="s">
        <v>357</v>
      </c>
    </row>
    <row r="23" spans="2:52" x14ac:dyDescent="0.25">
      <c r="B23">
        <v>4.0999999999999996</v>
      </c>
      <c r="C23" t="s">
        <v>66</v>
      </c>
      <c r="D23" t="s">
        <v>68</v>
      </c>
      <c r="E23" t="s">
        <v>67</v>
      </c>
      <c r="F23">
        <v>2</v>
      </c>
      <c r="G23" t="s">
        <v>75</v>
      </c>
      <c r="H23" t="str">
        <f t="shared" ref="H23:I30" si="12">H20</f>
        <v>2.32 to &lt;2.76</v>
      </c>
      <c r="I23" t="str">
        <f t="shared" si="12"/>
        <v>&lt;=3.7</v>
      </c>
      <c r="K23" s="16">
        <v>966</v>
      </c>
      <c r="L23" t="str">
        <f t="shared" si="3"/>
        <v>RB-Appl-EffCW-med-GasDHW-ElecCDryer-Tier2-Top</v>
      </c>
      <c r="M23" t="str">
        <f t="shared" si="4"/>
        <v>Clothes washer, Top loading, Gas DHW, ElecDryer, Tier2, IMEF =2.32 to &lt;2.76, IWF &lt;=3.7</v>
      </c>
      <c r="N23" t="s">
        <v>347</v>
      </c>
      <c r="O23" t="s">
        <v>348</v>
      </c>
      <c r="Q23" t="str">
        <f t="shared" si="5"/>
        <v>RB-Appl-EffCW-med-GasDHW-ElecCDryer-Tier2-Top</v>
      </c>
      <c r="R23" t="s">
        <v>47</v>
      </c>
      <c r="S23" s="1" t="s">
        <v>45</v>
      </c>
      <c r="T23" s="1" t="s">
        <v>46</v>
      </c>
      <c r="U23" s="1" t="s">
        <v>48</v>
      </c>
      <c r="V23" s="1" t="s">
        <v>48</v>
      </c>
      <c r="W23" s="1" t="s">
        <v>46</v>
      </c>
      <c r="X23" s="1"/>
      <c r="Y23" s="1" t="s">
        <v>49</v>
      </c>
      <c r="Z23" s="1"/>
      <c r="AA23" s="1" t="s">
        <v>49</v>
      </c>
      <c r="AB23" s="1" t="s">
        <v>81</v>
      </c>
      <c r="AC23" s="1" t="s">
        <v>50</v>
      </c>
      <c r="AD23" s="1" t="s">
        <v>82</v>
      </c>
      <c r="AE23" t="s">
        <v>85</v>
      </c>
      <c r="AF23" t="s">
        <v>83</v>
      </c>
      <c r="AG23" t="s">
        <v>84</v>
      </c>
      <c r="AI23" t="s">
        <v>86</v>
      </c>
      <c r="AJ23" s="25"/>
      <c r="AK23" s="25" t="str">
        <f t="shared" si="0"/>
        <v>Clothes washer, Top loading, Gas DHW, ElecDryer, Standard, IMEF =1.57, IWF &lt;=6.5</v>
      </c>
      <c r="AL23" s="25" t="str">
        <f t="shared" si="1"/>
        <v>Clothes washer, Top loading, Gas DHW, ElecDryer, Tier2, IMEF =2.32 to &lt;2.76, IWF &lt;=3.7</v>
      </c>
      <c r="AM23" s="28"/>
      <c r="AN23" s="25" t="str">
        <f t="shared" si="2"/>
        <v>CW-Top-Tier0-GasDHW-ElecDryer</v>
      </c>
      <c r="AO23" s="25" t="str">
        <f t="shared" si="6"/>
        <v>CW-Top-Tier2-GasDHW-ElecDryer</v>
      </c>
      <c r="AP23" t="s">
        <v>288</v>
      </c>
      <c r="AR23" t="s">
        <v>49</v>
      </c>
      <c r="AS23" t="s">
        <v>49</v>
      </c>
      <c r="AU23" t="s">
        <v>273</v>
      </c>
      <c r="AW23" t="s">
        <v>86</v>
      </c>
      <c r="AY23" t="s">
        <v>46</v>
      </c>
      <c r="AZ23" s="34" t="s">
        <v>357</v>
      </c>
    </row>
    <row r="24" spans="2:52" x14ac:dyDescent="0.25">
      <c r="B24">
        <v>4.0999999999999996</v>
      </c>
      <c r="C24" t="s">
        <v>66</v>
      </c>
      <c r="D24" t="s">
        <v>68</v>
      </c>
      <c r="E24" t="s">
        <v>67</v>
      </c>
      <c r="F24">
        <v>3</v>
      </c>
      <c r="G24" t="s">
        <v>75</v>
      </c>
      <c r="H24" t="str">
        <f t="shared" si="12"/>
        <v>&gt;=2.76</v>
      </c>
      <c r="I24" t="str">
        <f t="shared" si="12"/>
        <v>&lt;=3.2</v>
      </c>
      <c r="K24" s="16"/>
      <c r="L24" t="str">
        <f t="shared" ref="L24" si="13">"RB-Appl-EffCW-med-"&amp;D24&amp;"DHW-"&amp;E24&amp;"CDryer-Tier"&amp;F24&amp;"-"&amp;G24</f>
        <v>RB-Appl-EffCW-med-GasDHW-ElecCDryer-Tier3-Top</v>
      </c>
      <c r="M24" t="str">
        <f t="shared" ref="M24" si="14">AL24</f>
        <v>Clothes washer, Top loading, Gas DHW, ElecDryer, Tier3, IMEF &gt;=2.76, IWF &lt;=3.2</v>
      </c>
      <c r="N24" t="s">
        <v>347</v>
      </c>
      <c r="O24" t="s">
        <v>348</v>
      </c>
      <c r="Q24" t="str">
        <f t="shared" si="5"/>
        <v>RB-Appl-EffCW-med-GasDHW-ElecCDryer-Tier3-Top</v>
      </c>
      <c r="R24" t="s">
        <v>47</v>
      </c>
      <c r="S24" s="1" t="s">
        <v>45</v>
      </c>
      <c r="T24" s="1" t="s">
        <v>46</v>
      </c>
      <c r="U24" s="1" t="s">
        <v>48</v>
      </c>
      <c r="V24" s="1" t="s">
        <v>48</v>
      </c>
      <c r="W24" s="1" t="s">
        <v>46</v>
      </c>
      <c r="X24" s="1"/>
      <c r="Y24" s="1" t="s">
        <v>49</v>
      </c>
      <c r="Z24" s="1"/>
      <c r="AA24" s="1" t="s">
        <v>49</v>
      </c>
      <c r="AB24" s="1" t="s">
        <v>81</v>
      </c>
      <c r="AC24" s="1" t="s">
        <v>50</v>
      </c>
      <c r="AD24" s="1" t="s">
        <v>82</v>
      </c>
      <c r="AE24" t="s">
        <v>85</v>
      </c>
      <c r="AF24" t="s">
        <v>83</v>
      </c>
      <c r="AG24" t="s">
        <v>84</v>
      </c>
      <c r="AI24" t="s">
        <v>86</v>
      </c>
      <c r="AJ24" s="25"/>
      <c r="AK24" s="25" t="str">
        <f t="shared" si="0"/>
        <v>Clothes washer, Top loading, Gas DHW, ElecDryer, Standard, IMEF =1.57, IWF &lt;=6.5</v>
      </c>
      <c r="AL24" s="25" t="str">
        <f t="shared" si="1"/>
        <v>Clothes washer, Top loading, Gas DHW, ElecDryer, Tier3, IMEF &gt;=2.76, IWF &lt;=3.2</v>
      </c>
      <c r="AM24" s="28"/>
      <c r="AN24" s="25" t="str">
        <f t="shared" si="2"/>
        <v>CW-Top-Tier0-GasDHW-ElecDryer</v>
      </c>
      <c r="AO24" s="25" t="str">
        <f t="shared" ref="AO24" si="15">VLOOKUP($G24&amp;$D24&amp;$E24&amp;F24,tblTechnologies,AO$2,FALSE)</f>
        <v>CW-Top-Tier3-GasDHW-ElecDryer</v>
      </c>
      <c r="AP24" t="s">
        <v>288</v>
      </c>
      <c r="AR24" t="s">
        <v>49</v>
      </c>
      <c r="AS24" t="s">
        <v>49</v>
      </c>
      <c r="AU24" t="s">
        <v>273</v>
      </c>
      <c r="AW24" t="s">
        <v>86</v>
      </c>
      <c r="AY24" t="s">
        <v>46</v>
      </c>
      <c r="AZ24" s="34" t="s">
        <v>357</v>
      </c>
    </row>
    <row r="25" spans="2:52" x14ac:dyDescent="0.25">
      <c r="B25">
        <v>4.0999999999999996</v>
      </c>
      <c r="C25" t="s">
        <v>66</v>
      </c>
      <c r="D25" t="s">
        <v>67</v>
      </c>
      <c r="E25" t="s">
        <v>67</v>
      </c>
      <c r="F25">
        <v>1</v>
      </c>
      <c r="G25" t="s">
        <v>75</v>
      </c>
      <c r="H25" t="str">
        <f t="shared" si="12"/>
        <v>2.06 to &lt;2.32</v>
      </c>
      <c r="I25" t="str">
        <f t="shared" si="12"/>
        <v>&lt;=4.3</v>
      </c>
      <c r="K25" s="16">
        <v>967</v>
      </c>
      <c r="L25" t="str">
        <f>"RE-Appl-EffCW-med-"&amp;D25&amp;"DHW-"&amp;E25&amp;"CDryer-Tier"&amp;F25&amp;"-"&amp;G25</f>
        <v>RE-Appl-EffCW-med-ElecDHW-ElecCDryer-Tier1-Top</v>
      </c>
      <c r="M25" t="str">
        <f t="shared" si="4"/>
        <v>Clothes washer, Top loading, Elec DHW, ElecDryer, Tier1, IMEF =2.06 to &lt;2.32, IWF &lt;=4.3</v>
      </c>
      <c r="N25" t="s">
        <v>347</v>
      </c>
      <c r="O25" t="s">
        <v>348</v>
      </c>
      <c r="Q25" t="str">
        <f t="shared" si="5"/>
        <v>RE-Appl-EffCW-med-ElecDHW-ElecCDryer-Tier1-Top</v>
      </c>
      <c r="R25" t="s">
        <v>47</v>
      </c>
      <c r="S25" s="1" t="s">
        <v>45</v>
      </c>
      <c r="T25" s="1" t="s">
        <v>46</v>
      </c>
      <c r="U25" s="1" t="s">
        <v>48</v>
      </c>
      <c r="V25" s="1" t="s">
        <v>48</v>
      </c>
      <c r="W25" s="1" t="s">
        <v>46</v>
      </c>
      <c r="X25" s="1"/>
      <c r="Y25" s="1" t="s">
        <v>49</v>
      </c>
      <c r="Z25" s="1"/>
      <c r="AA25" s="1" t="s">
        <v>49</v>
      </c>
      <c r="AB25" s="1" t="s">
        <v>81</v>
      </c>
      <c r="AC25" s="1" t="s">
        <v>50</v>
      </c>
      <c r="AD25" s="1" t="s">
        <v>82</v>
      </c>
      <c r="AE25" t="s">
        <v>85</v>
      </c>
      <c r="AF25" t="s">
        <v>83</v>
      </c>
      <c r="AG25" t="s">
        <v>84</v>
      </c>
      <c r="AI25" t="s">
        <v>86</v>
      </c>
      <c r="AJ25" s="25"/>
      <c r="AK25" s="25" t="str">
        <f t="shared" si="0"/>
        <v>Clothes washer, Top loading, Elec DHW, ElecDryer, Standard, IMEF =1.57, IWF &lt;=6.5</v>
      </c>
      <c r="AL25" s="25" t="str">
        <f t="shared" si="1"/>
        <v>Clothes washer, Top loading, Elec DHW, ElecDryer, Tier1, IMEF =2.06 to &lt;2.32, IWF &lt;=4.3</v>
      </c>
      <c r="AM25" s="28"/>
      <c r="AN25" s="25" t="str">
        <f t="shared" si="2"/>
        <v>CW-Top-Tier0-ElecDHW-ElecDryer</v>
      </c>
      <c r="AO25" s="25" t="str">
        <f t="shared" si="6"/>
        <v>CW-Top-Tier1-ElecDHW-ElecDryer</v>
      </c>
      <c r="AP25" t="s">
        <v>288</v>
      </c>
      <c r="AR25" t="s">
        <v>49</v>
      </c>
      <c r="AS25" t="s">
        <v>49</v>
      </c>
      <c r="AU25" t="s">
        <v>273</v>
      </c>
      <c r="AW25" t="s">
        <v>86</v>
      </c>
      <c r="AY25" t="s">
        <v>46</v>
      </c>
      <c r="AZ25" s="34" t="s">
        <v>357</v>
      </c>
    </row>
    <row r="26" spans="2:52" x14ac:dyDescent="0.25">
      <c r="B26">
        <v>4.0999999999999996</v>
      </c>
      <c r="C26" t="s">
        <v>66</v>
      </c>
      <c r="D26" t="s">
        <v>67</v>
      </c>
      <c r="E26" t="s">
        <v>67</v>
      </c>
      <c r="F26">
        <v>2</v>
      </c>
      <c r="G26" t="s">
        <v>75</v>
      </c>
      <c r="H26" t="str">
        <f t="shared" si="12"/>
        <v>2.32 to &lt;2.76</v>
      </c>
      <c r="I26" t="str">
        <f t="shared" si="12"/>
        <v>&lt;=3.7</v>
      </c>
      <c r="K26" s="16">
        <v>968</v>
      </c>
      <c r="L26" t="str">
        <f>"RE-Appl-EffCW-med-"&amp;D26&amp;"DHW-"&amp;E26&amp;"CDryer-Tier"&amp;F26&amp;"-"&amp;G26</f>
        <v>RE-Appl-EffCW-med-ElecDHW-ElecCDryer-Tier2-Top</v>
      </c>
      <c r="M26" t="str">
        <f t="shared" si="4"/>
        <v>Clothes washer, Top loading, Elec DHW, ElecDryer, Tier2, IMEF =2.32 to &lt;2.76, IWF &lt;=3.7</v>
      </c>
      <c r="N26" t="s">
        <v>347</v>
      </c>
      <c r="O26" t="s">
        <v>348</v>
      </c>
      <c r="Q26" t="str">
        <f t="shared" si="5"/>
        <v>RE-Appl-EffCW-med-ElecDHW-ElecCDryer-Tier2-Top</v>
      </c>
      <c r="R26" t="s">
        <v>47</v>
      </c>
      <c r="S26" s="1" t="s">
        <v>45</v>
      </c>
      <c r="T26" s="1" t="s">
        <v>46</v>
      </c>
      <c r="U26" s="1" t="s">
        <v>48</v>
      </c>
      <c r="V26" s="1" t="s">
        <v>48</v>
      </c>
      <c r="W26" s="1" t="s">
        <v>46</v>
      </c>
      <c r="X26" s="1"/>
      <c r="Y26" s="1" t="s">
        <v>49</v>
      </c>
      <c r="Z26" s="1"/>
      <c r="AA26" s="1" t="s">
        <v>49</v>
      </c>
      <c r="AB26" s="1" t="s">
        <v>81</v>
      </c>
      <c r="AC26" s="1" t="s">
        <v>50</v>
      </c>
      <c r="AD26" s="1" t="s">
        <v>82</v>
      </c>
      <c r="AE26" t="s">
        <v>85</v>
      </c>
      <c r="AF26" t="s">
        <v>83</v>
      </c>
      <c r="AG26" t="s">
        <v>84</v>
      </c>
      <c r="AI26" t="s">
        <v>86</v>
      </c>
      <c r="AJ26" s="25"/>
      <c r="AK26" s="25" t="str">
        <f t="shared" si="0"/>
        <v>Clothes washer, Top loading, Elec DHW, ElecDryer, Standard, IMEF =1.57, IWF &lt;=6.5</v>
      </c>
      <c r="AL26" s="25" t="str">
        <f t="shared" si="1"/>
        <v>Clothes washer, Top loading, Elec DHW, ElecDryer, Tier2, IMEF =2.32 to &lt;2.76, IWF &lt;=3.7</v>
      </c>
      <c r="AM26" s="28"/>
      <c r="AN26" s="25" t="str">
        <f t="shared" si="2"/>
        <v>CW-Top-Tier0-ElecDHW-ElecDryer</v>
      </c>
      <c r="AO26" s="25" t="str">
        <f t="shared" si="6"/>
        <v>CW-Top-Tier2-ElecDHW-ElecDryer</v>
      </c>
      <c r="AP26" t="s">
        <v>288</v>
      </c>
      <c r="AR26" t="s">
        <v>49</v>
      </c>
      <c r="AS26" t="s">
        <v>49</v>
      </c>
      <c r="AU26" t="s">
        <v>273</v>
      </c>
      <c r="AW26" t="s">
        <v>86</v>
      </c>
      <c r="AY26" t="s">
        <v>46</v>
      </c>
      <c r="AZ26" s="34" t="s">
        <v>357</v>
      </c>
    </row>
    <row r="27" spans="2:52" x14ac:dyDescent="0.25">
      <c r="B27">
        <v>4.0999999999999996</v>
      </c>
      <c r="C27" t="s">
        <v>66</v>
      </c>
      <c r="D27" t="s">
        <v>67</v>
      </c>
      <c r="E27" t="s">
        <v>67</v>
      </c>
      <c r="F27">
        <v>3</v>
      </c>
      <c r="G27" t="s">
        <v>75</v>
      </c>
      <c r="H27" t="str">
        <f t="shared" si="12"/>
        <v>&gt;=2.76</v>
      </c>
      <c r="I27" t="str">
        <f t="shared" si="12"/>
        <v>&lt;=3.2</v>
      </c>
      <c r="K27" s="16"/>
      <c r="L27" t="str">
        <f>"RE-Appl-EffCW-med-"&amp;D27&amp;"DHW-"&amp;E27&amp;"CDryer-Tier"&amp;F27&amp;"-"&amp;G27</f>
        <v>RE-Appl-EffCW-med-ElecDHW-ElecCDryer-Tier3-Top</v>
      </c>
      <c r="M27" t="str">
        <f t="shared" si="4"/>
        <v>Clothes washer, Top loading, Elec DHW, ElecDryer, Tier3, IMEF &gt;=2.76, IWF &lt;=3.2</v>
      </c>
      <c r="N27" t="s">
        <v>347</v>
      </c>
      <c r="O27" t="s">
        <v>348</v>
      </c>
      <c r="Q27" t="str">
        <f t="shared" ref="Q27" si="16">L27</f>
        <v>RE-Appl-EffCW-med-ElecDHW-ElecCDryer-Tier3-Top</v>
      </c>
      <c r="R27" t="s">
        <v>47</v>
      </c>
      <c r="S27" s="1" t="s">
        <v>45</v>
      </c>
      <c r="T27" s="1" t="s">
        <v>46</v>
      </c>
      <c r="U27" s="1" t="s">
        <v>48</v>
      </c>
      <c r="V27" s="1" t="s">
        <v>48</v>
      </c>
      <c r="W27" s="1" t="s">
        <v>46</v>
      </c>
      <c r="X27" s="1"/>
      <c r="Y27" s="1" t="s">
        <v>49</v>
      </c>
      <c r="Z27" s="1"/>
      <c r="AA27" s="1" t="s">
        <v>49</v>
      </c>
      <c r="AB27" s="1" t="s">
        <v>81</v>
      </c>
      <c r="AC27" s="1" t="s">
        <v>50</v>
      </c>
      <c r="AD27" s="1" t="s">
        <v>82</v>
      </c>
      <c r="AE27" t="s">
        <v>85</v>
      </c>
      <c r="AF27" t="s">
        <v>83</v>
      </c>
      <c r="AG27" t="s">
        <v>84</v>
      </c>
      <c r="AI27" t="s">
        <v>86</v>
      </c>
      <c r="AJ27" s="25"/>
      <c r="AK27" s="25" t="str">
        <f t="shared" si="0"/>
        <v>Clothes washer, Top loading, Elec DHW, ElecDryer, Standard, IMEF =1.57, IWF &lt;=6.5</v>
      </c>
      <c r="AL27" s="25" t="str">
        <f t="shared" si="1"/>
        <v>Clothes washer, Top loading, Elec DHW, ElecDryer, Tier3, IMEF &gt;=2.76, IWF &lt;=3.2</v>
      </c>
      <c r="AM27" s="28"/>
      <c r="AN27" s="25" t="str">
        <f t="shared" si="2"/>
        <v>CW-Top-Tier0-ElecDHW-ElecDryer</v>
      </c>
      <c r="AO27" s="25" t="str">
        <f t="shared" ref="AO27" si="17">VLOOKUP($G27&amp;$D27&amp;$E27&amp;F27,tblTechnologies,AO$2,FALSE)</f>
        <v>CW-Top-Tier3-ElecDHW-ElecDryer</v>
      </c>
      <c r="AP27" t="s">
        <v>288</v>
      </c>
      <c r="AR27" t="s">
        <v>49</v>
      </c>
      <c r="AS27" t="s">
        <v>49</v>
      </c>
      <c r="AU27" t="s">
        <v>273</v>
      </c>
      <c r="AW27" t="s">
        <v>86</v>
      </c>
      <c r="AY27" t="s">
        <v>46</v>
      </c>
      <c r="AZ27" s="34" t="s">
        <v>357</v>
      </c>
    </row>
    <row r="28" spans="2:52" x14ac:dyDescent="0.25">
      <c r="B28">
        <v>4.0999999999999996</v>
      </c>
      <c r="C28" t="s">
        <v>66</v>
      </c>
      <c r="D28" t="s">
        <v>68</v>
      </c>
      <c r="E28" t="s">
        <v>68</v>
      </c>
      <c r="F28">
        <v>1</v>
      </c>
      <c r="G28" t="s">
        <v>75</v>
      </c>
      <c r="H28" t="str">
        <f t="shared" si="12"/>
        <v>2.06 to &lt;2.32</v>
      </c>
      <c r="I28" t="str">
        <f t="shared" si="12"/>
        <v>&lt;=4.3</v>
      </c>
      <c r="K28" s="16">
        <v>969</v>
      </c>
      <c r="L28" t="str">
        <f t="shared" si="3"/>
        <v>RB-Appl-EffCW-med-GasDHW-GasCDryer-Tier1-Top</v>
      </c>
      <c r="M28" t="str">
        <f t="shared" si="4"/>
        <v>Clothes washer, Top loading, Gas DHW, GasDryer, Tier1, IMEF =2.06 to &lt;2.32, IWF &lt;=4.3</v>
      </c>
      <c r="N28" t="s">
        <v>347</v>
      </c>
      <c r="O28" t="s">
        <v>348</v>
      </c>
      <c r="Q28" t="str">
        <f t="shared" si="5"/>
        <v>RB-Appl-EffCW-med-GasDHW-GasCDryer-Tier1-Top</v>
      </c>
      <c r="R28" t="s">
        <v>47</v>
      </c>
      <c r="S28" s="1" t="s">
        <v>45</v>
      </c>
      <c r="T28" s="1" t="s">
        <v>46</v>
      </c>
      <c r="U28" s="1" t="s">
        <v>48</v>
      </c>
      <c r="V28" s="1" t="s">
        <v>48</v>
      </c>
      <c r="W28" s="1" t="s">
        <v>46</v>
      </c>
      <c r="X28" s="1"/>
      <c r="Y28" s="1" t="s">
        <v>49</v>
      </c>
      <c r="Z28" s="1"/>
      <c r="AA28" s="1" t="s">
        <v>49</v>
      </c>
      <c r="AB28" s="1" t="s">
        <v>81</v>
      </c>
      <c r="AC28" s="1" t="s">
        <v>50</v>
      </c>
      <c r="AD28" s="1" t="s">
        <v>82</v>
      </c>
      <c r="AE28" t="s">
        <v>85</v>
      </c>
      <c r="AF28" t="s">
        <v>83</v>
      </c>
      <c r="AG28" t="s">
        <v>84</v>
      </c>
      <c r="AI28" t="s">
        <v>86</v>
      </c>
      <c r="AJ28" s="25"/>
      <c r="AK28" s="25" t="str">
        <f t="shared" si="0"/>
        <v>Clothes washer, Top loading, Gas DHW, GasDryer, Standard, IMEF =1.57, IWF &lt;=6.5</v>
      </c>
      <c r="AL28" s="25" t="str">
        <f t="shared" si="1"/>
        <v>Clothes washer, Top loading, Gas DHW, GasDryer, Tier1, IMEF =2.06 to &lt;2.32, IWF &lt;=4.3</v>
      </c>
      <c r="AM28" s="28"/>
      <c r="AN28" s="25" t="str">
        <f t="shared" si="2"/>
        <v>CW-Top-Tier0-GasDHW-GasDryer</v>
      </c>
      <c r="AO28" s="25" t="str">
        <f t="shared" si="6"/>
        <v>CW-Top-Tier1-GasDHW-GasDryer</v>
      </c>
      <c r="AP28" t="s">
        <v>288</v>
      </c>
      <c r="AR28" t="s">
        <v>49</v>
      </c>
      <c r="AS28" t="s">
        <v>49</v>
      </c>
      <c r="AU28" t="s">
        <v>273</v>
      </c>
      <c r="AW28" t="s">
        <v>86</v>
      </c>
      <c r="AY28" t="s">
        <v>46</v>
      </c>
      <c r="AZ28" s="34" t="s">
        <v>357</v>
      </c>
    </row>
    <row r="29" spans="2:52" x14ac:dyDescent="0.25">
      <c r="B29">
        <v>4.0999999999999996</v>
      </c>
      <c r="C29" t="s">
        <v>66</v>
      </c>
      <c r="D29" t="s">
        <v>68</v>
      </c>
      <c r="E29" t="s">
        <v>68</v>
      </c>
      <c r="F29">
        <v>2</v>
      </c>
      <c r="G29" t="s">
        <v>75</v>
      </c>
      <c r="H29" t="str">
        <f t="shared" si="12"/>
        <v>2.32 to &lt;2.76</v>
      </c>
      <c r="I29" t="str">
        <f t="shared" si="12"/>
        <v>&lt;=3.7</v>
      </c>
      <c r="K29" s="16">
        <v>970</v>
      </c>
      <c r="L29" t="str">
        <f t="shared" si="3"/>
        <v>RB-Appl-EffCW-med-GasDHW-GasCDryer-Tier2-Top</v>
      </c>
      <c r="M29" t="str">
        <f t="shared" si="4"/>
        <v>Clothes washer, Top loading, Gas DHW, GasDryer, Tier2, IMEF =2.32 to &lt;2.76, IWF &lt;=3.7</v>
      </c>
      <c r="N29" t="s">
        <v>347</v>
      </c>
      <c r="O29" t="s">
        <v>348</v>
      </c>
      <c r="Q29" t="str">
        <f t="shared" si="5"/>
        <v>RB-Appl-EffCW-med-GasDHW-GasCDryer-Tier2-Top</v>
      </c>
      <c r="R29" t="s">
        <v>47</v>
      </c>
      <c r="S29" s="1" t="s">
        <v>45</v>
      </c>
      <c r="T29" s="1" t="s">
        <v>46</v>
      </c>
      <c r="U29" s="1" t="s">
        <v>48</v>
      </c>
      <c r="V29" s="1" t="s">
        <v>48</v>
      </c>
      <c r="W29" s="1" t="s">
        <v>46</v>
      </c>
      <c r="X29" s="1"/>
      <c r="Y29" s="1" t="s">
        <v>49</v>
      </c>
      <c r="Z29" s="1"/>
      <c r="AA29" s="1" t="s">
        <v>49</v>
      </c>
      <c r="AB29" s="1" t="s">
        <v>81</v>
      </c>
      <c r="AC29" s="1" t="s">
        <v>50</v>
      </c>
      <c r="AD29" s="1" t="s">
        <v>82</v>
      </c>
      <c r="AE29" t="s">
        <v>85</v>
      </c>
      <c r="AF29" t="s">
        <v>83</v>
      </c>
      <c r="AG29" t="s">
        <v>84</v>
      </c>
      <c r="AI29" t="s">
        <v>86</v>
      </c>
      <c r="AJ29" s="25"/>
      <c r="AK29" s="25" t="str">
        <f t="shared" si="0"/>
        <v>Clothes washer, Top loading, Gas DHW, GasDryer, Standard, IMEF =1.57, IWF &lt;=6.5</v>
      </c>
      <c r="AL29" s="25" t="str">
        <f t="shared" si="1"/>
        <v>Clothes washer, Top loading, Gas DHW, GasDryer, Tier2, IMEF =2.32 to &lt;2.76, IWF &lt;=3.7</v>
      </c>
      <c r="AM29" s="28"/>
      <c r="AN29" s="25" t="str">
        <f t="shared" si="2"/>
        <v>CW-Top-Tier0-GasDHW-GasDryer</v>
      </c>
      <c r="AO29" s="25" t="str">
        <f t="shared" si="6"/>
        <v>CW-Top-Tier2-GasDHW-GasDryer</v>
      </c>
      <c r="AP29" t="s">
        <v>288</v>
      </c>
      <c r="AR29" t="s">
        <v>49</v>
      </c>
      <c r="AS29" t="s">
        <v>49</v>
      </c>
      <c r="AU29" t="s">
        <v>273</v>
      </c>
      <c r="AW29" t="s">
        <v>86</v>
      </c>
      <c r="AY29" t="s">
        <v>46</v>
      </c>
      <c r="AZ29" s="34" t="s">
        <v>357</v>
      </c>
    </row>
    <row r="30" spans="2:52" x14ac:dyDescent="0.25">
      <c r="B30">
        <v>4.0999999999999996</v>
      </c>
      <c r="C30" t="s">
        <v>66</v>
      </c>
      <c r="D30" t="s">
        <v>68</v>
      </c>
      <c r="E30" t="s">
        <v>68</v>
      </c>
      <c r="F30">
        <v>3</v>
      </c>
      <c r="G30" t="s">
        <v>75</v>
      </c>
      <c r="H30" t="str">
        <f t="shared" si="12"/>
        <v>&gt;=2.76</v>
      </c>
      <c r="I30" t="str">
        <f t="shared" si="12"/>
        <v>&lt;=3.2</v>
      </c>
      <c r="K30" s="16"/>
      <c r="L30" t="str">
        <f t="shared" ref="L30" si="18">"RB-Appl-EffCW-med-"&amp;D30&amp;"DHW-"&amp;E30&amp;"CDryer-Tier"&amp;F30&amp;"-"&amp;G30</f>
        <v>RB-Appl-EffCW-med-GasDHW-GasCDryer-Tier3-Top</v>
      </c>
      <c r="M30" t="str">
        <f t="shared" ref="M30" si="19">AL30</f>
        <v>Clothes washer, Top loading, Gas DHW, GasDryer, Tier3, IMEF &gt;=2.76, IWF &lt;=3.2</v>
      </c>
      <c r="N30" t="s">
        <v>347</v>
      </c>
      <c r="O30" t="s">
        <v>348</v>
      </c>
      <c r="Q30" t="str">
        <f t="shared" ref="Q30" si="20">L30</f>
        <v>RB-Appl-EffCW-med-GasDHW-GasCDryer-Tier3-Top</v>
      </c>
      <c r="R30" t="s">
        <v>47</v>
      </c>
      <c r="S30" s="1" t="s">
        <v>45</v>
      </c>
      <c r="T30" s="1" t="s">
        <v>46</v>
      </c>
      <c r="U30" s="1" t="s">
        <v>48</v>
      </c>
      <c r="V30" s="1" t="s">
        <v>48</v>
      </c>
      <c r="W30" s="1" t="s">
        <v>46</v>
      </c>
      <c r="X30" s="1"/>
      <c r="Y30" s="1" t="s">
        <v>49</v>
      </c>
      <c r="Z30" s="1"/>
      <c r="AA30" s="1" t="s">
        <v>49</v>
      </c>
      <c r="AB30" s="1" t="s">
        <v>81</v>
      </c>
      <c r="AC30" s="1" t="s">
        <v>50</v>
      </c>
      <c r="AD30" s="1" t="s">
        <v>82</v>
      </c>
      <c r="AE30" t="s">
        <v>85</v>
      </c>
      <c r="AF30" t="s">
        <v>83</v>
      </c>
      <c r="AG30" t="s">
        <v>84</v>
      </c>
      <c r="AI30" t="s">
        <v>86</v>
      </c>
      <c r="AJ30" s="25"/>
      <c r="AK30" s="25" t="str">
        <f t="shared" si="0"/>
        <v>Clothes washer, Top loading, Gas DHW, GasDryer, Standard, IMEF =1.57, IWF &lt;=6.5</v>
      </c>
      <c r="AL30" s="25" t="str">
        <f t="shared" si="1"/>
        <v>Clothes washer, Top loading, Gas DHW, GasDryer, Tier3, IMEF &gt;=2.76, IWF &lt;=3.2</v>
      </c>
      <c r="AM30" s="28"/>
      <c r="AN30" s="25" t="str">
        <f t="shared" si="2"/>
        <v>CW-Top-Tier0-GasDHW-GasDryer</v>
      </c>
      <c r="AO30" s="25" t="str">
        <f t="shared" ref="AO30" si="21">VLOOKUP($G30&amp;$D30&amp;$E30&amp;F30,tblTechnologies,AO$2,FALSE)</f>
        <v>CW-Top-Tier3-GasDHW-GasDryer</v>
      </c>
      <c r="AP30" t="s">
        <v>288</v>
      </c>
      <c r="AR30" t="s">
        <v>49</v>
      </c>
      <c r="AS30" t="s">
        <v>49</v>
      </c>
      <c r="AU30" t="s">
        <v>273</v>
      </c>
      <c r="AW30" t="s">
        <v>86</v>
      </c>
      <c r="AY30" t="s">
        <v>46</v>
      </c>
      <c r="AZ30" s="34" t="s">
        <v>357</v>
      </c>
    </row>
    <row r="31" spans="2:52" x14ac:dyDescent="0.25">
      <c r="K31" s="16">
        <v>971</v>
      </c>
      <c r="L31" t="s">
        <v>266</v>
      </c>
      <c r="M31" t="s">
        <v>267</v>
      </c>
      <c r="N31" t="s">
        <v>347</v>
      </c>
      <c r="O31" t="s">
        <v>348</v>
      </c>
      <c r="Q31" t="s">
        <v>266</v>
      </c>
      <c r="R31" t="s">
        <v>47</v>
      </c>
      <c r="S31" s="1" t="s">
        <v>268</v>
      </c>
      <c r="T31" s="1" t="s">
        <v>46</v>
      </c>
      <c r="U31" s="1" t="s">
        <v>48</v>
      </c>
      <c r="V31" s="1" t="s">
        <v>48</v>
      </c>
      <c r="W31" s="1" t="s">
        <v>46</v>
      </c>
      <c r="X31" s="1" t="s">
        <v>269</v>
      </c>
      <c r="Y31" s="1" t="s">
        <v>49</v>
      </c>
      <c r="Z31" s="1"/>
      <c r="AA31" s="1" t="s">
        <v>49</v>
      </c>
      <c r="AB31" s="1" t="s">
        <v>81</v>
      </c>
      <c r="AC31" s="1" t="s">
        <v>50</v>
      </c>
      <c r="AD31" s="1" t="s">
        <v>82</v>
      </c>
      <c r="AE31" t="s">
        <v>85</v>
      </c>
      <c r="AF31" t="s">
        <v>83</v>
      </c>
      <c r="AG31" t="s">
        <v>84</v>
      </c>
      <c r="AI31" t="s">
        <v>86</v>
      </c>
      <c r="AJ31" s="25"/>
      <c r="AK31" s="25" t="s">
        <v>270</v>
      </c>
      <c r="AL31" s="25" t="s">
        <v>271</v>
      </c>
      <c r="AM31" s="28"/>
      <c r="AN31" s="25"/>
      <c r="AO31" s="25"/>
      <c r="AP31" t="s">
        <v>272</v>
      </c>
      <c r="AR31" t="s">
        <v>49</v>
      </c>
      <c r="AS31" t="s">
        <v>49</v>
      </c>
      <c r="AU31" t="s">
        <v>273</v>
      </c>
      <c r="AW31" t="s">
        <v>86</v>
      </c>
      <c r="AY31" t="s">
        <v>46</v>
      </c>
      <c r="AZ31" s="34" t="s">
        <v>357</v>
      </c>
    </row>
    <row r="32" spans="2:52" x14ac:dyDescent="0.25">
      <c r="K32" s="16">
        <v>972</v>
      </c>
      <c r="L32" t="s">
        <v>274</v>
      </c>
      <c r="M32" t="s">
        <v>275</v>
      </c>
      <c r="N32" t="s">
        <v>347</v>
      </c>
      <c r="O32" t="s">
        <v>348</v>
      </c>
      <c r="Q32" t="s">
        <v>274</v>
      </c>
      <c r="R32" t="s">
        <v>47</v>
      </c>
      <c r="S32" s="1" t="s">
        <v>268</v>
      </c>
      <c r="T32" s="1" t="s">
        <v>46</v>
      </c>
      <c r="U32" s="1" t="s">
        <v>48</v>
      </c>
      <c r="V32" s="1" t="s">
        <v>48</v>
      </c>
      <c r="W32" s="1" t="s">
        <v>46</v>
      </c>
      <c r="X32" s="1" t="s">
        <v>276</v>
      </c>
      <c r="Y32" s="1" t="s">
        <v>49</v>
      </c>
      <c r="Z32" s="1"/>
      <c r="AA32" s="1" t="s">
        <v>49</v>
      </c>
      <c r="AB32" s="1" t="s">
        <v>81</v>
      </c>
      <c r="AC32" s="1" t="s">
        <v>50</v>
      </c>
      <c r="AD32" s="1" t="s">
        <v>82</v>
      </c>
      <c r="AE32" t="s">
        <v>85</v>
      </c>
      <c r="AF32" t="s">
        <v>83</v>
      </c>
      <c r="AG32" t="s">
        <v>84</v>
      </c>
      <c r="AI32" t="s">
        <v>86</v>
      </c>
      <c r="AJ32" s="25"/>
      <c r="AK32" s="25" t="s">
        <v>270</v>
      </c>
      <c r="AL32" s="25" t="s">
        <v>277</v>
      </c>
      <c r="AM32" s="28"/>
      <c r="AN32" s="25"/>
      <c r="AO32" s="25"/>
      <c r="AP32" t="s">
        <v>272</v>
      </c>
      <c r="AR32" t="s">
        <v>49</v>
      </c>
      <c r="AS32" t="s">
        <v>49</v>
      </c>
      <c r="AU32" t="s">
        <v>273</v>
      </c>
      <c r="AW32" t="s">
        <v>86</v>
      </c>
      <c r="AY32" t="s">
        <v>46</v>
      </c>
      <c r="AZ32" s="34" t="s">
        <v>357</v>
      </c>
    </row>
    <row r="33" spans="6:52" x14ac:dyDescent="0.25">
      <c r="K33" s="16">
        <v>973</v>
      </c>
      <c r="L33" t="s">
        <v>278</v>
      </c>
      <c r="M33" t="s">
        <v>279</v>
      </c>
      <c r="N33" t="s">
        <v>347</v>
      </c>
      <c r="O33" t="s">
        <v>348</v>
      </c>
      <c r="Q33" t="s">
        <v>278</v>
      </c>
      <c r="R33" t="s">
        <v>47</v>
      </c>
      <c r="S33" s="1" t="s">
        <v>268</v>
      </c>
      <c r="T33" s="1" t="s">
        <v>46</v>
      </c>
      <c r="U33" s="1" t="s">
        <v>48</v>
      </c>
      <c r="V33" s="1" t="s">
        <v>48</v>
      </c>
      <c r="W33" s="1" t="s">
        <v>46</v>
      </c>
      <c r="X33" s="1" t="s">
        <v>280</v>
      </c>
      <c r="Y33" s="1" t="s">
        <v>49</v>
      </c>
      <c r="Z33" s="1"/>
      <c r="AA33" s="1" t="s">
        <v>49</v>
      </c>
      <c r="AB33" s="1" t="s">
        <v>81</v>
      </c>
      <c r="AC33" s="1" t="s">
        <v>50</v>
      </c>
      <c r="AD33" s="1" t="s">
        <v>82</v>
      </c>
      <c r="AE33" t="s">
        <v>85</v>
      </c>
      <c r="AF33" t="s">
        <v>83</v>
      </c>
      <c r="AG33" t="s">
        <v>84</v>
      </c>
      <c r="AI33" t="s">
        <v>86</v>
      </c>
      <c r="AJ33" s="25"/>
      <c r="AK33" s="25" t="s">
        <v>270</v>
      </c>
      <c r="AL33" s="25" t="s">
        <v>281</v>
      </c>
      <c r="AM33" s="28"/>
      <c r="AN33" s="25"/>
      <c r="AO33" s="25"/>
      <c r="AP33" t="s">
        <v>272</v>
      </c>
      <c r="AR33" t="s">
        <v>49</v>
      </c>
      <c r="AS33" t="s">
        <v>49</v>
      </c>
      <c r="AU33" t="s">
        <v>273</v>
      </c>
      <c r="AW33" t="s">
        <v>86</v>
      </c>
      <c r="AY33" t="s">
        <v>46</v>
      </c>
      <c r="AZ33" s="34" t="s">
        <v>357</v>
      </c>
    </row>
    <row r="34" spans="6:52" x14ac:dyDescent="0.25">
      <c r="F34">
        <v>1</v>
      </c>
      <c r="G34" t="s">
        <v>75</v>
      </c>
      <c r="H34" t="str">
        <f>H19</f>
        <v>2.06 to &lt;2.32</v>
      </c>
      <c r="I34" t="str">
        <f t="shared" ref="I34:I36" si="22">I19</f>
        <v>&lt;=4.3</v>
      </c>
      <c r="K34" s="16">
        <v>974</v>
      </c>
      <c r="L34" t="s">
        <v>282</v>
      </c>
      <c r="M34" t="s">
        <v>283</v>
      </c>
      <c r="N34" t="s">
        <v>347</v>
      </c>
      <c r="O34" t="s">
        <v>348</v>
      </c>
      <c r="Q34" t="s">
        <v>282</v>
      </c>
      <c r="R34" t="s">
        <v>47</v>
      </c>
      <c r="S34" s="1" t="s">
        <v>268</v>
      </c>
      <c r="T34" s="1" t="s">
        <v>46</v>
      </c>
      <c r="U34" s="1" t="s">
        <v>48</v>
      </c>
      <c r="V34" s="1" t="s">
        <v>48</v>
      </c>
      <c r="W34" s="1" t="s">
        <v>46</v>
      </c>
      <c r="X34" s="1" t="s">
        <v>284</v>
      </c>
      <c r="Y34" s="1" t="s">
        <v>49</v>
      </c>
      <c r="Z34" s="1"/>
      <c r="AA34" s="1" t="s">
        <v>49</v>
      </c>
      <c r="AB34" s="1" t="s">
        <v>81</v>
      </c>
      <c r="AC34" s="1" t="s">
        <v>50</v>
      </c>
      <c r="AD34" s="1" t="s">
        <v>82</v>
      </c>
      <c r="AE34" t="s">
        <v>85</v>
      </c>
      <c r="AF34" t="s">
        <v>83</v>
      </c>
      <c r="AG34" t="s">
        <v>84</v>
      </c>
      <c r="AI34" t="s">
        <v>86</v>
      </c>
      <c r="AJ34" s="25"/>
      <c r="AK34" s="25" t="s">
        <v>353</v>
      </c>
      <c r="AL34" s="25" t="str">
        <f>"Clothes washer, "&amp;G34&amp;" loading, Weighted Fuel Types, Tier"&amp;F34&amp;", IMEF ="&amp;H34&amp;", IWF "&amp;I34</f>
        <v>Clothes washer, Top loading, Weighted Fuel Types, Tier1, IMEF =2.06 to &lt;2.32, IWF &lt;=4.3</v>
      </c>
      <c r="AM34" s="28"/>
      <c r="AN34" s="25"/>
      <c r="AO34" s="25"/>
      <c r="AP34" t="s">
        <v>272</v>
      </c>
      <c r="AR34" t="s">
        <v>49</v>
      </c>
      <c r="AS34" t="s">
        <v>49</v>
      </c>
      <c r="AU34" t="s">
        <v>273</v>
      </c>
      <c r="AW34" t="s">
        <v>86</v>
      </c>
      <c r="AY34" t="s">
        <v>46</v>
      </c>
      <c r="AZ34" s="34" t="s">
        <v>357</v>
      </c>
    </row>
    <row r="35" spans="6:52" x14ac:dyDescent="0.25">
      <c r="F35">
        <v>2</v>
      </c>
      <c r="G35" t="s">
        <v>75</v>
      </c>
      <c r="H35" t="str">
        <f t="shared" ref="H35:I35" si="23">H20</f>
        <v>2.32 to &lt;2.76</v>
      </c>
      <c r="I35" t="str">
        <f t="shared" si="22"/>
        <v>&lt;=3.7</v>
      </c>
      <c r="K35" s="16">
        <v>975</v>
      </c>
      <c r="L35" t="s">
        <v>285</v>
      </c>
      <c r="M35" t="s">
        <v>286</v>
      </c>
      <c r="N35" t="s">
        <v>347</v>
      </c>
      <c r="O35" t="s">
        <v>348</v>
      </c>
      <c r="Q35" t="s">
        <v>285</v>
      </c>
      <c r="R35" t="s">
        <v>47</v>
      </c>
      <c r="S35" s="1" t="s">
        <v>268</v>
      </c>
      <c r="T35" s="1" t="s">
        <v>46</v>
      </c>
      <c r="U35" s="1" t="s">
        <v>48</v>
      </c>
      <c r="V35" s="1" t="s">
        <v>48</v>
      </c>
      <c r="W35" s="1" t="s">
        <v>46</v>
      </c>
      <c r="X35" s="1" t="s">
        <v>287</v>
      </c>
      <c r="Y35" s="1" t="s">
        <v>49</v>
      </c>
      <c r="Z35" s="1"/>
      <c r="AA35" s="1" t="s">
        <v>49</v>
      </c>
      <c r="AB35" s="1" t="s">
        <v>81</v>
      </c>
      <c r="AC35" s="1" t="s">
        <v>50</v>
      </c>
      <c r="AD35" s="1" t="s">
        <v>82</v>
      </c>
      <c r="AE35" t="s">
        <v>85</v>
      </c>
      <c r="AF35" t="s">
        <v>83</v>
      </c>
      <c r="AG35" t="s">
        <v>84</v>
      </c>
      <c r="AI35" t="s">
        <v>86</v>
      </c>
      <c r="AJ35" s="25"/>
      <c r="AK35" s="25" t="s">
        <v>353</v>
      </c>
      <c r="AL35" s="25" t="str">
        <f>"Clothes washer, "&amp;G35&amp;" loading, Weighted Fuel Types, Tier"&amp;F35&amp;", IMEF ="&amp;H35&amp;", IWF "&amp;I35</f>
        <v>Clothes washer, Top loading, Weighted Fuel Types, Tier2, IMEF =2.32 to &lt;2.76, IWF &lt;=3.7</v>
      </c>
      <c r="AM35" s="28"/>
      <c r="AN35" s="25"/>
      <c r="AO35" s="25"/>
      <c r="AP35" t="s">
        <v>272</v>
      </c>
      <c r="AR35" t="s">
        <v>49</v>
      </c>
      <c r="AS35" t="s">
        <v>49</v>
      </c>
      <c r="AU35" t="s">
        <v>273</v>
      </c>
      <c r="AW35" t="s">
        <v>86</v>
      </c>
      <c r="AY35" t="s">
        <v>46</v>
      </c>
      <c r="AZ35" s="34" t="s">
        <v>357</v>
      </c>
    </row>
    <row r="36" spans="6:52" x14ac:dyDescent="0.25">
      <c r="F36">
        <v>3</v>
      </c>
      <c r="G36" t="s">
        <v>75</v>
      </c>
      <c r="H36" t="str">
        <f t="shared" ref="H36:I36" si="24">H21</f>
        <v>&gt;=2.76</v>
      </c>
      <c r="I36" t="str">
        <f t="shared" si="22"/>
        <v>&lt;=3.2</v>
      </c>
      <c r="L36" t="s">
        <v>351</v>
      </c>
      <c r="M36" t="s">
        <v>352</v>
      </c>
      <c r="N36" t="s">
        <v>347</v>
      </c>
      <c r="O36" t="s">
        <v>348</v>
      </c>
      <c r="Q36" t="s">
        <v>351</v>
      </c>
      <c r="R36" t="s">
        <v>47</v>
      </c>
      <c r="S36" s="1" t="s">
        <v>268</v>
      </c>
      <c r="T36" s="1" t="s">
        <v>46</v>
      </c>
      <c r="U36" s="1" t="s">
        <v>48</v>
      </c>
      <c r="V36" s="1" t="s">
        <v>48</v>
      </c>
      <c r="W36" s="1" t="s">
        <v>46</v>
      </c>
      <c r="X36" s="1" t="s">
        <v>287</v>
      </c>
      <c r="Y36" s="1" t="s">
        <v>49</v>
      </c>
      <c r="Z36" s="1"/>
      <c r="AA36" s="1" t="s">
        <v>49</v>
      </c>
      <c r="AB36" s="1" t="s">
        <v>81</v>
      </c>
      <c r="AC36" s="1" t="s">
        <v>50</v>
      </c>
      <c r="AD36" s="1" t="s">
        <v>82</v>
      </c>
      <c r="AE36" t="s">
        <v>85</v>
      </c>
      <c r="AF36" t="s">
        <v>83</v>
      </c>
      <c r="AG36" t="s">
        <v>84</v>
      </c>
      <c r="AI36" t="s">
        <v>86</v>
      </c>
      <c r="AJ36" s="25"/>
      <c r="AK36" s="25" t="s">
        <v>353</v>
      </c>
      <c r="AL36" s="25" t="str">
        <f>"Clothes washer, "&amp;G36&amp;" loading, Weighted Fuel Types, Tier"&amp;F36&amp;", IMEF ="&amp;H36&amp;", IWF "&amp;I36</f>
        <v>Clothes washer, Top loading, Weighted Fuel Types, Tier3, IMEF =&gt;=2.76, IWF &lt;=3.2</v>
      </c>
      <c r="AM36" s="28"/>
      <c r="AN36" s="25"/>
      <c r="AO36" s="25"/>
      <c r="AP36" t="s">
        <v>272</v>
      </c>
      <c r="AR36" t="s">
        <v>49</v>
      </c>
      <c r="AS36" t="s">
        <v>49</v>
      </c>
      <c r="AU36" t="s">
        <v>273</v>
      </c>
      <c r="AW36" t="s">
        <v>86</v>
      </c>
      <c r="AY36" t="s">
        <v>46</v>
      </c>
      <c r="AZ36" s="34" t="s">
        <v>357</v>
      </c>
    </row>
    <row r="37" spans="6:52" x14ac:dyDescent="0.25">
      <c r="S37" s="1"/>
      <c r="T37" s="1"/>
      <c r="U37" s="1"/>
      <c r="V37" s="1"/>
      <c r="W37" s="1"/>
      <c r="X37" s="1"/>
      <c r="Y37" s="1"/>
      <c r="Z37" s="1"/>
      <c r="AA37" s="1"/>
      <c r="AB37" s="1"/>
      <c r="AC37" s="1"/>
      <c r="AD37" s="1"/>
      <c r="AJ37" s="25"/>
      <c r="AK37" s="25"/>
      <c r="AL37" s="25"/>
      <c r="AM37" s="28"/>
      <c r="AN37" s="25"/>
      <c r="AO37" s="25"/>
    </row>
    <row r="38" spans="6:52" x14ac:dyDescent="0.25">
      <c r="S38" s="1"/>
      <c r="T38" s="1"/>
      <c r="U38" s="1"/>
      <c r="V38" s="1"/>
      <c r="W38" s="1"/>
      <c r="X38" s="1"/>
      <c r="Y38" s="1"/>
      <c r="Z38" s="1"/>
      <c r="AA38" s="1"/>
      <c r="AB38" s="1"/>
      <c r="AC38" s="1"/>
      <c r="AD38" s="1"/>
      <c r="AJ38" s="25"/>
      <c r="AK38" s="25"/>
      <c r="AL38" s="25"/>
      <c r="AM38" s="28"/>
      <c r="AN38" s="25"/>
      <c r="AO38" s="25"/>
    </row>
    <row r="39" spans="6:52" x14ac:dyDescent="0.25">
      <c r="S39" s="1"/>
      <c r="T39" s="1"/>
      <c r="U39" s="1"/>
      <c r="V39" s="1"/>
      <c r="W39" s="1"/>
      <c r="X39" s="1"/>
      <c r="Y39" s="1"/>
      <c r="Z39" s="1"/>
      <c r="AA39" s="1"/>
      <c r="AB39" s="1"/>
      <c r="AC39" s="1"/>
      <c r="AD39" s="1"/>
      <c r="AJ39" s="25"/>
      <c r="AK39" s="25"/>
      <c r="AL39" s="25"/>
      <c r="AM39" s="28"/>
      <c r="AN39" s="25"/>
      <c r="AO39" s="25"/>
    </row>
    <row r="40" spans="6:52" x14ac:dyDescent="0.25">
      <c r="S40" s="1"/>
      <c r="T40" s="1"/>
      <c r="U40" s="1"/>
      <c r="V40" s="1"/>
      <c r="W40" s="1"/>
      <c r="X40" s="1"/>
      <c r="Y40" s="1"/>
      <c r="Z40" s="1"/>
      <c r="AA40" s="1"/>
      <c r="AB40" s="1"/>
      <c r="AC40" s="1"/>
      <c r="AD40" s="1"/>
      <c r="AJ40" s="25"/>
      <c r="AK40" s="25"/>
      <c r="AL40" s="25"/>
      <c r="AM40" s="28"/>
      <c r="AN40" s="25"/>
      <c r="AO40" s="25"/>
    </row>
    <row r="41" spans="6:52" x14ac:dyDescent="0.25">
      <c r="S41" s="1"/>
      <c r="T41" s="1"/>
      <c r="U41" s="1"/>
      <c r="V41" s="1"/>
      <c r="W41" s="1"/>
      <c r="X41" s="1"/>
      <c r="Y41" s="1"/>
      <c r="Z41" s="1"/>
      <c r="AA41" s="1"/>
      <c r="AB41" s="1"/>
      <c r="AC41" s="1"/>
      <c r="AD41" s="1"/>
      <c r="AJ41" s="25"/>
      <c r="AK41" s="25"/>
      <c r="AL41" s="25"/>
      <c r="AM41" s="28"/>
      <c r="AN41" s="25"/>
      <c r="AO41" s="25"/>
    </row>
    <row r="42" spans="6:52" x14ac:dyDescent="0.25">
      <c r="S42" s="1"/>
      <c r="T42" s="1"/>
      <c r="U42" s="1"/>
      <c r="V42" s="1"/>
      <c r="W42" s="1"/>
      <c r="X42" s="1"/>
      <c r="Y42" s="1"/>
      <c r="Z42" s="1"/>
      <c r="AA42" s="1"/>
      <c r="AB42" s="1"/>
      <c r="AC42" s="1"/>
      <c r="AD42" s="1"/>
      <c r="AJ42" s="25"/>
      <c r="AK42" s="25"/>
      <c r="AL42" s="25"/>
      <c r="AM42" s="28"/>
      <c r="AN42" s="25"/>
      <c r="AO42" s="25"/>
    </row>
    <row r="43" spans="6:52" x14ac:dyDescent="0.25">
      <c r="S43" s="1"/>
      <c r="T43" s="1"/>
      <c r="U43" s="1"/>
      <c r="V43" s="1"/>
      <c r="W43" s="1"/>
      <c r="X43" s="1"/>
      <c r="Y43" s="1"/>
      <c r="Z43" s="1"/>
      <c r="AA43" s="1"/>
      <c r="AB43" s="1"/>
      <c r="AC43" s="1"/>
      <c r="AD43" s="1"/>
      <c r="AJ43" s="25"/>
      <c r="AK43" s="25"/>
      <c r="AL43" s="25"/>
      <c r="AM43" s="28"/>
      <c r="AN43" s="25"/>
      <c r="AO43" s="25"/>
    </row>
  </sheetData>
  <pageMargins left="0.7" right="0.7" top="0.75" bottom="0.75" header="0.3" footer="0.3"/>
  <pageSetup orientation="portrait" horizontalDpi="0" verticalDpi="0" r:id="rId1"/>
  <headerFooter>
    <oddFooter>&amp;L&amp;Z&amp;F &amp;A&amp;C&amp;P&amp;R&amp;D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V88"/>
  <sheetViews>
    <sheetView topLeftCell="A21" workbookViewId="0"/>
  </sheetViews>
  <sheetFormatPr defaultRowHeight="15" x14ac:dyDescent="0.25"/>
  <cols>
    <col min="1" max="1" width="3" customWidth="1"/>
    <col min="2" max="2" width="14" bestFit="1" customWidth="1"/>
    <col min="3" max="3" width="8.85546875" bestFit="1" customWidth="1"/>
    <col min="4" max="4" width="5.5703125" bestFit="1" customWidth="1"/>
    <col min="5" max="5" width="3" customWidth="1"/>
    <col min="6" max="6" width="6.5703125" bestFit="1" customWidth="1"/>
    <col min="7" max="7" width="36.140625" customWidth="1"/>
    <col min="9" max="9" width="8.85546875" bestFit="1" customWidth="1"/>
    <col min="11" max="11" width="5" bestFit="1" customWidth="1"/>
    <col min="12" max="12" width="9.85546875" bestFit="1" customWidth="1"/>
    <col min="13" max="13" width="10.140625" bestFit="1" customWidth="1"/>
    <col min="14" max="14" width="4.42578125" bestFit="1" customWidth="1"/>
    <col min="15" max="15" width="8.140625" bestFit="1" customWidth="1"/>
    <col min="16" max="16" width="11.85546875" bestFit="1" customWidth="1"/>
    <col min="17" max="17" width="5.5703125" bestFit="1" customWidth="1"/>
    <col min="18" max="18" width="9.140625" bestFit="1" customWidth="1"/>
    <col min="19" max="19" width="76.7109375" bestFit="1" customWidth="1"/>
    <col min="22" max="22" width="53.42578125" customWidth="1"/>
  </cols>
  <sheetData>
    <row r="1" spans="2:22" x14ac:dyDescent="0.25">
      <c r="F1" s="12"/>
      <c r="H1" s="12"/>
      <c r="I1" s="13"/>
      <c r="J1" s="13"/>
      <c r="K1" s="14"/>
    </row>
    <row r="2" spans="2:22" ht="20.25" thickBot="1" x14ac:dyDescent="0.35">
      <c r="F2" s="12"/>
      <c r="G2" s="15" t="s">
        <v>361</v>
      </c>
      <c r="H2" s="15"/>
      <c r="J2" s="13"/>
      <c r="K2" s="14"/>
    </row>
    <row r="3" spans="2:22" ht="15.75" thickTop="1" x14ac:dyDescent="0.25">
      <c r="F3" s="12"/>
      <c r="H3" s="12"/>
      <c r="J3" s="13"/>
      <c r="K3" s="14"/>
    </row>
    <row r="4" spans="2:22" x14ac:dyDescent="0.25">
      <c r="F4" s="12"/>
      <c r="G4" t="s">
        <v>51</v>
      </c>
      <c r="H4" s="12"/>
      <c r="J4" s="13"/>
      <c r="K4" s="14"/>
    </row>
    <row r="5" spans="2:22" x14ac:dyDescent="0.25">
      <c r="F5" s="12"/>
      <c r="H5" s="12"/>
      <c r="J5" s="13"/>
      <c r="K5" s="14"/>
    </row>
    <row r="6" spans="2:22" x14ac:dyDescent="0.25">
      <c r="F6" s="12"/>
      <c r="H6" s="12"/>
      <c r="J6" s="13"/>
      <c r="K6" s="14"/>
    </row>
    <row r="7" spans="2:22" x14ac:dyDescent="0.25">
      <c r="F7" s="12"/>
      <c r="H7" s="12"/>
      <c r="J7" s="13"/>
      <c r="K7" s="14"/>
    </row>
    <row r="8" spans="2:22" x14ac:dyDescent="0.25">
      <c r="F8" s="12"/>
      <c r="G8" s="16"/>
      <c r="H8" s="17"/>
      <c r="I8" s="16"/>
      <c r="J8" s="16"/>
      <c r="K8" s="18"/>
    </row>
    <row r="9" spans="2:22" ht="15.75" thickBot="1" x14ac:dyDescent="0.3">
      <c r="B9" t="s">
        <v>57</v>
      </c>
      <c r="F9" s="19" t="s">
        <v>52</v>
      </c>
      <c r="G9" s="20" t="s">
        <v>55</v>
      </c>
      <c r="H9" s="27" t="s">
        <v>4</v>
      </c>
      <c r="I9" s="27" t="s">
        <v>53</v>
      </c>
      <c r="J9" s="27" t="s">
        <v>59</v>
      </c>
      <c r="K9" s="27" t="s">
        <v>58</v>
      </c>
      <c r="L9" s="27" t="s">
        <v>60</v>
      </c>
      <c r="M9" s="27" t="s">
        <v>61</v>
      </c>
      <c r="N9" s="27" t="s">
        <v>62</v>
      </c>
      <c r="O9" s="27" t="s">
        <v>63</v>
      </c>
      <c r="P9" s="27" t="s">
        <v>64</v>
      </c>
      <c r="Q9" s="27" t="s">
        <v>65</v>
      </c>
      <c r="R9" s="27"/>
      <c r="S9" s="21" t="s">
        <v>54</v>
      </c>
      <c r="U9" s="11"/>
      <c r="V9" s="32"/>
    </row>
    <row r="10" spans="2:22" x14ac:dyDescent="0.25">
      <c r="F10" s="22"/>
      <c r="G10" s="29"/>
      <c r="H10" s="30"/>
      <c r="I10" s="30"/>
      <c r="J10" s="30"/>
      <c r="K10" s="30"/>
      <c r="L10" s="30"/>
      <c r="M10" s="30"/>
      <c r="N10" s="30"/>
      <c r="O10" s="30"/>
      <c r="P10" s="30"/>
      <c r="Q10" s="30"/>
      <c r="R10" s="30"/>
      <c r="S10" s="31"/>
      <c r="U10" s="11"/>
      <c r="V10" s="32"/>
    </row>
    <row r="11" spans="2:22" x14ac:dyDescent="0.25">
      <c r="F11" s="22"/>
      <c r="G11" s="29"/>
      <c r="H11" s="30"/>
      <c r="I11" s="30"/>
      <c r="J11" s="30"/>
      <c r="K11" s="30"/>
      <c r="L11" s="30"/>
      <c r="M11" s="30"/>
      <c r="N11" s="30"/>
      <c r="O11" s="30"/>
      <c r="P11" s="30"/>
      <c r="Q11" s="30"/>
      <c r="R11" s="30"/>
      <c r="S11" s="31"/>
      <c r="U11" s="11"/>
      <c r="V11" s="32"/>
    </row>
    <row r="12" spans="2:22" x14ac:dyDescent="0.25">
      <c r="F12" s="22"/>
      <c r="G12" s="29"/>
      <c r="H12" s="30"/>
      <c r="I12" s="30"/>
      <c r="J12" s="30"/>
      <c r="K12" s="30"/>
      <c r="L12" s="30"/>
      <c r="M12" s="30"/>
      <c r="N12" s="30"/>
      <c r="O12" s="30"/>
      <c r="P12" s="30"/>
      <c r="Q12" s="30"/>
      <c r="R12" s="30"/>
      <c r="S12" s="31"/>
      <c r="U12" s="11"/>
      <c r="V12" s="32"/>
    </row>
    <row r="13" spans="2:22" x14ac:dyDescent="0.25">
      <c r="B13" t="str">
        <f>O13&amp;L13&amp;M13&amp;N13</f>
        <v>FrontElecGas0</v>
      </c>
      <c r="C13">
        <f>P13</f>
        <v>1.84</v>
      </c>
      <c r="D13">
        <f>Q13</f>
        <v>4.7</v>
      </c>
      <c r="F13" s="22"/>
      <c r="G13" s="24" t="str">
        <f>"CW-"&amp;O13&amp;"-Tier"&amp;N13&amp;"-"&amp;L13&amp;"DHW-"&amp;M13&amp;"Dryer"</f>
        <v>CW-Front-Tier0-ElecDHW-GasDryer</v>
      </c>
      <c r="H13" s="22" t="s">
        <v>44</v>
      </c>
      <c r="I13" s="23" t="s">
        <v>45</v>
      </c>
      <c r="J13">
        <v>4.5</v>
      </c>
      <c r="K13" t="s">
        <v>66</v>
      </c>
      <c r="L13" t="s">
        <v>67</v>
      </c>
      <c r="M13" t="s">
        <v>68</v>
      </c>
      <c r="N13" s="23">
        <v>0</v>
      </c>
      <c r="O13" s="22" t="s">
        <v>69</v>
      </c>
      <c r="P13">
        <v>1.84</v>
      </c>
      <c r="Q13">
        <v>4.7</v>
      </c>
      <c r="S13" t="str">
        <f>"Clothes washer, "&amp;O13&amp;" loading, "&amp;L13&amp;" DHW, "&amp;M13&amp;"Dryer, "&amp;IF(N13=0,"Standard","Tier"&amp;N13)&amp;", IMEF "&amp;IF(LEFT(P13,1)="&gt;","","=")&amp;P13&amp;", IWF "&amp;IF(LEFT(Q13,1)="&lt;","","=")&amp;Q13</f>
        <v>Clothes washer, Front loading, Elec DHW, GasDryer, Standard, IMEF =1.84, IWF =4.7</v>
      </c>
      <c r="U13" s="11"/>
      <c r="V13" s="33"/>
    </row>
    <row r="14" spans="2:22" x14ac:dyDescent="0.25">
      <c r="B14" t="str">
        <f t="shared" ref="B14:B44" si="0">O14&amp;L14&amp;M14&amp;N14</f>
        <v>FrontElecGas1</v>
      </c>
      <c r="C14" t="s">
        <v>70</v>
      </c>
      <c r="D14" t="s">
        <v>78</v>
      </c>
      <c r="F14" s="22"/>
      <c r="G14" s="24" t="str">
        <f>"CW-"&amp;O14&amp;"-Tier"&amp;N14&amp;"-"&amp;L14&amp;"DHW-"&amp;M14&amp;"Dryer"</f>
        <v>CW-Front-Tier1-ElecDHW-GasDryer</v>
      </c>
      <c r="H14" s="22" t="s">
        <v>44</v>
      </c>
      <c r="I14" t="s">
        <v>56</v>
      </c>
      <c r="J14">
        <v>4.5</v>
      </c>
      <c r="K14" t="s">
        <v>66</v>
      </c>
      <c r="L14" t="s">
        <v>67</v>
      </c>
      <c r="M14" t="s">
        <v>68</v>
      </c>
      <c r="N14" s="23">
        <v>1</v>
      </c>
      <c r="O14" s="22" t="s">
        <v>69</v>
      </c>
      <c r="P14" t="s">
        <v>70</v>
      </c>
      <c r="Q14" t="s">
        <v>71</v>
      </c>
      <c r="S14" t="str">
        <f t="shared" ref="S14:S44" si="1">"Clothes washer, "&amp;O14&amp;" loading, "&amp;L14&amp;" DHW, "&amp;M14&amp;"Dryer, "&amp;IF(N14=0,"Standard","Tier"&amp;N14)&amp;", IMEF "&amp;IF(LEFT(P14,1)="&gt;","","=")&amp;P14&amp;", IWF "&amp;IF(LEFT(Q14,1)="&lt;","","=")&amp;Q14</f>
        <v>Clothes washer, Front loading, Elec DHW, GasDryer, Tier1, IMEF =2.38-2.74, IWF &lt;=3.7</v>
      </c>
      <c r="U14" s="11"/>
      <c r="V14" s="33"/>
    </row>
    <row r="15" spans="2:22" x14ac:dyDescent="0.25">
      <c r="B15" t="str">
        <f t="shared" si="0"/>
        <v>FrontElecGas2</v>
      </c>
      <c r="C15" t="s">
        <v>72</v>
      </c>
      <c r="D15" t="s">
        <v>79</v>
      </c>
      <c r="F15" s="22"/>
      <c r="G15" s="24" t="str">
        <f t="shared" ref="G15:G43" si="2">"CW-"&amp;O15&amp;"-Tier"&amp;N15&amp;"-"&amp;L15&amp;"DHW-"&amp;M15&amp;"Dryer"</f>
        <v>CW-Front-Tier2-ElecDHW-GasDryer</v>
      </c>
      <c r="H15" s="22" t="s">
        <v>44</v>
      </c>
      <c r="I15" t="s">
        <v>56</v>
      </c>
      <c r="J15">
        <v>4.5</v>
      </c>
      <c r="K15" t="s">
        <v>66</v>
      </c>
      <c r="L15" t="s">
        <v>67</v>
      </c>
      <c r="M15" t="s">
        <v>68</v>
      </c>
      <c r="N15" s="23">
        <v>2</v>
      </c>
      <c r="O15" s="22" t="s">
        <v>69</v>
      </c>
      <c r="P15" t="s">
        <v>72</v>
      </c>
      <c r="Q15" t="s">
        <v>73</v>
      </c>
      <c r="S15" t="str">
        <f t="shared" si="1"/>
        <v>Clothes washer, Front loading, Elec DHW, GasDryer, Tier2, IMEF =2.74-2.92, IWF &lt;=3.2</v>
      </c>
      <c r="U15" s="11"/>
      <c r="V15" s="33"/>
    </row>
    <row r="16" spans="2:22" x14ac:dyDescent="0.25">
      <c r="B16" t="str">
        <f t="shared" si="0"/>
        <v>FrontElecGas3</v>
      </c>
      <c r="C16" t="s">
        <v>77</v>
      </c>
      <c r="D16" t="s">
        <v>79</v>
      </c>
      <c r="F16" s="22"/>
      <c r="G16" s="24" t="str">
        <f t="shared" si="2"/>
        <v>CW-Front-Tier3-ElecDHW-GasDryer</v>
      </c>
      <c r="H16" s="22" t="s">
        <v>44</v>
      </c>
      <c r="I16" t="s">
        <v>56</v>
      </c>
      <c r="J16">
        <v>4.5</v>
      </c>
      <c r="K16" t="s">
        <v>66</v>
      </c>
      <c r="L16" t="s">
        <v>67</v>
      </c>
      <c r="M16" t="s">
        <v>68</v>
      </c>
      <c r="N16">
        <v>3</v>
      </c>
      <c r="O16" s="12" t="s">
        <v>69</v>
      </c>
      <c r="P16" t="s">
        <v>74</v>
      </c>
      <c r="Q16" t="s">
        <v>73</v>
      </c>
      <c r="S16" t="str">
        <f t="shared" si="1"/>
        <v>Clothes washer, Front loading, Elec DHW, GasDryer, Tier3, IMEF &gt;2.92, IWF &lt;=3.2</v>
      </c>
      <c r="U16" s="11"/>
      <c r="V16" s="33"/>
    </row>
    <row r="17" spans="2:22" x14ac:dyDescent="0.25">
      <c r="B17" t="str">
        <f t="shared" si="0"/>
        <v>FrontGasElec0</v>
      </c>
      <c r="C17">
        <f>P17</f>
        <v>1.84</v>
      </c>
      <c r="D17">
        <f>Q17</f>
        <v>4.7</v>
      </c>
      <c r="F17" s="22"/>
      <c r="G17" s="24" t="str">
        <f>"CW-"&amp;O17&amp;"-Tier"&amp;N17&amp;"-"&amp;L17&amp;"DHW-"&amp;M17&amp;"Dryer"</f>
        <v>CW-Front-Tier0-GasDHW-ElecDryer</v>
      </c>
      <c r="H17" s="22" t="s">
        <v>44</v>
      </c>
      <c r="I17" s="23" t="s">
        <v>45</v>
      </c>
      <c r="J17">
        <v>4.5</v>
      </c>
      <c r="K17" t="s">
        <v>66</v>
      </c>
      <c r="L17" t="s">
        <v>68</v>
      </c>
      <c r="M17" t="s">
        <v>67</v>
      </c>
      <c r="N17" s="23">
        <v>0</v>
      </c>
      <c r="O17" s="22" t="s">
        <v>69</v>
      </c>
      <c r="P17">
        <v>1.84</v>
      </c>
      <c r="Q17">
        <v>4.7</v>
      </c>
      <c r="S17" t="str">
        <f t="shared" si="1"/>
        <v>Clothes washer, Front loading, Gas DHW, ElecDryer, Standard, IMEF =1.84, IWF =4.7</v>
      </c>
      <c r="U17" s="11"/>
      <c r="V17" s="33"/>
    </row>
    <row r="18" spans="2:22" x14ac:dyDescent="0.25">
      <c r="B18" t="str">
        <f t="shared" si="0"/>
        <v>FrontGasElec1</v>
      </c>
      <c r="C18" t="s">
        <v>70</v>
      </c>
      <c r="D18" t="s">
        <v>78</v>
      </c>
      <c r="F18" s="22"/>
      <c r="G18" s="24" t="str">
        <f t="shared" si="2"/>
        <v>CW-Front-Tier1-GasDHW-ElecDryer</v>
      </c>
      <c r="H18" s="22" t="s">
        <v>44</v>
      </c>
      <c r="I18" t="s">
        <v>56</v>
      </c>
      <c r="J18">
        <v>4.5</v>
      </c>
      <c r="K18" t="s">
        <v>66</v>
      </c>
      <c r="L18" t="s">
        <v>68</v>
      </c>
      <c r="M18" t="s">
        <v>67</v>
      </c>
      <c r="N18" s="23">
        <v>1</v>
      </c>
      <c r="O18" s="22" t="s">
        <v>69</v>
      </c>
      <c r="P18" t="s">
        <v>70</v>
      </c>
      <c r="Q18" t="s">
        <v>71</v>
      </c>
      <c r="S18" t="str">
        <f t="shared" si="1"/>
        <v>Clothes washer, Front loading, Gas DHW, ElecDryer, Tier1, IMEF =2.38-2.74, IWF &lt;=3.7</v>
      </c>
      <c r="U18" s="11"/>
      <c r="V18" s="33"/>
    </row>
    <row r="19" spans="2:22" x14ac:dyDescent="0.25">
      <c r="B19" t="str">
        <f t="shared" si="0"/>
        <v>FrontGasElec2</v>
      </c>
      <c r="C19" t="s">
        <v>72</v>
      </c>
      <c r="D19" t="s">
        <v>79</v>
      </c>
      <c r="F19" s="22"/>
      <c r="G19" s="24" t="str">
        <f t="shared" si="2"/>
        <v>CW-Front-Tier2-GasDHW-ElecDryer</v>
      </c>
      <c r="H19" s="22" t="s">
        <v>44</v>
      </c>
      <c r="I19" t="s">
        <v>56</v>
      </c>
      <c r="J19">
        <v>4.5</v>
      </c>
      <c r="K19" t="s">
        <v>66</v>
      </c>
      <c r="L19" t="s">
        <v>68</v>
      </c>
      <c r="M19" t="s">
        <v>67</v>
      </c>
      <c r="N19" s="23">
        <v>2</v>
      </c>
      <c r="O19" s="22" t="s">
        <v>69</v>
      </c>
      <c r="P19" t="s">
        <v>72</v>
      </c>
      <c r="Q19" t="s">
        <v>73</v>
      </c>
      <c r="S19" t="str">
        <f t="shared" si="1"/>
        <v>Clothes washer, Front loading, Gas DHW, ElecDryer, Tier2, IMEF =2.74-2.92, IWF &lt;=3.2</v>
      </c>
      <c r="U19" s="11"/>
      <c r="V19" s="33"/>
    </row>
    <row r="20" spans="2:22" x14ac:dyDescent="0.25">
      <c r="B20" t="str">
        <f t="shared" si="0"/>
        <v>FrontGasElec3</v>
      </c>
      <c r="C20" t="s">
        <v>77</v>
      </c>
      <c r="D20" t="s">
        <v>79</v>
      </c>
      <c r="F20" s="22"/>
      <c r="G20" s="24" t="str">
        <f t="shared" si="2"/>
        <v>CW-Front-Tier3-GasDHW-ElecDryer</v>
      </c>
      <c r="H20" s="22" t="s">
        <v>44</v>
      </c>
      <c r="I20" t="s">
        <v>56</v>
      </c>
      <c r="J20">
        <v>4.5</v>
      </c>
      <c r="K20" t="s">
        <v>66</v>
      </c>
      <c r="L20" t="s">
        <v>68</v>
      </c>
      <c r="M20" t="s">
        <v>67</v>
      </c>
      <c r="N20">
        <v>3</v>
      </c>
      <c r="O20" s="12" t="s">
        <v>69</v>
      </c>
      <c r="P20" t="s">
        <v>74</v>
      </c>
      <c r="Q20" t="s">
        <v>73</v>
      </c>
      <c r="S20" t="str">
        <f t="shared" si="1"/>
        <v>Clothes washer, Front loading, Gas DHW, ElecDryer, Tier3, IMEF &gt;2.92, IWF &lt;=3.2</v>
      </c>
      <c r="U20" s="11"/>
      <c r="V20" s="33"/>
    </row>
    <row r="21" spans="2:22" x14ac:dyDescent="0.25">
      <c r="B21" t="str">
        <f t="shared" si="0"/>
        <v>FrontElecElec0</v>
      </c>
      <c r="C21">
        <f>P21</f>
        <v>1.84</v>
      </c>
      <c r="D21">
        <f>Q21</f>
        <v>4.7</v>
      </c>
      <c r="F21" s="22"/>
      <c r="G21" s="24" t="str">
        <f>"CW-"&amp;O21&amp;"-Tier"&amp;N21&amp;"-"&amp;L21&amp;"DHW-"&amp;M21&amp;"Dryer"</f>
        <v>CW-Front-Tier0-ElecDHW-ElecDryer</v>
      </c>
      <c r="H21" s="22" t="s">
        <v>44</v>
      </c>
      <c r="I21" s="23" t="s">
        <v>45</v>
      </c>
      <c r="J21">
        <v>4.5</v>
      </c>
      <c r="K21" t="s">
        <v>66</v>
      </c>
      <c r="L21" t="s">
        <v>67</v>
      </c>
      <c r="M21" t="s">
        <v>67</v>
      </c>
      <c r="N21" s="23">
        <v>0</v>
      </c>
      <c r="O21" s="22" t="s">
        <v>69</v>
      </c>
      <c r="P21">
        <v>1.84</v>
      </c>
      <c r="Q21">
        <v>4.7</v>
      </c>
      <c r="S21" t="str">
        <f t="shared" si="1"/>
        <v>Clothes washer, Front loading, Elec DHW, ElecDryer, Standard, IMEF =1.84, IWF =4.7</v>
      </c>
      <c r="U21" s="11"/>
      <c r="V21" s="33"/>
    </row>
    <row r="22" spans="2:22" x14ac:dyDescent="0.25">
      <c r="B22" t="str">
        <f t="shared" si="0"/>
        <v>FrontElecElec1</v>
      </c>
      <c r="C22" t="s">
        <v>70</v>
      </c>
      <c r="D22" t="s">
        <v>78</v>
      </c>
      <c r="F22" s="22"/>
      <c r="G22" s="24" t="str">
        <f t="shared" si="2"/>
        <v>CW-Front-Tier1-ElecDHW-ElecDryer</v>
      </c>
      <c r="H22" s="22" t="s">
        <v>44</v>
      </c>
      <c r="I22" t="s">
        <v>56</v>
      </c>
      <c r="J22">
        <v>4.5</v>
      </c>
      <c r="K22" t="s">
        <v>66</v>
      </c>
      <c r="L22" t="s">
        <v>67</v>
      </c>
      <c r="M22" t="s">
        <v>67</v>
      </c>
      <c r="N22">
        <v>1</v>
      </c>
      <c r="O22" s="12" t="s">
        <v>69</v>
      </c>
      <c r="P22" t="s">
        <v>70</v>
      </c>
      <c r="Q22" t="s">
        <v>71</v>
      </c>
      <c r="S22" t="str">
        <f t="shared" si="1"/>
        <v>Clothes washer, Front loading, Elec DHW, ElecDryer, Tier1, IMEF =2.38-2.74, IWF &lt;=3.7</v>
      </c>
      <c r="U22" s="11"/>
      <c r="V22" s="33"/>
    </row>
    <row r="23" spans="2:22" x14ac:dyDescent="0.25">
      <c r="B23" t="str">
        <f t="shared" si="0"/>
        <v>FrontElecElec2</v>
      </c>
      <c r="C23" t="s">
        <v>72</v>
      </c>
      <c r="D23" t="s">
        <v>79</v>
      </c>
      <c r="G23" s="24" t="str">
        <f t="shared" si="2"/>
        <v>CW-Front-Tier2-ElecDHW-ElecDryer</v>
      </c>
      <c r="H23" s="22" t="s">
        <v>44</v>
      </c>
      <c r="I23" t="s">
        <v>56</v>
      </c>
      <c r="J23">
        <v>4.5</v>
      </c>
      <c r="K23" t="s">
        <v>66</v>
      </c>
      <c r="L23" t="s">
        <v>67</v>
      </c>
      <c r="M23" t="s">
        <v>67</v>
      </c>
      <c r="N23">
        <v>2</v>
      </c>
      <c r="O23" s="12" t="s">
        <v>69</v>
      </c>
      <c r="P23" t="s">
        <v>72</v>
      </c>
      <c r="Q23" t="s">
        <v>73</v>
      </c>
      <c r="S23" t="str">
        <f t="shared" si="1"/>
        <v>Clothes washer, Front loading, Elec DHW, ElecDryer, Tier2, IMEF =2.74-2.92, IWF &lt;=3.2</v>
      </c>
      <c r="U23" s="11"/>
      <c r="V23" s="11"/>
    </row>
    <row r="24" spans="2:22" x14ac:dyDescent="0.25">
      <c r="B24" t="str">
        <f t="shared" si="0"/>
        <v>FrontElecElec3</v>
      </c>
      <c r="C24" t="s">
        <v>77</v>
      </c>
      <c r="D24" t="s">
        <v>79</v>
      </c>
      <c r="G24" s="24" t="str">
        <f t="shared" si="2"/>
        <v>CW-Front-Tier3-ElecDHW-ElecDryer</v>
      </c>
      <c r="H24" s="22" t="s">
        <v>44</v>
      </c>
      <c r="I24" t="s">
        <v>56</v>
      </c>
      <c r="J24">
        <v>4.5</v>
      </c>
      <c r="K24" t="s">
        <v>66</v>
      </c>
      <c r="L24" t="s">
        <v>67</v>
      </c>
      <c r="M24" t="s">
        <v>67</v>
      </c>
      <c r="N24">
        <v>3</v>
      </c>
      <c r="O24" s="12" t="s">
        <v>69</v>
      </c>
      <c r="P24" t="s">
        <v>74</v>
      </c>
      <c r="Q24" t="s">
        <v>73</v>
      </c>
      <c r="S24" t="str">
        <f t="shared" si="1"/>
        <v>Clothes washer, Front loading, Elec DHW, ElecDryer, Tier3, IMEF &gt;2.92, IWF &lt;=3.2</v>
      </c>
      <c r="U24" s="11"/>
      <c r="V24" s="11"/>
    </row>
    <row r="25" spans="2:22" x14ac:dyDescent="0.25">
      <c r="B25" t="str">
        <f t="shared" si="0"/>
        <v>FrontGasGas0</v>
      </c>
      <c r="C25">
        <f>P25</f>
        <v>1.84</v>
      </c>
      <c r="D25">
        <f>Q25</f>
        <v>4.7</v>
      </c>
      <c r="F25" s="22"/>
      <c r="G25" s="24" t="str">
        <f>"CW-"&amp;O25&amp;"-Tier"&amp;N25&amp;"-"&amp;L25&amp;"DHW-"&amp;M25&amp;"Dryer"</f>
        <v>CW-Front-Tier0-GasDHW-GasDryer</v>
      </c>
      <c r="H25" s="22" t="s">
        <v>44</v>
      </c>
      <c r="I25" s="23" t="s">
        <v>45</v>
      </c>
      <c r="J25">
        <v>4.5</v>
      </c>
      <c r="K25" t="s">
        <v>66</v>
      </c>
      <c r="L25" t="s">
        <v>68</v>
      </c>
      <c r="M25" t="s">
        <v>68</v>
      </c>
      <c r="N25" s="23">
        <v>0</v>
      </c>
      <c r="O25" s="22" t="s">
        <v>69</v>
      </c>
      <c r="P25">
        <v>1.84</v>
      </c>
      <c r="Q25">
        <v>4.7</v>
      </c>
      <c r="S25" t="str">
        <f t="shared" si="1"/>
        <v>Clothes washer, Front loading, Gas DHW, GasDryer, Standard, IMEF =1.84, IWF =4.7</v>
      </c>
      <c r="U25" s="11"/>
      <c r="V25" s="33"/>
    </row>
    <row r="26" spans="2:22" x14ac:dyDescent="0.25">
      <c r="B26" t="str">
        <f t="shared" si="0"/>
        <v>FrontGasGas1</v>
      </c>
      <c r="C26" t="s">
        <v>70</v>
      </c>
      <c r="D26" t="s">
        <v>78</v>
      </c>
      <c r="G26" s="24" t="str">
        <f t="shared" si="2"/>
        <v>CW-Front-Tier1-GasDHW-GasDryer</v>
      </c>
      <c r="H26" s="22" t="s">
        <v>44</v>
      </c>
      <c r="I26" t="s">
        <v>56</v>
      </c>
      <c r="J26">
        <v>4.5</v>
      </c>
      <c r="K26" t="s">
        <v>66</v>
      </c>
      <c r="L26" t="s">
        <v>68</v>
      </c>
      <c r="M26" t="s">
        <v>68</v>
      </c>
      <c r="N26">
        <v>1</v>
      </c>
      <c r="O26" s="12" t="s">
        <v>69</v>
      </c>
      <c r="P26" t="s">
        <v>70</v>
      </c>
      <c r="Q26" t="s">
        <v>71</v>
      </c>
      <c r="S26" t="str">
        <f t="shared" si="1"/>
        <v>Clothes washer, Front loading, Gas DHW, GasDryer, Tier1, IMEF =2.38-2.74, IWF &lt;=3.7</v>
      </c>
      <c r="U26" s="11"/>
      <c r="V26" s="11"/>
    </row>
    <row r="27" spans="2:22" x14ac:dyDescent="0.25">
      <c r="B27" t="str">
        <f t="shared" si="0"/>
        <v>FrontGasGas2</v>
      </c>
      <c r="C27" t="s">
        <v>72</v>
      </c>
      <c r="D27" t="s">
        <v>79</v>
      </c>
      <c r="G27" s="24" t="str">
        <f t="shared" si="2"/>
        <v>CW-Front-Tier2-GasDHW-GasDryer</v>
      </c>
      <c r="H27" s="22" t="s">
        <v>44</v>
      </c>
      <c r="I27" t="s">
        <v>56</v>
      </c>
      <c r="J27">
        <v>4.5</v>
      </c>
      <c r="K27" t="s">
        <v>66</v>
      </c>
      <c r="L27" t="s">
        <v>68</v>
      </c>
      <c r="M27" t="s">
        <v>68</v>
      </c>
      <c r="N27">
        <v>2</v>
      </c>
      <c r="O27" s="12" t="s">
        <v>69</v>
      </c>
      <c r="P27" t="s">
        <v>72</v>
      </c>
      <c r="Q27" t="s">
        <v>73</v>
      </c>
      <c r="S27" t="str">
        <f t="shared" si="1"/>
        <v>Clothes washer, Front loading, Gas DHW, GasDryer, Tier2, IMEF =2.74-2.92, IWF &lt;=3.2</v>
      </c>
      <c r="U27" s="11"/>
      <c r="V27" s="11"/>
    </row>
    <row r="28" spans="2:22" x14ac:dyDescent="0.25">
      <c r="B28" t="str">
        <f t="shared" si="0"/>
        <v>FrontGasGas3</v>
      </c>
      <c r="C28" t="s">
        <v>77</v>
      </c>
      <c r="D28" t="s">
        <v>79</v>
      </c>
      <c r="G28" s="24" t="str">
        <f t="shared" si="2"/>
        <v>CW-Front-Tier3-GasDHW-GasDryer</v>
      </c>
      <c r="H28" s="22" t="s">
        <v>44</v>
      </c>
      <c r="I28" t="s">
        <v>56</v>
      </c>
      <c r="J28">
        <v>4.5</v>
      </c>
      <c r="K28" t="s">
        <v>66</v>
      </c>
      <c r="L28" t="s">
        <v>68</v>
      </c>
      <c r="M28" t="s">
        <v>68</v>
      </c>
      <c r="N28">
        <v>3</v>
      </c>
      <c r="O28" s="12" t="s">
        <v>69</v>
      </c>
      <c r="P28" t="s">
        <v>74</v>
      </c>
      <c r="Q28" t="s">
        <v>73</v>
      </c>
      <c r="S28" t="str">
        <f t="shared" si="1"/>
        <v>Clothes washer, Front loading, Gas DHW, GasDryer, Tier3, IMEF &gt;2.92, IWF &lt;=3.2</v>
      </c>
      <c r="U28" s="11"/>
      <c r="V28" s="11"/>
    </row>
    <row r="29" spans="2:22" x14ac:dyDescent="0.25">
      <c r="B29" t="str">
        <f t="shared" si="0"/>
        <v>TopElecGas0</v>
      </c>
      <c r="C29">
        <f>P29</f>
        <v>1.57</v>
      </c>
      <c r="D29" t="str">
        <f>Q29</f>
        <v>&lt;=6.5</v>
      </c>
      <c r="G29" s="24" t="str">
        <f t="shared" ref="G29" si="3">"CW-"&amp;O29&amp;"-Tier"&amp;N29&amp;"-"&amp;L29&amp;"DHW-"&amp;M29&amp;"Dryer"</f>
        <v>CW-Top-Tier0-ElecDHW-GasDryer</v>
      </c>
      <c r="H29" s="22" t="s">
        <v>347</v>
      </c>
      <c r="I29" t="s">
        <v>45</v>
      </c>
      <c r="J29">
        <v>4.0999999999999996</v>
      </c>
      <c r="K29" t="s">
        <v>66</v>
      </c>
      <c r="L29" t="s">
        <v>67</v>
      </c>
      <c r="M29" t="s">
        <v>68</v>
      </c>
      <c r="N29">
        <v>0</v>
      </c>
      <c r="O29" s="12" t="s">
        <v>75</v>
      </c>
      <c r="P29">
        <v>1.57</v>
      </c>
      <c r="Q29" t="s">
        <v>346</v>
      </c>
      <c r="S29" t="str">
        <f t="shared" si="1"/>
        <v>Clothes washer, Top loading, Elec DHW, GasDryer, Standard, IMEF =1.57, IWF &lt;=6.5</v>
      </c>
      <c r="U29" s="11"/>
      <c r="V29" s="11"/>
    </row>
    <row r="30" spans="2:22" x14ac:dyDescent="0.25">
      <c r="B30" t="str">
        <f t="shared" si="0"/>
        <v>TopElecGas1</v>
      </c>
      <c r="C30" t="s">
        <v>354</v>
      </c>
      <c r="D30" t="s">
        <v>80</v>
      </c>
      <c r="G30" s="24" t="str">
        <f t="shared" si="2"/>
        <v>CW-Top-Tier1-ElecDHW-GasDryer</v>
      </c>
      <c r="H30" s="22" t="s">
        <v>347</v>
      </c>
      <c r="I30" t="s">
        <v>56</v>
      </c>
      <c r="J30">
        <v>4.0999999999999996</v>
      </c>
      <c r="K30" t="s">
        <v>66</v>
      </c>
      <c r="L30" t="s">
        <v>67</v>
      </c>
      <c r="M30" t="s">
        <v>68</v>
      </c>
      <c r="N30">
        <v>1</v>
      </c>
      <c r="O30" s="12" t="s">
        <v>75</v>
      </c>
      <c r="P30" t="s">
        <v>349</v>
      </c>
      <c r="Q30" t="s">
        <v>76</v>
      </c>
      <c r="S30" t="str">
        <f t="shared" si="1"/>
        <v>Clothes washer, Top loading, Elec DHW, GasDryer, Tier1, IMEF =2.06 to &lt;2.32, IWF &lt;=4.3</v>
      </c>
      <c r="U30" s="11"/>
      <c r="V30" s="11"/>
    </row>
    <row r="31" spans="2:22" x14ac:dyDescent="0.25">
      <c r="B31" t="str">
        <f t="shared" si="0"/>
        <v>TopElecGas2</v>
      </c>
      <c r="C31" t="s">
        <v>355</v>
      </c>
      <c r="D31" t="s">
        <v>78</v>
      </c>
      <c r="G31" s="24" t="str">
        <f t="shared" si="2"/>
        <v>CW-Top-Tier2-ElecDHW-GasDryer</v>
      </c>
      <c r="H31" s="22" t="s">
        <v>347</v>
      </c>
      <c r="I31" t="s">
        <v>56</v>
      </c>
      <c r="J31">
        <v>4.0999999999999996</v>
      </c>
      <c r="K31" t="s">
        <v>66</v>
      </c>
      <c r="L31" t="s">
        <v>67</v>
      </c>
      <c r="M31" t="s">
        <v>68</v>
      </c>
      <c r="N31">
        <v>2</v>
      </c>
      <c r="O31" s="12" t="s">
        <v>75</v>
      </c>
      <c r="P31" t="s">
        <v>350</v>
      </c>
      <c r="Q31" t="s">
        <v>71</v>
      </c>
      <c r="S31" t="str">
        <f t="shared" si="1"/>
        <v>Clothes washer, Top loading, Elec DHW, GasDryer, Tier2, IMEF =2.32 to &lt;2.76, IWF &lt;=3.7</v>
      </c>
      <c r="U31" s="11"/>
      <c r="V31" s="11"/>
    </row>
    <row r="32" spans="2:22" x14ac:dyDescent="0.25">
      <c r="B32" t="str">
        <f t="shared" si="0"/>
        <v>TopElecGas3</v>
      </c>
      <c r="C32" t="s">
        <v>356</v>
      </c>
      <c r="D32" t="s">
        <v>79</v>
      </c>
      <c r="G32" s="24" t="str">
        <f t="shared" ref="G32" si="4">"CW-"&amp;O32&amp;"-Tier"&amp;N32&amp;"-"&amp;L32&amp;"DHW-"&amp;M32&amp;"Dryer"</f>
        <v>CW-Top-Tier3-ElecDHW-GasDryer</v>
      </c>
      <c r="H32" s="22" t="s">
        <v>347</v>
      </c>
      <c r="I32" t="s">
        <v>56</v>
      </c>
      <c r="J32">
        <v>4.0999999999999996</v>
      </c>
      <c r="K32" t="s">
        <v>66</v>
      </c>
      <c r="L32" t="s">
        <v>67</v>
      </c>
      <c r="M32" t="s">
        <v>68</v>
      </c>
      <c r="N32">
        <v>3</v>
      </c>
      <c r="O32" s="218" t="s">
        <v>75</v>
      </c>
      <c r="P32" t="s">
        <v>345</v>
      </c>
      <c r="Q32" t="s">
        <v>73</v>
      </c>
      <c r="S32" t="str">
        <f t="shared" si="1"/>
        <v>Clothes washer, Top loading, Elec DHW, GasDryer, Tier3, IMEF &gt;=2.76, IWF &lt;=3.2</v>
      </c>
      <c r="U32" s="11"/>
      <c r="V32" s="11"/>
    </row>
    <row r="33" spans="2:22" x14ac:dyDescent="0.25">
      <c r="B33" t="str">
        <f t="shared" si="0"/>
        <v>TopGasElec0</v>
      </c>
      <c r="C33">
        <f>C29</f>
        <v>1.57</v>
      </c>
      <c r="D33" t="str">
        <f t="shared" ref="D33:D44" si="5">D29</f>
        <v>&lt;=6.5</v>
      </c>
      <c r="G33" s="24" t="str">
        <f t="shared" si="2"/>
        <v>CW-Top-Tier0-GasDHW-ElecDryer</v>
      </c>
      <c r="H33" s="22" t="s">
        <v>347</v>
      </c>
      <c r="I33" t="s">
        <v>45</v>
      </c>
      <c r="J33">
        <v>4.0999999999999996</v>
      </c>
      <c r="K33" t="s">
        <v>66</v>
      </c>
      <c r="L33" t="s">
        <v>68</v>
      </c>
      <c r="M33" t="s">
        <v>67</v>
      </c>
      <c r="N33">
        <v>0</v>
      </c>
      <c r="O33" s="218" t="s">
        <v>75</v>
      </c>
      <c r="P33">
        <f>P29</f>
        <v>1.57</v>
      </c>
      <c r="Q33" t="str">
        <f>Q29</f>
        <v>&lt;=6.5</v>
      </c>
      <c r="S33" t="str">
        <f t="shared" si="1"/>
        <v>Clothes washer, Top loading, Gas DHW, ElecDryer, Standard, IMEF =1.57, IWF &lt;=6.5</v>
      </c>
      <c r="U33" s="11"/>
      <c r="V33" s="11"/>
    </row>
    <row r="34" spans="2:22" x14ac:dyDescent="0.25">
      <c r="B34" t="str">
        <f t="shared" si="0"/>
        <v>TopGasElec1</v>
      </c>
      <c r="C34" t="str">
        <f t="shared" ref="C34:D34" si="6">C30</f>
        <v>2.06-2.32</v>
      </c>
      <c r="D34" t="str">
        <f t="shared" si="5"/>
        <v>le4.3</v>
      </c>
      <c r="G34" s="24" t="str">
        <f t="shared" si="2"/>
        <v>CW-Top-Tier1-GasDHW-ElecDryer</v>
      </c>
      <c r="H34" s="22" t="s">
        <v>347</v>
      </c>
      <c r="I34" t="s">
        <v>56</v>
      </c>
      <c r="J34">
        <v>4.0999999999999996</v>
      </c>
      <c r="K34" t="s">
        <v>66</v>
      </c>
      <c r="L34" t="s">
        <v>68</v>
      </c>
      <c r="M34" t="s">
        <v>67</v>
      </c>
      <c r="N34">
        <v>1</v>
      </c>
      <c r="O34" s="218" t="s">
        <v>75</v>
      </c>
      <c r="P34" t="str">
        <f t="shared" ref="P34:Q44" si="7">P30</f>
        <v>2.06 to &lt;2.32</v>
      </c>
      <c r="Q34" t="str">
        <f t="shared" si="7"/>
        <v>&lt;=4.3</v>
      </c>
      <c r="S34" t="str">
        <f t="shared" si="1"/>
        <v>Clothes washer, Top loading, Gas DHW, ElecDryer, Tier1, IMEF =2.06 to &lt;2.32, IWF &lt;=4.3</v>
      </c>
      <c r="U34" s="11"/>
      <c r="V34" s="11"/>
    </row>
    <row r="35" spans="2:22" x14ac:dyDescent="0.25">
      <c r="B35" t="str">
        <f t="shared" si="0"/>
        <v>TopGasElec2</v>
      </c>
      <c r="C35" t="str">
        <f t="shared" ref="C35:D35" si="8">C31</f>
        <v>2.32-2.76</v>
      </c>
      <c r="D35" t="str">
        <f t="shared" si="5"/>
        <v>le3.7</v>
      </c>
      <c r="G35" s="24" t="str">
        <f t="shared" si="2"/>
        <v>CW-Top-Tier2-GasDHW-ElecDryer</v>
      </c>
      <c r="H35" s="22" t="s">
        <v>347</v>
      </c>
      <c r="I35" t="s">
        <v>56</v>
      </c>
      <c r="J35">
        <v>4.0999999999999996</v>
      </c>
      <c r="K35" t="s">
        <v>66</v>
      </c>
      <c r="L35" t="s">
        <v>68</v>
      </c>
      <c r="M35" t="s">
        <v>67</v>
      </c>
      <c r="N35">
        <v>2</v>
      </c>
      <c r="O35" s="218" t="s">
        <v>75</v>
      </c>
      <c r="P35" t="str">
        <f t="shared" si="7"/>
        <v>2.32 to &lt;2.76</v>
      </c>
      <c r="Q35" t="str">
        <f t="shared" si="7"/>
        <v>&lt;=3.7</v>
      </c>
      <c r="S35" t="str">
        <f t="shared" si="1"/>
        <v>Clothes washer, Top loading, Gas DHW, ElecDryer, Tier2, IMEF =2.32 to &lt;2.76, IWF &lt;=3.7</v>
      </c>
      <c r="U35" s="11"/>
      <c r="V35" s="11"/>
    </row>
    <row r="36" spans="2:22" x14ac:dyDescent="0.25">
      <c r="B36" t="str">
        <f t="shared" si="0"/>
        <v>TopGasElec3</v>
      </c>
      <c r="C36" t="str">
        <f t="shared" ref="C36:D36" si="9">C32</f>
        <v>gt2.76</v>
      </c>
      <c r="D36" t="str">
        <f t="shared" si="5"/>
        <v>le3.2</v>
      </c>
      <c r="G36" s="24" t="str">
        <f t="shared" ref="G36" si="10">"CW-"&amp;O36&amp;"-Tier"&amp;N36&amp;"-"&amp;L36&amp;"DHW-"&amp;M36&amp;"Dryer"</f>
        <v>CW-Top-Tier3-GasDHW-ElecDryer</v>
      </c>
      <c r="H36" s="22" t="s">
        <v>347</v>
      </c>
      <c r="I36" t="s">
        <v>56</v>
      </c>
      <c r="J36">
        <v>4.0999999999999996</v>
      </c>
      <c r="K36" t="s">
        <v>66</v>
      </c>
      <c r="L36" t="s">
        <v>68</v>
      </c>
      <c r="M36" t="s">
        <v>67</v>
      </c>
      <c r="N36">
        <v>3</v>
      </c>
      <c r="O36" s="218" t="s">
        <v>75</v>
      </c>
      <c r="P36" t="str">
        <f t="shared" si="7"/>
        <v>&gt;=2.76</v>
      </c>
      <c r="Q36" t="str">
        <f t="shared" si="7"/>
        <v>&lt;=3.2</v>
      </c>
      <c r="S36" t="str">
        <f t="shared" si="1"/>
        <v>Clothes washer, Top loading, Gas DHW, ElecDryer, Tier3, IMEF &gt;=2.76, IWF &lt;=3.2</v>
      </c>
      <c r="U36" s="11"/>
      <c r="V36" s="11"/>
    </row>
    <row r="37" spans="2:22" x14ac:dyDescent="0.25">
      <c r="B37" t="str">
        <f t="shared" si="0"/>
        <v>TopElecElec0</v>
      </c>
      <c r="C37">
        <f t="shared" ref="C37:D37" si="11">C33</f>
        <v>1.57</v>
      </c>
      <c r="D37" t="str">
        <f t="shared" si="5"/>
        <v>&lt;=6.5</v>
      </c>
      <c r="G37" s="24" t="str">
        <f t="shared" ref="G37" si="12">"CW-"&amp;O37&amp;"-Tier"&amp;N37&amp;"-"&amp;L37&amp;"DHW-"&amp;M37&amp;"Dryer"</f>
        <v>CW-Top-Tier0-ElecDHW-ElecDryer</v>
      </c>
      <c r="H37" s="22" t="s">
        <v>347</v>
      </c>
      <c r="I37" t="s">
        <v>45</v>
      </c>
      <c r="J37">
        <v>4.0999999999999996</v>
      </c>
      <c r="K37" t="s">
        <v>66</v>
      </c>
      <c r="L37" t="s">
        <v>67</v>
      </c>
      <c r="M37" t="s">
        <v>67</v>
      </c>
      <c r="N37">
        <v>0</v>
      </c>
      <c r="O37" s="218" t="s">
        <v>75</v>
      </c>
      <c r="P37">
        <f t="shared" si="7"/>
        <v>1.57</v>
      </c>
      <c r="Q37" t="str">
        <f t="shared" si="7"/>
        <v>&lt;=6.5</v>
      </c>
      <c r="S37" t="str">
        <f t="shared" si="1"/>
        <v>Clothes washer, Top loading, Elec DHW, ElecDryer, Standard, IMEF =1.57, IWF &lt;=6.5</v>
      </c>
      <c r="U37" s="11"/>
      <c r="V37" s="11"/>
    </row>
    <row r="38" spans="2:22" x14ac:dyDescent="0.25">
      <c r="B38" t="str">
        <f t="shared" si="0"/>
        <v>TopElecElec1</v>
      </c>
      <c r="C38" t="str">
        <f t="shared" ref="C38:D38" si="13">C34</f>
        <v>2.06-2.32</v>
      </c>
      <c r="D38" t="str">
        <f t="shared" si="5"/>
        <v>le4.3</v>
      </c>
      <c r="G38" s="24" t="str">
        <f t="shared" si="2"/>
        <v>CW-Top-Tier1-ElecDHW-ElecDryer</v>
      </c>
      <c r="H38" s="22" t="s">
        <v>347</v>
      </c>
      <c r="I38" t="s">
        <v>56</v>
      </c>
      <c r="J38">
        <v>4.0999999999999996</v>
      </c>
      <c r="K38" t="s">
        <v>66</v>
      </c>
      <c r="L38" t="s">
        <v>67</v>
      </c>
      <c r="M38" t="s">
        <v>67</v>
      </c>
      <c r="N38">
        <v>1</v>
      </c>
      <c r="O38" s="218" t="s">
        <v>75</v>
      </c>
      <c r="P38" t="str">
        <f t="shared" si="7"/>
        <v>2.06 to &lt;2.32</v>
      </c>
      <c r="Q38" t="str">
        <f t="shared" si="7"/>
        <v>&lt;=4.3</v>
      </c>
      <c r="S38" t="str">
        <f t="shared" si="1"/>
        <v>Clothes washer, Top loading, Elec DHW, ElecDryer, Tier1, IMEF =2.06 to &lt;2.32, IWF &lt;=4.3</v>
      </c>
      <c r="U38" s="11"/>
      <c r="V38" s="11"/>
    </row>
    <row r="39" spans="2:22" x14ac:dyDescent="0.25">
      <c r="B39" t="str">
        <f t="shared" si="0"/>
        <v>TopElecElec2</v>
      </c>
      <c r="C39" t="str">
        <f t="shared" ref="C39:D39" si="14">C35</f>
        <v>2.32-2.76</v>
      </c>
      <c r="D39" t="str">
        <f t="shared" si="5"/>
        <v>le3.7</v>
      </c>
      <c r="G39" s="24" t="str">
        <f t="shared" si="2"/>
        <v>CW-Top-Tier2-ElecDHW-ElecDryer</v>
      </c>
      <c r="H39" s="22" t="s">
        <v>347</v>
      </c>
      <c r="I39" t="s">
        <v>56</v>
      </c>
      <c r="J39">
        <v>4.0999999999999996</v>
      </c>
      <c r="K39" t="s">
        <v>66</v>
      </c>
      <c r="L39" t="s">
        <v>67</v>
      </c>
      <c r="M39" t="s">
        <v>67</v>
      </c>
      <c r="N39">
        <v>2</v>
      </c>
      <c r="O39" s="218" t="s">
        <v>75</v>
      </c>
      <c r="P39" t="str">
        <f t="shared" si="7"/>
        <v>2.32 to &lt;2.76</v>
      </c>
      <c r="Q39" t="str">
        <f t="shared" si="7"/>
        <v>&lt;=3.7</v>
      </c>
      <c r="S39" t="str">
        <f t="shared" si="1"/>
        <v>Clothes washer, Top loading, Elec DHW, ElecDryer, Tier2, IMEF =2.32 to &lt;2.76, IWF &lt;=3.7</v>
      </c>
    </row>
    <row r="40" spans="2:22" x14ac:dyDescent="0.25">
      <c r="B40" t="str">
        <f t="shared" si="0"/>
        <v>TopElecElec3</v>
      </c>
      <c r="C40" t="str">
        <f t="shared" ref="C40:D40" si="15">C36</f>
        <v>gt2.76</v>
      </c>
      <c r="D40" t="str">
        <f t="shared" si="5"/>
        <v>le3.2</v>
      </c>
      <c r="G40" s="24" t="str">
        <f t="shared" ref="G40" si="16">"CW-"&amp;O40&amp;"-Tier"&amp;N40&amp;"-"&amp;L40&amp;"DHW-"&amp;M40&amp;"Dryer"</f>
        <v>CW-Top-Tier3-ElecDHW-ElecDryer</v>
      </c>
      <c r="H40" s="22" t="s">
        <v>347</v>
      </c>
      <c r="I40" t="s">
        <v>56</v>
      </c>
      <c r="J40">
        <v>4.0999999999999996</v>
      </c>
      <c r="K40" t="s">
        <v>66</v>
      </c>
      <c r="L40" t="s">
        <v>67</v>
      </c>
      <c r="M40" t="s">
        <v>67</v>
      </c>
      <c r="N40">
        <v>3</v>
      </c>
      <c r="O40" s="218" t="s">
        <v>75</v>
      </c>
      <c r="P40" t="str">
        <f t="shared" si="7"/>
        <v>&gt;=2.76</v>
      </c>
      <c r="Q40" t="str">
        <f t="shared" si="7"/>
        <v>&lt;=3.2</v>
      </c>
      <c r="S40" t="str">
        <f t="shared" si="1"/>
        <v>Clothes washer, Top loading, Elec DHW, ElecDryer, Tier3, IMEF &gt;=2.76, IWF &lt;=3.2</v>
      </c>
    </row>
    <row r="41" spans="2:22" x14ac:dyDescent="0.25">
      <c r="B41" t="str">
        <f t="shared" si="0"/>
        <v>TopGasGas0</v>
      </c>
      <c r="C41">
        <f t="shared" ref="C41:D41" si="17">C37</f>
        <v>1.57</v>
      </c>
      <c r="D41" t="str">
        <f t="shared" si="5"/>
        <v>&lt;=6.5</v>
      </c>
      <c r="G41" s="24" t="str">
        <f t="shared" si="2"/>
        <v>CW-Top-Tier0-GasDHW-GasDryer</v>
      </c>
      <c r="H41" s="22" t="s">
        <v>347</v>
      </c>
      <c r="I41" t="s">
        <v>45</v>
      </c>
      <c r="J41">
        <v>4.0999999999999996</v>
      </c>
      <c r="K41" t="s">
        <v>66</v>
      </c>
      <c r="L41" t="s">
        <v>68</v>
      </c>
      <c r="M41" t="s">
        <v>68</v>
      </c>
      <c r="N41">
        <v>0</v>
      </c>
      <c r="O41" s="218" t="s">
        <v>75</v>
      </c>
      <c r="P41">
        <f t="shared" si="7"/>
        <v>1.57</v>
      </c>
      <c r="Q41" t="str">
        <f t="shared" si="7"/>
        <v>&lt;=6.5</v>
      </c>
      <c r="S41" t="str">
        <f t="shared" si="1"/>
        <v>Clothes washer, Top loading, Gas DHW, GasDryer, Standard, IMEF =1.57, IWF &lt;=6.5</v>
      </c>
    </row>
    <row r="42" spans="2:22" x14ac:dyDescent="0.25">
      <c r="B42" t="str">
        <f t="shared" si="0"/>
        <v>TopGasGas1</v>
      </c>
      <c r="C42" t="str">
        <f t="shared" ref="C42:D42" si="18">C38</f>
        <v>2.06-2.32</v>
      </c>
      <c r="D42" t="str">
        <f t="shared" si="5"/>
        <v>le4.3</v>
      </c>
      <c r="G42" s="24" t="str">
        <f t="shared" si="2"/>
        <v>CW-Top-Tier1-GasDHW-GasDryer</v>
      </c>
      <c r="H42" s="22" t="s">
        <v>347</v>
      </c>
      <c r="I42" t="s">
        <v>56</v>
      </c>
      <c r="J42">
        <v>4.0999999999999996</v>
      </c>
      <c r="K42" t="s">
        <v>66</v>
      </c>
      <c r="L42" t="s">
        <v>68</v>
      </c>
      <c r="M42" t="s">
        <v>68</v>
      </c>
      <c r="N42">
        <v>1</v>
      </c>
      <c r="O42" s="218" t="s">
        <v>75</v>
      </c>
      <c r="P42" t="str">
        <f t="shared" si="7"/>
        <v>2.06 to &lt;2.32</v>
      </c>
      <c r="Q42" t="str">
        <f t="shared" si="7"/>
        <v>&lt;=4.3</v>
      </c>
      <c r="S42" t="str">
        <f t="shared" si="1"/>
        <v>Clothes washer, Top loading, Gas DHW, GasDryer, Tier1, IMEF =2.06 to &lt;2.32, IWF &lt;=4.3</v>
      </c>
    </row>
    <row r="43" spans="2:22" x14ac:dyDescent="0.25">
      <c r="B43" t="str">
        <f t="shared" si="0"/>
        <v>TopGasGas2</v>
      </c>
      <c r="C43" t="str">
        <f t="shared" ref="C43:D43" si="19">C39</f>
        <v>2.32-2.76</v>
      </c>
      <c r="D43" t="str">
        <f t="shared" si="5"/>
        <v>le3.7</v>
      </c>
      <c r="G43" s="24" t="str">
        <f t="shared" si="2"/>
        <v>CW-Top-Tier2-GasDHW-GasDryer</v>
      </c>
      <c r="H43" s="22" t="s">
        <v>347</v>
      </c>
      <c r="I43" t="s">
        <v>56</v>
      </c>
      <c r="J43">
        <v>4.0999999999999996</v>
      </c>
      <c r="K43" t="s">
        <v>66</v>
      </c>
      <c r="L43" t="s">
        <v>68</v>
      </c>
      <c r="M43" t="s">
        <v>68</v>
      </c>
      <c r="N43">
        <v>2</v>
      </c>
      <c r="O43" s="218" t="s">
        <v>75</v>
      </c>
      <c r="P43" t="str">
        <f t="shared" si="7"/>
        <v>2.32 to &lt;2.76</v>
      </c>
      <c r="Q43" t="str">
        <f t="shared" si="7"/>
        <v>&lt;=3.7</v>
      </c>
      <c r="S43" t="str">
        <f t="shared" si="1"/>
        <v>Clothes washer, Top loading, Gas DHW, GasDryer, Tier2, IMEF =2.32 to &lt;2.76, IWF &lt;=3.7</v>
      </c>
    </row>
    <row r="44" spans="2:22" x14ac:dyDescent="0.25">
      <c r="B44" t="str">
        <f t="shared" si="0"/>
        <v>TopGasGas3</v>
      </c>
      <c r="C44" t="str">
        <f t="shared" ref="C44:D44" si="20">C40</f>
        <v>gt2.76</v>
      </c>
      <c r="D44" t="str">
        <f t="shared" si="5"/>
        <v>le3.2</v>
      </c>
      <c r="G44" s="24" t="str">
        <f t="shared" ref="G44" si="21">"CW-"&amp;O44&amp;"-Tier"&amp;N44&amp;"-"&amp;L44&amp;"DHW-"&amp;M44&amp;"Dryer"</f>
        <v>CW-Top-Tier3-GasDHW-GasDryer</v>
      </c>
      <c r="H44" s="22" t="s">
        <v>347</v>
      </c>
      <c r="I44" t="s">
        <v>56</v>
      </c>
      <c r="J44">
        <v>4.0999999999999996</v>
      </c>
      <c r="K44" t="s">
        <v>66</v>
      </c>
      <c r="L44" t="s">
        <v>68</v>
      </c>
      <c r="M44" t="s">
        <v>68</v>
      </c>
      <c r="N44">
        <v>3</v>
      </c>
      <c r="O44" s="218" t="s">
        <v>75</v>
      </c>
      <c r="P44" t="str">
        <f t="shared" si="7"/>
        <v>&gt;=2.76</v>
      </c>
      <c r="Q44" t="str">
        <f t="shared" si="7"/>
        <v>&lt;=3.2</v>
      </c>
      <c r="S44" t="str">
        <f t="shared" si="1"/>
        <v>Clothes washer, Top loading, Gas DHW, GasDryer, Tier3, IMEF &gt;=2.76, IWF &lt;=3.2</v>
      </c>
    </row>
    <row r="45" spans="2:22" x14ac:dyDescent="0.25">
      <c r="G45" s="24"/>
    </row>
    <row r="46" spans="2:22" x14ac:dyDescent="0.25">
      <c r="G46" s="24"/>
    </row>
    <row r="47" spans="2:22" x14ac:dyDescent="0.25">
      <c r="G47" s="24"/>
    </row>
    <row r="48" spans="2:22" x14ac:dyDescent="0.25">
      <c r="G48" s="24"/>
    </row>
    <row r="49" spans="7:7" x14ac:dyDescent="0.25">
      <c r="G49" s="24"/>
    </row>
    <row r="50" spans="7:7" x14ac:dyDescent="0.25">
      <c r="G50" s="24"/>
    </row>
    <row r="51" spans="7:7" x14ac:dyDescent="0.25">
      <c r="G51" s="24"/>
    </row>
    <row r="52" spans="7:7" x14ac:dyDescent="0.25">
      <c r="G52" s="24"/>
    </row>
    <row r="53" spans="7:7" x14ac:dyDescent="0.25">
      <c r="G53" s="24"/>
    </row>
    <row r="54" spans="7:7" x14ac:dyDescent="0.25">
      <c r="G54" s="24"/>
    </row>
    <row r="55" spans="7:7" x14ac:dyDescent="0.25">
      <c r="G55" s="24"/>
    </row>
    <row r="56" spans="7:7" x14ac:dyDescent="0.25">
      <c r="G56" s="24"/>
    </row>
    <row r="57" spans="7:7" x14ac:dyDescent="0.25">
      <c r="G57" s="24"/>
    </row>
    <row r="58" spans="7:7" x14ac:dyDescent="0.25">
      <c r="G58" s="24"/>
    </row>
    <row r="59" spans="7:7" x14ac:dyDescent="0.25">
      <c r="G59" s="24"/>
    </row>
    <row r="60" spans="7:7" x14ac:dyDescent="0.25">
      <c r="G60" s="24"/>
    </row>
    <row r="61" spans="7:7" x14ac:dyDescent="0.25">
      <c r="G61" s="24"/>
    </row>
    <row r="62" spans="7:7" x14ac:dyDescent="0.25">
      <c r="G62" s="24"/>
    </row>
    <row r="63" spans="7:7" x14ac:dyDescent="0.25">
      <c r="G63" s="24"/>
    </row>
    <row r="65" spans="7:7" x14ac:dyDescent="0.25">
      <c r="G65" s="24"/>
    </row>
    <row r="66" spans="7:7" x14ac:dyDescent="0.25">
      <c r="G66" s="24"/>
    </row>
    <row r="67" spans="7:7" x14ac:dyDescent="0.25">
      <c r="G67" s="24"/>
    </row>
    <row r="68" spans="7:7" x14ac:dyDescent="0.25">
      <c r="G68" s="24"/>
    </row>
    <row r="69" spans="7:7" x14ac:dyDescent="0.25">
      <c r="G69" s="24"/>
    </row>
    <row r="70" spans="7:7" x14ac:dyDescent="0.25">
      <c r="G70" s="24"/>
    </row>
    <row r="71" spans="7:7" x14ac:dyDescent="0.25">
      <c r="G71" s="24"/>
    </row>
    <row r="72" spans="7:7" x14ac:dyDescent="0.25">
      <c r="G72" s="24"/>
    </row>
    <row r="73" spans="7:7" x14ac:dyDescent="0.25">
      <c r="G73" s="24"/>
    </row>
    <row r="74" spans="7:7" x14ac:dyDescent="0.25">
      <c r="G74" s="24"/>
    </row>
    <row r="75" spans="7:7" x14ac:dyDescent="0.25">
      <c r="G75" s="24"/>
    </row>
    <row r="76" spans="7:7" x14ac:dyDescent="0.25">
      <c r="G76" s="24"/>
    </row>
    <row r="77" spans="7:7" x14ac:dyDescent="0.25">
      <c r="G77" s="24"/>
    </row>
    <row r="78" spans="7:7" x14ac:dyDescent="0.25">
      <c r="G78" s="24"/>
    </row>
    <row r="79" spans="7:7" x14ac:dyDescent="0.25">
      <c r="G79" s="24"/>
    </row>
    <row r="80" spans="7:7" x14ac:dyDescent="0.25">
      <c r="G80" s="24"/>
    </row>
    <row r="81" spans="7:7" x14ac:dyDescent="0.25">
      <c r="G81" s="24"/>
    </row>
    <row r="82" spans="7:7" x14ac:dyDescent="0.25">
      <c r="G82" s="24"/>
    </row>
    <row r="83" spans="7:7" x14ac:dyDescent="0.25">
      <c r="G83" s="24"/>
    </row>
    <row r="84" spans="7:7" x14ac:dyDescent="0.25">
      <c r="G84" s="24"/>
    </row>
    <row r="85" spans="7:7" x14ac:dyDescent="0.25">
      <c r="G85" s="24"/>
    </row>
    <row r="86" spans="7:7" x14ac:dyDescent="0.25">
      <c r="G86" s="24"/>
    </row>
    <row r="87" spans="7:7" x14ac:dyDescent="0.25">
      <c r="G87" s="24"/>
    </row>
    <row r="88" spans="7:7" x14ac:dyDescent="0.25">
      <c r="G88" s="24"/>
    </row>
  </sheetData>
  <pageMargins left="0.7" right="0.7" top="0.75" bottom="0.75" header="0.3" footer="0.3"/>
  <pageSetup orientation="portrait" horizontalDpi="0" verticalDpi="0" r:id="rId1"/>
  <headerFooter>
    <oddFooter>&amp;L&amp;Z&amp;F &amp;A&amp;C&amp;P&amp;R&amp;D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G47"/>
  <sheetViews>
    <sheetView workbookViewId="0"/>
  </sheetViews>
  <sheetFormatPr defaultRowHeight="12.75" x14ac:dyDescent="0.2"/>
  <cols>
    <col min="1" max="1" width="1.42578125" style="111" customWidth="1"/>
    <col min="2" max="2" width="18.7109375" style="111" customWidth="1"/>
    <col min="3" max="3" width="28.42578125" style="111" customWidth="1"/>
    <col min="4" max="4" width="15.85546875" style="111" bestFit="1" customWidth="1"/>
    <col min="5" max="5" width="13.7109375" style="111" bestFit="1" customWidth="1"/>
    <col min="6" max="6" width="19.28515625" style="111" customWidth="1"/>
    <col min="7" max="16384" width="9.140625" style="111"/>
  </cols>
  <sheetData>
    <row r="1" spans="2:7" ht="23.25" x14ac:dyDescent="0.35">
      <c r="B1" s="226" t="s">
        <v>170</v>
      </c>
      <c r="C1" s="226"/>
      <c r="D1" s="226"/>
      <c r="E1" s="226"/>
      <c r="F1" s="226"/>
    </row>
    <row r="2" spans="2:7" ht="16.5" x14ac:dyDescent="0.25">
      <c r="B2" s="227" t="s">
        <v>171</v>
      </c>
      <c r="C2" s="227"/>
      <c r="D2" s="227"/>
      <c r="E2" s="227"/>
      <c r="F2" s="227"/>
    </row>
    <row r="3" spans="2:7" x14ac:dyDescent="0.2">
      <c r="B3" s="228" t="s">
        <v>172</v>
      </c>
      <c r="C3" s="228"/>
      <c r="D3" s="228"/>
      <c r="E3" s="228"/>
      <c r="F3" s="228"/>
    </row>
    <row r="4" spans="2:7" ht="13.5" thickBot="1" x14ac:dyDescent="0.25"/>
    <row r="5" spans="2:7" ht="40.5" thickBot="1" x14ac:dyDescent="0.25">
      <c r="C5" s="112" t="s">
        <v>173</v>
      </c>
      <c r="D5" s="113" t="s">
        <v>174</v>
      </c>
      <c r="E5" s="114" t="s">
        <v>175</v>
      </c>
      <c r="F5" s="115" t="s">
        <v>272</v>
      </c>
    </row>
    <row r="6" spans="2:7" x14ac:dyDescent="0.2">
      <c r="C6" s="116" t="s">
        <v>176</v>
      </c>
      <c r="D6" s="117" t="s">
        <v>177</v>
      </c>
      <c r="E6" s="118" t="s">
        <v>178</v>
      </c>
      <c r="F6" s="115"/>
    </row>
    <row r="7" spans="2:7" x14ac:dyDescent="0.2">
      <c r="C7" s="119" t="s">
        <v>179</v>
      </c>
      <c r="D7" s="120" t="s">
        <v>180</v>
      </c>
      <c r="E7" s="121" t="s">
        <v>181</v>
      </c>
      <c r="F7" s="115"/>
    </row>
    <row r="8" spans="2:7" x14ac:dyDescent="0.2">
      <c r="C8" s="119" t="s">
        <v>182</v>
      </c>
      <c r="D8" s="120" t="s">
        <v>183</v>
      </c>
      <c r="E8" s="121" t="s">
        <v>184</v>
      </c>
      <c r="F8" s="115"/>
    </row>
    <row r="9" spans="2:7" x14ac:dyDescent="0.2">
      <c r="C9" s="119" t="s">
        <v>185</v>
      </c>
      <c r="D9" s="120" t="s">
        <v>186</v>
      </c>
      <c r="E9" s="121" t="s">
        <v>187</v>
      </c>
      <c r="F9" s="115"/>
    </row>
    <row r="10" spans="2:7" x14ac:dyDescent="0.2">
      <c r="C10" s="119" t="s">
        <v>343</v>
      </c>
      <c r="D10" s="120" t="s">
        <v>342</v>
      </c>
      <c r="E10" s="121" t="s">
        <v>191</v>
      </c>
      <c r="F10" s="115"/>
    </row>
    <row r="11" spans="2:7" ht="15" x14ac:dyDescent="0.25">
      <c r="C11" s="119" t="s">
        <v>188</v>
      </c>
      <c r="D11" s="120" t="s">
        <v>186</v>
      </c>
      <c r="E11" s="121" t="s">
        <v>187</v>
      </c>
      <c r="F11" s="115"/>
      <c r="G11"/>
    </row>
    <row r="12" spans="2:7" x14ac:dyDescent="0.2">
      <c r="C12" s="119" t="s">
        <v>189</v>
      </c>
      <c r="D12" s="120" t="s">
        <v>190</v>
      </c>
      <c r="E12" s="122" t="s">
        <v>191</v>
      </c>
      <c r="F12" s="115"/>
    </row>
    <row r="13" spans="2:7" ht="13.5" thickBot="1" x14ac:dyDescent="0.25">
      <c r="C13" s="123" t="s">
        <v>192</v>
      </c>
      <c r="D13" s="124" t="s">
        <v>193</v>
      </c>
      <c r="E13" s="125" t="s">
        <v>191</v>
      </c>
      <c r="F13" s="115"/>
    </row>
    <row r="14" spans="2:7" ht="12.75" customHeight="1" x14ac:dyDescent="0.2">
      <c r="D14" s="126"/>
      <c r="E14" s="126"/>
      <c r="F14" s="115"/>
    </row>
    <row r="15" spans="2:7" ht="12.75" customHeight="1" x14ac:dyDescent="0.2">
      <c r="B15" s="229" t="s">
        <v>194</v>
      </c>
      <c r="C15" s="230"/>
      <c r="D15" s="230"/>
      <c r="E15" s="230"/>
      <c r="F15" s="230"/>
    </row>
    <row r="16" spans="2:7" ht="12.75" customHeight="1" x14ac:dyDescent="0.2">
      <c r="B16" s="230"/>
      <c r="C16" s="230"/>
      <c r="D16" s="230"/>
      <c r="E16" s="230"/>
      <c r="F16" s="230"/>
    </row>
    <row r="17" spans="2:6" x14ac:dyDescent="0.2">
      <c r="B17" s="230"/>
      <c r="C17" s="230"/>
      <c r="D17" s="230"/>
      <c r="E17" s="230"/>
      <c r="F17" s="230"/>
    </row>
    <row r="18" spans="2:6" ht="29.25" customHeight="1" x14ac:dyDescent="0.2">
      <c r="B18" s="230"/>
      <c r="C18" s="230"/>
      <c r="D18" s="230"/>
      <c r="E18" s="230"/>
      <c r="F18" s="230"/>
    </row>
    <row r="19" spans="2:6" ht="24.75" customHeight="1" x14ac:dyDescent="0.2">
      <c r="B19" s="231" t="s">
        <v>195</v>
      </c>
      <c r="C19" s="232"/>
      <c r="D19" s="232"/>
      <c r="E19" s="232"/>
      <c r="F19" s="232"/>
    </row>
    <row r="20" spans="2:6" ht="14.25" customHeight="1" x14ac:dyDescent="0.2">
      <c r="B20" s="232"/>
      <c r="C20" s="232"/>
      <c r="D20" s="232"/>
      <c r="E20" s="232"/>
      <c r="F20" s="232"/>
    </row>
    <row r="22" spans="2:6" x14ac:dyDescent="0.2">
      <c r="B22" s="127" t="s">
        <v>196</v>
      </c>
    </row>
    <row r="23" spans="2:6" x14ac:dyDescent="0.2">
      <c r="B23" s="225" t="s">
        <v>197</v>
      </c>
      <c r="C23" s="225"/>
      <c r="D23" s="225"/>
      <c r="E23" s="225"/>
      <c r="F23" s="225"/>
    </row>
    <row r="24" spans="2:6" x14ac:dyDescent="0.2">
      <c r="B24" s="225"/>
      <c r="C24" s="225"/>
      <c r="D24" s="225"/>
      <c r="E24" s="225"/>
      <c r="F24" s="225"/>
    </row>
    <row r="25" spans="2:6" x14ac:dyDescent="0.2">
      <c r="B25" s="225" t="s">
        <v>198</v>
      </c>
      <c r="C25" s="225"/>
      <c r="D25" s="225"/>
      <c r="E25" s="225"/>
      <c r="F25" s="225"/>
    </row>
    <row r="26" spans="2:6" x14ac:dyDescent="0.2">
      <c r="B26" s="225"/>
      <c r="C26" s="225"/>
      <c r="D26" s="225"/>
      <c r="E26" s="225"/>
      <c r="F26" s="225"/>
    </row>
    <row r="27" spans="2:6" x14ac:dyDescent="0.2">
      <c r="B27" s="225"/>
      <c r="C27" s="225"/>
      <c r="D27" s="225"/>
      <c r="E27" s="225"/>
      <c r="F27" s="225"/>
    </row>
    <row r="28" spans="2:6" x14ac:dyDescent="0.2">
      <c r="B28" s="225"/>
      <c r="C28" s="225"/>
      <c r="D28" s="225"/>
      <c r="E28" s="225"/>
      <c r="F28" s="225"/>
    </row>
    <row r="29" spans="2:6" x14ac:dyDescent="0.2">
      <c r="B29" s="225"/>
      <c r="C29" s="225"/>
      <c r="D29" s="225"/>
      <c r="E29" s="225"/>
      <c r="F29" s="225"/>
    </row>
    <row r="30" spans="2:6" x14ac:dyDescent="0.2">
      <c r="B30" s="225"/>
      <c r="C30" s="225"/>
      <c r="D30" s="225"/>
      <c r="E30" s="225"/>
      <c r="F30" s="225"/>
    </row>
    <row r="31" spans="2:6" x14ac:dyDescent="0.2">
      <c r="B31" s="225"/>
      <c r="C31" s="225"/>
      <c r="D31" s="225"/>
      <c r="E31" s="225"/>
      <c r="F31" s="225"/>
    </row>
    <row r="32" spans="2:6" x14ac:dyDescent="0.2">
      <c r="B32" s="225"/>
      <c r="C32" s="225"/>
      <c r="D32" s="225"/>
      <c r="E32" s="225"/>
      <c r="F32" s="225"/>
    </row>
    <row r="33" spans="2:6" x14ac:dyDescent="0.2">
      <c r="B33" s="225"/>
      <c r="C33" s="225"/>
      <c r="D33" s="225"/>
      <c r="E33" s="225"/>
      <c r="F33" s="225"/>
    </row>
    <row r="34" spans="2:6" x14ac:dyDescent="0.2">
      <c r="B34" s="225" t="s">
        <v>199</v>
      </c>
      <c r="C34" s="225"/>
      <c r="D34" s="225"/>
      <c r="E34" s="225"/>
      <c r="F34" s="225"/>
    </row>
    <row r="35" spans="2:6" x14ac:dyDescent="0.2">
      <c r="B35" s="225"/>
      <c r="C35" s="225"/>
      <c r="D35" s="225"/>
      <c r="E35" s="225"/>
      <c r="F35" s="225"/>
    </row>
    <row r="36" spans="2:6" x14ac:dyDescent="0.2">
      <c r="B36" s="225"/>
      <c r="C36" s="225"/>
      <c r="D36" s="225"/>
      <c r="E36" s="225"/>
      <c r="F36" s="225"/>
    </row>
    <row r="37" spans="2:6" x14ac:dyDescent="0.2">
      <c r="B37" s="225"/>
      <c r="C37" s="225"/>
      <c r="D37" s="225"/>
      <c r="E37" s="225"/>
      <c r="F37" s="225"/>
    </row>
    <row r="38" spans="2:6" x14ac:dyDescent="0.2">
      <c r="B38" s="225"/>
      <c r="C38" s="225"/>
      <c r="D38" s="225"/>
      <c r="E38" s="225"/>
      <c r="F38" s="225"/>
    </row>
    <row r="39" spans="2:6" x14ac:dyDescent="0.2">
      <c r="B39" s="225"/>
      <c r="C39" s="225"/>
      <c r="D39" s="225"/>
      <c r="E39" s="225"/>
      <c r="F39" s="225"/>
    </row>
    <row r="40" spans="2:6" x14ac:dyDescent="0.2">
      <c r="B40" s="225" t="s">
        <v>200</v>
      </c>
      <c r="C40" s="225"/>
      <c r="D40" s="225"/>
      <c r="E40" s="225"/>
      <c r="F40" s="225"/>
    </row>
    <row r="41" spans="2:6" x14ac:dyDescent="0.2">
      <c r="B41" s="225"/>
      <c r="C41" s="225"/>
      <c r="D41" s="225"/>
      <c r="E41" s="225"/>
      <c r="F41" s="225"/>
    </row>
    <row r="42" spans="2:6" x14ac:dyDescent="0.2">
      <c r="B42" s="225"/>
      <c r="C42" s="225"/>
      <c r="D42" s="225"/>
      <c r="E42" s="225"/>
      <c r="F42" s="225"/>
    </row>
    <row r="43" spans="2:6" x14ac:dyDescent="0.2">
      <c r="B43" s="225"/>
      <c r="C43" s="225"/>
      <c r="D43" s="225"/>
      <c r="E43" s="225"/>
      <c r="F43" s="225"/>
    </row>
    <row r="44" spans="2:6" x14ac:dyDescent="0.2">
      <c r="B44" s="225"/>
      <c r="C44" s="225"/>
      <c r="D44" s="225"/>
      <c r="E44" s="225"/>
      <c r="F44" s="225"/>
    </row>
    <row r="45" spans="2:6" x14ac:dyDescent="0.2">
      <c r="B45" s="225"/>
      <c r="C45" s="225"/>
      <c r="D45" s="225"/>
      <c r="E45" s="225"/>
      <c r="F45" s="225"/>
    </row>
    <row r="47" spans="2:6" x14ac:dyDescent="0.2">
      <c r="B47" s="128" t="s">
        <v>201</v>
      </c>
    </row>
  </sheetData>
  <mergeCells count="9">
    <mergeCell ref="B25:F33"/>
    <mergeCell ref="B34:F39"/>
    <mergeCell ref="B40:F45"/>
    <mergeCell ref="B1:F1"/>
    <mergeCell ref="B2:F2"/>
    <mergeCell ref="B3:F3"/>
    <mergeCell ref="B15:F18"/>
    <mergeCell ref="B19:F20"/>
    <mergeCell ref="B23:F2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Summary</vt:lpstr>
      <vt:lpstr>Code Update</vt:lpstr>
      <vt:lpstr>Measure Summary</vt:lpstr>
      <vt:lpstr>Technology Summary</vt:lpstr>
      <vt:lpstr>Measure Dev - Front Loading</vt:lpstr>
      <vt:lpstr>Measure Dev - Top Loading</vt:lpstr>
      <vt:lpstr>Measure Definitions</vt:lpstr>
      <vt:lpstr>Technologies</vt:lpstr>
      <vt:lpstr>CEE_Specs</vt:lpstr>
      <vt:lpstr>RASS_UseRates</vt:lpstr>
      <vt:lpstr>RASS Fuel Weights</vt:lpstr>
      <vt:lpstr>Weights</vt:lpstr>
      <vt:lpstr>hHdrTechnologies</vt:lpstr>
      <vt:lpstr>'Code Update'!Print_Area</vt:lpstr>
      <vt:lpstr>'Measure Summary'!Print_Area</vt:lpstr>
      <vt:lpstr>Summary!Print_Area</vt:lpstr>
      <vt:lpstr>'Technology Summary'!Print_Area</vt:lpstr>
      <vt:lpstr>tblTechnologies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Maddox</dc:creator>
  <cp:lastModifiedBy>Doug Maddox</cp:lastModifiedBy>
  <dcterms:created xsi:type="dcterms:W3CDTF">2010-08-12T17:56:03Z</dcterms:created>
  <dcterms:modified xsi:type="dcterms:W3CDTF">2017-07-07T17:48:49Z</dcterms:modified>
</cp:coreProperties>
</file>