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https://dnv-my.sharepoint.com/personal/jennifer_mcwilliams_dnv_com/Documents/2019 Project Work/DEER/whole house fan/DEER values and permutations/"/>
    </mc:Choice>
  </mc:AlternateContent>
  <xr:revisionPtr revIDLastSave="568" documentId="8_{03AD0E01-28B7-480C-BF4B-49D790483D79}" xr6:coauthVersionLast="47" xr6:coauthVersionMax="47" xr10:uidLastSave="{6EF70C71-77B8-437E-9B22-927CF92363E1}"/>
  <bookViews>
    <workbookView xWindow="-135" yWindow="-135" windowWidth="29070" windowHeight="15870" activeTab="4" xr2:uid="{00000000-000D-0000-FFFF-FFFF00000000}"/>
  </bookViews>
  <sheets>
    <sheet name="Whole House Fans" sheetId="15" r:id="rId1"/>
    <sheet name="inputs" sheetId="13" r:id="rId2"/>
    <sheet name="Notes" sheetId="14" r:id="rId3"/>
    <sheet name="GeneralLitReview" sheetId="5" r:id="rId4"/>
    <sheet name="Product Data" sheetId="8" r:id="rId5"/>
    <sheet name="CA 2022 T-24" sheetId="18" r:id="rId6"/>
    <sheet name="E-5152 attachment" sheetId="9" r:id="rId7"/>
    <sheet name="POU savings" sheetId="10" r:id="rId8"/>
    <sheet name="DEER2020" sheetId="11" r:id="rId9"/>
    <sheet name="Min Indoor Setpoint" sheetId="12" r:id="rId10"/>
    <sheet name="New output" sheetId="16" r:id="rId11"/>
    <sheet name="lower fan efficiency" sheetId="19" r:id="rId12"/>
    <sheet name="WHF always enabled" sheetId="17" r:id="rId13"/>
    <sheet name="more thermal mass" sheetId="20" r:id="rId14"/>
  </sheets>
  <externalReferences>
    <externalReference r:id="rId15"/>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3" i="20" l="1"/>
  <c r="H83" i="20"/>
  <c r="I82" i="20"/>
  <c r="H82" i="20"/>
  <c r="I81" i="20"/>
  <c r="H81" i="20"/>
  <c r="I80" i="20"/>
  <c r="H80" i="20"/>
  <c r="I78" i="20"/>
  <c r="H78" i="20"/>
  <c r="I77" i="20"/>
  <c r="H77" i="20"/>
  <c r="I76" i="20"/>
  <c r="H76" i="20"/>
  <c r="I75" i="20"/>
  <c r="H75" i="20"/>
  <c r="I73" i="20"/>
  <c r="H73" i="20"/>
  <c r="I72" i="20"/>
  <c r="H72" i="20"/>
  <c r="I71" i="20"/>
  <c r="H71" i="20"/>
  <c r="U70" i="20"/>
  <c r="S70" i="20"/>
  <c r="I70" i="20"/>
  <c r="H70" i="20"/>
  <c r="I68" i="20"/>
  <c r="H68" i="20"/>
  <c r="I67" i="20"/>
  <c r="H67" i="20"/>
  <c r="I66" i="20"/>
  <c r="H66" i="20"/>
  <c r="I65" i="20"/>
  <c r="H65" i="20"/>
  <c r="I63" i="20"/>
  <c r="H63" i="20"/>
  <c r="I62" i="20"/>
  <c r="H62" i="20"/>
  <c r="I61" i="20"/>
  <c r="H61" i="20"/>
  <c r="I60" i="20"/>
  <c r="H60" i="20"/>
  <c r="I58" i="20"/>
  <c r="H58" i="20"/>
  <c r="I57" i="20"/>
  <c r="H57" i="20"/>
  <c r="I56" i="20"/>
  <c r="H56" i="20"/>
  <c r="I55" i="20"/>
  <c r="H55" i="20"/>
  <c r="I53" i="20"/>
  <c r="H53" i="20"/>
  <c r="I52" i="20"/>
  <c r="H52" i="20"/>
  <c r="I51" i="20"/>
  <c r="H51" i="20"/>
  <c r="I50" i="20"/>
  <c r="H50" i="20"/>
  <c r="I48" i="20"/>
  <c r="H48" i="20"/>
  <c r="I47" i="20"/>
  <c r="H47" i="20"/>
  <c r="I46" i="20"/>
  <c r="H46" i="20"/>
  <c r="I45" i="20"/>
  <c r="H45" i="20"/>
  <c r="I43" i="20"/>
  <c r="H43" i="20"/>
  <c r="I42" i="20"/>
  <c r="H42" i="20"/>
  <c r="I41" i="20"/>
  <c r="H41" i="20"/>
  <c r="I40" i="20"/>
  <c r="H40" i="20"/>
  <c r="I38" i="20"/>
  <c r="H38" i="20"/>
  <c r="I37" i="20"/>
  <c r="H37" i="20"/>
  <c r="I36" i="20"/>
  <c r="H36" i="20"/>
  <c r="I35" i="20"/>
  <c r="H35" i="20"/>
  <c r="I33" i="20"/>
  <c r="H33" i="20"/>
  <c r="I32" i="20"/>
  <c r="H32" i="20"/>
  <c r="I31" i="20"/>
  <c r="H31" i="20"/>
  <c r="I30" i="20"/>
  <c r="H30" i="20"/>
  <c r="I28" i="20"/>
  <c r="H28" i="20"/>
  <c r="I27" i="20"/>
  <c r="H27" i="20"/>
  <c r="I26" i="20"/>
  <c r="H26" i="20"/>
  <c r="I25" i="20"/>
  <c r="H25" i="20"/>
  <c r="I23" i="20"/>
  <c r="H23" i="20"/>
  <c r="I22" i="20"/>
  <c r="H22" i="20"/>
  <c r="I21" i="20"/>
  <c r="H21" i="20"/>
  <c r="I20" i="20"/>
  <c r="H20" i="20"/>
  <c r="I18" i="20"/>
  <c r="H18" i="20"/>
  <c r="I17" i="20"/>
  <c r="H17" i="20"/>
  <c r="I16" i="20"/>
  <c r="H16" i="20"/>
  <c r="I15" i="20"/>
  <c r="H15" i="20"/>
  <c r="I13" i="20"/>
  <c r="H13" i="20"/>
  <c r="I12" i="20"/>
  <c r="H12" i="20"/>
  <c r="I11" i="20"/>
  <c r="H11" i="20"/>
  <c r="I10" i="20"/>
  <c r="H10" i="20"/>
  <c r="K106" i="19"/>
  <c r="P104" i="19"/>
  <c r="O104" i="19"/>
  <c r="K104" i="19"/>
  <c r="J104" i="19"/>
  <c r="E104" i="19"/>
  <c r="D104" i="19"/>
  <c r="J106" i="19" s="1"/>
  <c r="P69" i="19"/>
  <c r="O69" i="19"/>
  <c r="K69" i="19"/>
  <c r="J69" i="19"/>
  <c r="J71" i="19" s="1"/>
  <c r="E69" i="19"/>
  <c r="D69" i="19"/>
  <c r="P36" i="19"/>
  <c r="O36" i="19"/>
  <c r="P34" i="19"/>
  <c r="O34" i="19"/>
  <c r="K36" i="19"/>
  <c r="J36" i="19"/>
  <c r="K34" i="19"/>
  <c r="J34" i="19"/>
  <c r="E34" i="19"/>
  <c r="D34" i="19"/>
  <c r="R29" i="8"/>
  <c r="R28" i="8"/>
  <c r="P106" i="19" l="1"/>
  <c r="O106" i="19"/>
  <c r="O71" i="19"/>
  <c r="P71" i="19"/>
  <c r="K71" i="19"/>
  <c r="X30" i="8"/>
  <c r="I83" i="17" l="1"/>
  <c r="H83" i="17"/>
  <c r="I82" i="17"/>
  <c r="H82" i="17"/>
  <c r="I81" i="17"/>
  <c r="H81" i="17"/>
  <c r="I80" i="17"/>
  <c r="H80" i="17"/>
  <c r="I78" i="17"/>
  <c r="H78" i="17"/>
  <c r="I77" i="17"/>
  <c r="H77" i="17"/>
  <c r="I76" i="17"/>
  <c r="H76" i="17"/>
  <c r="I75" i="17"/>
  <c r="H75" i="17"/>
  <c r="I73" i="17"/>
  <c r="H73" i="17"/>
  <c r="I72" i="17"/>
  <c r="H72" i="17"/>
  <c r="I71" i="17"/>
  <c r="H71" i="17"/>
  <c r="U70" i="17"/>
  <c r="S70" i="17"/>
  <c r="I70" i="17"/>
  <c r="H70" i="17"/>
  <c r="I68" i="17"/>
  <c r="H68" i="17"/>
  <c r="I67" i="17"/>
  <c r="H67" i="17"/>
  <c r="I66" i="17"/>
  <c r="H66" i="17"/>
  <c r="I65" i="17"/>
  <c r="H65" i="17"/>
  <c r="I63" i="17"/>
  <c r="H63" i="17"/>
  <c r="I62" i="17"/>
  <c r="H62" i="17"/>
  <c r="I61" i="17"/>
  <c r="H61" i="17"/>
  <c r="I60" i="17"/>
  <c r="H60" i="17"/>
  <c r="I58" i="17"/>
  <c r="H58" i="17"/>
  <c r="I57" i="17"/>
  <c r="H57" i="17"/>
  <c r="I56" i="17"/>
  <c r="H56" i="17"/>
  <c r="I55" i="17"/>
  <c r="H55" i="17"/>
  <c r="I53" i="17"/>
  <c r="H53" i="17"/>
  <c r="I52" i="17"/>
  <c r="H52" i="17"/>
  <c r="I51" i="17"/>
  <c r="H51" i="17"/>
  <c r="I50" i="17"/>
  <c r="H50" i="17"/>
  <c r="I48" i="17"/>
  <c r="H48" i="17"/>
  <c r="I47" i="17"/>
  <c r="H47" i="17"/>
  <c r="I46" i="17"/>
  <c r="H46" i="17"/>
  <c r="I45" i="17"/>
  <c r="H45" i="17"/>
  <c r="I43" i="17"/>
  <c r="H43" i="17"/>
  <c r="I42" i="17"/>
  <c r="H42" i="17"/>
  <c r="I41" i="17"/>
  <c r="H41" i="17"/>
  <c r="I40" i="17"/>
  <c r="H40" i="17"/>
  <c r="I38" i="17"/>
  <c r="H38" i="17"/>
  <c r="I37" i="17"/>
  <c r="H37" i="17"/>
  <c r="I36" i="17"/>
  <c r="H36" i="17"/>
  <c r="I35" i="17"/>
  <c r="H35" i="17"/>
  <c r="I33" i="17"/>
  <c r="H33" i="17"/>
  <c r="I32" i="17"/>
  <c r="H32" i="17"/>
  <c r="I31" i="17"/>
  <c r="H31" i="17"/>
  <c r="I30" i="17"/>
  <c r="H30" i="17"/>
  <c r="I28" i="17"/>
  <c r="H28" i="17"/>
  <c r="I27" i="17"/>
  <c r="H27" i="17"/>
  <c r="I26" i="17"/>
  <c r="H26" i="17"/>
  <c r="I25" i="17"/>
  <c r="H25" i="17"/>
  <c r="I23" i="17"/>
  <c r="H23" i="17"/>
  <c r="I22" i="17"/>
  <c r="H22" i="17"/>
  <c r="I21" i="17"/>
  <c r="H21" i="17"/>
  <c r="I20" i="17"/>
  <c r="H20" i="17"/>
  <c r="I18" i="17"/>
  <c r="H18" i="17"/>
  <c r="I17" i="17"/>
  <c r="H17" i="17"/>
  <c r="I16" i="17"/>
  <c r="H16" i="17"/>
  <c r="I15" i="17"/>
  <c r="H15" i="17"/>
  <c r="I13" i="17"/>
  <c r="H13" i="17"/>
  <c r="I12" i="17"/>
  <c r="H12" i="17"/>
  <c r="I11" i="17"/>
  <c r="H11" i="17"/>
  <c r="I10" i="17"/>
  <c r="H10" i="17"/>
  <c r="H83" i="16" l="1"/>
  <c r="H82" i="16"/>
  <c r="H81" i="16"/>
  <c r="H11" i="16"/>
  <c r="H12" i="16"/>
  <c r="H13" i="16"/>
  <c r="H15" i="16"/>
  <c r="H16" i="16"/>
  <c r="H17" i="16"/>
  <c r="H18" i="16"/>
  <c r="H20" i="16"/>
  <c r="H21" i="16"/>
  <c r="H22" i="16"/>
  <c r="H23" i="16"/>
  <c r="H25" i="16"/>
  <c r="H26" i="16"/>
  <c r="H27" i="16"/>
  <c r="H28" i="16"/>
  <c r="H30" i="16"/>
  <c r="H31" i="16"/>
  <c r="H32" i="16"/>
  <c r="H33" i="16"/>
  <c r="H35" i="16"/>
  <c r="H36" i="16"/>
  <c r="H37" i="16"/>
  <c r="H38" i="16"/>
  <c r="H40" i="16"/>
  <c r="H41" i="16"/>
  <c r="H42" i="16"/>
  <c r="H43" i="16"/>
  <c r="H45" i="16"/>
  <c r="H46" i="16"/>
  <c r="H47" i="16"/>
  <c r="H48" i="16"/>
  <c r="H50" i="16"/>
  <c r="H51" i="16"/>
  <c r="H52" i="16"/>
  <c r="H53" i="16"/>
  <c r="H55" i="16"/>
  <c r="H56" i="16"/>
  <c r="H57" i="16"/>
  <c r="H58" i="16"/>
  <c r="H60" i="16"/>
  <c r="H61" i="16"/>
  <c r="H62" i="16"/>
  <c r="H63" i="16"/>
  <c r="H65" i="16"/>
  <c r="H66" i="16"/>
  <c r="H67" i="16"/>
  <c r="H68" i="16"/>
  <c r="H70" i="16"/>
  <c r="H71" i="16"/>
  <c r="H72" i="16"/>
  <c r="H73" i="16"/>
  <c r="H75" i="16"/>
  <c r="H76" i="16"/>
  <c r="H77" i="16"/>
  <c r="H78" i="16"/>
  <c r="H80" i="16"/>
  <c r="H10" i="16"/>
  <c r="I83" i="16" l="1"/>
  <c r="I82" i="16"/>
  <c r="I81" i="16"/>
  <c r="I80" i="16"/>
  <c r="I78" i="16"/>
  <c r="I77" i="16"/>
  <c r="I76" i="16"/>
  <c r="I75" i="16"/>
  <c r="I73" i="16"/>
  <c r="I72" i="16"/>
  <c r="I71" i="16"/>
  <c r="U70" i="16"/>
  <c r="S70" i="16"/>
  <c r="I70" i="16"/>
  <c r="I68" i="16"/>
  <c r="I67" i="16"/>
  <c r="I66" i="16"/>
  <c r="I65" i="16"/>
  <c r="I63" i="16"/>
  <c r="I62" i="16"/>
  <c r="I61" i="16"/>
  <c r="I60" i="16"/>
  <c r="I58" i="16"/>
  <c r="I57" i="16"/>
  <c r="I56" i="16"/>
  <c r="I55" i="16"/>
  <c r="I53" i="16"/>
  <c r="I52" i="16"/>
  <c r="I51" i="16"/>
  <c r="I50" i="16"/>
  <c r="I48" i="16"/>
  <c r="I47" i="16"/>
  <c r="I46" i="16"/>
  <c r="I45" i="16"/>
  <c r="I43" i="16"/>
  <c r="I42" i="16"/>
  <c r="I41" i="16"/>
  <c r="I40" i="16"/>
  <c r="I38" i="16"/>
  <c r="I37" i="16"/>
  <c r="I36" i="16"/>
  <c r="I35" i="16"/>
  <c r="I33" i="16"/>
  <c r="I32" i="16"/>
  <c r="I31" i="16"/>
  <c r="I30" i="16"/>
  <c r="I28" i="16"/>
  <c r="I27" i="16"/>
  <c r="I26" i="16"/>
  <c r="I25" i="16"/>
  <c r="I23" i="16"/>
  <c r="I22" i="16"/>
  <c r="I21" i="16"/>
  <c r="I20" i="16"/>
  <c r="I18" i="16"/>
  <c r="I17" i="16"/>
  <c r="I16" i="16"/>
  <c r="I15" i="16"/>
  <c r="I13" i="16"/>
  <c r="I12" i="16"/>
  <c r="I11" i="16"/>
  <c r="I10" i="16"/>
  <c r="U70" i="12" l="1"/>
  <c r="S70" i="12" l="1"/>
  <c r="J40" i="8" l="1"/>
  <c r="D8" i="13" l="1"/>
  <c r="F8" i="13" s="1"/>
  <c r="C8" i="13"/>
  <c r="C7" i="13"/>
  <c r="D7" i="13" s="1"/>
  <c r="F7" i="13" s="1"/>
  <c r="C6" i="13"/>
  <c r="D6" i="13" s="1"/>
  <c r="F6" i="13" s="1"/>
  <c r="C5" i="13"/>
  <c r="D5" i="13" s="1"/>
  <c r="F5" i="13" s="1"/>
  <c r="I83" i="12"/>
  <c r="I82" i="12"/>
  <c r="I81" i="12"/>
  <c r="I80" i="12"/>
  <c r="I78" i="12"/>
  <c r="I77" i="12"/>
  <c r="I76" i="12"/>
  <c r="I75" i="12"/>
  <c r="I73" i="12"/>
  <c r="I72" i="12"/>
  <c r="I71" i="12"/>
  <c r="I70" i="12"/>
  <c r="I68" i="12"/>
  <c r="I67" i="12"/>
  <c r="I66" i="12"/>
  <c r="I65" i="12"/>
  <c r="I63" i="12"/>
  <c r="I62" i="12"/>
  <c r="I61" i="12"/>
  <c r="I60" i="12"/>
  <c r="I58" i="12"/>
  <c r="I57" i="12"/>
  <c r="I56" i="12"/>
  <c r="I55" i="12"/>
  <c r="I53" i="12"/>
  <c r="I52" i="12"/>
  <c r="I51" i="12"/>
  <c r="I50" i="12"/>
  <c r="I48" i="12"/>
  <c r="I47" i="12"/>
  <c r="I46" i="12"/>
  <c r="I45" i="12"/>
  <c r="I43" i="12"/>
  <c r="I42" i="12"/>
  <c r="I41" i="12"/>
  <c r="I40" i="12"/>
  <c r="I38" i="12"/>
  <c r="I37" i="12"/>
  <c r="I36" i="12"/>
  <c r="I35" i="12"/>
  <c r="I33" i="12"/>
  <c r="I32" i="12"/>
  <c r="I31" i="12"/>
  <c r="I30" i="12"/>
  <c r="I28" i="12"/>
  <c r="I27" i="12"/>
  <c r="I26" i="12"/>
  <c r="I25" i="12"/>
  <c r="I23" i="12"/>
  <c r="I22" i="12"/>
  <c r="I21" i="12"/>
  <c r="I20" i="12"/>
  <c r="I18" i="12"/>
  <c r="I17" i="12"/>
  <c r="I16" i="12"/>
  <c r="I15" i="12"/>
  <c r="I13" i="12"/>
  <c r="I12" i="12"/>
  <c r="I11" i="12"/>
  <c r="I10" i="12"/>
  <c r="W26" i="8"/>
  <c r="R27" i="8"/>
  <c r="J20" i="8"/>
  <c r="J19" i="8"/>
  <c r="P6" i="8"/>
  <c r="P5" i="8"/>
  <c r="P4" i="8"/>
  <c r="P3" i="8"/>
  <c r="P7" i="8" s="1"/>
  <c r="R4" i="8" s="1"/>
  <c r="J12" i="8"/>
  <c r="J11" i="8"/>
  <c r="L18" i="8"/>
  <c r="K18" i="8"/>
  <c r="J18" i="8"/>
  <c r="L17" i="8"/>
  <c r="K17" i="8"/>
  <c r="J17" i="8"/>
  <c r="J16" i="8"/>
  <c r="L15" i="8"/>
  <c r="K15" i="8"/>
  <c r="J15" i="8"/>
  <c r="L14" i="8"/>
  <c r="K14" i="8"/>
  <c r="J14" i="8"/>
  <c r="L13" i="8"/>
  <c r="K13" i="8"/>
  <c r="J13" i="8"/>
  <c r="J10" i="8"/>
  <c r="J9" i="8"/>
  <c r="L8" i="8"/>
  <c r="K8" i="8"/>
  <c r="J8" i="8"/>
  <c r="L7" i="8"/>
  <c r="K7" i="8"/>
  <c r="J7" i="8"/>
  <c r="L6" i="8"/>
  <c r="K6" i="8"/>
  <c r="J6" i="8"/>
  <c r="L5" i="8"/>
  <c r="K5" i="8"/>
  <c r="J5" i="8"/>
  <c r="L4" i="8"/>
  <c r="K4" i="8"/>
  <c r="J4" i="8"/>
  <c r="J3" i="8"/>
  <c r="S27" i="8"/>
  <c r="S29" i="8" l="1"/>
  <c r="S28" i="8" s="1"/>
  <c r="S25" i="8"/>
  <c r="R25" i="8"/>
  <c r="K19" i="8"/>
  <c r="G68" i="5"/>
  <c r="G69" i="5" s="1"/>
  <c r="D68" i="5"/>
  <c r="D69" i="5" s="1"/>
  <c r="D102" i="5"/>
  <c r="D103" i="5" s="1"/>
  <c r="L36" i="8"/>
  <c r="K36" i="8"/>
  <c r="J36" i="8"/>
  <c r="D98" i="5" l="1"/>
  <c r="E66" i="5" l="1"/>
  <c r="D87" i="5" l="1"/>
  <c r="D84" i="5"/>
  <c r="D85" i="5" s="1"/>
  <c r="D91" i="5" l="1"/>
  <c r="L39" i="8"/>
  <c r="L38" i="8"/>
  <c r="L35" i="8"/>
  <c r="L34" i="8"/>
  <c r="L33" i="8"/>
  <c r="L30" i="8"/>
  <c r="L29" i="8"/>
  <c r="L28" i="8"/>
  <c r="L27" i="8"/>
  <c r="L26" i="8"/>
  <c r="K39" i="8"/>
  <c r="J39" i="8"/>
  <c r="K38" i="8"/>
  <c r="J38" i="8"/>
  <c r="J37" i="8"/>
  <c r="J50" i="8" s="1"/>
  <c r="K35" i="8"/>
  <c r="J35" i="8"/>
  <c r="K34" i="8"/>
  <c r="J34" i="8"/>
  <c r="K33" i="8"/>
  <c r="J33" i="8"/>
  <c r="J32" i="8"/>
  <c r="J31" i="8"/>
  <c r="K30" i="8"/>
  <c r="J30" i="8"/>
  <c r="K29" i="8"/>
  <c r="J29" i="8"/>
  <c r="K28" i="8"/>
  <c r="J28" i="8"/>
  <c r="K27" i="8"/>
  <c r="J27" i="8"/>
  <c r="K26" i="8"/>
  <c r="J26" i="8"/>
  <c r="J25" i="8"/>
  <c r="D43" i="5"/>
  <c r="E54" i="5"/>
  <c r="D44" i="5"/>
  <c r="J48" i="8" l="1"/>
  <c r="J49" i="8"/>
  <c r="K40" i="8"/>
  <c r="J51" i="8" l="1"/>
  <c r="J44"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Doug Maddox</author>
  </authors>
  <commentList>
    <comment ref="J52" authorId="0" shapeId="0" xr:uid="{00000000-0006-0000-0100-000001000000}">
      <text>
        <r>
          <rPr>
            <b/>
            <sz val="9"/>
            <color indexed="81"/>
            <rFont val="Tahoma"/>
            <family val="2"/>
          </rPr>
          <t>Doug Maddox:</t>
        </r>
        <r>
          <rPr>
            <sz val="9"/>
            <color indexed="81"/>
            <rFont val="Tahoma"/>
            <family val="2"/>
          </rPr>
          <t xml:space="preserve">
Energy Savings Potential and R&amp;D Opportunities for Commercial Refrigeration
Final Report
Submitted to:
U.S. Department of Energy
Energy Efficiency and Renewable Energy
Building Technologies Program
Navigant Consulting, Inc.
September 23, 2009</t>
        </r>
      </text>
    </comment>
  </commentList>
</comments>
</file>

<file path=xl/sharedStrings.xml><?xml version="1.0" encoding="utf-8"?>
<sst xmlns="http://schemas.openxmlformats.org/spreadsheetml/2006/main" count="1259" uniqueCount="384">
  <si>
    <t>Air flow:</t>
  </si>
  <si>
    <t>Fan Power:</t>
  </si>
  <si>
    <t>120 to 600 Watts</t>
  </si>
  <si>
    <t>CFM = 0.5 to 1.0 x FlrArea x ClgHt</t>
  </si>
  <si>
    <t>to</t>
  </si>
  <si>
    <t>ACH</t>
  </si>
  <si>
    <t>DOE/GO-10099-745; March 1999</t>
  </si>
  <si>
    <t>NREL/ DOE Technology Fact Sheet: Whole House Fan</t>
  </si>
  <si>
    <t>Green Building Adviser</t>
  </si>
  <si>
    <t>Oct 26 2012</t>
  </si>
  <si>
    <t>15 to 20 ACH</t>
  </si>
  <si>
    <t>200 to 700 Watts</t>
  </si>
  <si>
    <t>2000 to 6000 cfm</t>
  </si>
  <si>
    <t>if area is 1000 to 3000, this is 2 cfm/sf</t>
  </si>
  <si>
    <t xml:space="preserve">   ---&gt;</t>
  </si>
  <si>
    <t>FSEC-PF-273-92</t>
  </si>
  <si>
    <t>24 inch model with 1/3rd hp motor</t>
  </si>
  <si>
    <t>1150 cfm at low speed</t>
  </si>
  <si>
    <t>2060 cfm at high speed</t>
  </si>
  <si>
    <t>265 W low/ 350 Watts high</t>
  </si>
  <si>
    <t>House did not have AC</t>
  </si>
  <si>
    <t>Range of cfm/sf</t>
  </si>
  <si>
    <t>Tamarack</t>
  </si>
  <si>
    <t>CFM hi</t>
  </si>
  <si>
    <t>CFM lo</t>
  </si>
  <si>
    <t>R value</t>
  </si>
  <si>
    <t>HV1000</t>
  </si>
  <si>
    <t>AirScape</t>
  </si>
  <si>
    <t>1.0 WHF</t>
  </si>
  <si>
    <t>3.5e WHF</t>
  </si>
  <si>
    <t>5.0e WHF</t>
  </si>
  <si>
    <t>Kohilo</t>
  </si>
  <si>
    <t>NA</t>
  </si>
  <si>
    <t>backdraft damper</t>
  </si>
  <si>
    <t>QuietCool</t>
  </si>
  <si>
    <t>CL-4700</t>
  </si>
  <si>
    <t>ES-4700</t>
  </si>
  <si>
    <t>ES-3100</t>
  </si>
  <si>
    <t>CL-6400</t>
  </si>
  <si>
    <t>ES-6400</t>
  </si>
  <si>
    <t>MFG</t>
  </si>
  <si>
    <t>Model</t>
  </si>
  <si>
    <t>W/cfm hi</t>
  </si>
  <si>
    <t>W/cfm lo</t>
  </si>
  <si>
    <t>Average</t>
  </si>
  <si>
    <t>W/cfm</t>
  </si>
  <si>
    <t>Min spd ratio</t>
  </si>
  <si>
    <t>House: cond floor area = 1300 sf</t>
  </si>
  <si>
    <t>Center for Building Technology, National Bureau of Standards</t>
  </si>
  <si>
    <t>D. M. Burch and S. J. Treado, 1978</t>
  </si>
  <si>
    <t>Physical tests in Houston</t>
  </si>
  <si>
    <t>sq ft conditioned area</t>
  </si>
  <si>
    <t>sq ft garage</t>
  </si>
  <si>
    <t>ton AC unit</t>
  </si>
  <si>
    <t>cfm WWF at high speed</t>
  </si>
  <si>
    <t>cfm of WWF at low spd</t>
  </si>
  <si>
    <t>clg ht (not provided in article)</t>
  </si>
  <si>
    <t>volume</t>
  </si>
  <si>
    <t>rated air changes / min</t>
  </si>
  <si>
    <t>reported air changes/min</t>
  </si>
  <si>
    <t>velocity w/ AC, ft/min</t>
  </si>
  <si>
    <t>velocity at 48 ACH, ft/min</t>
  </si>
  <si>
    <t>AC cfm/ton</t>
  </si>
  <si>
    <t>Use whole-house fan whenever:</t>
  </si>
  <si>
    <t>TOA &lt;= 82 F</t>
  </si>
  <si>
    <t>RHoa &lt;= 75%</t>
  </si>
  <si>
    <t>cfm</t>
  </si>
  <si>
    <t>W</t>
  </si>
  <si>
    <t>Fan operates between 8 pm and 8 am if Tzone - Toa &gt; 5 F</t>
  </si>
  <si>
    <t>and Tzone &gt; 65 F</t>
  </si>
  <si>
    <t>sq ft house</t>
  </si>
  <si>
    <t>PSC</t>
  </si>
  <si>
    <t>ECM</t>
  </si>
  <si>
    <t>CL-3100</t>
  </si>
  <si>
    <t>HV1600</t>
  </si>
  <si>
    <t>HV3400</t>
  </si>
  <si>
    <t>Motor</t>
  </si>
  <si>
    <t>cfm/sf</t>
  </si>
  <si>
    <t>rated cfm/sf</t>
  </si>
  <si>
    <t>actual cfm/sf</t>
  </si>
  <si>
    <t>Indicates typical WHFan ACH can vary from 5 to 30 ACH</t>
  </si>
  <si>
    <t>1991 Field test changing from natural ventilation-only to whole house fan</t>
  </si>
  <si>
    <t>Ventilating Residences and Their Attics for Energy Conservation</t>
  </si>
  <si>
    <t xml:space="preserve">Measured Natural Cooling Enhancement of a Whole House Fan </t>
  </si>
  <si>
    <t>Measured air flow and power</t>
  </si>
  <si>
    <t>Design airflow 3100 cfm/ 1 inch static</t>
  </si>
  <si>
    <t>Actual W/cfm at high speed</t>
  </si>
  <si>
    <t>CFM</t>
  </si>
  <si>
    <t>High ACH allows comfort at high indoor temperature</t>
  </si>
  <si>
    <t>ACH for Air Conditioner fan</t>
  </si>
  <si>
    <t>Building America Measure Guideline: Ventilation Cooling</t>
  </si>
  <si>
    <t>D. Springer, et al, USDOE, April 2012</t>
  </si>
  <si>
    <t>Whole House Fan simulation study</t>
  </si>
  <si>
    <t>ECM/PSC</t>
  </si>
  <si>
    <t>QuietCool 4700</t>
  </si>
  <si>
    <t>QuietCool 3100</t>
  </si>
  <si>
    <t>QuietCool 6400</t>
  </si>
  <si>
    <t>from Building America Report</t>
  </si>
  <si>
    <t>Alternate source:</t>
  </si>
  <si>
    <t>Average:</t>
  </si>
  <si>
    <t>Watt, hi</t>
  </si>
  <si>
    <t>Watt, lo</t>
  </si>
  <si>
    <t>avg of 1/3 and 1/2 hp motors</t>
  </si>
  <si>
    <t>This worksheet contains notes from a literature survey conducted to support the Whole House Fan measure development.</t>
  </si>
  <si>
    <t>scaled based on QuiedCool ECM vs PSC</t>
  </si>
  <si>
    <t>The following values are used for the DEER 2017 modeling:</t>
  </si>
  <si>
    <t>Whole House Fan Literature Survey for DEER 2017 Release</t>
  </si>
  <si>
    <t>Whole House Fan Product Data from Manufacturer Literature for DEER 2017 Release</t>
  </si>
  <si>
    <t>Fan Efficiency</t>
  </si>
  <si>
    <t>eff = dp * q /P</t>
  </si>
  <si>
    <t>dp</t>
  </si>
  <si>
    <t>total pressure increase in the fan</t>
  </si>
  <si>
    <t>q</t>
  </si>
  <si>
    <t>P</t>
  </si>
  <si>
    <t>power</t>
  </si>
  <si>
    <t>Area</t>
  </si>
  <si>
    <t>sq ft</t>
  </si>
  <si>
    <t>eff</t>
  </si>
  <si>
    <t>m^3/s</t>
  </si>
  <si>
    <t>flow</t>
  </si>
  <si>
    <t>Pa</t>
  </si>
  <si>
    <t>Whole House Fan Product Data from Manufacturer Literature for DEER 2023 Release</t>
  </si>
  <si>
    <t>ES-1500</t>
  </si>
  <si>
    <t>CL-1500</t>
  </si>
  <si>
    <t>CL-2250</t>
  </si>
  <si>
    <t>ES-2250</t>
  </si>
  <si>
    <t>QA-Deluxe 5500</t>
  </si>
  <si>
    <t>Centric Air</t>
  </si>
  <si>
    <t>QA-Deluxe 4800</t>
  </si>
  <si>
    <t>3200 WHF</t>
  </si>
  <si>
    <t>3400 WHF</t>
  </si>
  <si>
    <t>5300 WHF</t>
  </si>
  <si>
    <t>QuietCool 1500</t>
  </si>
  <si>
    <t>QuietCool 2250</t>
  </si>
  <si>
    <t>ECM Average</t>
  </si>
  <si>
    <t>PSC Average</t>
  </si>
  <si>
    <t>The following values are used for the DEER 2023 modeling:</t>
  </si>
  <si>
    <t>psi</t>
  </si>
  <si>
    <t>motor efficiency</t>
  </si>
  <si>
    <t>impeller efficiency</t>
  </si>
  <si>
    <t>fan total efficiency</t>
  </si>
  <si>
    <t>Whole House Fan Literature Survey for DEER 2023 Release</t>
  </si>
  <si>
    <t>DEER2020</t>
  </si>
  <si>
    <t>BldgVint</t>
  </si>
  <si>
    <t>CZ02</t>
  </si>
  <si>
    <t>CZ03</t>
  </si>
  <si>
    <t>CZ04</t>
  </si>
  <si>
    <t>CZ05</t>
  </si>
  <si>
    <t>CZ06</t>
  </si>
  <si>
    <t>CZ07</t>
  </si>
  <si>
    <t>CZ08</t>
  </si>
  <si>
    <t>CZ09</t>
  </si>
  <si>
    <t>CZ10</t>
  </si>
  <si>
    <t>CZ11</t>
  </si>
  <si>
    <t>CZ12</t>
  </si>
  <si>
    <t>CZ13</t>
  </si>
  <si>
    <t>CZ14</t>
  </si>
  <si>
    <t>CZ15</t>
  </si>
  <si>
    <t>CZ16</t>
  </si>
  <si>
    <t>WHFan-0.7-ECM</t>
  </si>
  <si>
    <t>Ex</t>
  </si>
  <si>
    <t>WHFan-1.5-ECM</t>
  </si>
  <si>
    <t>WHFan-2.0-ECM</t>
  </si>
  <si>
    <t>WHFan-3.0-ECM</t>
  </si>
  <si>
    <t>Whole House Fan Energy Savings - One Story</t>
  </si>
  <si>
    <t>(Expect higher savings for two-story buildings)</t>
  </si>
  <si>
    <t>Orange indicates whole house fans are required in CA T-24 2019</t>
  </si>
  <si>
    <t>2017 CMUA TRM</t>
  </si>
  <si>
    <t>Notes</t>
  </si>
  <si>
    <t>CZ01/SFm-rDXGF-Ex-WHFan/WHFans_ECM_baseline/instance-out.sql</t>
  </si>
  <si>
    <t>CZ01/SFm-rDXGF-Ex-WHFan/WHFans_ECM_0.7/instance-out.sql</t>
  </si>
  <si>
    <t>N/A</t>
  </si>
  <si>
    <t>CZ01/SFm-rDXGF-Ex-WHFan/WHFans_ECM_1.5/instance-out.sql</t>
  </si>
  <si>
    <t>CZ01/SFm-rDXGF-Ex-WHFan/WHFans_ECM_2/instance-out.sql</t>
  </si>
  <si>
    <t>CZ01/SFm-rDXGF-Ex-WHFan/WHFans_ECM_3/instance-out.sql</t>
  </si>
  <si>
    <t>CZ02/SFm-rDXGF-Ex-WHFan/WHFans_ECM_baseline/instance-out.sql</t>
  </si>
  <si>
    <t>CZ02/SFm-rDXGF-Ex-WHFan/WHFans_ECM_0.7/instance-out.sql</t>
  </si>
  <si>
    <t>Slightly higher than DEER, still lower than POU.</t>
  </si>
  <si>
    <t>CZ02/SFm-rDXGF-Ex-WHFan/WHFans_ECM_1.5/instance-out.sql</t>
  </si>
  <si>
    <t>CZ02/SFm-rDXGF-Ex-WHFan/WHFans_ECM_2/instance-out.sql</t>
  </si>
  <si>
    <t>CZ02/SFm-rDXGF-Ex-WHFan/WHFans_ECM_3/instance-out.sql</t>
  </si>
  <si>
    <t>CZ03/SFm-rDXGF-Ex-WHFan/WHFans_ECM_baseline/instance-out.sql</t>
  </si>
  <si>
    <t>CZ03/SFm-rDXGF-Ex-WHFan/WHFans_ECM_0.7/instance-out.sql</t>
  </si>
  <si>
    <t>higher by a lot!</t>
  </si>
  <si>
    <t>CZ03/SFm-rDXGF-Ex-WHFan/WHFans_ECM_1.5/instance-out.sql</t>
  </si>
  <si>
    <t>CZ03/SFm-rDXGF-Ex-WHFan/WHFans_ECM_2/instance-out.sql</t>
  </si>
  <si>
    <t>CZ03/SFm-rDXGF-Ex-WHFan/WHFans_ECM_3/instance-out.sql</t>
  </si>
  <si>
    <t>CZ04/SFm-rDXGF-Ex-WHFan/WHFans_ECM_baseline/instance-out.sql</t>
  </si>
  <si>
    <t>CZ04/SFm-rDXGF-Ex-WHFan/WHFans_ECM_0.7/instance-out.sql</t>
  </si>
  <si>
    <t>higher than DEER, still lower than POU</t>
  </si>
  <si>
    <t>CZ04/SFm-rDXGF-Ex-WHFan/WHFans_ECM_1.5/instance-out.sql</t>
  </si>
  <si>
    <t>CZ04/SFm-rDXGF-Ex-WHFan/WHFans_ECM_2/instance-out.sql</t>
  </si>
  <si>
    <t>CZ04/SFm-rDXGF-Ex-WHFan/WHFans_ECM_3/instance-out.sql</t>
  </si>
  <si>
    <t>CZ05/SFm-rDXGF-Ex-WHFan/WHFans_ECM_baseline/instance-out.sql</t>
  </si>
  <si>
    <t>CZ05/SFm-rDXGF-Ex-WHFan/WHFans_ECM_0.7/instance-out.sql</t>
  </si>
  <si>
    <t>CZ05/SFm-rDXGF-Ex-WHFan/WHFans_ECM_1.5/instance-out.sql</t>
  </si>
  <si>
    <t>CZ05/SFm-rDXGF-Ex-WHFan/WHFans_ECM_2/instance-out.sql</t>
  </si>
  <si>
    <t>CZ05/SFm-rDXGF-Ex-WHFan/WHFans_ECM_3/instance-out.sql</t>
  </si>
  <si>
    <t>CZ06/SFm-rDXGF-Ex-WHFan/WHFans_ECM_baseline/instance-out.sql</t>
  </si>
  <si>
    <t>CZ06/SFm-rDXGF-Ex-WHFan/WHFans_ECM_0.7/instance-out.sql</t>
  </si>
  <si>
    <t>CZ06/SFm-rDXGF-Ex-WHFan/WHFans_ECM_1.5/instance-out.sql</t>
  </si>
  <si>
    <t>CZ06/SFm-rDXGF-Ex-WHFan/WHFans_ECM_2/instance-out.sql</t>
  </si>
  <si>
    <t>CZ06/SFm-rDXGF-Ex-WHFan/WHFans_ECM_3/instance-out.sql</t>
  </si>
  <si>
    <t>CZ07/SFm-rDXGF-Ex-WHFan/WHFans_ECM_baseline/instance-out.sql</t>
  </si>
  <si>
    <t>CZ07/SFm-rDXGF-Ex-WHFan/WHFans_ECM_0.7/instance-out.sql</t>
  </si>
  <si>
    <t>CZ07/SFm-rDXGF-Ex-WHFan/WHFans_ECM_1.5/instance-out.sql</t>
  </si>
  <si>
    <t>CZ07/SFm-rDXGF-Ex-WHFan/WHFans_ECM_2/instance-out.sql</t>
  </si>
  <si>
    <t>CZ07/SFm-rDXGF-Ex-WHFan/WHFans_ECM_3/instance-out.sql</t>
  </si>
  <si>
    <t>CZ08/SFm-rDXGF-Ex-WHFan/WHFans_ECM_baseline/instance-out.sql</t>
  </si>
  <si>
    <t>CZ08/SFm-rDXGF-Ex-WHFan/WHFans_ECM_0.7/instance-out.sql</t>
  </si>
  <si>
    <t>about the same</t>
  </si>
  <si>
    <t>CZ08/SFm-rDXGF-Ex-WHFan/WHFans_ECM_1.5/instance-out.sql</t>
  </si>
  <si>
    <t>CZ08/SFm-rDXGF-Ex-WHFan/WHFans_ECM_2/instance-out.sql</t>
  </si>
  <si>
    <t>CZ08/SFm-rDXGF-Ex-WHFan/WHFans_ECM_3/instance-out.sql</t>
  </si>
  <si>
    <t>CZ09/SFm-rDXGF-Ex-WHFan/WHFans_ECM_baseline/instance-out.sql</t>
  </si>
  <si>
    <t>CZ09/SFm-rDXGF-Ex-WHFan/WHFans_ECM_0.7/instance-out.sql</t>
  </si>
  <si>
    <t>CZ09/SFm-rDXGF-Ex-WHFan/WHFans_ECM_1.5/instance-out.sql</t>
  </si>
  <si>
    <t>CZ09/SFm-rDXGF-Ex-WHFan/WHFans_ECM_2/instance-out.sql</t>
  </si>
  <si>
    <t>CZ09/SFm-rDXGF-Ex-WHFan/WHFans_ECM_3/instance-out.sql</t>
  </si>
  <si>
    <t>CZ10/SFm-rDXGF-Ex-WHFan/WHFans_ECM_baseline/instance-out.sql</t>
  </si>
  <si>
    <t>CZ10/SFm-rDXGF-Ex-WHFan/WHFans_ECM_0.7/instance-out.sql</t>
  </si>
  <si>
    <t>lower by quite a bit</t>
  </si>
  <si>
    <t>CZ10/SFm-rDXGF-Ex-WHFan/WHFans_ECM_1.5/instance-out.sql</t>
  </si>
  <si>
    <t>CZ10/SFm-rDXGF-Ex-WHFan/WHFans_ECM_2/instance-out.sql</t>
  </si>
  <si>
    <t>CZ10/SFm-rDXGF-Ex-WHFan/WHFans_ECM_3/instance-out.sql</t>
  </si>
  <si>
    <t>CZ11/SFm-rDXGF-Ex-WHFan/WHFans_ECM_baseline/instance-out.sql</t>
  </si>
  <si>
    <t>CZ11/SFm-rDXGF-Ex-WHFan/WHFans_ECM_0.7/instance-out.sql</t>
  </si>
  <si>
    <t>CZ11/SFm-rDXGF-Ex-WHFan/WHFans_ECM_1.5/instance-out.sql</t>
  </si>
  <si>
    <t>CZ11/SFm-rDXGF-Ex-WHFan/WHFans_ECM_2/instance-out.sql</t>
  </si>
  <si>
    <t>CZ11/SFm-rDXGF-Ex-WHFan/WHFans_ECM_3/instance-out.sql</t>
  </si>
  <si>
    <t>CZ12/SFm-rDXGF-Ex-WHFan/WHFans_ECM_baseline/instance-out.sql</t>
  </si>
  <si>
    <t>CZ12/SFm-rDXGF-Ex-WHFan/WHFans_ECM_0.7/instance-out.sql</t>
  </si>
  <si>
    <t>lower than DEER. Lower than POU by a lot!</t>
  </si>
  <si>
    <t>CZ12/SFm-rDXGF-Ex-WHFan/WHFans_ECM_1.5/instance-out.sql</t>
  </si>
  <si>
    <t>CZ12/SFm-rDXGF-Ex-WHFan/WHFans_ECM_2/instance-out.sql</t>
  </si>
  <si>
    <t>CZ12/SFm-rDXGF-Ex-WHFan/WHFans_ECM_3/instance-out.sql</t>
  </si>
  <si>
    <t>CZ13/SFm-rDXGF-Ex-WHFan/WHFans_ECM_baseline/instance-out.sql</t>
  </si>
  <si>
    <t>CZ13/SFm-rDXGF-Ex-WHFan/WHFans_ECM_0.7/instance-out.sql</t>
  </si>
  <si>
    <t>lower than DEER</t>
  </si>
  <si>
    <t>CZ13/SFm-rDXGF-Ex-WHFan/WHFans_ECM_1.5/instance-out.sql</t>
  </si>
  <si>
    <t>CZ13/SFm-rDXGF-Ex-WHFan/WHFans_ECM_2/instance-out.sql</t>
  </si>
  <si>
    <t>CZ13/SFm-rDXGF-Ex-WHFan/WHFans_ECM_3/instance-out.sql</t>
  </si>
  <si>
    <t>CZ14/SFm-rDXGF-Ex-WHFan/WHFans_ECM_baseline/instance-out.sql</t>
  </si>
  <si>
    <t>CZ14/SFm-rDXGF-Ex-WHFan/WHFans_ECM_0.7/instance-out.sql</t>
  </si>
  <si>
    <t>CZ14/SFm-rDXGF-Ex-WHFan/WHFans_ECM_1.5/instance-out.sql</t>
  </si>
  <si>
    <t>CZ14/SFm-rDXGF-Ex-WHFan/WHFans_ECM_2/instance-out.sql</t>
  </si>
  <si>
    <t>CZ14/SFm-rDXGF-Ex-WHFan/WHFans_ECM_3/instance-out.sql</t>
  </si>
  <si>
    <t>CZ15/SFm-rDXGF-Ex-WHFan/WHFans_ECM_baseline/instance-out.sql</t>
  </si>
  <si>
    <t>CZ15/SFm-rDXGF-Ex-WHFan/WHFans_ECM_0.7/instance-out.sql</t>
  </si>
  <si>
    <t>CZ15/SFm-rDXGF-Ex-WHFan/WHFans_ECM_1.5/instance-out.sql</t>
  </si>
  <si>
    <t>CZ15/SFm-rDXGF-Ex-WHFan/WHFans_ECM_2/instance-out.sql</t>
  </si>
  <si>
    <t>CZ15/SFm-rDXGF-Ex-WHFan/WHFans_ECM_3/instance-out.sql</t>
  </si>
  <si>
    <t>CZ16/SFm-rDXGF-Ex-WHFan/WHFans_ECM_baseline/instance-out.sql</t>
  </si>
  <si>
    <t>CZ16/SFm-rDXGF-Ex-WHFan/WHFans_ECM_0.7/instance-out.sql</t>
  </si>
  <si>
    <t>CZ16/SFm-rDXGF-Ex-WHFan/WHFans_ECM_1.5/instance-out.sql</t>
  </si>
  <si>
    <t>CZ16/SFm-rDXGF-Ex-WHFan/WHFans_ECM_2/instance-out.sql</t>
  </si>
  <si>
    <t>CZ16/SFm-rDXGF-Ex-WHFan/WHFans_ECM_3/instance-out.sql</t>
  </si>
  <si>
    <t>CFM/SF</t>
  </si>
  <si>
    <t>SF</t>
  </si>
  <si>
    <t>Energy Plus Savings</t>
  </si>
  <si>
    <t>uses Min_Indoor_Temp of 70</t>
  </si>
  <si>
    <t>Jen to update this</t>
  </si>
  <si>
    <t>MeasureID</t>
  </si>
  <si>
    <t>MeasureName</t>
  </si>
  <si>
    <t>DEER_MeasureID</t>
  </si>
  <si>
    <t>MASControl3 corresponding measureID (if any)</t>
  </si>
  <si>
    <t>Description</t>
  </si>
  <si>
    <t>PreTechID (essential)</t>
  </si>
  <si>
    <t>StdTechID (essential)</t>
  </si>
  <si>
    <t>MsrTechID (essential)</t>
  </si>
  <si>
    <t>VariTech (if applicable)</t>
  </si>
  <si>
    <t>VariTech Notes</t>
  </si>
  <si>
    <t>SWHC030</t>
  </si>
  <si>
    <t>Whole House Fan, Residential</t>
  </si>
  <si>
    <t>WholeHouseFan-0.7CFM-ECM</t>
  </si>
  <si>
    <t>WHFan-NatVent,
WHFan-1.5-PSC (only when CZ=08 to 14, vintage = 2014, 2017, 2020)</t>
  </si>
  <si>
    <t>ResNatVentPre</t>
  </si>
  <si>
    <t>see DEER_Res_Tables.xlsm</t>
  </si>
  <si>
    <t>WholeHouseFan-0.7CFM-PSC</t>
  </si>
  <si>
    <t>WHFan-0.7-PSC</t>
  </si>
  <si>
    <t>WholeHouseFan-1.5CFM-ECM</t>
  </si>
  <si>
    <t>WholeHouseFan-1.5CFM-PSC</t>
  </si>
  <si>
    <t>WHFan-1.5-PSC</t>
  </si>
  <si>
    <t>WholeHouseFan-2.0CFM-ECM</t>
  </si>
  <si>
    <t>WholeHouseFan-2.0CFM-PSC</t>
  </si>
  <si>
    <t>WHFan-2.0-PSC</t>
  </si>
  <si>
    <t>WholeHouseFan-3.0CFM-ECM</t>
  </si>
  <si>
    <t>WholeHouseFan-3.0CFM-PSC</t>
  </si>
  <si>
    <t>WHFan-3.0-PSC</t>
  </si>
  <si>
    <t>UPDATES FROM MC3 Measures</t>
  </si>
  <si>
    <t>HVAC Type (per DEER-Res-Measures workbook-MC3 workbook)</t>
  </si>
  <si>
    <t>Prototype Building that applies(per DEER-Res-Measures workbook-MC3 workbook)</t>
  </si>
  <si>
    <t>Corresponding Class in EnergyPlus for this measure -Main Class</t>
  </si>
  <si>
    <t>Corresponding Parameter in EnergyPlus for this measure</t>
  </si>
  <si>
    <t>Corresponding Parameter values in EnergyPlus</t>
  </si>
  <si>
    <t>Additional notes- for EP input</t>
  </si>
  <si>
    <t>rDXGF</t>
  </si>
  <si>
    <t>SFm</t>
  </si>
  <si>
    <t>ZoneVentilation:DesignFlowRate</t>
  </si>
  <si>
    <t>Flow Rate per Zone Floor Area (ft3/min-ft2)</t>
  </si>
  <si>
    <t>0, 0.7, 1.5, 2, 3 [CFM/ft2]</t>
  </si>
  <si>
    <t>Fan pressure rise is assumed 0.029 psi (200 Pa)</t>
  </si>
  <si>
    <t>combination of one and two story</t>
  </si>
  <si>
    <t>DEER2024 EnergyPlus</t>
  </si>
  <si>
    <t>DEER2020 DOE2</t>
  </si>
  <si>
    <t>None</t>
  </si>
  <si>
    <t>DEER2020 - uses Min_Indoor_Temp of 68</t>
  </si>
  <si>
    <t>the ECM W was updated from the DEER2017 release based on new manufacturer data, see left</t>
  </si>
  <si>
    <t>W/CFM</t>
  </si>
  <si>
    <t>from Building America Report used in DEER2017</t>
  </si>
  <si>
    <t>CZ2022 weather, 2 deg F delta T</t>
  </si>
  <si>
    <t>CZ2010 weather, 5 deg F delta T</t>
  </si>
  <si>
    <t>Flow [CFM/SF]</t>
  </si>
  <si>
    <t>lower by quite a bit, high cooling setpoint</t>
  </si>
  <si>
    <t>lower than DEER. Lower than POU by a lot!, high cooling setpoint</t>
  </si>
  <si>
    <t>lower than DEER. Lower than POU by a lot! High cooling setpoint</t>
  </si>
  <si>
    <t>higher by a lot! Low cooling setpoint</t>
  </si>
  <si>
    <t>ACM Cooling Setpoint kWh</t>
  </si>
  <si>
    <t>Total Site Energy [kWh]</t>
  </si>
  <si>
    <t>With Natural Ventilation</t>
  </si>
  <si>
    <t>1story</t>
  </si>
  <si>
    <t>2story</t>
  </si>
  <si>
    <t>ACM thermostat</t>
  </si>
  <si>
    <t>OK</t>
  </si>
  <si>
    <t>from midnight to noon the vent_min is 70F</t>
  </si>
  <si>
    <t>with precooling to 70</t>
  </si>
  <si>
    <t>Note: whole house fan is turned off between 11pm and 6am</t>
  </si>
  <si>
    <t>slightly lower than previous DEER</t>
  </si>
  <si>
    <t>higher</t>
  </si>
  <si>
    <t>lower than previous DEER</t>
  </si>
  <si>
    <t>higher than previous DEER</t>
  </si>
  <si>
    <t>similar to previous DEER</t>
  </si>
  <si>
    <t>Calibrated prototype thermostat setpoints</t>
  </si>
  <si>
    <t>whf setpoint 76</t>
  </si>
  <si>
    <t>&lt;--This seems too high since the whole house fan should operate at a lower ESP than an HVAC fan</t>
  </si>
  <si>
    <t>File: TN243494_20220609T115442_Final 2022 Energy Code Single-Family Residential Compliance Manual</t>
  </si>
  <si>
    <t>We discovered that the HVAC fan efficiency was way too high in our models. So in V5 of the prototype we lower the fan efficiency to 0.25 total fan efficiency.</t>
  </si>
  <si>
    <t>I also lowered the whole house fan efficiency because of lowering the external static pressure from 200Pa to 75Pa, much more reasonable for a whole house fan with no ductwork.</t>
  </si>
  <si>
    <t>Results for CZ12</t>
  </si>
  <si>
    <t>Baseline</t>
  </si>
  <si>
    <t>End Uses By Subcategory</t>
  </si>
  <si>
    <t>Subcategory</t>
  </si>
  <si>
    <t>Electricity [kWh]</t>
  </si>
  <si>
    <t>Natural Gas [kWh]</t>
  </si>
  <si>
    <t>Heating</t>
  </si>
  <si>
    <t>General</t>
  </si>
  <si>
    <t>Cooling</t>
  </si>
  <si>
    <t>Interior Lighting</t>
  </si>
  <si>
    <t>Unconditioned</t>
  </si>
  <si>
    <t>Exterior Lighting</t>
  </si>
  <si>
    <t>Extreior Lights</t>
  </si>
  <si>
    <t>Interior Equipment</t>
  </si>
  <si>
    <t>dishwasher</t>
  </si>
  <si>
    <t>refrigerator</t>
  </si>
  <si>
    <t>clothwasher</t>
  </si>
  <si>
    <t>gas_dryer</t>
  </si>
  <si>
    <t>Misc</t>
  </si>
  <si>
    <t>gas_range</t>
  </si>
  <si>
    <t>Exterior Equipment</t>
  </si>
  <si>
    <t>Fans</t>
  </si>
  <si>
    <t>Ventilation (simple)</t>
  </si>
  <si>
    <t>Pumps</t>
  </si>
  <si>
    <t>Heat Rejection</t>
  </si>
  <si>
    <t>Humidification</t>
  </si>
  <si>
    <t>Heat Recovery</t>
  </si>
  <si>
    <t>Water Systems</t>
  </si>
  <si>
    <t>Domestic Hot Water</t>
  </si>
  <si>
    <t>Water Heater</t>
  </si>
  <si>
    <t>Refrigeration</t>
  </si>
  <si>
    <t>Generators</t>
  </si>
  <si>
    <t>Measure Case 1.5 cfm/sf</t>
  </si>
  <si>
    <t>Also:</t>
  </si>
  <si>
    <t>allow whole house fan to run all night</t>
  </si>
  <si>
    <t>increased whf delta t to 5F</t>
  </si>
  <si>
    <t>whf setpoint is 72F</t>
  </si>
  <si>
    <t>Original internal mass object</t>
  </si>
  <si>
    <t>Same as above byt using Higher Thermal Mass: 400 sq m</t>
  </si>
  <si>
    <t>Same as above byt using Higher Thermal Mass: 300 sq m</t>
  </si>
  <si>
    <t>Total</t>
  </si>
  <si>
    <t>CZ2022 weather, 5 deg F delta T</t>
  </si>
  <si>
    <t>old-74</t>
  </si>
  <si>
    <t>whf setpoint 72 in CZ 10-16 all the time and also in 1-9 during 6am to 9am. All other time periods in CZ1-9 whf setpoint is 78</t>
  </si>
  <si>
    <t>ACM thermostat setpoints</t>
  </si>
  <si>
    <t>Not 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</si>
</sst>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164" formatCode="#,##0.00\ "/>
    <numFmt numFmtId="165" formatCode="#,##0.000\ "/>
    <numFmt numFmtId="166" formatCode="#,##0\ "/>
    <numFmt numFmtId="167" formatCode="#,##0.0\ "/>
    <numFmt numFmtId="168" formatCode="0.0%"/>
    <numFmt numFmtId="169" formatCode="0.000"/>
  </numFmts>
  <fonts count="24" x14ac:knownFonts="1">
    <font>
      <sz val="11"/>
      <color theme="1"/>
      <name val="Calibri"/>
      <family val="2"/>
      <scheme val="minor"/>
    </font>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i/>
      <sz val="11"/>
      <color theme="1"/>
      <name val="Calibri"/>
      <family val="2"/>
      <scheme val="minor"/>
    </font>
    <font>
      <sz val="8"/>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theme="1"/>
      <name val="Verdana"/>
      <family val="2"/>
    </font>
    <font>
      <b/>
      <sz val="14"/>
      <color theme="1"/>
      <name val="Calibri"/>
      <family val="2"/>
      <scheme val="minor"/>
    </font>
  </fonts>
  <fills count="42">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79998168889431442"/>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rgb="FFFFC000"/>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theme="6"/>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theme="9"/>
      </left>
      <right/>
      <top style="thick">
        <color theme="9"/>
      </top>
      <bottom/>
      <diagonal/>
    </border>
    <border>
      <left/>
      <right/>
      <top style="thick">
        <color theme="9"/>
      </top>
      <bottom/>
      <diagonal/>
    </border>
    <border>
      <left/>
      <right style="thick">
        <color theme="9"/>
      </right>
      <top style="thick">
        <color theme="9"/>
      </top>
      <bottom/>
      <diagonal/>
    </border>
    <border>
      <left style="thick">
        <color theme="9"/>
      </left>
      <right/>
      <top/>
      <bottom/>
      <diagonal/>
    </border>
    <border>
      <left/>
      <right style="thick">
        <color theme="9"/>
      </right>
      <top/>
      <bottom/>
      <diagonal/>
    </border>
    <border>
      <left/>
      <right/>
      <top style="thin">
        <color indexed="64"/>
      </top>
      <bottom/>
      <diagonal/>
    </border>
  </borders>
  <cellStyleXfs count="44">
    <xf numFmtId="0" fontId="0" fillId="0" borderId="0"/>
    <xf numFmtId="9" fontId="1" fillId="0" borderId="0" applyFont="0" applyFill="0" applyBorder="0" applyAlignment="0" applyProtection="0"/>
    <xf numFmtId="0" fontId="7" fillId="0" borderId="0" applyNumberFormat="0" applyFill="0" applyBorder="0" applyAlignment="0" applyProtection="0"/>
    <xf numFmtId="0" fontId="8" fillId="0" borderId="2" applyNumberFormat="0" applyFill="0" applyAlignment="0" applyProtection="0"/>
    <xf numFmtId="0" fontId="9" fillId="0" borderId="3" applyNumberFormat="0" applyFill="0" applyAlignment="0" applyProtection="0"/>
    <xf numFmtId="0" fontId="10" fillId="0" borderId="4" applyNumberFormat="0" applyFill="0" applyAlignment="0" applyProtection="0"/>
    <xf numFmtId="0" fontId="10" fillId="0" borderId="0" applyNumberFormat="0" applyFill="0" applyBorder="0" applyAlignment="0" applyProtection="0"/>
    <xf numFmtId="0" fontId="11" fillId="4" borderId="0" applyNumberFormat="0" applyBorder="0" applyAlignment="0" applyProtection="0"/>
    <xf numFmtId="0" fontId="12" fillId="5" borderId="0" applyNumberFormat="0" applyBorder="0" applyAlignment="0" applyProtection="0"/>
    <xf numFmtId="0" fontId="13" fillId="6" borderId="0" applyNumberFormat="0" applyBorder="0" applyAlignment="0" applyProtection="0"/>
    <xf numFmtId="0" fontId="14" fillId="7" borderId="5" applyNumberFormat="0" applyAlignment="0" applyProtection="0"/>
    <xf numFmtId="0" fontId="15" fillId="8" borderId="6" applyNumberFormat="0" applyAlignment="0" applyProtection="0"/>
    <xf numFmtId="0" fontId="16" fillId="8" borderId="5" applyNumberFormat="0" applyAlignment="0" applyProtection="0"/>
    <xf numFmtId="0" fontId="17" fillId="0" borderId="7" applyNumberFormat="0" applyFill="0" applyAlignment="0" applyProtection="0"/>
    <xf numFmtId="0" fontId="18" fillId="9" borderId="8" applyNumberFormat="0" applyAlignment="0" applyProtection="0"/>
    <xf numFmtId="0" fontId="19" fillId="0" borderId="0" applyNumberFormat="0" applyFill="0" applyBorder="0" applyAlignment="0" applyProtection="0"/>
    <xf numFmtId="0" fontId="1" fillId="10" borderId="9" applyNumberFormat="0" applyFont="0" applyAlignment="0" applyProtection="0"/>
    <xf numFmtId="0" fontId="20" fillId="0" borderId="0" applyNumberFormat="0" applyFill="0" applyBorder="0" applyAlignment="0" applyProtection="0"/>
    <xf numFmtId="0" fontId="2" fillId="0" borderId="10" applyNumberFormat="0" applyFill="0" applyAlignment="0" applyProtection="0"/>
    <xf numFmtId="0" fontId="2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2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2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2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2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2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22" fillId="0" borderId="0"/>
  </cellStyleXfs>
  <cellXfs count="50">
    <xf numFmtId="0" fontId="0" fillId="0" borderId="0" xfId="0"/>
    <xf numFmtId="0" fontId="0" fillId="0" borderId="0" xfId="0" applyAlignment="1">
      <alignment horizontal="center"/>
    </xf>
    <xf numFmtId="6" fontId="0" fillId="0" borderId="0" xfId="0" applyNumberFormat="1"/>
    <xf numFmtId="164" fontId="0" fillId="0" borderId="0" xfId="0" applyNumberFormat="1"/>
    <xf numFmtId="0" fontId="2" fillId="0" borderId="0" xfId="0" applyFont="1"/>
    <xf numFmtId="9" fontId="0" fillId="0" borderId="0" xfId="1" applyFont="1"/>
    <xf numFmtId="165" fontId="0" fillId="0" borderId="0" xfId="0" applyNumberFormat="1"/>
    <xf numFmtId="166" fontId="0" fillId="0" borderId="0" xfId="0" applyNumberFormat="1"/>
    <xf numFmtId="167" fontId="0" fillId="0" borderId="0" xfId="0" applyNumberFormat="1"/>
    <xf numFmtId="0" fontId="0" fillId="0" borderId="1" xfId="0" applyBorder="1"/>
    <xf numFmtId="164" fontId="0" fillId="0" borderId="1" xfId="0" applyNumberFormat="1" applyBorder="1"/>
    <xf numFmtId="9" fontId="0" fillId="0" borderId="1" xfId="1" applyFont="1" applyBorder="1"/>
    <xf numFmtId="0" fontId="0" fillId="0" borderId="0" xfId="0" applyAlignment="1">
      <alignment horizontal="right"/>
    </xf>
    <xf numFmtId="0" fontId="0" fillId="0" borderId="1" xfId="0" applyBorder="1" applyAlignment="1">
      <alignment horizontal="left"/>
    </xf>
    <xf numFmtId="168" fontId="0" fillId="0" borderId="0" xfId="1" applyNumberFormat="1" applyFont="1"/>
    <xf numFmtId="168" fontId="0" fillId="0" borderId="0" xfId="0" applyNumberFormat="1"/>
    <xf numFmtId="0" fontId="5" fillId="0" borderId="0" xfId="0" applyFont="1"/>
    <xf numFmtId="2" fontId="0" fillId="0" borderId="0" xfId="0" applyNumberFormat="1"/>
    <xf numFmtId="0" fontId="0" fillId="2" borderId="0" xfId="0" applyFill="1"/>
    <xf numFmtId="0" fontId="0" fillId="3" borderId="1" xfId="0" applyFill="1" applyBorder="1"/>
    <xf numFmtId="0" fontId="0" fillId="3" borderId="1" xfId="0" applyFill="1" applyBorder="1" applyAlignment="1">
      <alignment horizontal="left"/>
    </xf>
    <xf numFmtId="164" fontId="0" fillId="3" borderId="1" xfId="0" applyNumberFormat="1" applyFill="1" applyBorder="1"/>
    <xf numFmtId="9" fontId="0" fillId="3" borderId="1" xfId="1" applyFont="1" applyFill="1" applyBorder="1"/>
    <xf numFmtId="164" fontId="0" fillId="0" borderId="0" xfId="0" applyNumberFormat="1" applyFill="1" applyBorder="1"/>
    <xf numFmtId="0" fontId="1" fillId="0" borderId="0" xfId="43" applyFont="1"/>
    <xf numFmtId="0" fontId="0" fillId="35" borderId="0" xfId="0" applyFill="1"/>
    <xf numFmtId="0" fontId="22" fillId="0" borderId="0" xfId="43"/>
    <xf numFmtId="0" fontId="0" fillId="0" borderId="0" xfId="0" applyAlignment="1">
      <alignment vertical="center"/>
    </xf>
    <xf numFmtId="0" fontId="2" fillId="0" borderId="0" xfId="0" applyFont="1" applyAlignment="1">
      <alignment horizontal="center" wrapText="1"/>
    </xf>
    <xf numFmtId="0" fontId="2" fillId="36" borderId="0" xfId="0" applyFont="1" applyFill="1"/>
    <xf numFmtId="0" fontId="2" fillId="0" borderId="11" xfId="0" applyFont="1" applyBorder="1" applyAlignment="1">
      <alignment wrapText="1"/>
    </xf>
    <xf numFmtId="0" fontId="2" fillId="0" borderId="12" xfId="0" applyFont="1" applyBorder="1" applyAlignment="1">
      <alignment wrapText="1"/>
    </xf>
    <xf numFmtId="0" fontId="2" fillId="0" borderId="13" xfId="0" applyFont="1" applyBorder="1" applyAlignment="1">
      <alignment wrapText="1"/>
    </xf>
    <xf numFmtId="0" fontId="0" fillId="0" borderId="14" xfId="0" applyBorder="1"/>
    <xf numFmtId="0" fontId="0" fillId="0" borderId="15" xfId="0" applyBorder="1"/>
    <xf numFmtId="0" fontId="23" fillId="0" borderId="0" xfId="0" applyFont="1"/>
    <xf numFmtId="0" fontId="0" fillId="37" borderId="1" xfId="0" applyFill="1" applyBorder="1"/>
    <xf numFmtId="0" fontId="0" fillId="0" borderId="0" xfId="0" applyFill="1"/>
    <xf numFmtId="169" fontId="0" fillId="38" borderId="1" xfId="0" applyNumberFormat="1" applyFill="1" applyBorder="1"/>
    <xf numFmtId="0" fontId="0" fillId="39" borderId="0" xfId="0" applyFill="1"/>
    <xf numFmtId="0" fontId="0" fillId="40" borderId="0" xfId="0" applyFill="1"/>
    <xf numFmtId="0" fontId="0" fillId="41" borderId="1" xfId="0" applyFill="1" applyBorder="1"/>
    <xf numFmtId="0" fontId="0" fillId="0" borderId="0" xfId="0"/>
    <xf numFmtId="0" fontId="0" fillId="0" borderId="0" xfId="0"/>
    <xf numFmtId="0" fontId="0" fillId="0" borderId="0" xfId="0"/>
    <xf numFmtId="0" fontId="0" fillId="0" borderId="0" xfId="0"/>
    <xf numFmtId="0" fontId="0" fillId="0" borderId="0" xfId="0"/>
    <xf numFmtId="0" fontId="0" fillId="0" borderId="0" xfId="0" applyAlignment="1">
      <alignment horizontal="center" vertical="center" wrapText="1"/>
    </xf>
    <xf numFmtId="0" fontId="0" fillId="0" borderId="1" xfId="0" applyBorder="1" applyAlignment="1">
      <alignment horizontal="center"/>
    </xf>
    <xf numFmtId="0" fontId="0" fillId="0" borderId="16" xfId="0" applyBorder="1" applyAlignment="1">
      <alignment horizontal="center"/>
    </xf>
  </cellXfs>
  <cellStyles count="44">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rmal 4" xfId="43" xr:uid="{74737F0D-7A0D-48D9-B5D5-1BDC5753BE14}"/>
    <cellStyle name="Note" xfId="16" builtinId="10" customBuiltin="1"/>
    <cellStyle name="Output" xfId="11" builtinId="21" customBuiltin="1"/>
    <cellStyle name="Percent" xfId="1" builtinId="5"/>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9.png"/><Relationship Id="rId4" Type="http://schemas.openxmlformats.org/officeDocument/2006/relationships/image" Target="../media/image8.png"/></Relationships>
</file>

<file path=xl/drawings/_rels/drawing5.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s>
</file>

<file path=xl/drawings/_rels/drawing6.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19</xdr:row>
      <xdr:rowOff>0</xdr:rowOff>
    </xdr:from>
    <xdr:to>
      <xdr:col>4</xdr:col>
      <xdr:colOff>121920</xdr:colOff>
      <xdr:row>43</xdr:row>
      <xdr:rowOff>78895</xdr:rowOff>
    </xdr:to>
    <xdr:pic>
      <xdr:nvPicPr>
        <xdr:cNvPr id="2" name="Picture 1" descr="Offering ID &#10;AIRFLOW &#10;0.7 &#10;0.7 &#10;1.5 &#10;2.0 &#10;2.0 &#10;3.0 &#10;3.0 &#10;MOTOR TYPE &#10;ECM &#10;psc &#10;ECM &#10;psc &#10;ECM &#10;psc &#10;ECM &#10;psc &#10;STATEWIDE MEASURE OFFERING ID (TEXT) &#10;c &#10;MEASURE OFFERING DESCRIPTION (TEXT) &#10;Whole house fan with an airflow of 0.7 cfmlft2 of &#10;conditioned area; ECM motor using O. 124 WI cfm &#10;Whole house fan with an airflow of 0.7 cfmlft2 of &#10;conditioned area; PSC motor using 0.15 W/ cfm &#10;Whole house fan with an airflow of 1.5 cfmlft2 of &#10;conditioned area; ECM motor using 0.124 WIcfm &#10;Whole house fan with an airflow of 1.5 cfm/ft2 of &#10;conditioned area; PSC motor using 0.15 W/cfm &#10;Whole house fan with an airflow of 2.0 cfmlft2 of &#10;conditioned area; ECM motor using O. 124 WI cfm &#10;Whole house fan with an airflow of 2.0 cfmlft2 of &#10;conditioned area; PSC motor using 0.15 WI cfm &#10;Whole house fan with an airflow of 3.0 cfmlft2 of &#10;conditioned area; ECM motor using O. 124 WI cfm &#10;Whole house fan with an airflow of 3.0 cfmlft2 of &#10;conditioned area; PSC motor using 0.15 W/cfm ">
          <a:extLst>
            <a:ext uri="{FF2B5EF4-FFF2-40B4-BE49-F238E27FC236}">
              <a16:creationId xmlns:a16="http://schemas.microsoft.com/office/drawing/2014/main" id="{312ECE10-CB7A-40A1-A015-814A5D8FE4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85975"/>
          <a:ext cx="6913245" cy="49080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441960</xdr:colOff>
      <xdr:row>57</xdr:row>
      <xdr:rowOff>87802</xdr:rowOff>
    </xdr:from>
    <xdr:to>
      <xdr:col>8</xdr:col>
      <xdr:colOff>604711</xdr:colOff>
      <xdr:row>78</xdr:row>
      <xdr:rowOff>48726</xdr:rowOff>
    </xdr:to>
    <xdr:pic>
      <xdr:nvPicPr>
        <xdr:cNvPr id="3" name="Picture 2">
          <a:extLst>
            <a:ext uri="{FF2B5EF4-FFF2-40B4-BE49-F238E27FC236}">
              <a16:creationId xmlns:a16="http://schemas.microsoft.com/office/drawing/2014/main" id="{73450298-8084-4CDD-9E3F-70DE04803F92}"/>
            </a:ext>
          </a:extLst>
        </xdr:cNvPr>
        <xdr:cNvPicPr>
          <a:picLocks noChangeAspect="1"/>
        </xdr:cNvPicPr>
      </xdr:nvPicPr>
      <xdr:blipFill>
        <a:blip xmlns:r="http://schemas.openxmlformats.org/officeDocument/2006/relationships" r:embed="rId2"/>
        <a:stretch>
          <a:fillRect/>
        </a:stretch>
      </xdr:blipFill>
      <xdr:spPr>
        <a:xfrm>
          <a:off x="441960" y="10089052"/>
          <a:ext cx="13754926" cy="396142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12</xdr:col>
      <xdr:colOff>590550</xdr:colOff>
      <xdr:row>2</xdr:row>
      <xdr:rowOff>133348</xdr:rowOff>
    </xdr:from>
    <xdr:to>
      <xdr:col>21</xdr:col>
      <xdr:colOff>76200</xdr:colOff>
      <xdr:row>30</xdr:row>
      <xdr:rowOff>190499</xdr:rowOff>
    </xdr:to>
    <xdr:sp macro="" textlink="">
      <xdr:nvSpPr>
        <xdr:cNvPr id="2" name="TextBox 1">
          <a:extLst>
            <a:ext uri="{FF2B5EF4-FFF2-40B4-BE49-F238E27FC236}">
              <a16:creationId xmlns:a16="http://schemas.microsoft.com/office/drawing/2014/main" id="{F2FC5B8B-66F3-470D-87C4-50BBA4D982AD}"/>
            </a:ext>
          </a:extLst>
        </xdr:cNvPr>
        <xdr:cNvSpPr txBox="1"/>
      </xdr:nvSpPr>
      <xdr:spPr>
        <a:xfrm>
          <a:off x="12363450" y="514348"/>
          <a:ext cx="4972050" cy="53911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Differences</a:t>
          </a:r>
          <a:r>
            <a:rPr lang="en-US" sz="1100" baseline="0"/>
            <a:t> current E+ model compared to DEER DOE2</a:t>
          </a:r>
        </a:p>
        <a:p>
          <a:r>
            <a:rPr lang="en-US" sz="1100" baseline="0"/>
            <a:t>- We are using CZ2022 weather </a:t>
          </a:r>
        </a:p>
        <a:p>
          <a:r>
            <a:rPr lang="en-US" sz="1100" baseline="0"/>
            <a:t>- We have changed the heating and cooling setpoints</a:t>
          </a:r>
        </a:p>
        <a:p>
          <a:r>
            <a:rPr lang="en-US" sz="1100" baseline="0"/>
            <a:t>- We allow heating and cooling on the same day, consistent with 2019 T-24 ACM</a:t>
          </a:r>
        </a:p>
        <a:p>
          <a:r>
            <a:rPr lang="en-US" sz="1100" baseline="0"/>
            <a:t>-  DEER2020 used a factor of 0.5 - they assumed occupants would only use the fan half the time when cooling is available.</a:t>
          </a:r>
        </a:p>
        <a:p>
          <a:endParaRPr lang="en-US" sz="110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Things that are consistent with previous</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 natual ventilation turned on in all cases</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 inside/outside delta T of 5 deg to trigger whf operation</a:t>
          </a:r>
          <a:endParaRPr lang="en-US">
            <a:effectLst/>
          </a:endParaRPr>
        </a:p>
        <a:p>
          <a:r>
            <a:rPr lang="en-US" sz="1100"/>
            <a:t>- </a:t>
          </a:r>
        </a:p>
        <a:p>
          <a:r>
            <a:rPr lang="en-US" sz="1100"/>
            <a:t>Additionally we are using:</a:t>
          </a:r>
        </a:p>
        <a:p>
          <a:r>
            <a:rPr lang="en-US" sz="1100"/>
            <a:t>- for WHF</a:t>
          </a:r>
          <a:r>
            <a:rPr lang="en-US" sz="1100" baseline="0"/>
            <a:t> measure, use ACM thermostat baseline and measure case</a:t>
          </a:r>
        </a:p>
        <a:p>
          <a:r>
            <a:rPr lang="en-US" sz="1100" baseline="0">
              <a:solidFill>
                <a:schemeClr val="dk1"/>
              </a:solidFill>
              <a:effectLst/>
              <a:latin typeface="+mn-lt"/>
              <a:ea typeface="+mn-ea"/>
              <a:cs typeface="+mn-cs"/>
            </a:rPr>
            <a:t>- use 72 indoor temp whf stpt in most climate zones. In climate zones 1-9 fan energy was too high and not offsetting sufficient cooling. So, we  only do pre-cooling (to 72) in CZ1-9 in the AM (6am-9am)  Otherwise in those czs the WHF only cools to 77 deg, same as the cooling setpoint</a:t>
          </a:r>
          <a:endParaRPr lang="en-US" sz="1100" baseline="0"/>
        </a:p>
        <a:p>
          <a:r>
            <a:rPr lang="en-US" sz="1100" baseline="0">
              <a:solidFill>
                <a:schemeClr val="dk1"/>
              </a:solidFill>
              <a:effectLst/>
              <a:latin typeface="+mn-lt"/>
              <a:ea typeface="+mn-ea"/>
              <a:cs typeface="+mn-cs"/>
            </a:rPr>
            <a:t>- We allow the whole house fan to run all night if called for</a:t>
          </a:r>
        </a:p>
        <a:p>
          <a:r>
            <a:rPr lang="en-US" sz="1100" baseline="0">
              <a:solidFill>
                <a:schemeClr val="dk1"/>
              </a:solidFill>
              <a:effectLst/>
              <a:latin typeface="+mn-lt"/>
              <a:ea typeface="+mn-ea"/>
              <a:cs typeface="+mn-cs"/>
            </a:rPr>
            <a:t>- We increased internal thermal mass of the model from 10 sq m to 100 sq m</a:t>
          </a:r>
          <a:endParaRPr lang="en-US" sz="1100" baseline="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504825</xdr:colOff>
      <xdr:row>2</xdr:row>
      <xdr:rowOff>114300</xdr:rowOff>
    </xdr:from>
    <xdr:to>
      <xdr:col>13</xdr:col>
      <xdr:colOff>28575</xdr:colOff>
      <xdr:row>22</xdr:row>
      <xdr:rowOff>104775</xdr:rowOff>
    </xdr:to>
    <xdr:sp macro="" textlink="">
      <xdr:nvSpPr>
        <xdr:cNvPr id="2" name="TextBox 1">
          <a:extLst>
            <a:ext uri="{FF2B5EF4-FFF2-40B4-BE49-F238E27FC236}">
              <a16:creationId xmlns:a16="http://schemas.microsoft.com/office/drawing/2014/main" id="{65AF4C13-1E4F-43AE-8D0F-18580E417D21}"/>
            </a:ext>
          </a:extLst>
        </xdr:cNvPr>
        <xdr:cNvSpPr txBox="1"/>
      </xdr:nvSpPr>
      <xdr:spPr>
        <a:xfrm>
          <a:off x="502920" y="495300"/>
          <a:ext cx="7452360" cy="38023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Updates:</a:t>
          </a:r>
        </a:p>
        <a:p>
          <a:r>
            <a:rPr lang="en-US" sz="1100"/>
            <a:t>- The</a:t>
          </a:r>
          <a:r>
            <a:rPr lang="en-US" sz="1100" baseline="0"/>
            <a:t> Whole House Fan W/CFM energy consumption assumptions were updated with new manufacturer's data.</a:t>
          </a:r>
        </a:p>
        <a:p>
          <a:r>
            <a:rPr lang="en-US" sz="1100" baseline="0"/>
            <a:t>- Eliminated the 0.5 schedule multiplier accounting for occupant behavior only opening windows half the time</a:t>
          </a:r>
        </a:p>
        <a:p>
          <a:r>
            <a:rPr lang="en-US" sz="1100" baseline="0"/>
            <a:t>- Reduced the delta T (WHF turns on when outdoor temp is greater than delta T below indoor temp) from 5F to 2F</a:t>
          </a:r>
        </a:p>
        <a:p>
          <a:r>
            <a:rPr lang="en-US" sz="1100" baseline="0"/>
            <a:t>- Allow whole house fan operation throughout the night. The 2022 CA-24 compliance manual states that the whole house fan should run all night to cool the thermal mass of the house, allowing the home to coast through the daytime cooling period without needing mechanical cooling. In new homes homeowners are provided a one page document telling them how to operate the whole house fan. It also notes that most windows have security features allowing them to be locked while slightly open.</a:t>
          </a:r>
        </a:p>
        <a:p>
          <a:r>
            <a:rPr lang="en-US" sz="1100" baseline="0"/>
            <a:t>- minimum setpoint 72</a:t>
          </a:r>
        </a:p>
        <a:p>
          <a:endParaRPr lang="en-US" sz="1100" baseline="0"/>
        </a:p>
        <a:p>
          <a:r>
            <a:rPr lang="en-US" sz="1100" baseline="0"/>
            <a:t>New construction:</a:t>
          </a:r>
        </a:p>
        <a:p>
          <a:r>
            <a:rPr lang="en-US" sz="1100" baseline="0"/>
            <a:t>- the airflow rate of the fan is 1.5 CFM/SF</a:t>
          </a:r>
        </a:p>
        <a:p>
          <a:endParaRPr lang="en-US" sz="1100" baseline="0"/>
        </a:p>
        <a:p>
          <a:r>
            <a:rPr lang="en-US" sz="1100" baseline="0"/>
            <a:t>Relevant prototypt updates:</a:t>
          </a:r>
        </a:p>
        <a:p>
          <a:r>
            <a:rPr lang="en-US" sz="1100" baseline="0"/>
            <a:t>- Updated the cooling enabled period to align with new CZ2022 weather, using ACM method</a:t>
          </a:r>
        </a:p>
        <a:p>
          <a:r>
            <a:rPr lang="en-US" sz="1100" baseline="0"/>
            <a:t>- Updated the thermostat set points, per the ACM. </a:t>
          </a:r>
        </a:p>
        <a:p>
          <a:r>
            <a:rPr lang="en-US" sz="1100" baseline="0"/>
            <a:t>-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Notes:</a:t>
          </a:r>
          <a:endParaRPr lang="en-US">
            <a:effectLst/>
          </a:endParaRPr>
        </a:p>
        <a:p>
          <a:r>
            <a:rPr lang="en-US" sz="1100" baseline="0"/>
            <a:t>- previous EM&amp;V (which study?) cited in all later CA studies used modeling and determined whole house fan savings at about 10% of cooling consumption, i.e. they offset 10% of the cooling run hours. </a:t>
          </a:r>
        </a:p>
        <a:p>
          <a:r>
            <a:rPr lang="en-US" sz="1100" baseline="0"/>
            <a:t>-  </a:t>
          </a:r>
        </a:p>
        <a:p>
          <a:endParaRPr lang="en-US" sz="1100"/>
        </a:p>
      </xdr:txBody>
    </xdr:sp>
    <xdr:clientData/>
  </xdr:twoCellAnchor>
  <xdr:twoCellAnchor>
    <xdr:from>
      <xdr:col>15</xdr:col>
      <xdr:colOff>495300</xdr:colOff>
      <xdr:row>2</xdr:row>
      <xdr:rowOff>47625</xdr:rowOff>
    </xdr:from>
    <xdr:to>
      <xdr:col>25</xdr:col>
      <xdr:colOff>504825</xdr:colOff>
      <xdr:row>21</xdr:row>
      <xdr:rowOff>152400</xdr:rowOff>
    </xdr:to>
    <xdr:sp macro="" textlink="">
      <xdr:nvSpPr>
        <xdr:cNvPr id="3" name="TextBox 2">
          <a:extLst>
            <a:ext uri="{FF2B5EF4-FFF2-40B4-BE49-F238E27FC236}">
              <a16:creationId xmlns:a16="http://schemas.microsoft.com/office/drawing/2014/main" id="{46F2A49E-F4AE-4EF9-9092-EFFD4A55D69F}"/>
            </a:ext>
          </a:extLst>
        </xdr:cNvPr>
        <xdr:cNvSpPr txBox="1"/>
      </xdr:nvSpPr>
      <xdr:spPr>
        <a:xfrm>
          <a:off x="9639300" y="428625"/>
          <a:ext cx="6105525" cy="3724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Natural Ventilation Notes:</a:t>
          </a:r>
        </a:p>
        <a:p>
          <a:r>
            <a:rPr lang="en-US" sz="1100"/>
            <a:t>- Natural ventilation uses the following</a:t>
          </a:r>
          <a:r>
            <a:rPr lang="en-US" sz="1100" baseline="0"/>
            <a:t> parameters from the old DOE2 models</a:t>
          </a:r>
        </a:p>
        <a:p>
          <a:r>
            <a:rPr lang="en-US" sz="1100" baseline="0"/>
            <a:t>	- ACH = 3</a:t>
          </a:r>
        </a:p>
        <a:p>
          <a:r>
            <a:rPr lang="en-US" sz="1100" baseline="0"/>
            <a:t>	- Wind driven air exchange only, multiplier from the eQUEST model</a:t>
          </a:r>
        </a:p>
        <a:p>
          <a:r>
            <a:rPr lang="en-US" sz="1100" baseline="0"/>
            <a:t>	- Available between 5am and 11pm</a:t>
          </a:r>
        </a:p>
        <a:p>
          <a:r>
            <a:rPr lang="en-US" sz="1100" baseline="0"/>
            <a:t>- New parameters</a:t>
          </a:r>
        </a:p>
        <a:p>
          <a:r>
            <a:rPr lang="en-US" sz="1100" baseline="0"/>
            <a:t>	- setpoint of 68 when cooling mode (consistent w ACM) (was 72 previously)</a:t>
          </a:r>
        </a:p>
        <a:p>
          <a:r>
            <a:rPr lang="en-US" sz="1100" baseline="0"/>
            <a:t>	- setpoint of 77 when in heating mode (well above heating setpoint)</a:t>
          </a:r>
        </a:p>
        <a:p>
          <a:r>
            <a:rPr lang="en-US" sz="1100" baseline="0"/>
            <a:t>	- 2 degree delta T</a:t>
          </a:r>
        </a:p>
        <a:p>
          <a:r>
            <a:rPr lang="en-US" sz="1100" baseline="0"/>
            <a:t>	- no probabiltiy of having windows open (previous was 0.5)</a:t>
          </a:r>
          <a:endParaRPr lang="en-US" sz="1100"/>
        </a:p>
      </xdr:txBody>
    </xdr:sp>
    <xdr:clientData/>
  </xdr:twoCellAnchor>
  <xdr:twoCellAnchor editAs="oneCell">
    <xdr:from>
      <xdr:col>1</xdr:col>
      <xdr:colOff>0</xdr:colOff>
      <xdr:row>27</xdr:row>
      <xdr:rowOff>0</xdr:rowOff>
    </xdr:from>
    <xdr:to>
      <xdr:col>16</xdr:col>
      <xdr:colOff>1276</xdr:colOff>
      <xdr:row>32</xdr:row>
      <xdr:rowOff>133502</xdr:rowOff>
    </xdr:to>
    <xdr:pic>
      <xdr:nvPicPr>
        <xdr:cNvPr id="4" name="Picture 3">
          <a:extLst>
            <a:ext uri="{FF2B5EF4-FFF2-40B4-BE49-F238E27FC236}">
              <a16:creationId xmlns:a16="http://schemas.microsoft.com/office/drawing/2014/main" id="{792872D8-9624-4CB4-96FD-954A3E53E80A}"/>
            </a:ext>
          </a:extLst>
        </xdr:cNvPr>
        <xdr:cNvPicPr>
          <a:picLocks noChangeAspect="1"/>
        </xdr:cNvPicPr>
      </xdr:nvPicPr>
      <xdr:blipFill>
        <a:blip xmlns:r="http://schemas.openxmlformats.org/officeDocument/2006/relationships" r:embed="rId1"/>
        <a:stretch>
          <a:fillRect/>
        </a:stretch>
      </xdr:blipFill>
      <xdr:spPr>
        <a:xfrm>
          <a:off x="609600" y="5143500"/>
          <a:ext cx="9145276" cy="108600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19</xdr:col>
      <xdr:colOff>0</xdr:colOff>
      <xdr:row>36</xdr:row>
      <xdr:rowOff>0</xdr:rowOff>
    </xdr:from>
    <xdr:to>
      <xdr:col>25</xdr:col>
      <xdr:colOff>377768</xdr:colOff>
      <xdr:row>50</xdr:row>
      <xdr:rowOff>187086</xdr:rowOff>
    </xdr:to>
    <xdr:pic>
      <xdr:nvPicPr>
        <xdr:cNvPr id="2" name="Picture 1">
          <a:extLst>
            <a:ext uri="{FF2B5EF4-FFF2-40B4-BE49-F238E27FC236}">
              <a16:creationId xmlns:a16="http://schemas.microsoft.com/office/drawing/2014/main" id="{1AEF3D0A-73CC-4FA7-B423-05CD3040BA02}"/>
            </a:ext>
          </a:extLst>
        </xdr:cNvPr>
        <xdr:cNvPicPr>
          <a:picLocks noChangeAspect="1"/>
        </xdr:cNvPicPr>
      </xdr:nvPicPr>
      <xdr:blipFill>
        <a:blip xmlns:r="http://schemas.openxmlformats.org/officeDocument/2006/relationships" r:embed="rId1"/>
        <a:stretch>
          <a:fillRect/>
        </a:stretch>
      </xdr:blipFill>
      <xdr:spPr>
        <a:xfrm>
          <a:off x="11506200" y="3238500"/>
          <a:ext cx="4143953" cy="283884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171450</xdr:colOff>
      <xdr:row>5</xdr:row>
      <xdr:rowOff>178426</xdr:rowOff>
    </xdr:from>
    <xdr:to>
      <xdr:col>18</xdr:col>
      <xdr:colOff>11026</xdr:colOff>
      <xdr:row>29</xdr:row>
      <xdr:rowOff>181934</xdr:rowOff>
    </xdr:to>
    <xdr:pic>
      <xdr:nvPicPr>
        <xdr:cNvPr id="2" name="Picture 1">
          <a:extLst>
            <a:ext uri="{FF2B5EF4-FFF2-40B4-BE49-F238E27FC236}">
              <a16:creationId xmlns:a16="http://schemas.microsoft.com/office/drawing/2014/main" id="{B5B3E7E6-D9BA-42B3-BBE7-E149B97E623D}"/>
            </a:ext>
          </a:extLst>
        </xdr:cNvPr>
        <xdr:cNvPicPr>
          <a:picLocks noChangeAspect="1"/>
        </xdr:cNvPicPr>
      </xdr:nvPicPr>
      <xdr:blipFill>
        <a:blip xmlns:r="http://schemas.openxmlformats.org/officeDocument/2006/relationships" r:embed="rId1"/>
        <a:stretch>
          <a:fillRect/>
        </a:stretch>
      </xdr:blipFill>
      <xdr:spPr>
        <a:xfrm>
          <a:off x="3829050" y="1130926"/>
          <a:ext cx="7154776" cy="4575508"/>
        </a:xfrm>
        <a:prstGeom prst="rect">
          <a:avLst/>
        </a:prstGeom>
      </xdr:spPr>
    </xdr:pic>
    <xdr:clientData/>
  </xdr:twoCellAnchor>
  <xdr:twoCellAnchor editAs="oneCell">
    <xdr:from>
      <xdr:col>19</xdr:col>
      <xdr:colOff>0</xdr:colOff>
      <xdr:row>2</xdr:row>
      <xdr:rowOff>0</xdr:rowOff>
    </xdr:from>
    <xdr:to>
      <xdr:col>34</xdr:col>
      <xdr:colOff>125119</xdr:colOff>
      <xdr:row>38</xdr:row>
      <xdr:rowOff>10484</xdr:rowOff>
    </xdr:to>
    <xdr:pic>
      <xdr:nvPicPr>
        <xdr:cNvPr id="3" name="Picture 2">
          <a:extLst>
            <a:ext uri="{FF2B5EF4-FFF2-40B4-BE49-F238E27FC236}">
              <a16:creationId xmlns:a16="http://schemas.microsoft.com/office/drawing/2014/main" id="{E4033550-64BE-43BD-A0FD-C1501A8D81D9}"/>
            </a:ext>
          </a:extLst>
        </xdr:cNvPr>
        <xdr:cNvPicPr>
          <a:picLocks noChangeAspect="1"/>
        </xdr:cNvPicPr>
      </xdr:nvPicPr>
      <xdr:blipFill>
        <a:blip xmlns:r="http://schemas.openxmlformats.org/officeDocument/2006/relationships" r:embed="rId2"/>
        <a:stretch>
          <a:fillRect/>
        </a:stretch>
      </xdr:blipFill>
      <xdr:spPr>
        <a:xfrm>
          <a:off x="11582400" y="381000"/>
          <a:ext cx="9269119" cy="6868484"/>
        </a:xfrm>
        <a:prstGeom prst="rect">
          <a:avLst/>
        </a:prstGeom>
      </xdr:spPr>
    </xdr:pic>
    <xdr:clientData/>
  </xdr:twoCellAnchor>
  <xdr:twoCellAnchor editAs="oneCell">
    <xdr:from>
      <xdr:col>1</xdr:col>
      <xdr:colOff>0</xdr:colOff>
      <xdr:row>1</xdr:row>
      <xdr:rowOff>0</xdr:rowOff>
    </xdr:from>
    <xdr:to>
      <xdr:col>18</xdr:col>
      <xdr:colOff>230078</xdr:colOff>
      <xdr:row>3</xdr:row>
      <xdr:rowOff>95316</xdr:rowOff>
    </xdr:to>
    <xdr:pic>
      <xdr:nvPicPr>
        <xdr:cNvPr id="4" name="Picture 3">
          <a:extLst>
            <a:ext uri="{FF2B5EF4-FFF2-40B4-BE49-F238E27FC236}">
              <a16:creationId xmlns:a16="http://schemas.microsoft.com/office/drawing/2014/main" id="{D22DC7B8-EEC6-4CFD-8A7B-43A5A7536A9A}"/>
            </a:ext>
          </a:extLst>
        </xdr:cNvPr>
        <xdr:cNvPicPr>
          <a:picLocks noChangeAspect="1"/>
        </xdr:cNvPicPr>
      </xdr:nvPicPr>
      <xdr:blipFill>
        <a:blip xmlns:r="http://schemas.openxmlformats.org/officeDocument/2006/relationships" r:embed="rId3"/>
        <a:stretch>
          <a:fillRect/>
        </a:stretch>
      </xdr:blipFill>
      <xdr:spPr>
        <a:xfrm>
          <a:off x="609600" y="190500"/>
          <a:ext cx="10593278" cy="476316"/>
        </a:xfrm>
        <a:prstGeom prst="rect">
          <a:avLst/>
        </a:prstGeom>
      </xdr:spPr>
    </xdr:pic>
    <xdr:clientData/>
  </xdr:twoCellAnchor>
  <xdr:twoCellAnchor editAs="oneCell">
    <xdr:from>
      <xdr:col>6</xdr:col>
      <xdr:colOff>190500</xdr:colOff>
      <xdr:row>30</xdr:row>
      <xdr:rowOff>114300</xdr:rowOff>
    </xdr:from>
    <xdr:to>
      <xdr:col>18</xdr:col>
      <xdr:colOff>220100</xdr:colOff>
      <xdr:row>72</xdr:row>
      <xdr:rowOff>10627</xdr:rowOff>
    </xdr:to>
    <xdr:pic>
      <xdr:nvPicPr>
        <xdr:cNvPr id="6" name="Picture 5">
          <a:extLst>
            <a:ext uri="{FF2B5EF4-FFF2-40B4-BE49-F238E27FC236}">
              <a16:creationId xmlns:a16="http://schemas.microsoft.com/office/drawing/2014/main" id="{3D066D1A-7DF0-4D30-B486-F316F426D20B}"/>
            </a:ext>
          </a:extLst>
        </xdr:cNvPr>
        <xdr:cNvPicPr>
          <a:picLocks noChangeAspect="1"/>
        </xdr:cNvPicPr>
      </xdr:nvPicPr>
      <xdr:blipFill>
        <a:blip xmlns:r="http://schemas.openxmlformats.org/officeDocument/2006/relationships" r:embed="rId4"/>
        <a:stretch>
          <a:fillRect/>
        </a:stretch>
      </xdr:blipFill>
      <xdr:spPr>
        <a:xfrm>
          <a:off x="3848100" y="5829300"/>
          <a:ext cx="7344800" cy="7897327"/>
        </a:xfrm>
        <a:prstGeom prst="rect">
          <a:avLst/>
        </a:prstGeom>
      </xdr:spPr>
    </xdr:pic>
    <xdr:clientData/>
  </xdr:twoCellAnchor>
  <xdr:twoCellAnchor editAs="oneCell">
    <xdr:from>
      <xdr:col>3</xdr:col>
      <xdr:colOff>0</xdr:colOff>
      <xdr:row>75</xdr:row>
      <xdr:rowOff>0</xdr:rowOff>
    </xdr:from>
    <xdr:to>
      <xdr:col>14</xdr:col>
      <xdr:colOff>505831</xdr:colOff>
      <xdr:row>98</xdr:row>
      <xdr:rowOff>76822</xdr:rowOff>
    </xdr:to>
    <xdr:pic>
      <xdr:nvPicPr>
        <xdr:cNvPr id="7" name="Picture 6">
          <a:extLst>
            <a:ext uri="{FF2B5EF4-FFF2-40B4-BE49-F238E27FC236}">
              <a16:creationId xmlns:a16="http://schemas.microsoft.com/office/drawing/2014/main" id="{CC0F75EA-2C64-4C8D-87A5-B32888352BDB}"/>
            </a:ext>
          </a:extLst>
        </xdr:cNvPr>
        <xdr:cNvPicPr>
          <a:picLocks noChangeAspect="1"/>
        </xdr:cNvPicPr>
      </xdr:nvPicPr>
      <xdr:blipFill>
        <a:blip xmlns:r="http://schemas.openxmlformats.org/officeDocument/2006/relationships" r:embed="rId5"/>
        <a:stretch>
          <a:fillRect/>
        </a:stretch>
      </xdr:blipFill>
      <xdr:spPr>
        <a:xfrm>
          <a:off x="1828800" y="14287500"/>
          <a:ext cx="7211431" cy="4458322"/>
        </a:xfrm>
        <a:prstGeom prst="rect">
          <a:avLst/>
        </a:prstGeom>
      </xdr:spPr>
    </xdr:pic>
    <xdr:clientData/>
  </xdr:twoCellAnchor>
  <xdr:twoCellAnchor>
    <xdr:from>
      <xdr:col>0</xdr:col>
      <xdr:colOff>257175</xdr:colOff>
      <xdr:row>5</xdr:row>
      <xdr:rowOff>28575</xdr:rowOff>
    </xdr:from>
    <xdr:to>
      <xdr:col>6</xdr:col>
      <xdr:colOff>47625</xdr:colOff>
      <xdr:row>29</xdr:row>
      <xdr:rowOff>152400</xdr:rowOff>
    </xdr:to>
    <xdr:sp macro="" textlink="">
      <xdr:nvSpPr>
        <xdr:cNvPr id="8" name="TextBox 7">
          <a:extLst>
            <a:ext uri="{FF2B5EF4-FFF2-40B4-BE49-F238E27FC236}">
              <a16:creationId xmlns:a16="http://schemas.microsoft.com/office/drawing/2014/main" id="{3BA1388E-229E-4B85-8F8D-67842DFF5735}"/>
            </a:ext>
          </a:extLst>
        </xdr:cNvPr>
        <xdr:cNvSpPr txBox="1"/>
      </xdr:nvSpPr>
      <xdr:spPr>
        <a:xfrm>
          <a:off x="257175" y="981075"/>
          <a:ext cx="3448050" cy="4695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533400</xdr:colOff>
      <xdr:row>1</xdr:row>
      <xdr:rowOff>19050</xdr:rowOff>
    </xdr:from>
    <xdr:to>
      <xdr:col>20</xdr:col>
      <xdr:colOff>552450</xdr:colOff>
      <xdr:row>48</xdr:row>
      <xdr:rowOff>142875</xdr:rowOff>
    </xdr:to>
    <xdr:sp macro="" textlink="">
      <xdr:nvSpPr>
        <xdr:cNvPr id="2" name="TextBox 1">
          <a:extLst>
            <a:ext uri="{FF2B5EF4-FFF2-40B4-BE49-F238E27FC236}">
              <a16:creationId xmlns:a16="http://schemas.microsoft.com/office/drawing/2014/main" id="{687211B2-A29E-4BC6-B2BC-B1A1C5CC7C92}"/>
            </a:ext>
          </a:extLst>
        </xdr:cNvPr>
        <xdr:cNvSpPr txBox="1"/>
      </xdr:nvSpPr>
      <xdr:spPr>
        <a:xfrm>
          <a:off x="533400" y="213360"/>
          <a:ext cx="12214860" cy="90754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1"/>
          <a:r>
            <a:rPr lang="en-US" sz="1100" b="1" u="sng">
              <a:solidFill>
                <a:schemeClr val="dk1"/>
              </a:solidFill>
              <a:effectLst/>
              <a:latin typeface="+mn-lt"/>
              <a:ea typeface="+mn-ea"/>
              <a:cs typeface="+mn-cs"/>
            </a:rPr>
            <a:t>Whole-house fan measure updates</a:t>
          </a:r>
          <a:endParaRPr lang="en-US" sz="1100" b="1">
            <a:solidFill>
              <a:schemeClr val="dk1"/>
            </a:solidFill>
            <a:effectLst/>
            <a:latin typeface="+mn-lt"/>
            <a:ea typeface="+mn-ea"/>
            <a:cs typeface="+mn-cs"/>
          </a:endParaRPr>
        </a:p>
        <a:p>
          <a:r>
            <a:rPr lang="en-US" sz="1100" i="1" u="sng">
              <a:solidFill>
                <a:schemeClr val="dk1"/>
              </a:solidFill>
              <a:effectLst/>
              <a:latin typeface="+mn-lt"/>
              <a:ea typeface="+mn-ea"/>
              <a:cs typeface="+mn-cs"/>
            </a:rPr>
            <a:t>Effective Program Year: 2023.</a:t>
          </a:r>
          <a:r>
            <a:rPr lang="en-US" sz="1100" i="1">
              <a:solidFill>
                <a:schemeClr val="dk1"/>
              </a:solidFill>
              <a:effectLst/>
              <a:latin typeface="+mn-lt"/>
              <a:ea typeface="+mn-ea"/>
              <a:cs typeface="+mn-cs"/>
            </a:rPr>
            <a:t> </a:t>
          </a:r>
          <a:r>
            <a:rPr lang="en-US" sz="1100">
              <a:solidFill>
                <a:schemeClr val="dk1"/>
              </a:solidFill>
              <a:effectLst/>
              <a:latin typeface="+mn-lt"/>
              <a:ea typeface="+mn-ea"/>
              <a:cs typeface="+mn-cs"/>
            </a:rPr>
            <a:t>Whole-house fans became a Title-24 code requirement in 2014 for single-family homes in climate zones CZ08 through CZ14.</a:t>
          </a:r>
          <a:r>
            <a:rPr lang="en-US" sz="1200">
              <a:solidFill>
                <a:schemeClr val="dk1"/>
              </a:solidFill>
              <a:effectLst/>
              <a:latin typeface="+mn-lt"/>
              <a:ea typeface="+mn-ea"/>
              <a:cs typeface="+mn-cs"/>
            </a:rPr>
            <a:t> </a:t>
          </a:r>
          <a:r>
            <a:rPr lang="en-US" sz="1100">
              <a:solidFill>
                <a:schemeClr val="dk1"/>
              </a:solidFill>
              <a:effectLst/>
              <a:latin typeface="+mn-lt"/>
              <a:ea typeface="+mn-ea"/>
              <a:cs typeface="+mn-cs"/>
            </a:rPr>
            <a:t>Resolution E-4795 was the most recent update of the whole-house measure resulting in new whole-house fan UES values for DEER2017 and the inclusion of whole-house fans in new construction baseline models in climate zones where they are required by code. The whole house fan is utilized in single-family homes and the eQUEST model for this measure assumes that the whole-house fan is on when outdoor cooling is available, the cooling load can be met by the whole-house fan, and the outdoor temperature is at least five degrees below the cooling thermostat setpoint. The whole-house fan will cool the space down to 70ºF, if possible, regardless of the actual cooling thermostat setpoint.</a:t>
          </a:r>
          <a:r>
            <a:rPr lang="en-US" sz="1200">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At the time of the DEER2017 update, a number of changes were needed for the specification of whole-house fan parameters including flow rates, fan power, control sequences, and improvements to the definition and distribution of thermal mass in the residential prototypes. The new whole-house fan measures considered a range of capacities and fan efficiencies.</a:t>
          </a:r>
          <a:r>
            <a:rPr lang="en-US" sz="1200">
              <a:solidFill>
                <a:schemeClr val="dk1"/>
              </a:solidFill>
              <a:effectLst/>
              <a:latin typeface="+mn-lt"/>
              <a:ea typeface="+mn-ea"/>
              <a:cs typeface="+mn-cs"/>
            </a:rPr>
            <a:t> </a:t>
          </a:r>
          <a:r>
            <a:rPr lang="en-US" sz="1100">
              <a:solidFill>
                <a:schemeClr val="dk1"/>
              </a:solidFill>
              <a:effectLst/>
              <a:latin typeface="+mn-lt"/>
              <a:ea typeface="+mn-ea"/>
              <a:cs typeface="+mn-cs"/>
            </a:rPr>
            <a:t>There has been some concern about the accuracy of whole-house fan unit energy savings developed using DOE2-based modeling, particularly because the results are approximately one-third of the CEC-developed savings results used in the publicly-owned utilities’ (POU) 2017 Technical Reference Manual. The CEC-developed savings are modeled using the 2013 version of the California Simulation Engine (CSE) that is the basis for CBECC-Res software. The CEC whole-house fan input assumptions are as follows such that the whole-house fan will:  </a:t>
          </a:r>
        </a:p>
        <a:p>
          <a:pPr lvl="0"/>
          <a:r>
            <a:rPr lang="en-US" sz="1100">
              <a:solidFill>
                <a:schemeClr val="dk1"/>
              </a:solidFill>
              <a:effectLst/>
              <a:latin typeface="+mn-lt"/>
              <a:ea typeface="+mn-ea"/>
              <a:cs typeface="+mn-cs"/>
            </a:rPr>
            <a:t>turn on if outdoor temperature is at least five degrees cooler than the indoor temperature </a:t>
          </a:r>
        </a:p>
        <a:p>
          <a:pPr lvl="0"/>
          <a:r>
            <a:rPr lang="en-US" sz="1100">
              <a:solidFill>
                <a:schemeClr val="dk1"/>
              </a:solidFill>
              <a:effectLst/>
              <a:latin typeface="+mn-lt"/>
              <a:ea typeface="+mn-ea"/>
              <a:cs typeface="+mn-cs"/>
            </a:rPr>
            <a:t>cool the house to a fixed 68°F lower-limit setpoint, consistent with natural ventilation assumptions when the thermostat is in cooling mode</a:t>
          </a:r>
        </a:p>
        <a:p>
          <a:pPr lvl="0"/>
          <a:r>
            <a:rPr lang="en-US" sz="1100">
              <a:solidFill>
                <a:schemeClr val="dk1"/>
              </a:solidFill>
              <a:effectLst/>
              <a:latin typeface="+mn-lt"/>
              <a:ea typeface="+mn-ea"/>
              <a:cs typeface="+mn-cs"/>
            </a:rPr>
            <a:t>turn off if the lower setpoint limit is reached, the 5°F minimum indoor-outdoor temperature difference no longer exists, or if the time is between 11 p.m. and 6 a.m. (with windows assumed closed, for security reasons)</a:t>
          </a:r>
        </a:p>
        <a:p>
          <a:r>
            <a:rPr lang="en-US" sz="1100">
              <a:solidFill>
                <a:schemeClr val="dk1"/>
              </a:solidFill>
              <a:effectLst/>
              <a:latin typeface="+mn-lt"/>
              <a:ea typeface="+mn-ea"/>
              <a:cs typeface="+mn-cs"/>
            </a:rPr>
            <a:t>The CEC-modeled home used their 2,700 ft</a:t>
          </a:r>
          <a:r>
            <a:rPr lang="en-US" sz="1100" baseline="30000">
              <a:solidFill>
                <a:schemeClr val="dk1"/>
              </a:solidFill>
              <a:effectLst/>
              <a:latin typeface="+mn-lt"/>
              <a:ea typeface="+mn-ea"/>
              <a:cs typeface="+mn-cs"/>
            </a:rPr>
            <a:t>2</a:t>
          </a:r>
          <a:r>
            <a:rPr lang="en-US" sz="1100">
              <a:solidFill>
                <a:schemeClr val="dk1"/>
              </a:solidFill>
              <a:effectLst/>
              <a:latin typeface="+mn-lt"/>
              <a:ea typeface="+mn-ea"/>
              <a:cs typeface="+mn-cs"/>
            </a:rPr>
            <a:t> residential prototype with a whole-house fan airflow rate of 2,000 cfm, so the modeled ventilation rate was 0.74 cfm/ft</a:t>
          </a:r>
          <a:r>
            <a:rPr lang="en-US" sz="1100" baseline="30000">
              <a:solidFill>
                <a:schemeClr val="dk1"/>
              </a:solidFill>
              <a:effectLst/>
              <a:latin typeface="+mn-lt"/>
              <a:ea typeface="+mn-ea"/>
              <a:cs typeface="+mn-cs"/>
            </a:rPr>
            <a:t>2</a:t>
          </a:r>
          <a:r>
            <a:rPr lang="en-US" sz="1100">
              <a:solidFill>
                <a:schemeClr val="dk1"/>
              </a:solidFill>
              <a:effectLst/>
              <a:latin typeface="+mn-lt"/>
              <a:ea typeface="+mn-ea"/>
              <a:cs typeface="+mn-cs"/>
            </a:rPr>
            <a:t>. The study noted a 25-percent derating of whole-house fan nominal airflow but provided no explanation for doing so. The study mentioned fan electricity consumption for a ducted economizer-type nighttime ventilation system but did not indicate the fan electricity consumption assumed for whole-house fans.</a:t>
          </a:r>
        </a:p>
        <a:p>
          <a:r>
            <a:rPr lang="en-US" sz="1100">
              <a:solidFill>
                <a:schemeClr val="dk1"/>
              </a:solidFill>
              <a:effectLst/>
              <a:latin typeface="+mn-lt"/>
              <a:ea typeface="+mn-ea"/>
              <a:cs typeface="+mn-cs"/>
            </a:rPr>
            <a:t>The DEER assumptions to model whole-house fans are very similar to those used by the CEC, though the lower limit setpoint is 70°F (causing slightly lower cooling savings, but also lowering the heating penalty). The DEER cooling availability schedule varies by climate zone and follows the 2017 T-24 Residential Alternative Compliance Manual (ACM) manual, allowing ventilation cooling only during shoulder months. DEER assumptions do not include a derating of nominal airflow, however it does assume that the windows will only be open half the time when there is an opportunity to use the whole-house fan. This is the only factor used to account for windows open for cooling or airflow and windows closed at night for security reasons. A 2006 survey of ventilation behavior found that 82 percent of respondents thought it was important to open the windows to cool the house and 70 percent thought it was important to open windows to save energy. The study also reported 92 percent of respondents thought it important to close windows for safety/security. The 50-percent probability assumption should be checked by calibrating the simulation results to measured energy savings. </a:t>
          </a:r>
        </a:p>
        <a:p>
          <a:r>
            <a:rPr lang="en-US" sz="1100">
              <a:solidFill>
                <a:schemeClr val="dk1"/>
              </a:solidFill>
              <a:effectLst/>
              <a:latin typeface="+mn-lt"/>
              <a:ea typeface="+mn-ea"/>
              <a:cs typeface="+mn-cs"/>
            </a:rPr>
            <a:t>The DEER modeled savings were compared to measured savings from two evaluation studies of whole-house fans installed in California homes. The first study, a 2005 impact evaluation of Northern California Power Agency programs, found annual whole house fan measure savings from 18 homes were 203 kWh +/- 65 kWh. These homes were presumably located in NCPA member areas in climate zones 4, 5, 11, and 12. The analysis method used billing data to report normalized annual consumption (NAC) on a per-home basis and compared consumption pre- and post-retrofit for homes installing exclusively whole house fans. The average savings of the sample with low pre-retrofit NAC (&lt;1,000 kWh/yr) removed is 265 kWh. The annual DEER savings (average of all four PSC motor measures) for climate zones 11 and 12 average 141 kWh with a standard deviation of the 16 models at 53 kWh. The modeled savings are approximately 70% of the measured savings of the overall sample or 53% of the higher NAC portion of the sample.</a:t>
          </a:r>
        </a:p>
        <a:p>
          <a:r>
            <a:rPr lang="en-US" sz="1100">
              <a:solidFill>
                <a:schemeClr val="dk1"/>
              </a:solidFill>
              <a:effectLst/>
              <a:latin typeface="+mn-lt"/>
              <a:ea typeface="+mn-ea"/>
              <a:cs typeface="+mn-cs"/>
            </a:rPr>
            <a:t>The second study, a 2003 impact evaluation of the Statewide Low-Income Energy Efficiency (LIEE) Program showed average annual whole house fan measure savings from 88 homes was 108 kWh. Eighty seven of these 88 homes were located in PG&amp;E territory. Since the program installed multiple measures, the cooling end-use saving measures were disaggregated based on engineering models which assigned 20% of the cooling savings to whole house fans. PGE climate zones include primarily CZs 1, 2, 3, 4, 11, 12, 13, and 16. The DEER savings from those climate zones averaged across the old and existing eras are 53 kWh, about half the measured savings. Central valley savings (CZs 11-12-13) are much higher and more closely grouped at 153 Wh. Because this study uses engineering analysis to disaggregate the cooling load into the component measure savings, it is given less weight than the previous study.</a:t>
          </a:r>
        </a:p>
        <a:p>
          <a:r>
            <a:rPr lang="en-US" sz="1100">
              <a:solidFill>
                <a:schemeClr val="dk1"/>
              </a:solidFill>
              <a:effectLst/>
              <a:latin typeface="+mn-lt"/>
              <a:ea typeface="+mn-ea"/>
              <a:cs typeface="+mn-cs"/>
            </a:rPr>
            <a:t>Given these studies, it seems that whole house fan measure savings are underestimated by the DEER models, and the assumption with the highest uncertainty is that occupants will open windows half the time when outdoor cooling is available. This assumption will be adjusted, and DEER savings for whole house fans will be re-modeled. </a:t>
          </a:r>
        </a:p>
        <a:p>
          <a:r>
            <a:rPr lang="en-US" sz="1100">
              <a:solidFill>
                <a:schemeClr val="dk1"/>
              </a:solidFill>
              <a:effectLst/>
              <a:latin typeface="+mn-lt"/>
              <a:ea typeface="+mn-ea"/>
              <a:cs typeface="+mn-cs"/>
            </a:rPr>
            <a:t>For transparency, the whole-house fan measure input assumptions are documented in Table A-4‑7 and Table A-4‑8. </a:t>
          </a:r>
        </a:p>
        <a:p>
          <a:endParaRPr lang="en-US" sz="1100">
            <a:solidFill>
              <a:schemeClr val="dk1"/>
            </a:solidFill>
            <a:effectLst/>
            <a:latin typeface="+mn-lt"/>
            <a:ea typeface="+mn-ea"/>
            <a:cs typeface="+mn-cs"/>
          </a:endParaRPr>
        </a:p>
        <a:p>
          <a:r>
            <a:rPr lang="en-US" sz="1200" baseline="30000">
              <a:solidFill>
                <a:schemeClr val="dk1"/>
              </a:solidFill>
              <a:effectLst/>
              <a:latin typeface="+mn-lt"/>
              <a:ea typeface="+mn-ea"/>
              <a:cs typeface="+mn-cs"/>
            </a:rPr>
            <a:t>a</a:t>
          </a:r>
          <a:r>
            <a:rPr lang="en-US" sz="1100">
              <a:solidFill>
                <a:schemeClr val="dk1"/>
              </a:solidFill>
              <a:effectLst/>
              <a:latin typeface="+mn-lt"/>
              <a:ea typeface="+mn-ea"/>
              <a:cs typeface="+mn-cs"/>
            </a:rPr>
            <a:t> Climate zone 5 has three additional enabled periods: 3-Sep. to 17-Sep., 30-Sep. to 2-Oct., and 5-Oct. to 12-Oct.</a:t>
          </a:r>
        </a:p>
        <a:p>
          <a:r>
            <a:rPr lang="en-US" sz="1200" baseline="30000">
              <a:solidFill>
                <a:schemeClr val="dk1"/>
              </a:solidFill>
              <a:effectLst/>
              <a:latin typeface="+mn-lt"/>
              <a:ea typeface="+mn-ea"/>
              <a:cs typeface="+mn-cs"/>
            </a:rPr>
            <a:t>b</a:t>
          </a:r>
          <a:r>
            <a:rPr lang="en-US" sz="1100">
              <a:solidFill>
                <a:schemeClr val="dk1"/>
              </a:solidFill>
              <a:effectLst/>
              <a:latin typeface="+mn-lt"/>
              <a:ea typeface="+mn-ea"/>
              <a:cs typeface="+mn-cs"/>
            </a:rPr>
            <a:t> Climate zone 15 has one additional enabled period: 16-Dec. to 25-Dec.</a:t>
          </a:r>
        </a:p>
        <a:p>
          <a:r>
            <a:rPr lang="en-US" sz="1100">
              <a:solidFill>
                <a:schemeClr val="dk1"/>
              </a:solidFill>
              <a:effectLst/>
              <a:latin typeface="+mn-lt"/>
              <a:ea typeface="+mn-ea"/>
              <a:cs typeface="+mn-cs"/>
            </a:rPr>
            <a:t>Night Ventilation Cooling Compliance Option, Codes and Standards Enhancement Initiative, September 2011.</a:t>
          </a:r>
        </a:p>
        <a:p>
          <a:r>
            <a:rPr lang="en-US" sz="1100">
              <a:solidFill>
                <a:schemeClr val="dk1"/>
              </a:solidFill>
              <a:effectLst/>
              <a:latin typeface="+mn-lt"/>
              <a:ea typeface="+mn-ea"/>
              <a:cs typeface="+mn-cs"/>
            </a:rPr>
            <a:t>2017 Savings Estimation POU Technical Reference Manual published by the California Municipal Utilities Association.</a:t>
          </a:r>
        </a:p>
        <a:p>
          <a:r>
            <a:rPr lang="en-US" sz="1100">
              <a:solidFill>
                <a:schemeClr val="dk1"/>
              </a:solidFill>
              <a:effectLst/>
              <a:latin typeface="+mn-lt"/>
              <a:ea typeface="+mn-ea"/>
              <a:cs typeface="+mn-cs"/>
            </a:rPr>
            <a:t>The probability fraction is set to 100% on peak kW days for accuracy of peak savings calculations.</a:t>
          </a:r>
        </a:p>
        <a:p>
          <a:r>
            <a:rPr lang="en-US" sz="1100">
              <a:solidFill>
                <a:schemeClr val="dk1"/>
              </a:solidFill>
              <a:effectLst/>
              <a:latin typeface="+mn-lt"/>
              <a:ea typeface="+mn-ea"/>
              <a:cs typeface="+mn-cs"/>
            </a:rPr>
            <a:t>Price, Phillip and Max Sherman. Ventilation Behavior and Household Characteristics in New California Houses, LBNL #59620, 2006.</a:t>
          </a:r>
        </a:p>
        <a:p>
          <a:r>
            <a:rPr lang="en-US" sz="1100">
              <a:solidFill>
                <a:schemeClr val="dk1"/>
              </a:solidFill>
              <a:effectLst/>
              <a:latin typeface="+mn-lt"/>
              <a:ea typeface="+mn-ea"/>
              <a:cs typeface="+mn-cs"/>
            </a:rPr>
            <a:t>Mowris, Robert. Measurement and Verification Load Impact Study for NCPA SB5X Miscellaneous Rebate Programs, 2005. (M&amp;V_Load_Impact_Study_for_NCPA_SB5X_Miscellaneous.pdf at </a:t>
          </a:r>
          <a:r>
            <a:rPr lang="en-US" sz="1400" u="sng">
              <a:solidFill>
                <a:schemeClr val="dk1"/>
              </a:solidFill>
              <a:effectLst/>
              <a:latin typeface="+mn-lt"/>
              <a:ea typeface="+mn-ea"/>
              <a:cs typeface="+mn-cs"/>
              <a:hlinkClick xmlns:r="http://schemas.openxmlformats.org/officeDocument/2006/relationships" r:id=""/>
            </a:rPr>
            <a:t>http://calmac.org/results.asp?flag=&amp;searchtext=NCPA+SB5X+Miscellaneous&amp;Submit=Search</a:t>
          </a:r>
          <a:r>
            <a:rPr lang="en-US" sz="1100">
              <a:solidFill>
                <a:schemeClr val="dk1"/>
              </a:solidFill>
              <a:effectLst/>
              <a:latin typeface="+mn-lt"/>
              <a:ea typeface="+mn-ea"/>
              <a:cs typeface="+mn-cs"/>
            </a:rPr>
            <a:t>)</a:t>
          </a:r>
        </a:p>
        <a:p>
          <a:r>
            <a:rPr lang="en-US" sz="1100">
              <a:solidFill>
                <a:schemeClr val="dk1"/>
              </a:solidFill>
              <a:effectLst/>
              <a:latin typeface="+mn-lt"/>
              <a:ea typeface="+mn-ea"/>
              <a:cs typeface="+mn-cs"/>
            </a:rPr>
            <a:t>KEMA-Xenergy. Impact Evaluation of the 2001 Statewide Low Income Energy Efficiency (LIEE) Program, 2003.</a:t>
          </a:r>
        </a:p>
        <a:p>
          <a:r>
            <a:rPr lang="en-US" sz="1100">
              <a:solidFill>
                <a:schemeClr val="dk1"/>
              </a:solidFill>
              <a:effectLst/>
              <a:latin typeface="+mn-lt"/>
              <a:ea typeface="+mn-ea"/>
              <a:cs typeface="+mn-cs"/>
            </a:rPr>
            <a:t>DOE2 Key words are documented in Volume 2 Dictionary file; specifically, VENT-METHOD is described on pg. 442. </a:t>
          </a:r>
          <a:r>
            <a:rPr lang="en-US" sz="1400" u="sng">
              <a:solidFill>
                <a:schemeClr val="dk1"/>
              </a:solidFill>
              <a:effectLst/>
              <a:latin typeface="+mn-lt"/>
              <a:ea typeface="+mn-ea"/>
              <a:cs typeface="+mn-cs"/>
              <a:hlinkClick xmlns:r="http://schemas.openxmlformats.org/officeDocument/2006/relationships" r:id=""/>
            </a:rPr>
            <a:t>https://doe2.com/Download/DOE-23/DOE23Vol2-Dictionary_50d.pdf</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endParaRPr lang="en-US" sz="1100"/>
        </a:p>
      </xdr:txBody>
    </xdr:sp>
    <xdr:clientData/>
  </xdr:twoCellAnchor>
  <xdr:twoCellAnchor editAs="oneCell">
    <xdr:from>
      <xdr:col>1</xdr:col>
      <xdr:colOff>0</xdr:colOff>
      <xdr:row>50</xdr:row>
      <xdr:rowOff>0</xdr:rowOff>
    </xdr:from>
    <xdr:to>
      <xdr:col>17</xdr:col>
      <xdr:colOff>31845</xdr:colOff>
      <xdr:row>61</xdr:row>
      <xdr:rowOff>160335</xdr:rowOff>
    </xdr:to>
    <xdr:pic>
      <xdr:nvPicPr>
        <xdr:cNvPr id="3" name="Picture 2">
          <a:extLst>
            <a:ext uri="{FF2B5EF4-FFF2-40B4-BE49-F238E27FC236}">
              <a16:creationId xmlns:a16="http://schemas.microsoft.com/office/drawing/2014/main" id="{8168D9D1-9F3C-4760-9B53-98B6A820431D}"/>
            </a:ext>
          </a:extLst>
        </xdr:cNvPr>
        <xdr:cNvPicPr>
          <a:picLocks noChangeAspect="1"/>
        </xdr:cNvPicPr>
      </xdr:nvPicPr>
      <xdr:blipFill>
        <a:blip xmlns:r="http://schemas.openxmlformats.org/officeDocument/2006/relationships" r:embed="rId1"/>
        <a:stretch>
          <a:fillRect/>
        </a:stretch>
      </xdr:blipFill>
      <xdr:spPr>
        <a:xfrm>
          <a:off x="609600" y="9525000"/>
          <a:ext cx="9785445" cy="2255835"/>
        </a:xfrm>
        <a:prstGeom prst="rect">
          <a:avLst/>
        </a:prstGeom>
      </xdr:spPr>
    </xdr:pic>
    <xdr:clientData/>
  </xdr:twoCellAnchor>
  <xdr:twoCellAnchor editAs="oneCell">
    <xdr:from>
      <xdr:col>1</xdr:col>
      <xdr:colOff>0</xdr:colOff>
      <xdr:row>62</xdr:row>
      <xdr:rowOff>0</xdr:rowOff>
    </xdr:from>
    <xdr:to>
      <xdr:col>17</xdr:col>
      <xdr:colOff>1361</xdr:colOff>
      <xdr:row>67</xdr:row>
      <xdr:rowOff>137312</xdr:rowOff>
    </xdr:to>
    <xdr:pic>
      <xdr:nvPicPr>
        <xdr:cNvPr id="4" name="Picture 3">
          <a:extLst>
            <a:ext uri="{FF2B5EF4-FFF2-40B4-BE49-F238E27FC236}">
              <a16:creationId xmlns:a16="http://schemas.microsoft.com/office/drawing/2014/main" id="{FDBC0F5D-05D7-48C0-9E17-6AD4D62D29A5}"/>
            </a:ext>
          </a:extLst>
        </xdr:cNvPr>
        <xdr:cNvPicPr>
          <a:picLocks noChangeAspect="1"/>
        </xdr:cNvPicPr>
      </xdr:nvPicPr>
      <xdr:blipFill>
        <a:blip xmlns:r="http://schemas.openxmlformats.org/officeDocument/2006/relationships" r:embed="rId2"/>
        <a:stretch>
          <a:fillRect/>
        </a:stretch>
      </xdr:blipFill>
      <xdr:spPr>
        <a:xfrm>
          <a:off x="609600" y="11811000"/>
          <a:ext cx="9754961" cy="1089812"/>
        </a:xfrm>
        <a:prstGeom prst="rect">
          <a:avLst/>
        </a:prstGeom>
      </xdr:spPr>
    </xdr:pic>
    <xdr:clientData/>
  </xdr:twoCellAnchor>
  <xdr:twoCellAnchor editAs="oneCell">
    <xdr:from>
      <xdr:col>1</xdr:col>
      <xdr:colOff>0</xdr:colOff>
      <xdr:row>69</xdr:row>
      <xdr:rowOff>0</xdr:rowOff>
    </xdr:from>
    <xdr:to>
      <xdr:col>16</xdr:col>
      <xdr:colOff>412813</xdr:colOff>
      <xdr:row>107</xdr:row>
      <xdr:rowOff>122948</xdr:rowOff>
    </xdr:to>
    <xdr:pic>
      <xdr:nvPicPr>
        <xdr:cNvPr id="5" name="Picture 4">
          <a:extLst>
            <a:ext uri="{FF2B5EF4-FFF2-40B4-BE49-F238E27FC236}">
              <a16:creationId xmlns:a16="http://schemas.microsoft.com/office/drawing/2014/main" id="{300F5E54-883C-469B-99AC-D51A96512E03}"/>
            </a:ext>
          </a:extLst>
        </xdr:cNvPr>
        <xdr:cNvPicPr>
          <a:picLocks noChangeAspect="1"/>
        </xdr:cNvPicPr>
      </xdr:nvPicPr>
      <xdr:blipFill>
        <a:blip xmlns:r="http://schemas.openxmlformats.org/officeDocument/2006/relationships" r:embed="rId3"/>
        <a:stretch>
          <a:fillRect/>
        </a:stretch>
      </xdr:blipFill>
      <xdr:spPr>
        <a:xfrm>
          <a:off x="609600" y="13144500"/>
          <a:ext cx="9556813" cy="736194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76636</xdr:colOff>
      <xdr:row>22</xdr:row>
      <xdr:rowOff>31042</xdr:rowOff>
    </xdr:to>
    <xdr:pic>
      <xdr:nvPicPr>
        <xdr:cNvPr id="2" name="Picture 1">
          <a:extLst>
            <a:ext uri="{FF2B5EF4-FFF2-40B4-BE49-F238E27FC236}">
              <a16:creationId xmlns:a16="http://schemas.microsoft.com/office/drawing/2014/main" id="{D58BC5D5-F018-4D52-B551-86384DE690CD}"/>
            </a:ext>
          </a:extLst>
        </xdr:cNvPr>
        <xdr:cNvPicPr>
          <a:picLocks noChangeAspect="1"/>
        </xdr:cNvPicPr>
      </xdr:nvPicPr>
      <xdr:blipFill>
        <a:blip xmlns:r="http://schemas.openxmlformats.org/officeDocument/2006/relationships" r:embed="rId1"/>
        <a:stretch>
          <a:fillRect/>
        </a:stretch>
      </xdr:blipFill>
      <xdr:spPr>
        <a:xfrm>
          <a:off x="609600" y="190500"/>
          <a:ext cx="3124636" cy="4031542"/>
        </a:xfrm>
        <a:prstGeom prst="rect">
          <a:avLst/>
        </a:prstGeom>
      </xdr:spPr>
    </xdr:pic>
    <xdr:clientData/>
  </xdr:twoCellAnchor>
  <xdr:twoCellAnchor editAs="oneCell">
    <xdr:from>
      <xdr:col>6</xdr:col>
      <xdr:colOff>572282</xdr:colOff>
      <xdr:row>1</xdr:row>
      <xdr:rowOff>95250</xdr:rowOff>
    </xdr:from>
    <xdr:to>
      <xdr:col>12</xdr:col>
      <xdr:colOff>412244</xdr:colOff>
      <xdr:row>18</xdr:row>
      <xdr:rowOff>64770</xdr:rowOff>
    </xdr:to>
    <xdr:pic>
      <xdr:nvPicPr>
        <xdr:cNvPr id="3" name="Picture 2">
          <a:extLst>
            <a:ext uri="{FF2B5EF4-FFF2-40B4-BE49-F238E27FC236}">
              <a16:creationId xmlns:a16="http://schemas.microsoft.com/office/drawing/2014/main" id="{6F71D6CB-B895-453A-B3DE-728198067044}"/>
            </a:ext>
          </a:extLst>
        </xdr:cNvPr>
        <xdr:cNvPicPr>
          <a:picLocks noChangeAspect="1"/>
        </xdr:cNvPicPr>
      </xdr:nvPicPr>
      <xdr:blipFill>
        <a:blip xmlns:r="http://schemas.openxmlformats.org/officeDocument/2006/relationships" r:embed="rId2"/>
        <a:stretch>
          <a:fillRect/>
        </a:stretch>
      </xdr:blipFill>
      <xdr:spPr>
        <a:xfrm>
          <a:off x="4229882" y="289560"/>
          <a:ext cx="3497562" cy="320802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12</xdr:col>
      <xdr:colOff>600075</xdr:colOff>
      <xdr:row>1</xdr:row>
      <xdr:rowOff>85725</xdr:rowOff>
    </xdr:from>
    <xdr:to>
      <xdr:col>21</xdr:col>
      <xdr:colOff>85725</xdr:colOff>
      <xdr:row>18</xdr:row>
      <xdr:rowOff>66675</xdr:rowOff>
    </xdr:to>
    <xdr:sp macro="" textlink="">
      <xdr:nvSpPr>
        <xdr:cNvPr id="2" name="TextBox 1">
          <a:extLst>
            <a:ext uri="{FF2B5EF4-FFF2-40B4-BE49-F238E27FC236}">
              <a16:creationId xmlns:a16="http://schemas.microsoft.com/office/drawing/2014/main" id="{B0EBCE3E-A222-40DC-B883-4CCFE3B86D25}"/>
            </a:ext>
          </a:extLst>
        </xdr:cNvPr>
        <xdr:cNvSpPr txBox="1"/>
      </xdr:nvSpPr>
      <xdr:spPr>
        <a:xfrm>
          <a:off x="12372975" y="276225"/>
          <a:ext cx="4972050" cy="3219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Differences</a:t>
          </a:r>
          <a:r>
            <a:rPr lang="en-US" sz="1100" baseline="0"/>
            <a:t> current E+ model compared to DEER DOE2</a:t>
          </a:r>
        </a:p>
        <a:p>
          <a:r>
            <a:rPr lang="en-US" sz="1100" baseline="0"/>
            <a:t>- We are using CZ2022 weather </a:t>
          </a:r>
        </a:p>
        <a:p>
          <a:r>
            <a:rPr lang="en-US" sz="1100" baseline="0"/>
            <a:t>- We have changed the heating and cooling setpoints</a:t>
          </a:r>
        </a:p>
        <a:p>
          <a:r>
            <a:rPr lang="en-US" sz="1100" baseline="0"/>
            <a:t>- We allow heating and cooling on the same day, consistent with 2019 T-24 ACM</a:t>
          </a:r>
        </a:p>
        <a:p>
          <a:r>
            <a:rPr lang="en-US" sz="1100" baseline="0"/>
            <a:t>- We are using delta T of 2 degrees instead of 5 degrees</a:t>
          </a:r>
        </a:p>
        <a:p>
          <a:r>
            <a:rPr lang="en-US" sz="1100" baseline="0"/>
            <a:t>-  DEER2020 used a factor of 0.5 - they assumed occupants would only use the fan half the time when cooling is available.</a:t>
          </a:r>
        </a:p>
        <a:p>
          <a:endParaRPr lang="en-US" sz="1100" baseline="0"/>
        </a:p>
        <a:p>
          <a:endParaRPr lang="en-US" sz="1100" baseline="0"/>
        </a:p>
        <a:p>
          <a:r>
            <a:rPr lang="en-US" sz="1100" baseline="0"/>
            <a:t>- Ask Mahsa to run E+ using CZ2010 weather and 68F Indoor Minimum and 70F and also using  5 deg delta T</a:t>
          </a:r>
        </a:p>
        <a:p>
          <a:r>
            <a:rPr lang="en-US" sz="1100" baseline="0"/>
            <a:t>- Maybe also use consistent heating and cooling setpoints. 68 and 78 ?</a:t>
          </a:r>
        </a:p>
        <a:p>
          <a:r>
            <a:rPr lang="en-US" sz="1100" baseline="0"/>
            <a:t>- check if we can use natural ventilation as a baseline.</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 Have natual ventilation turned on in all cases</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 use 76 indoor temp whf stpt</a:t>
          </a:r>
          <a:endParaRPr lang="en-US">
            <a:effectLst/>
          </a:endParaRPr>
        </a:p>
        <a:p>
          <a:r>
            <a:rPr lang="en-US" sz="1100"/>
            <a:t>- for WHF</a:t>
          </a:r>
          <a:r>
            <a:rPr lang="en-US" sz="1100" baseline="0"/>
            <a:t> measure, use ACM thermostat baseline and measure case</a:t>
          </a:r>
        </a:p>
        <a:p>
          <a:r>
            <a:rPr lang="en-US" sz="1100" baseline="0"/>
            <a:t>- When whf is baseline in NC use prototype thermostats and 5 deg Delta 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600075</xdr:colOff>
      <xdr:row>1</xdr:row>
      <xdr:rowOff>85725</xdr:rowOff>
    </xdr:from>
    <xdr:to>
      <xdr:col>21</xdr:col>
      <xdr:colOff>85725</xdr:colOff>
      <xdr:row>32</xdr:row>
      <xdr:rowOff>142875</xdr:rowOff>
    </xdr:to>
    <xdr:sp macro="" textlink="">
      <xdr:nvSpPr>
        <xdr:cNvPr id="2" name="TextBox 1">
          <a:extLst>
            <a:ext uri="{FF2B5EF4-FFF2-40B4-BE49-F238E27FC236}">
              <a16:creationId xmlns:a16="http://schemas.microsoft.com/office/drawing/2014/main" id="{490FC444-9439-428C-9FF3-5785E958369F}"/>
            </a:ext>
          </a:extLst>
        </xdr:cNvPr>
        <xdr:cNvSpPr txBox="1"/>
      </xdr:nvSpPr>
      <xdr:spPr>
        <a:xfrm>
          <a:off x="12372975" y="276225"/>
          <a:ext cx="4972050" cy="5962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Differences</a:t>
          </a:r>
          <a:r>
            <a:rPr lang="en-US" sz="1100" baseline="0"/>
            <a:t> current E+ model compared to DEER DOE2</a:t>
          </a:r>
        </a:p>
        <a:p>
          <a:r>
            <a:rPr lang="en-US" sz="1100" baseline="0"/>
            <a:t>- We are using CZ2022 weather </a:t>
          </a:r>
        </a:p>
        <a:p>
          <a:r>
            <a:rPr lang="en-US" sz="1100" baseline="0"/>
            <a:t>- We have changed the heating and cooling setpoints</a:t>
          </a:r>
        </a:p>
        <a:p>
          <a:r>
            <a:rPr lang="en-US" sz="1100" baseline="0"/>
            <a:t>- We allow heating and cooling on the same day, consistent with 2019 T-24 ACM</a:t>
          </a:r>
        </a:p>
        <a:p>
          <a:r>
            <a:rPr lang="en-US" sz="1100" baseline="0"/>
            <a:t>- We are using delta T of 2 degrees instead of 5 degrees</a:t>
          </a:r>
        </a:p>
        <a:p>
          <a:r>
            <a:rPr lang="en-US" sz="1100" baseline="0"/>
            <a:t>-  DEER2020 used a factor of 0.5 - they assumed occupants would only use the fan half the time when cooling is available.</a:t>
          </a:r>
        </a:p>
        <a:p>
          <a:endParaRPr lang="en-US" sz="1100" baseline="0"/>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 Have natual ventilation turned on in all cases</a:t>
          </a:r>
          <a:endParaRPr lang="en-US">
            <a:effectLst/>
          </a:endParaRPr>
        </a:p>
        <a:p>
          <a:r>
            <a:rPr lang="en-US" sz="1100"/>
            <a:t>- for WHF</a:t>
          </a:r>
          <a:r>
            <a:rPr lang="en-US" sz="1100" baseline="0"/>
            <a:t> measure, use ACM thermostat baseline and measure case</a:t>
          </a:r>
        </a:p>
        <a:p>
          <a:r>
            <a:rPr lang="en-US" sz="1100" baseline="0"/>
            <a:t>- When whf is baseline in NC use prototype thermostats and 5 deg Delta T</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 </a:t>
          </a:r>
          <a:r>
            <a:rPr lang="en-US" sz="1100" strike="sngStrike" baseline="0">
              <a:solidFill>
                <a:schemeClr val="dk1"/>
              </a:solidFill>
              <a:effectLst/>
              <a:latin typeface="+mn-lt"/>
              <a:ea typeface="+mn-ea"/>
              <a:cs typeface="+mn-cs"/>
            </a:rPr>
            <a:t>use 76 indoor temp whf stpt in most climate zones. In a few climate (8, 9, 16) zones the WHF is allowed to cool to 70 deg in the morning between midnight and noon. But stays at 76 from after noon to midnight</a:t>
          </a:r>
          <a:endParaRPr lang="en-US" strike="sngStrike" baseline="0">
            <a:effectLst/>
          </a:endParaRPr>
        </a:p>
        <a:p>
          <a:endParaRPr lang="en-US" sz="1100" baseline="0"/>
        </a:p>
        <a:p>
          <a:endParaRPr lang="en-US" sz="1100" baseline="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590550</xdr:colOff>
      <xdr:row>2</xdr:row>
      <xdr:rowOff>133348</xdr:rowOff>
    </xdr:from>
    <xdr:to>
      <xdr:col>21</xdr:col>
      <xdr:colOff>76200</xdr:colOff>
      <xdr:row>30</xdr:row>
      <xdr:rowOff>190499</xdr:rowOff>
    </xdr:to>
    <xdr:sp macro="" textlink="">
      <xdr:nvSpPr>
        <xdr:cNvPr id="2" name="TextBox 1">
          <a:extLst>
            <a:ext uri="{FF2B5EF4-FFF2-40B4-BE49-F238E27FC236}">
              <a16:creationId xmlns:a16="http://schemas.microsoft.com/office/drawing/2014/main" id="{31D8D447-487F-4E81-BDDE-1DA509B4DBDA}"/>
            </a:ext>
          </a:extLst>
        </xdr:cNvPr>
        <xdr:cNvSpPr txBox="1"/>
      </xdr:nvSpPr>
      <xdr:spPr>
        <a:xfrm>
          <a:off x="12363450" y="514348"/>
          <a:ext cx="4972050" cy="53911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Differences</a:t>
          </a:r>
          <a:r>
            <a:rPr lang="en-US" sz="1100" baseline="0"/>
            <a:t> current E+ model compared to DEER DOE2</a:t>
          </a:r>
        </a:p>
        <a:p>
          <a:r>
            <a:rPr lang="en-US" sz="1100" baseline="0"/>
            <a:t>- We are using CZ2022 weather </a:t>
          </a:r>
        </a:p>
        <a:p>
          <a:r>
            <a:rPr lang="en-US" sz="1100" baseline="0"/>
            <a:t>- We have changed the heating and cooling setpoints</a:t>
          </a:r>
        </a:p>
        <a:p>
          <a:r>
            <a:rPr lang="en-US" sz="1100" baseline="0"/>
            <a:t>- We allow heating and cooling on the same day, consistent with 2019 T-24 ACM</a:t>
          </a:r>
        </a:p>
        <a:p>
          <a:r>
            <a:rPr lang="en-US" sz="1100" baseline="0"/>
            <a:t>- We are using delta T of 2 degrees instead of 5 degrees</a:t>
          </a:r>
        </a:p>
        <a:p>
          <a:r>
            <a:rPr lang="en-US" sz="1100" baseline="0"/>
            <a:t>-  DEER2020 used a factor of 0.5 - they assumed occupants would only use the fan half the time when cooling is available.</a:t>
          </a:r>
        </a:p>
        <a:p>
          <a:endParaRPr lang="en-US" sz="1100" baseline="0"/>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 Have natual ventilation turned on in all cases</a:t>
          </a:r>
          <a:endParaRPr lang="en-US">
            <a:effectLst/>
          </a:endParaRPr>
        </a:p>
        <a:p>
          <a:r>
            <a:rPr lang="en-US" sz="1100"/>
            <a:t>- for WHF</a:t>
          </a:r>
          <a:r>
            <a:rPr lang="en-US" sz="1100" baseline="0"/>
            <a:t> measure, use ACM thermostat baseline and measure case</a:t>
          </a:r>
        </a:p>
        <a:p>
          <a:r>
            <a:rPr lang="en-US" sz="1100" baseline="0"/>
            <a:t>- When whf is baseline in NC use prototype thermostats and 5 deg Delta T</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 use 76 indoor temp whf stpt in most climate zones. In a few climate (8, 9, 16) zones the WHF is allowed to cool to 70 deg in the morning between midnight and noon. But stays at 76 from after noon to midnight</a:t>
          </a:r>
          <a:endParaRPr lang="en-US">
            <a:effectLst/>
          </a:endParaRPr>
        </a:p>
        <a:p>
          <a:endParaRPr lang="en-US" sz="1100" baseline="0"/>
        </a:p>
        <a:p>
          <a:r>
            <a:rPr lang="en-US" sz="1100" baseline="0">
              <a:solidFill>
                <a:schemeClr val="dk1"/>
              </a:solidFill>
              <a:effectLst/>
              <a:latin typeface="+mn-lt"/>
              <a:ea typeface="+mn-ea"/>
              <a:cs typeface="+mn-cs"/>
            </a:rPr>
            <a:t>- Use 5 deg Delta T in all cases</a:t>
          </a:r>
          <a:endParaRPr lang="en-US">
            <a:effectLst/>
          </a:endParaRPr>
        </a:p>
        <a:p>
          <a:r>
            <a:rPr lang="en-US" sz="1100" baseline="0">
              <a:solidFill>
                <a:schemeClr val="dk1"/>
              </a:solidFill>
              <a:effectLst/>
              <a:latin typeface="+mn-lt"/>
              <a:ea typeface="+mn-ea"/>
              <a:cs typeface="+mn-cs"/>
            </a:rPr>
            <a:t>- Use 72 minimum indoor setpoint except in CZ 8 and 9 where we use 75</a:t>
          </a:r>
          <a:endParaRPr lang="en-US">
            <a:effectLst/>
          </a:endParaRPr>
        </a:p>
        <a:p>
          <a:r>
            <a:rPr lang="en-US" sz="1100" baseline="0">
              <a:solidFill>
                <a:schemeClr val="dk1"/>
              </a:solidFill>
              <a:effectLst/>
              <a:latin typeface="+mn-lt"/>
              <a:ea typeface="+mn-ea"/>
              <a:cs typeface="+mn-cs"/>
            </a:rPr>
            <a:t>- Allow whole house fan to run all night (ie available all the time)</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new things to try:</a:t>
          </a:r>
        </a:p>
        <a:p>
          <a:r>
            <a:rPr lang="en-US" sz="1100" baseline="0">
              <a:solidFill>
                <a:schemeClr val="dk1"/>
              </a:solidFill>
              <a:effectLst/>
              <a:latin typeface="+mn-lt"/>
              <a:ea typeface="+mn-ea"/>
              <a:cs typeface="+mn-cs"/>
            </a:rPr>
            <a:t>- Don't have whf operate the day before goining into heating mode</a:t>
          </a:r>
        </a:p>
        <a:p>
          <a:r>
            <a:rPr lang="en-US" sz="1100" baseline="0">
              <a:solidFill>
                <a:schemeClr val="dk1"/>
              </a:solidFill>
              <a:effectLst/>
              <a:latin typeface="+mn-lt"/>
              <a:ea typeface="+mn-ea"/>
              <a:cs typeface="+mn-cs"/>
            </a:rPr>
            <a:t>- </a:t>
          </a:r>
          <a:endParaRPr lang="en-US">
            <a:effectLst/>
          </a:endParaRPr>
        </a:p>
        <a:p>
          <a:endParaRPr lang="en-US" sz="1100" baseline="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nmcw\Desktop\energyplus%20whf\Savings%20Summar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vings Summary"/>
      <sheetName val="DEER"/>
    </sheetNames>
    <sheetDataSet>
      <sheetData sheetId="0"/>
      <sheetData sheetId="1">
        <row r="7">
          <cell r="C7">
            <v>36.200000000000003</v>
          </cell>
          <cell r="D7">
            <v>-19.100000000000001</v>
          </cell>
          <cell r="E7">
            <v>65</v>
          </cell>
          <cell r="F7">
            <v>10.7</v>
          </cell>
          <cell r="G7">
            <v>110</v>
          </cell>
          <cell r="H7">
            <v>185</v>
          </cell>
          <cell r="I7">
            <v>337</v>
          </cell>
          <cell r="J7">
            <v>252</v>
          </cell>
          <cell r="K7">
            <v>241</v>
          </cell>
          <cell r="L7">
            <v>228</v>
          </cell>
          <cell r="M7">
            <v>161</v>
          </cell>
          <cell r="N7">
            <v>204</v>
          </cell>
          <cell r="O7">
            <v>100</v>
          </cell>
          <cell r="P7">
            <v>128</v>
          </cell>
          <cell r="Q7">
            <v>-14.3</v>
          </cell>
        </row>
        <row r="8">
          <cell r="C8">
            <v>25.5</v>
          </cell>
          <cell r="D8">
            <v>-35.299999999999997</v>
          </cell>
          <cell r="E8">
            <v>43.3</v>
          </cell>
          <cell r="F8">
            <v>8.31</v>
          </cell>
          <cell r="G8">
            <v>65.5</v>
          </cell>
          <cell r="H8">
            <v>176</v>
          </cell>
          <cell r="I8">
            <v>325</v>
          </cell>
          <cell r="J8">
            <v>228</v>
          </cell>
          <cell r="K8">
            <v>245</v>
          </cell>
          <cell r="L8">
            <v>263</v>
          </cell>
          <cell r="M8">
            <v>147</v>
          </cell>
          <cell r="N8">
            <v>239</v>
          </cell>
          <cell r="O8">
            <v>126</v>
          </cell>
          <cell r="P8">
            <v>124</v>
          </cell>
          <cell r="Q8">
            <v>-91.2</v>
          </cell>
        </row>
        <row r="9">
          <cell r="C9">
            <v>19.399999999999999</v>
          </cell>
          <cell r="D9">
            <v>-39</v>
          </cell>
          <cell r="E9">
            <v>31.9</v>
          </cell>
          <cell r="F9">
            <v>6.87</v>
          </cell>
          <cell r="G9">
            <v>44.1</v>
          </cell>
          <cell r="H9">
            <v>179</v>
          </cell>
          <cell r="I9">
            <v>320</v>
          </cell>
          <cell r="J9">
            <v>199</v>
          </cell>
          <cell r="K9">
            <v>235</v>
          </cell>
          <cell r="L9">
            <v>250</v>
          </cell>
          <cell r="M9">
            <v>127</v>
          </cell>
          <cell r="N9">
            <v>218</v>
          </cell>
          <cell r="O9">
            <v>123</v>
          </cell>
          <cell r="P9">
            <v>95.5</v>
          </cell>
          <cell r="Q9">
            <v>-122</v>
          </cell>
        </row>
        <row r="10">
          <cell r="C10">
            <v>12.8</v>
          </cell>
          <cell r="D10">
            <v>-41.5</v>
          </cell>
          <cell r="E10">
            <v>15.1</v>
          </cell>
          <cell r="F10">
            <v>6.96</v>
          </cell>
          <cell r="G10">
            <v>33.299999999999997</v>
          </cell>
          <cell r="H10">
            <v>182</v>
          </cell>
          <cell r="I10">
            <v>305</v>
          </cell>
          <cell r="J10">
            <v>172</v>
          </cell>
          <cell r="K10">
            <v>212</v>
          </cell>
          <cell r="L10">
            <v>222</v>
          </cell>
          <cell r="M10">
            <v>96.9</v>
          </cell>
          <cell r="N10">
            <v>188</v>
          </cell>
          <cell r="O10">
            <v>118</v>
          </cell>
          <cell r="P10">
            <v>49.9</v>
          </cell>
          <cell r="Q10">
            <v>-154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79B89-A064-40C3-97C8-FD998F6E90EA}">
  <dimension ref="A1:P20"/>
  <sheetViews>
    <sheetView workbookViewId="0">
      <selection activeCell="F27" sqref="F27"/>
    </sheetView>
  </sheetViews>
  <sheetFormatPr defaultRowHeight="15" x14ac:dyDescent="0.25"/>
  <cols>
    <col min="1" max="1" width="12.140625" customWidth="1"/>
    <col min="2" max="2" width="27.7109375" customWidth="1"/>
    <col min="3" max="3" width="30.7109375" customWidth="1"/>
    <col min="4" max="4" width="31.28515625" customWidth="1"/>
    <col min="5" max="5" width="23.5703125" customWidth="1"/>
    <col min="6" max="6" width="23.28515625" customWidth="1"/>
    <col min="7" max="7" width="31.85546875" customWidth="1"/>
    <col min="8" max="8" width="23.28515625" customWidth="1"/>
    <col min="9" max="9" width="25" customWidth="1"/>
    <col min="10" max="10" width="42.28515625" customWidth="1"/>
    <col min="11" max="11" width="32.85546875" customWidth="1"/>
    <col min="12" max="12" width="23.7109375" customWidth="1"/>
    <col min="13" max="13" width="18.7109375" customWidth="1"/>
    <col min="14" max="14" width="25" customWidth="1"/>
    <col min="15" max="15" width="32.85546875" customWidth="1"/>
    <col min="16" max="16" width="39.7109375" customWidth="1"/>
  </cols>
  <sheetData>
    <row r="1" spans="1:16" ht="19.5" thickBot="1" x14ac:dyDescent="0.35">
      <c r="A1" s="35" t="s">
        <v>303</v>
      </c>
    </row>
    <row r="2" spans="1:16" ht="60.75" thickTop="1" x14ac:dyDescent="0.25">
      <c r="A2" s="4" t="s">
        <v>262</v>
      </c>
      <c r="B2" s="4" t="s">
        <v>263</v>
      </c>
      <c r="C2" s="4" t="s">
        <v>264</v>
      </c>
      <c r="D2" s="28" t="s">
        <v>265</v>
      </c>
      <c r="E2" s="4" t="s">
        <v>266</v>
      </c>
      <c r="F2" s="4" t="s">
        <v>267</v>
      </c>
      <c r="G2" s="4" t="s">
        <v>268</v>
      </c>
      <c r="H2" s="4" t="s">
        <v>269</v>
      </c>
      <c r="I2" s="4" t="s">
        <v>270</v>
      </c>
      <c r="J2" s="4" t="s">
        <v>271</v>
      </c>
      <c r="K2" s="28" t="s">
        <v>290</v>
      </c>
      <c r="L2" s="28" t="s">
        <v>291</v>
      </c>
      <c r="M2" s="30" t="s">
        <v>292</v>
      </c>
      <c r="N2" s="31" t="s">
        <v>293</v>
      </c>
      <c r="O2" s="31" t="s">
        <v>294</v>
      </c>
      <c r="P2" s="32" t="s">
        <v>295</v>
      </c>
    </row>
    <row r="3" spans="1:16" x14ac:dyDescent="0.25">
      <c r="A3" t="s">
        <v>272</v>
      </c>
      <c r="B3" t="s">
        <v>273</v>
      </c>
      <c r="C3" t="s">
        <v>274</v>
      </c>
      <c r="D3" t="s">
        <v>159</v>
      </c>
      <c r="G3" s="33" t="s">
        <v>305</v>
      </c>
      <c r="H3" t="s">
        <v>159</v>
      </c>
      <c r="I3" t="s">
        <v>276</v>
      </c>
      <c r="J3" t="s">
        <v>277</v>
      </c>
      <c r="K3" t="s">
        <v>296</v>
      </c>
      <c r="L3" t="s">
        <v>297</v>
      </c>
      <c r="M3" s="33" t="s">
        <v>298</v>
      </c>
      <c r="N3" t="s">
        <v>299</v>
      </c>
      <c r="O3" t="s">
        <v>300</v>
      </c>
      <c r="P3" s="34" t="s">
        <v>301</v>
      </c>
    </row>
    <row r="4" spans="1:16" x14ac:dyDescent="0.25">
      <c r="C4" t="s">
        <v>280</v>
      </c>
      <c r="D4" t="s">
        <v>161</v>
      </c>
      <c r="H4" t="s">
        <v>161</v>
      </c>
      <c r="I4" t="s">
        <v>276</v>
      </c>
      <c r="K4" t="s">
        <v>296</v>
      </c>
      <c r="L4" t="s">
        <v>297</v>
      </c>
    </row>
    <row r="5" spans="1:16" x14ac:dyDescent="0.25">
      <c r="C5" t="s">
        <v>283</v>
      </c>
      <c r="D5" t="s">
        <v>162</v>
      </c>
      <c r="H5" t="s">
        <v>162</v>
      </c>
      <c r="I5" t="s">
        <v>276</v>
      </c>
      <c r="K5" t="s">
        <v>296</v>
      </c>
      <c r="L5" t="s">
        <v>297</v>
      </c>
    </row>
    <row r="6" spans="1:16" x14ac:dyDescent="0.25">
      <c r="C6" t="s">
        <v>286</v>
      </c>
      <c r="D6" t="s">
        <v>163</v>
      </c>
      <c r="H6" t="s">
        <v>163</v>
      </c>
      <c r="I6" t="s">
        <v>276</v>
      </c>
      <c r="K6" t="s">
        <v>296</v>
      </c>
      <c r="L6" t="s">
        <v>297</v>
      </c>
    </row>
    <row r="9" spans="1:16" ht="18.75" x14ac:dyDescent="0.3">
      <c r="A9" s="35" t="s">
        <v>304</v>
      </c>
    </row>
    <row r="10" spans="1:16" ht="30" x14ac:dyDescent="0.25">
      <c r="A10" s="4" t="s">
        <v>262</v>
      </c>
      <c r="B10" s="4" t="s">
        <v>263</v>
      </c>
      <c r="C10" s="4" t="s">
        <v>264</v>
      </c>
      <c r="D10" s="28" t="s">
        <v>265</v>
      </c>
      <c r="E10" s="4" t="s">
        <v>266</v>
      </c>
      <c r="F10" s="4" t="s">
        <v>267</v>
      </c>
      <c r="G10" s="4" t="s">
        <v>268</v>
      </c>
      <c r="H10" s="4" t="s">
        <v>269</v>
      </c>
      <c r="I10" s="4" t="s">
        <v>270</v>
      </c>
      <c r="J10" s="4" t="s">
        <v>271</v>
      </c>
      <c r="L10" s="4"/>
      <c r="M10" s="4"/>
      <c r="N10" s="4"/>
    </row>
    <row r="11" spans="1:16" ht="14.45" customHeight="1" x14ac:dyDescent="0.25">
      <c r="A11" t="s">
        <v>272</v>
      </c>
      <c r="B11" t="s">
        <v>273</v>
      </c>
      <c r="C11" t="s">
        <v>274</v>
      </c>
      <c r="D11" t="s">
        <v>159</v>
      </c>
      <c r="F11" s="47" t="s">
        <v>275</v>
      </c>
      <c r="H11" t="s">
        <v>159</v>
      </c>
      <c r="I11" t="s">
        <v>276</v>
      </c>
      <c r="J11" t="s">
        <v>277</v>
      </c>
    </row>
    <row r="12" spans="1:16" x14ac:dyDescent="0.25">
      <c r="C12" t="s">
        <v>278</v>
      </c>
      <c r="D12" t="s">
        <v>279</v>
      </c>
      <c r="F12" s="47"/>
      <c r="H12" t="s">
        <v>279</v>
      </c>
      <c r="I12" t="s">
        <v>276</v>
      </c>
    </row>
    <row r="13" spans="1:16" x14ac:dyDescent="0.25">
      <c r="C13" t="s">
        <v>280</v>
      </c>
      <c r="D13" t="s">
        <v>161</v>
      </c>
      <c r="F13" s="47"/>
      <c r="H13" t="s">
        <v>161</v>
      </c>
      <c r="I13" t="s">
        <v>276</v>
      </c>
    </row>
    <row r="14" spans="1:16" x14ac:dyDescent="0.25">
      <c r="C14" t="s">
        <v>281</v>
      </c>
      <c r="D14" t="s">
        <v>282</v>
      </c>
      <c r="F14" s="47"/>
      <c r="H14" t="s">
        <v>282</v>
      </c>
      <c r="I14" t="s">
        <v>276</v>
      </c>
    </row>
    <row r="15" spans="1:16" x14ac:dyDescent="0.25">
      <c r="C15" t="s">
        <v>283</v>
      </c>
      <c r="D15" t="s">
        <v>162</v>
      </c>
      <c r="F15" s="47"/>
      <c r="H15" t="s">
        <v>162</v>
      </c>
      <c r="I15" t="s">
        <v>276</v>
      </c>
    </row>
    <row r="16" spans="1:16" x14ac:dyDescent="0.25">
      <c r="C16" t="s">
        <v>284</v>
      </c>
      <c r="D16" t="s">
        <v>285</v>
      </c>
      <c r="F16" s="47"/>
      <c r="H16" t="s">
        <v>285</v>
      </c>
      <c r="I16" t="s">
        <v>276</v>
      </c>
    </row>
    <row r="17" spans="3:9" x14ac:dyDescent="0.25">
      <c r="C17" t="s">
        <v>286</v>
      </c>
      <c r="D17" t="s">
        <v>163</v>
      </c>
      <c r="F17" s="47"/>
      <c r="H17" t="s">
        <v>163</v>
      </c>
      <c r="I17" t="s">
        <v>276</v>
      </c>
    </row>
    <row r="18" spans="3:9" x14ac:dyDescent="0.25">
      <c r="C18" t="s">
        <v>287</v>
      </c>
      <c r="D18" t="s">
        <v>288</v>
      </c>
      <c r="F18" s="47"/>
      <c r="H18" t="s">
        <v>288</v>
      </c>
      <c r="I18" t="s">
        <v>276</v>
      </c>
    </row>
    <row r="20" spans="3:9" ht="35.450000000000003" customHeight="1" x14ac:dyDescent="0.25">
      <c r="E20" s="29" t="s">
        <v>289</v>
      </c>
    </row>
  </sheetData>
  <mergeCells count="1">
    <mergeCell ref="F11:F18"/>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001B7-D5D6-4B3A-8E2A-7A364FD46F81}">
  <dimension ref="A1:U83"/>
  <sheetViews>
    <sheetView zoomScaleNormal="100" workbookViewId="0">
      <pane xSplit="1" ySplit="3" topLeftCell="B4" activePane="bottomRight" state="frozen"/>
      <selection pane="topRight" activeCell="B1" sqref="B1"/>
      <selection pane="bottomLeft" activeCell="A4" sqref="A4"/>
      <selection pane="bottomRight" activeCell="U71" sqref="U71"/>
    </sheetView>
  </sheetViews>
  <sheetFormatPr defaultRowHeight="15" x14ac:dyDescent="0.25"/>
  <cols>
    <col min="1" max="1" width="66.28515625" customWidth="1"/>
    <col min="2" max="2" width="18.42578125" customWidth="1"/>
    <col min="3" max="3" width="12.28515625" customWidth="1"/>
    <col min="8" max="8" width="4.5703125" customWidth="1"/>
    <col min="9" max="9" width="11" customWidth="1"/>
  </cols>
  <sheetData>
    <row r="1" spans="1:12" x14ac:dyDescent="0.25">
      <c r="A1" s="4" t="s">
        <v>164</v>
      </c>
      <c r="B1" s="48" t="s">
        <v>259</v>
      </c>
      <c r="C1" s="48"/>
      <c r="D1" s="48"/>
      <c r="E1" s="48"/>
      <c r="F1" s="48"/>
      <c r="G1" s="48"/>
      <c r="I1" t="s">
        <v>306</v>
      </c>
    </row>
    <row r="2" spans="1:12" x14ac:dyDescent="0.25">
      <c r="A2" t="s">
        <v>165</v>
      </c>
      <c r="B2" s="48" t="s">
        <v>311</v>
      </c>
      <c r="C2" s="48"/>
      <c r="D2" s="48" t="s">
        <v>310</v>
      </c>
      <c r="E2" s="48"/>
      <c r="F2" s="48"/>
      <c r="G2" s="48"/>
      <c r="I2" t="s">
        <v>302</v>
      </c>
      <c r="J2" t="s">
        <v>260</v>
      </c>
    </row>
    <row r="3" spans="1:12" x14ac:dyDescent="0.25">
      <c r="A3" s="25" t="s">
        <v>166</v>
      </c>
      <c r="B3" s="9">
        <v>68</v>
      </c>
      <c r="C3" s="9">
        <v>70</v>
      </c>
      <c r="D3" s="9">
        <v>68</v>
      </c>
      <c r="E3" s="9">
        <v>72</v>
      </c>
      <c r="F3" s="9">
        <v>74</v>
      </c>
      <c r="G3" s="9">
        <v>76</v>
      </c>
      <c r="I3" t="s">
        <v>142</v>
      </c>
      <c r="J3" t="s">
        <v>167</v>
      </c>
      <c r="L3" t="s">
        <v>168</v>
      </c>
    </row>
    <row r="4" spans="1:12" x14ac:dyDescent="0.25">
      <c r="A4" t="s">
        <v>169</v>
      </c>
    </row>
    <row r="5" spans="1:12" x14ac:dyDescent="0.25">
      <c r="A5" t="s">
        <v>170</v>
      </c>
      <c r="B5">
        <v>-36.619999999998981</v>
      </c>
      <c r="C5">
        <v>4.0400000000008731</v>
      </c>
      <c r="D5">
        <v>-2383.8099999999977</v>
      </c>
      <c r="E5">
        <v>-2304.880000000001</v>
      </c>
      <c r="F5" s="18">
        <v>-0.23999999999796273</v>
      </c>
      <c r="G5">
        <v>-0.25</v>
      </c>
      <c r="I5" t="s">
        <v>171</v>
      </c>
      <c r="J5" t="s">
        <v>171</v>
      </c>
    </row>
    <row r="6" spans="1:12" x14ac:dyDescent="0.25">
      <c r="A6" t="s">
        <v>172</v>
      </c>
      <c r="B6">
        <v>-48.539999999997235</v>
      </c>
      <c r="C6">
        <v>-2.0499999999992724</v>
      </c>
      <c r="D6">
        <v>-2405.9500000000007</v>
      </c>
      <c r="E6">
        <v>-2307.59</v>
      </c>
      <c r="F6" s="18">
        <v>-0.23999999999796273</v>
      </c>
      <c r="G6">
        <v>-0.27000000000043656</v>
      </c>
    </row>
    <row r="7" spans="1:12" x14ac:dyDescent="0.25">
      <c r="A7" t="s">
        <v>173</v>
      </c>
      <c r="B7">
        <v>-52.819999999999709</v>
      </c>
      <c r="C7">
        <v>-2.819999999999709</v>
      </c>
      <c r="D7">
        <v>-2414.66</v>
      </c>
      <c r="E7">
        <v>-2308.9399999999987</v>
      </c>
      <c r="F7" s="18">
        <v>-0.29000000000087311</v>
      </c>
      <c r="G7">
        <v>-0.27999999999883585</v>
      </c>
    </row>
    <row r="8" spans="1:12" x14ac:dyDescent="0.25">
      <c r="A8" t="s">
        <v>174</v>
      </c>
      <c r="B8">
        <v>-62.409999999999854</v>
      </c>
      <c r="C8">
        <v>-7.8699999999989814</v>
      </c>
      <c r="D8">
        <v>-2426.5599999999977</v>
      </c>
      <c r="E8">
        <v>-2312.7700000000004</v>
      </c>
      <c r="F8" s="18">
        <v>-0.18000000000029104</v>
      </c>
      <c r="G8">
        <v>-0.31999999999970896</v>
      </c>
    </row>
    <row r="9" spans="1:12" x14ac:dyDescent="0.25">
      <c r="A9" t="s">
        <v>175</v>
      </c>
    </row>
    <row r="10" spans="1:12" x14ac:dyDescent="0.25">
      <c r="A10" t="s">
        <v>176</v>
      </c>
      <c r="B10">
        <v>-158.79000000000087</v>
      </c>
      <c r="C10">
        <v>-108.91999999999825</v>
      </c>
      <c r="D10">
        <v>-176.96999999999389</v>
      </c>
      <c r="E10">
        <v>-56.019999999996799</v>
      </c>
      <c r="F10">
        <v>-0.75999999999476131</v>
      </c>
      <c r="G10" s="18">
        <v>47.770000000004075</v>
      </c>
      <c r="I10">
        <f>[1]DEER!C7</f>
        <v>36.200000000000003</v>
      </c>
      <c r="L10" t="s">
        <v>177</v>
      </c>
    </row>
    <row r="11" spans="1:12" x14ac:dyDescent="0.25">
      <c r="A11" t="s">
        <v>178</v>
      </c>
      <c r="B11">
        <v>-194.83000000000175</v>
      </c>
      <c r="C11">
        <v>-135.5</v>
      </c>
      <c r="D11">
        <v>-332.38999999999942</v>
      </c>
      <c r="E11">
        <v>-139.73999999999796</v>
      </c>
      <c r="F11">
        <v>-53.360000000000582</v>
      </c>
      <c r="G11" s="18">
        <v>20.840000000003783</v>
      </c>
      <c r="I11">
        <f>[1]DEER!C8</f>
        <v>25.5</v>
      </c>
      <c r="J11">
        <v>55</v>
      </c>
    </row>
    <row r="12" spans="1:12" x14ac:dyDescent="0.25">
      <c r="A12" t="s">
        <v>179</v>
      </c>
      <c r="B12">
        <v>-211.05999999999767</v>
      </c>
      <c r="C12">
        <v>-148.22000000000116</v>
      </c>
      <c r="D12">
        <v>-394.55999999999767</v>
      </c>
      <c r="E12">
        <v>-173.5399999999936</v>
      </c>
      <c r="F12">
        <v>-75.799999999995634</v>
      </c>
      <c r="G12" s="18">
        <v>7.9100000000034925</v>
      </c>
      <c r="I12">
        <f>[1]DEER!C9</f>
        <v>19.399999999999999</v>
      </c>
    </row>
    <row r="13" spans="1:12" x14ac:dyDescent="0.25">
      <c r="A13" t="s">
        <v>180</v>
      </c>
      <c r="B13">
        <v>-242.70999999999913</v>
      </c>
      <c r="C13">
        <v>-171.68000000000029</v>
      </c>
      <c r="D13">
        <v>-481.40999999999622</v>
      </c>
      <c r="E13">
        <v>-220.15999999999622</v>
      </c>
      <c r="F13">
        <v>-108.18000000000029</v>
      </c>
      <c r="G13" s="18">
        <v>-10.110000000000582</v>
      </c>
      <c r="I13">
        <f>[1]DEER!C10</f>
        <v>12.8</v>
      </c>
    </row>
    <row r="14" spans="1:12" x14ac:dyDescent="0.25">
      <c r="A14" t="s">
        <v>181</v>
      </c>
      <c r="I14" s="26"/>
    </row>
    <row r="15" spans="1:12" x14ac:dyDescent="0.25">
      <c r="A15" t="s">
        <v>182</v>
      </c>
      <c r="B15">
        <v>-12.180000000000291</v>
      </c>
      <c r="C15">
        <v>62.939999999995052</v>
      </c>
      <c r="E15">
        <v>254.70999999999913</v>
      </c>
      <c r="F15" s="18">
        <v>326.30000000000291</v>
      </c>
      <c r="G15">
        <v>-0.02</v>
      </c>
      <c r="I15">
        <f>[1]DEER!D7</f>
        <v>-19.100000000000001</v>
      </c>
      <c r="L15" t="s">
        <v>316</v>
      </c>
    </row>
    <row r="16" spans="1:12" x14ac:dyDescent="0.25">
      <c r="A16" t="s">
        <v>184</v>
      </c>
      <c r="B16">
        <v>-45.060000000004948</v>
      </c>
      <c r="C16">
        <v>40.900000000001455</v>
      </c>
      <c r="E16">
        <v>224.51000000000204</v>
      </c>
      <c r="F16" s="18">
        <v>328.20999999999913</v>
      </c>
      <c r="G16">
        <v>-0.03</v>
      </c>
      <c r="I16">
        <f>[1]DEER!D8</f>
        <v>-35.299999999999997</v>
      </c>
      <c r="J16">
        <v>-142</v>
      </c>
    </row>
    <row r="17" spans="1:12" x14ac:dyDescent="0.25">
      <c r="A17" t="s">
        <v>185</v>
      </c>
      <c r="B17">
        <v>-66.450000000004366</v>
      </c>
      <c r="C17">
        <v>27.069999999999709</v>
      </c>
      <c r="E17">
        <v>206.48999999999796</v>
      </c>
      <c r="F17" s="18">
        <v>322.79000000000087</v>
      </c>
      <c r="G17">
        <v>0</v>
      </c>
      <c r="I17">
        <f>[1]DEER!D9</f>
        <v>-39</v>
      </c>
    </row>
    <row r="18" spans="1:12" x14ac:dyDescent="0.25">
      <c r="A18" t="s">
        <v>186</v>
      </c>
      <c r="B18">
        <v>-104.88000000000466</v>
      </c>
      <c r="C18">
        <v>4.7799999999988358</v>
      </c>
      <c r="E18">
        <v>180.65000000000146</v>
      </c>
      <c r="F18" s="18">
        <v>310.01000000000204</v>
      </c>
      <c r="G18">
        <v>0.01</v>
      </c>
      <c r="I18">
        <f>[1]DEER!D10</f>
        <v>-41.5</v>
      </c>
    </row>
    <row r="19" spans="1:12" x14ac:dyDescent="0.25">
      <c r="A19" t="s">
        <v>187</v>
      </c>
      <c r="I19" s="26"/>
    </row>
    <row r="20" spans="1:12" x14ac:dyDescent="0.25">
      <c r="A20" t="s">
        <v>188</v>
      </c>
      <c r="B20">
        <v>-105.80999999999767</v>
      </c>
      <c r="C20">
        <v>-57.709999999999127</v>
      </c>
      <c r="E20">
        <v>5.2600000000020373</v>
      </c>
      <c r="F20">
        <v>59.870000000002619</v>
      </c>
      <c r="G20" s="18">
        <v>108.91</v>
      </c>
      <c r="I20">
        <f>[1]DEER!E7</f>
        <v>65</v>
      </c>
      <c r="L20" t="s">
        <v>189</v>
      </c>
    </row>
    <row r="21" spans="1:12" x14ac:dyDescent="0.25">
      <c r="A21" t="s">
        <v>190</v>
      </c>
      <c r="B21">
        <v>-134.08000000000175</v>
      </c>
      <c r="C21">
        <v>-79.520000000004075</v>
      </c>
      <c r="E21">
        <v>-83.169999999998254</v>
      </c>
      <c r="F21">
        <v>9.0800000000017462</v>
      </c>
      <c r="G21" s="18">
        <v>86.52</v>
      </c>
      <c r="I21">
        <f>[1]DEER!E8</f>
        <v>43.3</v>
      </c>
      <c r="J21">
        <v>161</v>
      </c>
    </row>
    <row r="22" spans="1:12" x14ac:dyDescent="0.25">
      <c r="A22" t="s">
        <v>191</v>
      </c>
      <c r="B22">
        <v>-151.41999999999825</v>
      </c>
      <c r="C22">
        <v>-92.360000000000582</v>
      </c>
      <c r="E22">
        <v>-115.47999999999956</v>
      </c>
      <c r="F22">
        <v>-13.469999999997526</v>
      </c>
      <c r="G22" s="18">
        <v>74</v>
      </c>
      <c r="I22">
        <f>[1]DEER!E9</f>
        <v>31.9</v>
      </c>
    </row>
    <row r="23" spans="1:12" x14ac:dyDescent="0.25">
      <c r="A23" t="s">
        <v>192</v>
      </c>
      <c r="B23">
        <v>-188.34000000000378</v>
      </c>
      <c r="C23">
        <v>-115.76000000000204</v>
      </c>
      <c r="E23">
        <v>-160.52000000000044</v>
      </c>
      <c r="F23">
        <v>-43.409999999999854</v>
      </c>
      <c r="G23" s="18">
        <v>55.95</v>
      </c>
      <c r="I23">
        <f>[1]DEER!E10</f>
        <v>15.1</v>
      </c>
    </row>
    <row r="24" spans="1:12" x14ac:dyDescent="0.25">
      <c r="A24" t="s">
        <v>193</v>
      </c>
      <c r="I24" s="26"/>
    </row>
    <row r="25" spans="1:12" x14ac:dyDescent="0.25">
      <c r="A25" t="s">
        <v>194</v>
      </c>
      <c r="B25">
        <v>-120.97999999999593</v>
      </c>
      <c r="C25">
        <v>-27.180000000000291</v>
      </c>
      <c r="E25">
        <v>224.94000000000233</v>
      </c>
      <c r="F25" s="18">
        <v>316.79000000000087</v>
      </c>
      <c r="G25">
        <v>-7.93</v>
      </c>
      <c r="I25">
        <f>[1]DEER!F7</f>
        <v>10.7</v>
      </c>
      <c r="L25" t="s">
        <v>316</v>
      </c>
    </row>
    <row r="26" spans="1:12" x14ac:dyDescent="0.25">
      <c r="A26" t="s">
        <v>195</v>
      </c>
      <c r="B26">
        <v>-169.23999999999796</v>
      </c>
      <c r="C26">
        <v>-60.479999999995925</v>
      </c>
      <c r="E26">
        <v>186.12000000000262</v>
      </c>
      <c r="F26" s="18">
        <v>317.54000000000087</v>
      </c>
      <c r="G26">
        <v>-13.98</v>
      </c>
      <c r="I26">
        <f>[1]DEER!F8</f>
        <v>8.31</v>
      </c>
      <c r="J26">
        <v>-63</v>
      </c>
    </row>
    <row r="27" spans="1:12" x14ac:dyDescent="0.25">
      <c r="A27" t="s">
        <v>196</v>
      </c>
      <c r="B27">
        <v>-187.86999999999534</v>
      </c>
      <c r="C27">
        <v>-80.709999999999127</v>
      </c>
      <c r="E27">
        <v>161.02999999999884</v>
      </c>
      <c r="F27" s="18">
        <v>307.87999999999738</v>
      </c>
      <c r="G27">
        <v>-15.89</v>
      </c>
      <c r="I27">
        <f>[1]DEER!F9</f>
        <v>6.87</v>
      </c>
    </row>
    <row r="28" spans="1:12" x14ac:dyDescent="0.25">
      <c r="A28" t="s">
        <v>197</v>
      </c>
      <c r="B28">
        <v>-246.77999999999884</v>
      </c>
      <c r="C28">
        <v>-108.66999999999825</v>
      </c>
      <c r="E28">
        <v>125.34999999999854</v>
      </c>
      <c r="F28" s="18">
        <v>289.55000000000291</v>
      </c>
      <c r="G28">
        <v>-21.53</v>
      </c>
      <c r="I28">
        <f>[1]DEER!F10</f>
        <v>6.96</v>
      </c>
    </row>
    <row r="29" spans="1:12" x14ac:dyDescent="0.25">
      <c r="A29" t="s">
        <v>198</v>
      </c>
    </row>
    <row r="30" spans="1:12" x14ac:dyDescent="0.25">
      <c r="A30" t="s">
        <v>199</v>
      </c>
      <c r="B30">
        <v>84.030000000002474</v>
      </c>
      <c r="C30">
        <v>124.88000000000102</v>
      </c>
      <c r="D30">
        <v>298.20999999999913</v>
      </c>
      <c r="E30">
        <v>447.29999999999927</v>
      </c>
      <c r="F30" s="18">
        <v>532.0099999999984</v>
      </c>
      <c r="G30">
        <v>6.9999999999708962E-2</v>
      </c>
      <c r="I30">
        <f>[1]DEER!G7</f>
        <v>110</v>
      </c>
      <c r="L30" t="s">
        <v>316</v>
      </c>
    </row>
    <row r="31" spans="1:12" x14ac:dyDescent="0.25">
      <c r="A31" t="s">
        <v>200</v>
      </c>
      <c r="B31">
        <v>60.229999999999563</v>
      </c>
      <c r="C31">
        <v>107.02000000000044</v>
      </c>
      <c r="D31">
        <v>138.95000000000073</v>
      </c>
      <c r="E31">
        <v>406.66999999999825</v>
      </c>
      <c r="F31" s="18">
        <v>548.68999999999869</v>
      </c>
      <c r="G31">
        <v>0</v>
      </c>
      <c r="I31">
        <f>[1]DEER!G8</f>
        <v>65.5</v>
      </c>
      <c r="J31" t="s">
        <v>171</v>
      </c>
    </row>
    <row r="32" spans="1:12" x14ac:dyDescent="0.25">
      <c r="A32" t="s">
        <v>201</v>
      </c>
      <c r="B32">
        <v>44.520000000000437</v>
      </c>
      <c r="C32">
        <v>93.640000000003056</v>
      </c>
      <c r="D32">
        <v>71.900000000001455</v>
      </c>
      <c r="E32">
        <v>376.81000000000131</v>
      </c>
      <c r="F32" s="18">
        <v>534.43000000000029</v>
      </c>
      <c r="G32">
        <v>6.0000000001309672E-2</v>
      </c>
      <c r="I32">
        <f>[1]DEER!G9</f>
        <v>44.1</v>
      </c>
    </row>
    <row r="33" spans="1:12" x14ac:dyDescent="0.25">
      <c r="A33" t="s">
        <v>202</v>
      </c>
      <c r="B33">
        <v>17.75</v>
      </c>
      <c r="C33">
        <v>74.510000000002037</v>
      </c>
      <c r="D33">
        <v>-15.720000000001164</v>
      </c>
      <c r="E33">
        <v>324.34000000000015</v>
      </c>
      <c r="F33" s="18">
        <v>503.41999999999825</v>
      </c>
      <c r="G33">
        <v>-4.9999999999272404E-2</v>
      </c>
      <c r="I33">
        <f>[1]DEER!G10</f>
        <v>33.299999999999997</v>
      </c>
    </row>
    <row r="34" spans="1:12" x14ac:dyDescent="0.25">
      <c r="A34" t="s">
        <v>203</v>
      </c>
    </row>
    <row r="35" spans="1:12" x14ac:dyDescent="0.25">
      <c r="A35" t="s">
        <v>204</v>
      </c>
      <c r="B35">
        <v>78.43999999999869</v>
      </c>
      <c r="C35">
        <v>106.09999999999854</v>
      </c>
      <c r="D35">
        <v>85.349999999998545</v>
      </c>
      <c r="E35">
        <v>229.21999999999753</v>
      </c>
      <c r="F35" s="18">
        <v>310.57999999999811</v>
      </c>
      <c r="G35">
        <v>77.459999999999127</v>
      </c>
      <c r="I35">
        <f>[1]DEER!H7</f>
        <v>185</v>
      </c>
      <c r="L35" t="s">
        <v>183</v>
      </c>
    </row>
    <row r="36" spans="1:12" x14ac:dyDescent="0.25">
      <c r="A36" t="s">
        <v>205</v>
      </c>
      <c r="B36">
        <v>55.109999999996944</v>
      </c>
      <c r="C36">
        <v>87.090000000000146</v>
      </c>
      <c r="D36">
        <v>-74.850000000002183</v>
      </c>
      <c r="E36">
        <v>166.54999999999927</v>
      </c>
      <c r="F36" s="18">
        <v>296.73999999999796</v>
      </c>
      <c r="G36">
        <v>76.69999999999709</v>
      </c>
      <c r="I36">
        <f>[1]DEER!H8</f>
        <v>176</v>
      </c>
      <c r="J36" t="s">
        <v>171</v>
      </c>
    </row>
    <row r="37" spans="1:12" x14ac:dyDescent="0.25">
      <c r="A37" t="s">
        <v>206</v>
      </c>
      <c r="B37">
        <v>40.799999999999272</v>
      </c>
      <c r="C37">
        <v>74.090000000000146</v>
      </c>
      <c r="D37">
        <v>-129.65000000000146</v>
      </c>
      <c r="E37">
        <v>138.75</v>
      </c>
      <c r="F37" s="18">
        <v>281.36999999999898</v>
      </c>
      <c r="G37">
        <v>74.659999999999854</v>
      </c>
      <c r="I37">
        <f>[1]DEER!H9</f>
        <v>179</v>
      </c>
    </row>
    <row r="38" spans="1:12" x14ac:dyDescent="0.25">
      <c r="A38" t="s">
        <v>207</v>
      </c>
      <c r="B38">
        <v>14.069999999999709</v>
      </c>
      <c r="C38">
        <v>53.119999999998981</v>
      </c>
      <c r="D38">
        <v>-214.31000000000131</v>
      </c>
      <c r="E38">
        <v>86.519999999996799</v>
      </c>
      <c r="F38" s="18">
        <v>246.48999999999796</v>
      </c>
      <c r="G38">
        <v>69.009999999998399</v>
      </c>
      <c r="I38">
        <f>[1]DEER!H10</f>
        <v>182</v>
      </c>
    </row>
    <row r="39" spans="1:12" x14ac:dyDescent="0.25">
      <c r="A39" t="s">
        <v>208</v>
      </c>
    </row>
    <row r="40" spans="1:12" x14ac:dyDescent="0.25">
      <c r="A40" s="25" t="s">
        <v>209</v>
      </c>
      <c r="B40" s="25">
        <v>58.819999999999709</v>
      </c>
      <c r="C40" s="25">
        <v>84.720000000001164</v>
      </c>
      <c r="D40" s="37"/>
      <c r="E40">
        <v>212.68999999999869</v>
      </c>
      <c r="F40">
        <v>267.93000000000029</v>
      </c>
      <c r="G40" s="18">
        <v>324.83999999999997</v>
      </c>
      <c r="I40">
        <f>[1]DEER!I7</f>
        <v>337</v>
      </c>
      <c r="L40" t="s">
        <v>210</v>
      </c>
    </row>
    <row r="41" spans="1:12" x14ac:dyDescent="0.25">
      <c r="A41" s="25" t="s">
        <v>211</v>
      </c>
      <c r="B41" s="25">
        <v>35.860000000000582</v>
      </c>
      <c r="C41" s="25">
        <v>66.489999999997963</v>
      </c>
      <c r="D41" s="37"/>
      <c r="E41">
        <v>142.79000000000087</v>
      </c>
      <c r="F41">
        <v>236.29999999999927</v>
      </c>
      <c r="G41" s="18">
        <v>329</v>
      </c>
      <c r="I41">
        <f>[1]DEER!I8</f>
        <v>325</v>
      </c>
      <c r="J41">
        <v>388</v>
      </c>
    </row>
    <row r="42" spans="1:12" x14ac:dyDescent="0.25">
      <c r="A42" s="25" t="s">
        <v>212</v>
      </c>
      <c r="B42" s="25">
        <v>21.139999999999418</v>
      </c>
      <c r="C42" s="25">
        <v>54.389999999999418</v>
      </c>
      <c r="D42" s="37"/>
      <c r="E42">
        <v>110.11999999999898</v>
      </c>
      <c r="F42">
        <v>217.38000000000102</v>
      </c>
      <c r="G42" s="18">
        <v>320.27999999999997</v>
      </c>
      <c r="I42">
        <f>[1]DEER!I9</f>
        <v>320</v>
      </c>
    </row>
    <row r="43" spans="1:12" x14ac:dyDescent="0.25">
      <c r="A43" s="25" t="s">
        <v>213</v>
      </c>
      <c r="B43" s="25">
        <v>-1.2099999999991269</v>
      </c>
      <c r="C43" s="25">
        <v>35.220000000001164</v>
      </c>
      <c r="D43" s="37"/>
      <c r="E43">
        <v>60.970000000001164</v>
      </c>
      <c r="F43">
        <v>180.76000000000204</v>
      </c>
      <c r="G43" s="18">
        <v>299.77999999999997</v>
      </c>
      <c r="I43">
        <f>[1]DEER!I10</f>
        <v>305</v>
      </c>
    </row>
    <row r="44" spans="1:12" x14ac:dyDescent="0.25">
      <c r="A44" s="25" t="s">
        <v>214</v>
      </c>
      <c r="B44" s="25"/>
      <c r="C44" s="25"/>
      <c r="D44" s="37"/>
    </row>
    <row r="45" spans="1:12" x14ac:dyDescent="0.25">
      <c r="A45" s="25" t="s">
        <v>215</v>
      </c>
      <c r="B45" s="25">
        <v>-21.549999999999272</v>
      </c>
      <c r="C45" s="25">
        <v>44.390000000003056</v>
      </c>
      <c r="D45" s="37"/>
      <c r="E45">
        <v>278.15999999999985</v>
      </c>
      <c r="F45" s="18">
        <v>344.57999999999811</v>
      </c>
      <c r="G45">
        <v>125.13</v>
      </c>
      <c r="I45">
        <f>[1]DEER!J7</f>
        <v>252</v>
      </c>
      <c r="L45" t="s">
        <v>189</v>
      </c>
    </row>
    <row r="46" spans="1:12" x14ac:dyDescent="0.25">
      <c r="A46" s="25" t="s">
        <v>216</v>
      </c>
      <c r="B46" s="25">
        <v>-53.719999999997526</v>
      </c>
      <c r="C46" s="25">
        <v>20.080000000001746</v>
      </c>
      <c r="D46" s="37"/>
      <c r="E46">
        <v>232.2599999999984</v>
      </c>
      <c r="F46" s="18">
        <v>345.56000000000131</v>
      </c>
      <c r="G46">
        <v>130.61000000000001</v>
      </c>
      <c r="I46">
        <f>[1]DEER!J8</f>
        <v>228</v>
      </c>
      <c r="J46">
        <v>451</v>
      </c>
    </row>
    <row r="47" spans="1:12" x14ac:dyDescent="0.25">
      <c r="A47" s="25" t="s">
        <v>217</v>
      </c>
      <c r="B47" s="25">
        <v>-73.039999999997235</v>
      </c>
      <c r="C47" s="25">
        <v>5.2600000000020373</v>
      </c>
      <c r="D47" s="37"/>
      <c r="E47">
        <v>194.34000000000015</v>
      </c>
      <c r="F47" s="18">
        <v>324.79999999999927</v>
      </c>
      <c r="G47">
        <v>126.91</v>
      </c>
      <c r="I47">
        <f>[1]DEER!J9</f>
        <v>199</v>
      </c>
    </row>
    <row r="48" spans="1:12" x14ac:dyDescent="0.25">
      <c r="A48" s="25" t="s">
        <v>218</v>
      </c>
      <c r="B48" s="25">
        <v>-111.78999999999724</v>
      </c>
      <c r="C48" s="25">
        <v>-15.029999999998836</v>
      </c>
      <c r="D48" s="37"/>
      <c r="E48">
        <v>142.86999999999898</v>
      </c>
      <c r="F48" s="18">
        <v>291.34000000000015</v>
      </c>
      <c r="G48">
        <v>118.08</v>
      </c>
      <c r="I48">
        <f>[1]DEER!J10</f>
        <v>172</v>
      </c>
    </row>
    <row r="49" spans="1:12" x14ac:dyDescent="0.25">
      <c r="A49" s="25" t="s">
        <v>219</v>
      </c>
      <c r="B49" s="25"/>
      <c r="C49" s="25"/>
      <c r="D49" s="37"/>
    </row>
    <row r="50" spans="1:12" x14ac:dyDescent="0.25">
      <c r="A50" s="25" t="s">
        <v>220</v>
      </c>
      <c r="B50" s="25">
        <v>-5242.760000000002</v>
      </c>
      <c r="C50" s="25">
        <v>-166.10000000000218</v>
      </c>
      <c r="D50" s="37"/>
      <c r="E50">
        <v>49.860000000000582</v>
      </c>
      <c r="F50">
        <v>104.62999999999738</v>
      </c>
      <c r="G50" s="18">
        <v>150</v>
      </c>
      <c r="I50">
        <f>[1]DEER!K7</f>
        <v>241</v>
      </c>
      <c r="L50" t="s">
        <v>313</v>
      </c>
    </row>
    <row r="51" spans="1:12" x14ac:dyDescent="0.25">
      <c r="A51" s="25" t="s">
        <v>222</v>
      </c>
      <c r="B51" s="25">
        <v>-8580.5400000000009</v>
      </c>
      <c r="C51" s="25">
        <v>-207.71000000000276</v>
      </c>
      <c r="D51" s="37"/>
      <c r="E51">
        <v>-37.659999999999854</v>
      </c>
      <c r="F51">
        <v>45.879999999997381</v>
      </c>
      <c r="G51" s="18">
        <v>115.64999999999782</v>
      </c>
      <c r="I51">
        <f>[1]DEER!K8</f>
        <v>245</v>
      </c>
      <c r="J51">
        <v>522</v>
      </c>
    </row>
    <row r="52" spans="1:12" x14ac:dyDescent="0.25">
      <c r="A52" s="25" t="s">
        <v>223</v>
      </c>
      <c r="B52" s="25">
        <v>-10998.550000000003</v>
      </c>
      <c r="C52" s="25">
        <v>-228.05000000000291</v>
      </c>
      <c r="D52" s="37"/>
      <c r="E52">
        <v>-81.710000000002765</v>
      </c>
      <c r="F52">
        <v>20.079999999998108</v>
      </c>
      <c r="G52" s="18">
        <v>100.87999999999738</v>
      </c>
      <c r="I52">
        <f>[1]DEER!K9</f>
        <v>235</v>
      </c>
    </row>
    <row r="53" spans="1:12" x14ac:dyDescent="0.25">
      <c r="A53" s="25" t="s">
        <v>224</v>
      </c>
      <c r="B53" s="25">
        <v>-16144.720000000001</v>
      </c>
      <c r="C53" s="25">
        <v>-542.53000000000247</v>
      </c>
      <c r="D53" s="37"/>
      <c r="E53">
        <v>-139.28000000000247</v>
      </c>
      <c r="F53">
        <v>-18.06000000000131</v>
      </c>
      <c r="G53" s="18">
        <v>77.059999999997672</v>
      </c>
      <c r="I53">
        <f>[1]DEER!K10</f>
        <v>212</v>
      </c>
    </row>
    <row r="54" spans="1:12" x14ac:dyDescent="0.25">
      <c r="A54" s="25" t="s">
        <v>225</v>
      </c>
      <c r="B54" s="25"/>
      <c r="C54" s="25"/>
      <c r="D54" s="37"/>
      <c r="G54" s="18"/>
    </row>
    <row r="55" spans="1:12" x14ac:dyDescent="0.25">
      <c r="A55" s="25" t="s">
        <v>226</v>
      </c>
      <c r="B55" s="25">
        <v>-154.90000000000146</v>
      </c>
      <c r="C55" s="25">
        <v>12.709999999999127</v>
      </c>
      <c r="D55" s="37"/>
      <c r="E55">
        <v>54.489999999997963</v>
      </c>
      <c r="F55">
        <v>73.970000000001164</v>
      </c>
      <c r="G55" s="18">
        <v>88.879999999997381</v>
      </c>
      <c r="I55">
        <f>[1]DEER!L7</f>
        <v>228</v>
      </c>
      <c r="L55" t="s">
        <v>221</v>
      </c>
    </row>
    <row r="56" spans="1:12" x14ac:dyDescent="0.25">
      <c r="A56" s="25" t="s">
        <v>227</v>
      </c>
      <c r="B56" s="25">
        <v>-175.91999999999825</v>
      </c>
      <c r="C56" s="25">
        <v>-0.40000000000145519</v>
      </c>
      <c r="D56" s="37"/>
      <c r="E56">
        <v>27.540000000000873</v>
      </c>
      <c r="F56">
        <v>59.129999999997381</v>
      </c>
      <c r="G56" s="18">
        <v>84.400000000001455</v>
      </c>
      <c r="I56">
        <f>[1]DEER!L8</f>
        <v>263</v>
      </c>
      <c r="J56">
        <v>496</v>
      </c>
    </row>
    <row r="57" spans="1:12" x14ac:dyDescent="0.25">
      <c r="A57" s="25" t="s">
        <v>228</v>
      </c>
      <c r="B57" s="25">
        <v>-193.73999999999796</v>
      </c>
      <c r="C57" s="25">
        <v>-10.370000000002619</v>
      </c>
      <c r="D57" s="37"/>
      <c r="E57">
        <v>14.970000000001164</v>
      </c>
      <c r="F57">
        <v>51.610000000000582</v>
      </c>
      <c r="G57" s="18">
        <v>80.290000000000873</v>
      </c>
      <c r="I57">
        <f>[1]DEER!L9</f>
        <v>250</v>
      </c>
    </row>
    <row r="58" spans="1:12" x14ac:dyDescent="0.25">
      <c r="A58" s="25" t="s">
        <v>229</v>
      </c>
      <c r="B58" s="25">
        <v>-228.12000000000262</v>
      </c>
      <c r="C58" s="25">
        <v>-26.309999999997672</v>
      </c>
      <c r="D58" s="37"/>
      <c r="E58">
        <v>-3.1500000000014552</v>
      </c>
      <c r="F58">
        <v>38.650000000001455</v>
      </c>
      <c r="G58" s="18">
        <v>72.809999999997672</v>
      </c>
      <c r="I58">
        <f>[1]DEER!L10</f>
        <v>222</v>
      </c>
    </row>
    <row r="59" spans="1:12" x14ac:dyDescent="0.25">
      <c r="A59" s="25" t="s">
        <v>230</v>
      </c>
      <c r="B59" s="25"/>
      <c r="C59" s="25"/>
      <c r="D59" s="37"/>
      <c r="G59" s="18"/>
    </row>
    <row r="60" spans="1:12" x14ac:dyDescent="0.25">
      <c r="A60" s="25" t="s">
        <v>231</v>
      </c>
      <c r="B60" s="25">
        <v>12.879999999997381</v>
      </c>
      <c r="C60" s="25">
        <v>39.009999999994761</v>
      </c>
      <c r="D60" s="37"/>
      <c r="E60">
        <v>57.979999999995925</v>
      </c>
      <c r="F60">
        <v>85.069999999999709</v>
      </c>
      <c r="G60" s="18">
        <v>108.22999999999593</v>
      </c>
      <c r="I60">
        <f>[1]DEER!M7</f>
        <v>161</v>
      </c>
      <c r="L60" t="s">
        <v>314</v>
      </c>
    </row>
    <row r="61" spans="1:12" x14ac:dyDescent="0.25">
      <c r="A61" s="25" t="s">
        <v>233</v>
      </c>
      <c r="B61" s="25">
        <v>-4.930000000000291</v>
      </c>
      <c r="C61" s="25">
        <v>25.669999999998254</v>
      </c>
      <c r="D61" s="37"/>
      <c r="E61">
        <v>13.470000000001164</v>
      </c>
      <c r="F61">
        <v>56.849999999998545</v>
      </c>
      <c r="G61" s="18">
        <v>95.479999999995925</v>
      </c>
      <c r="I61">
        <f>[1]DEER!M8</f>
        <v>147</v>
      </c>
      <c r="J61">
        <v>567</v>
      </c>
    </row>
    <row r="62" spans="1:12" x14ac:dyDescent="0.25">
      <c r="A62" s="25" t="s">
        <v>234</v>
      </c>
      <c r="B62" s="25">
        <v>-16.590000000003783</v>
      </c>
      <c r="C62" s="25">
        <v>16.819999999999709</v>
      </c>
      <c r="D62" s="37"/>
      <c r="E62">
        <v>-5.7700000000040745</v>
      </c>
      <c r="F62">
        <v>44.400000000001455</v>
      </c>
      <c r="G62" s="18">
        <v>88.409999999996217</v>
      </c>
      <c r="I62">
        <f>[1]DEER!M9</f>
        <v>127</v>
      </c>
    </row>
    <row r="63" spans="1:12" x14ac:dyDescent="0.25">
      <c r="A63" s="25" t="s">
        <v>235</v>
      </c>
      <c r="B63" s="25">
        <v>-32.770000000004075</v>
      </c>
      <c r="C63" s="25">
        <v>1.9699999999938882</v>
      </c>
      <c r="D63" s="37"/>
      <c r="E63">
        <v>-30.860000000000582</v>
      </c>
      <c r="F63">
        <v>26.159999999996217</v>
      </c>
      <c r="G63" s="18">
        <v>74.489999999997963</v>
      </c>
      <c r="I63">
        <f>[1]DEER!M10</f>
        <v>96.9</v>
      </c>
    </row>
    <row r="64" spans="1:12" x14ac:dyDescent="0.25">
      <c r="A64" s="25" t="s">
        <v>236</v>
      </c>
      <c r="B64" s="25"/>
      <c r="C64" s="25"/>
      <c r="D64" s="37"/>
      <c r="G64" s="18"/>
    </row>
    <row r="65" spans="1:21" x14ac:dyDescent="0.25">
      <c r="A65" s="25" t="s">
        <v>237</v>
      </c>
      <c r="B65" s="25">
        <v>51.089999999996508</v>
      </c>
      <c r="C65" s="25">
        <v>69.309999999997672</v>
      </c>
      <c r="D65" s="37"/>
      <c r="E65">
        <v>103.90000000000146</v>
      </c>
      <c r="F65">
        <v>126.89000000000669</v>
      </c>
      <c r="G65" s="18">
        <v>145.62000000000262</v>
      </c>
      <c r="I65">
        <f>[1]DEER!N7</f>
        <v>204</v>
      </c>
      <c r="L65" t="s">
        <v>238</v>
      </c>
    </row>
    <row r="66" spans="1:21" x14ac:dyDescent="0.25">
      <c r="A66" s="25" t="s">
        <v>239</v>
      </c>
      <c r="B66" s="25">
        <v>40.159999999996217</v>
      </c>
      <c r="C66" s="25">
        <v>61.75</v>
      </c>
      <c r="D66" s="37"/>
      <c r="E66">
        <v>70.630000000004657</v>
      </c>
      <c r="F66">
        <v>107.91000000000349</v>
      </c>
      <c r="G66" s="18">
        <v>139.62000000000262</v>
      </c>
      <c r="I66">
        <f>[1]DEER!N8</f>
        <v>239</v>
      </c>
      <c r="J66" t="s">
        <v>171</v>
      </c>
    </row>
    <row r="67" spans="1:21" x14ac:dyDescent="0.25">
      <c r="A67" s="25" t="s">
        <v>240</v>
      </c>
      <c r="B67" s="25">
        <v>33.189999999995052</v>
      </c>
      <c r="C67" s="25">
        <v>55.599999999998545</v>
      </c>
      <c r="D67" s="37"/>
      <c r="E67">
        <v>55.570000000006985</v>
      </c>
      <c r="F67">
        <v>98.640000000006694</v>
      </c>
      <c r="G67" s="18">
        <v>134.40000000000146</v>
      </c>
      <c r="I67">
        <f>[1]DEER!N9</f>
        <v>218</v>
      </c>
      <c r="R67" t="s">
        <v>317</v>
      </c>
      <c r="T67" t="s">
        <v>319</v>
      </c>
    </row>
    <row r="68" spans="1:21" x14ac:dyDescent="0.25">
      <c r="A68" s="25" t="s">
        <v>241</v>
      </c>
      <c r="B68" s="25">
        <v>21.860000000000582</v>
      </c>
      <c r="C68" s="25">
        <v>46.639999999999418</v>
      </c>
      <c r="D68" s="37"/>
      <c r="E68">
        <v>34</v>
      </c>
      <c r="F68">
        <v>83.55000000000291</v>
      </c>
      <c r="G68" s="18">
        <v>124.55000000000291</v>
      </c>
      <c r="I68">
        <f>[1]DEER!N10</f>
        <v>188</v>
      </c>
      <c r="R68" t="s">
        <v>318</v>
      </c>
      <c r="T68" t="s">
        <v>318</v>
      </c>
    </row>
    <row r="69" spans="1:21" x14ac:dyDescent="0.25">
      <c r="A69" s="25" t="s">
        <v>242</v>
      </c>
      <c r="B69" s="25"/>
      <c r="C69" s="25"/>
      <c r="D69" s="37"/>
      <c r="G69" s="18"/>
      <c r="R69" s="36">
        <v>32916.910000000003</v>
      </c>
      <c r="T69" s="36">
        <v>32916.910000000003</v>
      </c>
    </row>
    <row r="70" spans="1:21" x14ac:dyDescent="0.25">
      <c r="A70" s="25" t="s">
        <v>243</v>
      </c>
      <c r="B70" s="25">
        <v>-3465.2099999999991</v>
      </c>
      <c r="C70" s="25">
        <v>-3449.3300000000017</v>
      </c>
      <c r="D70" s="37"/>
      <c r="E70">
        <v>-142.33000000000175</v>
      </c>
      <c r="F70">
        <v>-54.580000000001746</v>
      </c>
      <c r="G70" s="18">
        <v>8.7900000000008731</v>
      </c>
      <c r="I70">
        <f>[1]DEER!O7</f>
        <v>100</v>
      </c>
      <c r="L70" t="s">
        <v>315</v>
      </c>
      <c r="R70" s="36">
        <v>32858.6</v>
      </c>
      <c r="S70">
        <f>R69-R70</f>
        <v>58.310000000004948</v>
      </c>
      <c r="T70" s="36">
        <v>33348.75</v>
      </c>
      <c r="U70">
        <f>T69-T70</f>
        <v>-431.83999999999651</v>
      </c>
    </row>
    <row r="71" spans="1:21" x14ac:dyDescent="0.25">
      <c r="A71" s="25" t="s">
        <v>244</v>
      </c>
      <c r="B71" s="25">
        <v>-6029.57</v>
      </c>
      <c r="C71" s="25">
        <v>-5992.8499999999985</v>
      </c>
      <c r="D71" s="37"/>
      <c r="E71">
        <v>-316.93000000000029</v>
      </c>
      <c r="F71">
        <v>-113.41000000000349</v>
      </c>
      <c r="G71" s="18">
        <v>-25.849999999998545</v>
      </c>
      <c r="I71">
        <f>[1]DEER!O8</f>
        <v>126</v>
      </c>
      <c r="J71">
        <v>353</v>
      </c>
      <c r="R71" s="36"/>
      <c r="T71" s="36"/>
    </row>
    <row r="72" spans="1:21" x14ac:dyDescent="0.25">
      <c r="A72" s="25" t="s">
        <v>245</v>
      </c>
      <c r="B72" s="25">
        <v>-7802.2099999999991</v>
      </c>
      <c r="C72" s="25">
        <v>-7756.18</v>
      </c>
      <c r="D72" s="37"/>
      <c r="E72">
        <v>-405.40000000000146</v>
      </c>
      <c r="F72">
        <v>-138.05000000000291</v>
      </c>
      <c r="G72" s="18">
        <v>-41.580000000001746</v>
      </c>
      <c r="I72">
        <f>[1]DEER!O9</f>
        <v>123</v>
      </c>
      <c r="R72" s="36"/>
      <c r="T72" s="36"/>
    </row>
    <row r="73" spans="1:21" x14ac:dyDescent="0.25">
      <c r="A73" s="25" t="s">
        <v>246</v>
      </c>
      <c r="B73" s="25">
        <v>-11687.39</v>
      </c>
      <c r="C73" s="25">
        <v>-11620.559999999998</v>
      </c>
      <c r="D73" s="37"/>
      <c r="E73">
        <v>-539.27000000000407</v>
      </c>
      <c r="F73">
        <v>-180.31000000000495</v>
      </c>
      <c r="G73" s="18">
        <v>-68.020000000004075</v>
      </c>
      <c r="I73">
        <f>[1]DEER!O10</f>
        <v>118</v>
      </c>
      <c r="R73" s="36"/>
      <c r="T73" s="36"/>
    </row>
    <row r="74" spans="1:21" x14ac:dyDescent="0.25">
      <c r="A74" t="s">
        <v>247</v>
      </c>
      <c r="G74" s="18"/>
    </row>
    <row r="75" spans="1:21" x14ac:dyDescent="0.25">
      <c r="A75" t="s">
        <v>248</v>
      </c>
      <c r="B75">
        <v>-327.30999999999767</v>
      </c>
      <c r="C75">
        <v>35.620000000002619</v>
      </c>
      <c r="E75">
        <v>108.09999999999854</v>
      </c>
      <c r="F75">
        <v>108.31999999999971</v>
      </c>
      <c r="G75" s="18">
        <v>108.69999999999709</v>
      </c>
      <c r="I75">
        <f>[1]DEER!P7</f>
        <v>128</v>
      </c>
      <c r="L75" t="s">
        <v>232</v>
      </c>
    </row>
    <row r="76" spans="1:21" x14ac:dyDescent="0.25">
      <c r="A76" t="s">
        <v>249</v>
      </c>
      <c r="B76">
        <v>-481.02999999999884</v>
      </c>
      <c r="C76">
        <v>23.599999999998545</v>
      </c>
      <c r="E76">
        <v>91.549999999999272</v>
      </c>
      <c r="F76">
        <v>99.69999999999709</v>
      </c>
      <c r="G76" s="18">
        <v>107.05999999999767</v>
      </c>
      <c r="I76">
        <f>[1]DEER!P8</f>
        <v>124</v>
      </c>
      <c r="J76">
        <v>174</v>
      </c>
    </row>
    <row r="77" spans="1:21" x14ac:dyDescent="0.25">
      <c r="A77" t="s">
        <v>250</v>
      </c>
      <c r="B77">
        <v>-561.02999999999884</v>
      </c>
      <c r="C77">
        <v>10.120000000002619</v>
      </c>
      <c r="E77">
        <v>82.75</v>
      </c>
      <c r="F77">
        <v>94.059999999997672</v>
      </c>
      <c r="G77" s="18">
        <v>103.78999999999724</v>
      </c>
      <c r="I77">
        <f>[1]DEER!P9</f>
        <v>95.5</v>
      </c>
    </row>
    <row r="78" spans="1:21" x14ac:dyDescent="0.25">
      <c r="A78" t="s">
        <v>251</v>
      </c>
      <c r="B78">
        <v>-1861.6199999999953</v>
      </c>
      <c r="C78">
        <v>-37.009999999994761</v>
      </c>
      <c r="E78">
        <v>66.649999999997817</v>
      </c>
      <c r="F78">
        <v>83.799999999999272</v>
      </c>
      <c r="G78" s="18">
        <v>98.489999999997963</v>
      </c>
      <c r="I78">
        <f>[1]DEER!P10</f>
        <v>49.9</v>
      </c>
    </row>
    <row r="79" spans="1:21" x14ac:dyDescent="0.25">
      <c r="A79" t="s">
        <v>252</v>
      </c>
      <c r="G79" s="18"/>
    </row>
    <row r="80" spans="1:21" x14ac:dyDescent="0.25">
      <c r="A80" t="s">
        <v>253</v>
      </c>
      <c r="B80">
        <v>14.049999999999272</v>
      </c>
      <c r="C80">
        <v>33.520000000000437</v>
      </c>
      <c r="E80">
        <v>46.909999999999854</v>
      </c>
      <c r="F80">
        <v>59.399999999997817</v>
      </c>
      <c r="G80" s="18">
        <v>65.379999999997381</v>
      </c>
      <c r="I80">
        <f>[1]DEER!Q7</f>
        <v>-14.3</v>
      </c>
      <c r="L80" t="s">
        <v>189</v>
      </c>
    </row>
    <row r="81" spans="1:10" x14ac:dyDescent="0.25">
      <c r="A81" t="s">
        <v>254</v>
      </c>
      <c r="B81">
        <v>2.2900000000008731</v>
      </c>
      <c r="C81">
        <v>25.349999999998545</v>
      </c>
      <c r="E81">
        <v>24.049999999999272</v>
      </c>
      <c r="F81">
        <v>49.159999999999854</v>
      </c>
      <c r="G81" s="18">
        <v>63.989999999997963</v>
      </c>
      <c r="I81">
        <f>[1]DEER!Q8</f>
        <v>-91.2</v>
      </c>
      <c r="J81">
        <v>171</v>
      </c>
    </row>
    <row r="82" spans="1:10" x14ac:dyDescent="0.25">
      <c r="A82" t="s">
        <v>255</v>
      </c>
      <c r="B82">
        <v>-3.8700000000026193</v>
      </c>
      <c r="C82">
        <v>22.099999999998545</v>
      </c>
      <c r="E82">
        <v>14.099999999998545</v>
      </c>
      <c r="F82">
        <v>42.169999999998254</v>
      </c>
      <c r="G82" s="18">
        <v>61.549999999999272</v>
      </c>
      <c r="I82">
        <f>[1]DEER!Q9</f>
        <v>-122</v>
      </c>
    </row>
    <row r="83" spans="1:10" x14ac:dyDescent="0.25">
      <c r="A83" t="s">
        <v>256</v>
      </c>
      <c r="B83">
        <v>-10.650000000001455</v>
      </c>
      <c r="C83">
        <v>13.139999999999418</v>
      </c>
      <c r="E83">
        <v>-0.18000000000029104</v>
      </c>
      <c r="F83">
        <v>33.089999999996508</v>
      </c>
      <c r="G83" s="18">
        <v>55.669999999998254</v>
      </c>
      <c r="I83">
        <f>[1]DEER!Q10</f>
        <v>-154</v>
      </c>
    </row>
  </sheetData>
  <mergeCells count="3">
    <mergeCell ref="D2:G2"/>
    <mergeCell ref="B1:G1"/>
    <mergeCell ref="B2:C2"/>
  </mergeCells>
  <pageMargins left="0.7" right="0.7" top="0.75" bottom="0.75" header="0.3" footer="0.3"/>
  <pageSetup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15506-DE21-4024-8328-B11A84ED01C1}">
  <dimension ref="A1:U83"/>
  <sheetViews>
    <sheetView zoomScaleNormal="100" workbookViewId="0">
      <pane xSplit="1" ySplit="3" topLeftCell="B4" activePane="bottomRight" state="frozen"/>
      <selection pane="topRight" activeCell="B1" sqref="B1"/>
      <selection pane="bottomLeft" activeCell="A4" sqref="A4"/>
      <selection pane="bottomRight" activeCell="I45" sqref="I45"/>
    </sheetView>
  </sheetViews>
  <sheetFormatPr defaultRowHeight="15" x14ac:dyDescent="0.25"/>
  <cols>
    <col min="1" max="1" width="66.28515625" customWidth="1"/>
    <col min="2" max="2" width="18.42578125" customWidth="1"/>
    <col min="3" max="3" width="12.28515625" customWidth="1"/>
    <col min="8" max="8" width="4.5703125" customWidth="1"/>
    <col min="9" max="9" width="11" customWidth="1"/>
  </cols>
  <sheetData>
    <row r="1" spans="1:14" x14ac:dyDescent="0.25">
      <c r="A1" s="4" t="s">
        <v>164</v>
      </c>
      <c r="B1" s="48" t="s">
        <v>259</v>
      </c>
      <c r="C1" s="48"/>
      <c r="D1" s="48"/>
      <c r="E1" s="48"/>
      <c r="F1" s="48"/>
      <c r="G1" s="48"/>
      <c r="I1" t="s">
        <v>306</v>
      </c>
      <c r="N1" t="s">
        <v>326</v>
      </c>
    </row>
    <row r="2" spans="1:14" x14ac:dyDescent="0.25">
      <c r="A2" t="s">
        <v>165</v>
      </c>
      <c r="B2" s="48" t="s">
        <v>311</v>
      </c>
      <c r="C2" s="48"/>
      <c r="D2" s="48" t="s">
        <v>310</v>
      </c>
      <c r="E2" s="48"/>
      <c r="F2" s="48"/>
      <c r="G2" s="48"/>
      <c r="I2" t="s">
        <v>302</v>
      </c>
      <c r="J2" t="s">
        <v>260</v>
      </c>
    </row>
    <row r="3" spans="1:14" x14ac:dyDescent="0.25">
      <c r="A3" s="25" t="s">
        <v>166</v>
      </c>
      <c r="B3" s="9">
        <v>68</v>
      </c>
      <c r="C3" s="9">
        <v>70</v>
      </c>
      <c r="D3" s="41" t="s">
        <v>320</v>
      </c>
      <c r="E3" s="41" t="s">
        <v>321</v>
      </c>
      <c r="F3" s="9">
        <v>74</v>
      </c>
      <c r="G3" s="9">
        <v>76</v>
      </c>
      <c r="I3" t="s">
        <v>142</v>
      </c>
      <c r="J3" t="s">
        <v>167</v>
      </c>
      <c r="L3" t="s">
        <v>168</v>
      </c>
    </row>
    <row r="4" spans="1:14" x14ac:dyDescent="0.25">
      <c r="A4" t="s">
        <v>169</v>
      </c>
      <c r="D4" s="49" t="s">
        <v>322</v>
      </c>
      <c r="E4" s="49"/>
    </row>
    <row r="5" spans="1:14" x14ac:dyDescent="0.25">
      <c r="A5" t="s">
        <v>170</v>
      </c>
      <c r="B5">
        <v>-36.619999999998981</v>
      </c>
      <c r="C5">
        <v>4.0400000000008731</v>
      </c>
      <c r="D5">
        <v>0</v>
      </c>
      <c r="E5">
        <v>0</v>
      </c>
      <c r="F5" s="18">
        <v>-0.23999999999796273</v>
      </c>
      <c r="G5">
        <v>-0.25</v>
      </c>
      <c r="I5" t="s">
        <v>171</v>
      </c>
      <c r="J5" t="s">
        <v>171</v>
      </c>
      <c r="L5" t="s">
        <v>323</v>
      </c>
    </row>
    <row r="6" spans="1:14" x14ac:dyDescent="0.25">
      <c r="A6" t="s">
        <v>172</v>
      </c>
      <c r="B6">
        <v>-48.539999999997235</v>
      </c>
      <c r="C6">
        <v>-2.0499999999992724</v>
      </c>
      <c r="D6">
        <v>0</v>
      </c>
      <c r="E6">
        <v>0</v>
      </c>
      <c r="F6" s="18">
        <v>-0.23999999999796273</v>
      </c>
      <c r="G6">
        <v>-0.27000000000043656</v>
      </c>
    </row>
    <row r="7" spans="1:14" x14ac:dyDescent="0.25">
      <c r="A7" t="s">
        <v>173</v>
      </c>
      <c r="B7">
        <v>-52.819999999999709</v>
      </c>
      <c r="C7">
        <v>-2.819999999999709</v>
      </c>
      <c r="D7">
        <v>0</v>
      </c>
      <c r="E7">
        <v>0</v>
      </c>
      <c r="F7" s="18">
        <v>-0.29000000000087311</v>
      </c>
      <c r="G7">
        <v>-0.27999999999883585</v>
      </c>
    </row>
    <row r="8" spans="1:14" x14ac:dyDescent="0.25">
      <c r="A8" t="s">
        <v>174</v>
      </c>
      <c r="B8">
        <v>-62.409999999999854</v>
      </c>
      <c r="C8">
        <v>-7.8699999999989814</v>
      </c>
      <c r="D8">
        <v>0</v>
      </c>
      <c r="E8">
        <v>0</v>
      </c>
      <c r="F8" s="18">
        <v>-0.18000000000029104</v>
      </c>
      <c r="G8">
        <v>-0.31999999999970896</v>
      </c>
    </row>
    <row r="9" spans="1:14" x14ac:dyDescent="0.25">
      <c r="A9" t="s">
        <v>175</v>
      </c>
    </row>
    <row r="10" spans="1:14" x14ac:dyDescent="0.25">
      <c r="A10" t="s">
        <v>176</v>
      </c>
      <c r="B10">
        <v>-158.79000000000087</v>
      </c>
      <c r="C10">
        <v>-108.91999999999825</v>
      </c>
      <c r="D10">
        <v>32.30000000000291</v>
      </c>
      <c r="E10">
        <v>128.72999999999593</v>
      </c>
      <c r="F10">
        <v>-0.75999999999476131</v>
      </c>
      <c r="G10" s="18">
        <v>47.770000000004075</v>
      </c>
      <c r="H10">
        <f>AVERAGE(D10:E10)</f>
        <v>80.514999999999418</v>
      </c>
      <c r="I10">
        <f>[1]DEER!C7</f>
        <v>36.200000000000003</v>
      </c>
      <c r="L10" t="s">
        <v>323</v>
      </c>
    </row>
    <row r="11" spans="1:14" x14ac:dyDescent="0.25">
      <c r="A11" t="s">
        <v>178</v>
      </c>
      <c r="B11">
        <v>-194.83000000000175</v>
      </c>
      <c r="C11">
        <v>-135.5</v>
      </c>
      <c r="D11">
        <v>26.650000000001455</v>
      </c>
      <c r="E11">
        <v>34.819999999992433</v>
      </c>
      <c r="F11">
        <v>-53.360000000000582</v>
      </c>
      <c r="G11" s="18">
        <v>20.840000000003783</v>
      </c>
      <c r="H11">
        <f t="shared" ref="H11:H73" si="0">AVERAGE(D11:E11)</f>
        <v>30.734999999996944</v>
      </c>
      <c r="I11">
        <f>[1]DEER!C8</f>
        <v>25.5</v>
      </c>
      <c r="J11">
        <v>55</v>
      </c>
    </row>
    <row r="12" spans="1:14" x14ac:dyDescent="0.25">
      <c r="A12" t="s">
        <v>179</v>
      </c>
      <c r="B12">
        <v>-211.05999999999767</v>
      </c>
      <c r="C12">
        <v>-148.22000000000116</v>
      </c>
      <c r="D12">
        <v>20.950000000004366</v>
      </c>
      <c r="E12">
        <v>-13.979999999995925</v>
      </c>
      <c r="F12">
        <v>-75.799999999995634</v>
      </c>
      <c r="G12" s="18">
        <v>7.9100000000034925</v>
      </c>
      <c r="H12">
        <f t="shared" si="0"/>
        <v>3.4850000000042201</v>
      </c>
      <c r="I12">
        <f>[1]DEER!C9</f>
        <v>19.399999999999999</v>
      </c>
    </row>
    <row r="13" spans="1:14" x14ac:dyDescent="0.25">
      <c r="A13" t="s">
        <v>180</v>
      </c>
      <c r="B13">
        <v>-242.70999999999913</v>
      </c>
      <c r="C13">
        <v>-171.68000000000029</v>
      </c>
      <c r="D13">
        <v>10.880000000004657</v>
      </c>
      <c r="E13">
        <v>-83.580000000001746</v>
      </c>
      <c r="F13">
        <v>-108.18000000000029</v>
      </c>
      <c r="G13" s="18">
        <v>-10.110000000000582</v>
      </c>
      <c r="H13">
        <f t="shared" si="0"/>
        <v>-36.349999999998545</v>
      </c>
      <c r="I13">
        <f>[1]DEER!C10</f>
        <v>12.8</v>
      </c>
    </row>
    <row r="14" spans="1:14" x14ac:dyDescent="0.25">
      <c r="A14" t="s">
        <v>181</v>
      </c>
      <c r="I14" s="26"/>
    </row>
    <row r="15" spans="1:14" x14ac:dyDescent="0.25">
      <c r="A15" t="s">
        <v>182</v>
      </c>
      <c r="B15">
        <v>-12.180000000000291</v>
      </c>
      <c r="C15">
        <v>62.939999999995052</v>
      </c>
      <c r="D15">
        <v>20.610000000000582</v>
      </c>
      <c r="E15">
        <v>-125.9800000000032</v>
      </c>
      <c r="F15" s="18">
        <v>326.30000000000291</v>
      </c>
      <c r="G15">
        <v>-0.02</v>
      </c>
      <c r="H15">
        <f t="shared" si="0"/>
        <v>-52.68500000000131</v>
      </c>
      <c r="I15">
        <f>[1]DEER!D7</f>
        <v>-19.100000000000001</v>
      </c>
      <c r="L15" t="s">
        <v>323</v>
      </c>
    </row>
    <row r="16" spans="1:14" x14ac:dyDescent="0.25">
      <c r="A16" t="s">
        <v>184</v>
      </c>
      <c r="B16">
        <v>-45.060000000004948</v>
      </c>
      <c r="C16">
        <v>40.900000000001455</v>
      </c>
      <c r="D16">
        <v>17.590000000003783</v>
      </c>
      <c r="E16">
        <v>-176.15000000000146</v>
      </c>
      <c r="F16" s="18">
        <v>328.20999999999913</v>
      </c>
      <c r="G16">
        <v>-0.03</v>
      </c>
      <c r="H16">
        <f t="shared" si="0"/>
        <v>-79.279999999998836</v>
      </c>
      <c r="I16">
        <f>[1]DEER!D8</f>
        <v>-35.299999999999997</v>
      </c>
      <c r="J16">
        <v>-142</v>
      </c>
    </row>
    <row r="17" spans="1:16" x14ac:dyDescent="0.25">
      <c r="A17" t="s">
        <v>185</v>
      </c>
      <c r="B17">
        <v>-66.450000000004366</v>
      </c>
      <c r="C17">
        <v>27.069999999999709</v>
      </c>
      <c r="D17">
        <v>14.930000000000291</v>
      </c>
      <c r="E17">
        <v>-254.9800000000032</v>
      </c>
      <c r="F17" s="18">
        <v>322.79000000000087</v>
      </c>
      <c r="G17">
        <v>0</v>
      </c>
      <c r="H17">
        <f t="shared" si="0"/>
        <v>-120.02500000000146</v>
      </c>
      <c r="I17">
        <f>[1]DEER!D9</f>
        <v>-39</v>
      </c>
    </row>
    <row r="18" spans="1:16" x14ac:dyDescent="0.25">
      <c r="A18" t="s">
        <v>186</v>
      </c>
      <c r="B18">
        <v>-104.88000000000466</v>
      </c>
      <c r="C18">
        <v>4.7799999999988358</v>
      </c>
      <c r="D18">
        <v>8.0500000000029104</v>
      </c>
      <c r="E18">
        <v>-342.4800000000032</v>
      </c>
      <c r="F18" s="18">
        <v>310.01000000000204</v>
      </c>
      <c r="G18">
        <v>0.01</v>
      </c>
      <c r="H18">
        <f t="shared" si="0"/>
        <v>-167.21500000000015</v>
      </c>
      <c r="I18">
        <f>[1]DEER!D10</f>
        <v>-41.5</v>
      </c>
    </row>
    <row r="19" spans="1:16" x14ac:dyDescent="0.25">
      <c r="A19" t="s">
        <v>187</v>
      </c>
      <c r="I19" s="26"/>
      <c r="P19" t="s">
        <v>325</v>
      </c>
    </row>
    <row r="20" spans="1:16" x14ac:dyDescent="0.25">
      <c r="A20" t="s">
        <v>188</v>
      </c>
      <c r="B20">
        <v>-105.80999999999767</v>
      </c>
      <c r="C20">
        <v>-57.709999999999127</v>
      </c>
      <c r="D20">
        <v>35.269999999996799</v>
      </c>
      <c r="E20">
        <v>54.510000000002037</v>
      </c>
      <c r="F20">
        <v>59.870000000002619</v>
      </c>
      <c r="G20" s="18">
        <v>108.91</v>
      </c>
      <c r="H20">
        <f t="shared" si="0"/>
        <v>44.889999999999418</v>
      </c>
      <c r="I20">
        <f>[1]DEER!E7</f>
        <v>65</v>
      </c>
      <c r="L20" t="s">
        <v>327</v>
      </c>
      <c r="P20" s="39">
        <v>-15.349999999998545</v>
      </c>
    </row>
    <row r="21" spans="1:16" x14ac:dyDescent="0.25">
      <c r="A21" t="s">
        <v>190</v>
      </c>
      <c r="B21">
        <v>-134.08000000000175</v>
      </c>
      <c r="C21">
        <v>-79.520000000004075</v>
      </c>
      <c r="D21">
        <v>22.419999999998254</v>
      </c>
      <c r="E21">
        <v>-71.69999999999709</v>
      </c>
      <c r="F21">
        <v>9.0800000000017462</v>
      </c>
      <c r="G21" s="18">
        <v>86.52</v>
      </c>
      <c r="H21">
        <f t="shared" si="0"/>
        <v>-24.639999999999418</v>
      </c>
      <c r="I21">
        <f>[1]DEER!E8</f>
        <v>43.3</v>
      </c>
      <c r="J21">
        <v>161</v>
      </c>
      <c r="P21" s="39">
        <v>-119.54999999999563</v>
      </c>
    </row>
    <row r="22" spans="1:16" x14ac:dyDescent="0.25">
      <c r="A22" t="s">
        <v>191</v>
      </c>
      <c r="B22">
        <v>-151.41999999999825</v>
      </c>
      <c r="C22">
        <v>-92.360000000000582</v>
      </c>
      <c r="D22">
        <v>13.75</v>
      </c>
      <c r="E22">
        <v>-138.29999999999563</v>
      </c>
      <c r="F22">
        <v>-13.469999999997526</v>
      </c>
      <c r="G22" s="18">
        <v>74</v>
      </c>
      <c r="H22">
        <f t="shared" si="0"/>
        <v>-62.274999999997817</v>
      </c>
      <c r="I22">
        <f>[1]DEER!E9</f>
        <v>31.9</v>
      </c>
      <c r="P22" s="39">
        <v>-164</v>
      </c>
    </row>
    <row r="23" spans="1:16" x14ac:dyDescent="0.25">
      <c r="A23" t="s">
        <v>192</v>
      </c>
      <c r="B23">
        <v>-188.34000000000378</v>
      </c>
      <c r="C23">
        <v>-115.76000000000204</v>
      </c>
      <c r="D23">
        <v>-1.7099999999991269</v>
      </c>
      <c r="E23">
        <v>-244.02999999999884</v>
      </c>
      <c r="F23">
        <v>-43.409999999999854</v>
      </c>
      <c r="G23" s="18">
        <v>55.95</v>
      </c>
      <c r="H23">
        <f t="shared" si="0"/>
        <v>-122.86999999999898</v>
      </c>
      <c r="I23">
        <f>[1]DEER!E10</f>
        <v>15.1</v>
      </c>
      <c r="P23" s="39">
        <v>-238.08999999999651</v>
      </c>
    </row>
    <row r="24" spans="1:16" x14ac:dyDescent="0.25">
      <c r="A24" t="s">
        <v>193</v>
      </c>
      <c r="I24" s="26"/>
      <c r="P24" s="39"/>
    </row>
    <row r="25" spans="1:16" x14ac:dyDescent="0.25">
      <c r="A25" t="s">
        <v>194</v>
      </c>
      <c r="B25">
        <v>-120.97999999999593</v>
      </c>
      <c r="C25">
        <v>-27.180000000000291</v>
      </c>
      <c r="D25">
        <v>35.5</v>
      </c>
      <c r="E25">
        <v>117.06000000000495</v>
      </c>
      <c r="F25" s="18">
        <v>316.79000000000087</v>
      </c>
      <c r="G25">
        <v>-7.93</v>
      </c>
      <c r="H25">
        <f t="shared" si="0"/>
        <v>76.280000000002474</v>
      </c>
      <c r="I25">
        <f>[1]DEER!F7</f>
        <v>10.7</v>
      </c>
      <c r="L25" t="s">
        <v>328</v>
      </c>
      <c r="P25" s="39">
        <v>8.6700000000055297</v>
      </c>
    </row>
    <row r="26" spans="1:16" x14ac:dyDescent="0.25">
      <c r="A26" t="s">
        <v>195</v>
      </c>
      <c r="B26">
        <v>-169.23999999999796</v>
      </c>
      <c r="C26">
        <v>-60.479999999995925</v>
      </c>
      <c r="D26">
        <v>24.089999999996508</v>
      </c>
      <c r="E26">
        <v>-62.139999999999418</v>
      </c>
      <c r="F26" s="18">
        <v>317.54000000000087</v>
      </c>
      <c r="G26">
        <v>-13.98</v>
      </c>
      <c r="H26">
        <f t="shared" si="0"/>
        <v>-19.025000000001455</v>
      </c>
      <c r="I26">
        <f>[1]DEER!F8</f>
        <v>8.31</v>
      </c>
      <c r="J26">
        <v>-63</v>
      </c>
      <c r="P26" s="39">
        <v>-179.79000000000087</v>
      </c>
    </row>
    <row r="27" spans="1:16" x14ac:dyDescent="0.25">
      <c r="A27" t="s">
        <v>196</v>
      </c>
      <c r="B27">
        <v>-187.86999999999534</v>
      </c>
      <c r="C27">
        <v>-80.709999999999127</v>
      </c>
      <c r="D27">
        <v>17.259999999994761</v>
      </c>
      <c r="E27">
        <v>-167.08999999999651</v>
      </c>
      <c r="F27" s="18">
        <v>307.87999999999738</v>
      </c>
      <c r="G27">
        <v>-15.89</v>
      </c>
      <c r="H27">
        <f t="shared" si="0"/>
        <v>-74.915000000000873</v>
      </c>
      <c r="I27">
        <f>[1]DEER!F9</f>
        <v>6.87</v>
      </c>
      <c r="P27" s="39">
        <v>-274.89999999999418</v>
      </c>
    </row>
    <row r="28" spans="1:16" x14ac:dyDescent="0.25">
      <c r="A28" t="s">
        <v>197</v>
      </c>
      <c r="B28">
        <v>-246.77999999999884</v>
      </c>
      <c r="C28">
        <v>-108.66999999999825</v>
      </c>
      <c r="D28">
        <v>6.8499999999985448</v>
      </c>
      <c r="E28">
        <v>-228.52999999999884</v>
      </c>
      <c r="F28" s="18">
        <v>289.55000000000291</v>
      </c>
      <c r="G28">
        <v>-21.53</v>
      </c>
      <c r="H28">
        <f t="shared" si="0"/>
        <v>-110.84000000000015</v>
      </c>
      <c r="I28">
        <f>[1]DEER!F10</f>
        <v>6.96</v>
      </c>
      <c r="P28" s="39">
        <v>-331.16999999999825</v>
      </c>
    </row>
    <row r="29" spans="1:16" x14ac:dyDescent="0.25">
      <c r="A29" t="s">
        <v>198</v>
      </c>
      <c r="P29" s="39"/>
    </row>
    <row r="30" spans="1:16" x14ac:dyDescent="0.25">
      <c r="A30" t="s">
        <v>199</v>
      </c>
      <c r="B30">
        <v>84.030000000002474</v>
      </c>
      <c r="C30">
        <v>124.88000000000102</v>
      </c>
      <c r="D30">
        <v>-10.590000000000146</v>
      </c>
      <c r="E30">
        <v>-156.60000000000582</v>
      </c>
      <c r="F30" s="18">
        <v>532.0099999999984</v>
      </c>
      <c r="G30">
        <v>6.9999999999708962E-2</v>
      </c>
      <c r="H30">
        <f t="shared" si="0"/>
        <v>-83.595000000002983</v>
      </c>
      <c r="I30">
        <f>[1]DEER!G7</f>
        <v>110</v>
      </c>
      <c r="L30" t="s">
        <v>329</v>
      </c>
      <c r="P30" s="39">
        <v>-258.77000000000407</v>
      </c>
    </row>
    <row r="31" spans="1:16" x14ac:dyDescent="0.25">
      <c r="A31" t="s">
        <v>200</v>
      </c>
      <c r="B31">
        <v>60.229999999999563</v>
      </c>
      <c r="C31">
        <v>107.02000000000044</v>
      </c>
      <c r="D31">
        <v>-40.06000000000131</v>
      </c>
      <c r="E31">
        <v>-369.7300000000032</v>
      </c>
      <c r="F31" s="18">
        <v>548.68999999999869</v>
      </c>
      <c r="G31">
        <v>0</v>
      </c>
      <c r="H31">
        <f t="shared" si="0"/>
        <v>-204.89500000000226</v>
      </c>
      <c r="I31">
        <f>[1]DEER!G8</f>
        <v>65.5</v>
      </c>
      <c r="J31" t="s">
        <v>171</v>
      </c>
      <c r="P31" s="39">
        <v>-502.31999999999971</v>
      </c>
    </row>
    <row r="32" spans="1:16" x14ac:dyDescent="0.25">
      <c r="A32" t="s">
        <v>201</v>
      </c>
      <c r="B32">
        <v>44.520000000000437</v>
      </c>
      <c r="C32">
        <v>93.640000000003056</v>
      </c>
      <c r="D32">
        <v>-50.840000000000146</v>
      </c>
      <c r="E32">
        <v>-475.45000000000437</v>
      </c>
      <c r="F32" s="18">
        <v>534.43000000000029</v>
      </c>
      <c r="G32">
        <v>6.0000000001309672E-2</v>
      </c>
      <c r="H32">
        <f t="shared" si="0"/>
        <v>-263.14500000000226</v>
      </c>
      <c r="I32">
        <f>[1]DEER!G9</f>
        <v>44.1</v>
      </c>
      <c r="P32" s="39">
        <v>-622.4600000000064</v>
      </c>
    </row>
    <row r="33" spans="1:16" x14ac:dyDescent="0.25">
      <c r="A33" t="s">
        <v>202</v>
      </c>
      <c r="B33">
        <v>17.75</v>
      </c>
      <c r="C33">
        <v>74.510000000002037</v>
      </c>
      <c r="D33">
        <v>-72.30000000000291</v>
      </c>
      <c r="E33">
        <v>-585.77000000000407</v>
      </c>
      <c r="F33" s="18">
        <v>503.41999999999825</v>
      </c>
      <c r="G33">
        <v>-4.9999999999272404E-2</v>
      </c>
      <c r="H33">
        <f t="shared" si="0"/>
        <v>-329.03500000000349</v>
      </c>
      <c r="I33">
        <f>[1]DEER!G10</f>
        <v>33.299999999999997</v>
      </c>
      <c r="P33" s="39">
        <v>-743.37000000000262</v>
      </c>
    </row>
    <row r="34" spans="1:16" x14ac:dyDescent="0.25">
      <c r="A34" t="s">
        <v>203</v>
      </c>
      <c r="P34" s="39"/>
    </row>
    <row r="35" spans="1:16" x14ac:dyDescent="0.25">
      <c r="A35" t="s">
        <v>204</v>
      </c>
      <c r="B35">
        <v>78.43999999999869</v>
      </c>
      <c r="C35">
        <v>106.09999999999854</v>
      </c>
      <c r="D35">
        <v>65.070000000003347</v>
      </c>
      <c r="E35">
        <v>180.93000000000029</v>
      </c>
      <c r="F35" s="18">
        <v>310.57999999999811</v>
      </c>
      <c r="G35">
        <v>77.459999999999127</v>
      </c>
      <c r="H35">
        <f t="shared" si="0"/>
        <v>123.00000000000182</v>
      </c>
      <c r="I35">
        <f>[1]DEER!H7</f>
        <v>185</v>
      </c>
      <c r="L35" t="s">
        <v>329</v>
      </c>
      <c r="P35" s="39">
        <v>-33.690000000002328</v>
      </c>
    </row>
    <row r="36" spans="1:16" x14ac:dyDescent="0.25">
      <c r="A36" t="s">
        <v>205</v>
      </c>
      <c r="B36">
        <v>55.109999999996944</v>
      </c>
      <c r="C36">
        <v>87.090000000000146</v>
      </c>
      <c r="D36">
        <v>43.520000000000437</v>
      </c>
      <c r="E36">
        <v>-28.55000000000291</v>
      </c>
      <c r="F36" s="18">
        <v>296.73999999999796</v>
      </c>
      <c r="G36">
        <v>76.69999999999709</v>
      </c>
      <c r="H36">
        <f t="shared" si="0"/>
        <v>7.4849999999987631</v>
      </c>
      <c r="I36">
        <f>[1]DEER!H8</f>
        <v>176</v>
      </c>
      <c r="J36" t="s">
        <v>171</v>
      </c>
      <c r="P36" s="39">
        <v>-233.4800000000032</v>
      </c>
    </row>
    <row r="37" spans="1:16" x14ac:dyDescent="0.25">
      <c r="A37" t="s">
        <v>206</v>
      </c>
      <c r="B37">
        <v>40.799999999999272</v>
      </c>
      <c r="C37">
        <v>74.090000000000146</v>
      </c>
      <c r="D37">
        <v>28.530000000002474</v>
      </c>
      <c r="E37">
        <v>-142.65000000000146</v>
      </c>
      <c r="F37" s="18">
        <v>281.36999999999898</v>
      </c>
      <c r="G37">
        <v>74.659999999999854</v>
      </c>
      <c r="H37">
        <f t="shared" si="0"/>
        <v>-57.059999999999491</v>
      </c>
      <c r="I37">
        <f>[1]DEER!H9</f>
        <v>179</v>
      </c>
      <c r="P37" s="39">
        <v>-340.2300000000032</v>
      </c>
    </row>
    <row r="38" spans="1:16" x14ac:dyDescent="0.25">
      <c r="A38" t="s">
        <v>207</v>
      </c>
      <c r="B38">
        <v>14.069999999999709</v>
      </c>
      <c r="C38">
        <v>53.119999999998981</v>
      </c>
      <c r="D38">
        <v>4.4600000000027649</v>
      </c>
      <c r="E38">
        <v>-275.70000000000437</v>
      </c>
      <c r="F38" s="18">
        <v>246.48999999999796</v>
      </c>
      <c r="G38">
        <v>69.009999999998399</v>
      </c>
      <c r="H38">
        <f t="shared" si="0"/>
        <v>-135.6200000000008</v>
      </c>
      <c r="I38">
        <f>[1]DEER!H10</f>
        <v>182</v>
      </c>
      <c r="P38" s="39">
        <v>-463.93000000000029</v>
      </c>
    </row>
    <row r="39" spans="1:16" x14ac:dyDescent="0.25">
      <c r="A39" t="s">
        <v>208</v>
      </c>
    </row>
    <row r="40" spans="1:16" x14ac:dyDescent="0.25">
      <c r="A40" s="25" t="s">
        <v>209</v>
      </c>
      <c r="B40" s="25">
        <v>58.819999999999709</v>
      </c>
      <c r="C40" s="25">
        <v>84.720000000001164</v>
      </c>
      <c r="D40" s="40">
        <v>112.20000000000073</v>
      </c>
      <c r="E40">
        <v>304.33000000000175</v>
      </c>
      <c r="F40">
        <v>267.93000000000029</v>
      </c>
      <c r="G40" s="18">
        <v>324.83999999999997</v>
      </c>
      <c r="H40">
        <f t="shared" si="0"/>
        <v>208.26500000000124</v>
      </c>
      <c r="I40">
        <f>[1]DEER!I7</f>
        <v>337</v>
      </c>
      <c r="L40" t="s">
        <v>324</v>
      </c>
    </row>
    <row r="41" spans="1:16" x14ac:dyDescent="0.25">
      <c r="A41" s="25" t="s">
        <v>211</v>
      </c>
      <c r="B41" s="25">
        <v>35.860000000000582</v>
      </c>
      <c r="C41" s="25">
        <v>66.489999999997963</v>
      </c>
      <c r="D41" s="40">
        <v>92.030000000002474</v>
      </c>
      <c r="E41">
        <v>60.510000000002037</v>
      </c>
      <c r="F41">
        <v>236.29999999999927</v>
      </c>
      <c r="G41" s="18">
        <v>329</v>
      </c>
      <c r="H41">
        <f t="shared" si="0"/>
        <v>76.270000000002256</v>
      </c>
      <c r="I41">
        <f>[1]DEER!I8</f>
        <v>325</v>
      </c>
      <c r="J41">
        <v>388</v>
      </c>
      <c r="L41" t="s">
        <v>329</v>
      </c>
    </row>
    <row r="42" spans="1:16" x14ac:dyDescent="0.25">
      <c r="A42" s="25" t="s">
        <v>212</v>
      </c>
      <c r="B42" s="25">
        <v>21.139999999999418</v>
      </c>
      <c r="C42" s="25">
        <v>54.389999999999418</v>
      </c>
      <c r="D42" s="40">
        <v>78.690000000002328</v>
      </c>
      <c r="E42">
        <v>-62.869999999995343</v>
      </c>
      <c r="F42">
        <v>217.38000000000102</v>
      </c>
      <c r="G42" s="18">
        <v>320.27999999999997</v>
      </c>
      <c r="H42">
        <f t="shared" si="0"/>
        <v>7.9100000000034925</v>
      </c>
      <c r="I42">
        <f>[1]DEER!I9</f>
        <v>320</v>
      </c>
    </row>
    <row r="43" spans="1:16" x14ac:dyDescent="0.25">
      <c r="A43" s="25" t="s">
        <v>213</v>
      </c>
      <c r="B43" s="25">
        <v>-1.2099999999991269</v>
      </c>
      <c r="C43" s="25">
        <v>35.220000000001164</v>
      </c>
      <c r="D43" s="40">
        <v>51.980000000003201</v>
      </c>
      <c r="E43">
        <v>-241.02999999999884</v>
      </c>
      <c r="F43">
        <v>180.76000000000204</v>
      </c>
      <c r="G43" s="18">
        <v>299.77999999999997</v>
      </c>
      <c r="H43">
        <f t="shared" si="0"/>
        <v>-94.524999999997817</v>
      </c>
      <c r="I43">
        <f>[1]DEER!I10</f>
        <v>305</v>
      </c>
    </row>
    <row r="44" spans="1:16" x14ac:dyDescent="0.25">
      <c r="A44" s="25" t="s">
        <v>214</v>
      </c>
      <c r="B44" s="25"/>
      <c r="C44" s="25"/>
      <c r="D44" s="37"/>
    </row>
    <row r="45" spans="1:16" x14ac:dyDescent="0.25">
      <c r="A45" s="25" t="s">
        <v>215</v>
      </c>
      <c r="B45" s="25">
        <v>-21.549999999999272</v>
      </c>
      <c r="C45" s="25">
        <v>44.390000000003056</v>
      </c>
      <c r="D45" s="37">
        <v>253.84999999999854</v>
      </c>
      <c r="E45">
        <v>691.95000000000437</v>
      </c>
      <c r="F45" s="18">
        <v>344.57999999999811</v>
      </c>
      <c r="G45">
        <v>125.13</v>
      </c>
      <c r="H45">
        <f t="shared" si="0"/>
        <v>472.90000000000146</v>
      </c>
      <c r="I45">
        <f>[1]DEER!J7</f>
        <v>252</v>
      </c>
      <c r="L45" t="s">
        <v>324</v>
      </c>
    </row>
    <row r="46" spans="1:16" x14ac:dyDescent="0.25">
      <c r="A46" s="25" t="s">
        <v>216</v>
      </c>
      <c r="B46" s="25">
        <v>-53.719999999997526</v>
      </c>
      <c r="C46" s="25">
        <v>20.080000000001746</v>
      </c>
      <c r="D46" s="37">
        <v>241.97999999999956</v>
      </c>
      <c r="E46">
        <v>486.30000000000291</v>
      </c>
      <c r="F46" s="18">
        <v>345.56000000000131</v>
      </c>
      <c r="G46">
        <v>130.61000000000001</v>
      </c>
      <c r="H46">
        <f t="shared" si="0"/>
        <v>364.14000000000124</v>
      </c>
      <c r="I46">
        <f>[1]DEER!J8</f>
        <v>228</v>
      </c>
      <c r="J46">
        <v>451</v>
      </c>
      <c r="L46" t="s">
        <v>330</v>
      </c>
    </row>
    <row r="47" spans="1:16" x14ac:dyDescent="0.25">
      <c r="A47" s="25" t="s">
        <v>217</v>
      </c>
      <c r="B47" s="25">
        <v>-73.039999999997235</v>
      </c>
      <c r="C47" s="25">
        <v>5.2600000000020373</v>
      </c>
      <c r="D47" s="37">
        <v>223.36999999999898</v>
      </c>
      <c r="E47">
        <v>351.12000000000262</v>
      </c>
      <c r="F47" s="18">
        <v>324.79999999999927</v>
      </c>
      <c r="G47">
        <v>126.91</v>
      </c>
      <c r="H47">
        <f t="shared" si="0"/>
        <v>287.2450000000008</v>
      </c>
      <c r="I47">
        <f>[1]DEER!J9</f>
        <v>199</v>
      </c>
    </row>
    <row r="48" spans="1:16" x14ac:dyDescent="0.25">
      <c r="A48" s="25" t="s">
        <v>218</v>
      </c>
      <c r="B48" s="25">
        <v>-111.78999999999724</v>
      </c>
      <c r="C48" s="25">
        <v>-15.029999999998836</v>
      </c>
      <c r="D48" s="37">
        <v>193.40999999999985</v>
      </c>
      <c r="E48">
        <v>141.42000000000553</v>
      </c>
      <c r="F48" s="18">
        <v>291.34000000000015</v>
      </c>
      <c r="G48">
        <v>118.08</v>
      </c>
      <c r="H48">
        <f t="shared" si="0"/>
        <v>167.41500000000269</v>
      </c>
      <c r="I48">
        <f>[1]DEER!J10</f>
        <v>172</v>
      </c>
    </row>
    <row r="49" spans="1:12" x14ac:dyDescent="0.25">
      <c r="A49" s="25" t="s">
        <v>219</v>
      </c>
      <c r="B49" s="25"/>
      <c r="C49" s="25"/>
      <c r="D49" s="37"/>
    </row>
    <row r="50" spans="1:12" x14ac:dyDescent="0.25">
      <c r="A50" s="25" t="s">
        <v>220</v>
      </c>
      <c r="B50" s="25">
        <v>-5242.760000000002</v>
      </c>
      <c r="C50" s="25">
        <v>-166.10000000000218</v>
      </c>
      <c r="D50" s="37">
        <v>89.540000000000873</v>
      </c>
      <c r="E50" s="37">
        <v>366.37000000000262</v>
      </c>
      <c r="F50">
        <v>104.62999999999738</v>
      </c>
      <c r="G50" s="18">
        <v>150</v>
      </c>
      <c r="H50">
        <f t="shared" si="0"/>
        <v>227.95500000000175</v>
      </c>
      <c r="I50">
        <f>[1]DEER!K7</f>
        <v>241</v>
      </c>
      <c r="L50" t="s">
        <v>331</v>
      </c>
    </row>
    <row r="51" spans="1:12" x14ac:dyDescent="0.25">
      <c r="A51" s="25" t="s">
        <v>222</v>
      </c>
      <c r="B51" s="25">
        <v>-8580.5400000000009</v>
      </c>
      <c r="C51" s="25">
        <v>-207.71000000000276</v>
      </c>
      <c r="D51" s="37">
        <v>80.319999999999709</v>
      </c>
      <c r="E51" s="37">
        <v>267.4600000000064</v>
      </c>
      <c r="F51">
        <v>45.879999999997381</v>
      </c>
      <c r="G51" s="18">
        <v>115.64999999999782</v>
      </c>
      <c r="H51">
        <f t="shared" si="0"/>
        <v>173.89000000000306</v>
      </c>
      <c r="I51">
        <f>[1]DEER!K8</f>
        <v>245</v>
      </c>
      <c r="J51">
        <v>522</v>
      </c>
    </row>
    <row r="52" spans="1:12" x14ac:dyDescent="0.25">
      <c r="A52" s="25" t="s">
        <v>223</v>
      </c>
      <c r="B52" s="25">
        <v>-10998.550000000003</v>
      </c>
      <c r="C52" s="25">
        <v>-228.05000000000291</v>
      </c>
      <c r="D52" s="37">
        <v>73.639999999999418</v>
      </c>
      <c r="E52" s="37">
        <v>226.4600000000064</v>
      </c>
      <c r="F52">
        <v>20.079999999998108</v>
      </c>
      <c r="G52" s="18">
        <v>100.87999999999738</v>
      </c>
      <c r="H52">
        <f t="shared" si="0"/>
        <v>150.05000000000291</v>
      </c>
      <c r="I52">
        <f>[1]DEER!K9</f>
        <v>235</v>
      </c>
    </row>
    <row r="53" spans="1:12" x14ac:dyDescent="0.25">
      <c r="A53" s="25" t="s">
        <v>224</v>
      </c>
      <c r="B53" s="25">
        <v>-16144.720000000001</v>
      </c>
      <c r="C53" s="25">
        <v>-542.53000000000247</v>
      </c>
      <c r="D53" s="37">
        <v>59.279999999998836</v>
      </c>
      <c r="E53" s="37">
        <v>153.76000000000204</v>
      </c>
      <c r="F53">
        <v>-18.06000000000131</v>
      </c>
      <c r="G53" s="18">
        <v>77.059999999997672</v>
      </c>
      <c r="H53">
        <f t="shared" si="0"/>
        <v>106.52000000000044</v>
      </c>
      <c r="I53">
        <f>[1]DEER!K10</f>
        <v>212</v>
      </c>
    </row>
    <row r="54" spans="1:12" x14ac:dyDescent="0.25">
      <c r="A54" s="25" t="s">
        <v>225</v>
      </c>
      <c r="B54" s="25"/>
      <c r="C54" s="25"/>
      <c r="D54" s="37"/>
      <c r="G54" s="18"/>
    </row>
    <row r="55" spans="1:12" x14ac:dyDescent="0.25">
      <c r="A55" s="25" t="s">
        <v>226</v>
      </c>
      <c r="B55" s="25">
        <v>-154.90000000000146</v>
      </c>
      <c r="C55" s="25">
        <v>12.709999999999127</v>
      </c>
      <c r="D55" s="40">
        <v>33.680000000000291</v>
      </c>
      <c r="E55" s="40">
        <v>116.0399999999936</v>
      </c>
      <c r="F55">
        <v>73.970000000001164</v>
      </c>
      <c r="G55" s="18">
        <v>88.879999999997381</v>
      </c>
      <c r="H55">
        <f t="shared" si="0"/>
        <v>74.859999999996944</v>
      </c>
      <c r="I55">
        <f>[1]DEER!L7</f>
        <v>228</v>
      </c>
      <c r="L55" t="s">
        <v>221</v>
      </c>
    </row>
    <row r="56" spans="1:12" x14ac:dyDescent="0.25">
      <c r="A56" s="25" t="s">
        <v>227</v>
      </c>
      <c r="B56" s="25">
        <v>-175.91999999999825</v>
      </c>
      <c r="C56" s="25">
        <v>-0.40000000000145519</v>
      </c>
      <c r="D56" s="40">
        <v>29.559999999997672</v>
      </c>
      <c r="E56" s="40">
        <v>63.819999999992433</v>
      </c>
      <c r="F56">
        <v>59.129999999997381</v>
      </c>
      <c r="G56" s="18">
        <v>84.400000000001455</v>
      </c>
      <c r="H56">
        <f t="shared" si="0"/>
        <v>46.689999999995052</v>
      </c>
      <c r="I56">
        <f>[1]DEER!L8</f>
        <v>263</v>
      </c>
      <c r="J56">
        <v>496</v>
      </c>
    </row>
    <row r="57" spans="1:12" x14ac:dyDescent="0.25">
      <c r="A57" s="25" t="s">
        <v>228</v>
      </c>
      <c r="B57" s="25">
        <v>-193.73999999999796</v>
      </c>
      <c r="C57" s="25">
        <v>-10.370000000002619</v>
      </c>
      <c r="D57" s="40">
        <v>26.720000000001164</v>
      </c>
      <c r="E57" s="40">
        <v>40.830000000001746</v>
      </c>
      <c r="F57">
        <v>51.610000000000582</v>
      </c>
      <c r="G57" s="18">
        <v>80.290000000000873</v>
      </c>
      <c r="H57">
        <f t="shared" si="0"/>
        <v>33.775000000001455</v>
      </c>
      <c r="I57">
        <f>[1]DEER!L9</f>
        <v>250</v>
      </c>
    </row>
    <row r="58" spans="1:12" x14ac:dyDescent="0.25">
      <c r="A58" s="25" t="s">
        <v>229</v>
      </c>
      <c r="B58" s="25">
        <v>-228.12000000000262</v>
      </c>
      <c r="C58" s="25">
        <v>-26.309999999997672</v>
      </c>
      <c r="D58" s="40">
        <v>19.099999999998545</v>
      </c>
      <c r="E58" s="40">
        <v>4.4199999999982538</v>
      </c>
      <c r="F58">
        <v>38.650000000001455</v>
      </c>
      <c r="G58" s="18">
        <v>72.809999999997672</v>
      </c>
      <c r="H58">
        <f t="shared" si="0"/>
        <v>11.759999999998399</v>
      </c>
      <c r="I58">
        <f>[1]DEER!L10</f>
        <v>222</v>
      </c>
    </row>
    <row r="59" spans="1:12" x14ac:dyDescent="0.25">
      <c r="A59" s="25" t="s">
        <v>230</v>
      </c>
      <c r="B59" s="25"/>
      <c r="C59" s="25"/>
      <c r="D59" s="37"/>
      <c r="G59" s="18"/>
    </row>
    <row r="60" spans="1:12" x14ac:dyDescent="0.25">
      <c r="A60" s="25" t="s">
        <v>231</v>
      </c>
      <c r="B60" s="25">
        <v>12.879999999997381</v>
      </c>
      <c r="C60" s="25">
        <v>39.009999999994761</v>
      </c>
      <c r="D60" s="40">
        <v>29.55000000000291</v>
      </c>
      <c r="E60" s="40">
        <v>118.65999999999622</v>
      </c>
      <c r="F60">
        <v>85.069999999999709</v>
      </c>
      <c r="G60" s="18">
        <v>108.22999999999593</v>
      </c>
      <c r="H60">
        <f t="shared" si="0"/>
        <v>74.104999999999563</v>
      </c>
      <c r="I60">
        <f>[1]DEER!M7</f>
        <v>161</v>
      </c>
      <c r="L60" t="s">
        <v>314</v>
      </c>
    </row>
    <row r="61" spans="1:12" x14ac:dyDescent="0.25">
      <c r="A61" s="25" t="s">
        <v>233</v>
      </c>
      <c r="B61" s="25">
        <v>-4.930000000000291</v>
      </c>
      <c r="C61" s="25">
        <v>25.669999999998254</v>
      </c>
      <c r="D61" s="40">
        <v>22.620000000002619</v>
      </c>
      <c r="E61" s="40">
        <v>61.360000000000582</v>
      </c>
      <c r="F61">
        <v>56.849999999998545</v>
      </c>
      <c r="G61" s="18">
        <v>95.479999999995925</v>
      </c>
      <c r="H61">
        <f t="shared" si="0"/>
        <v>41.990000000001601</v>
      </c>
      <c r="I61">
        <f>[1]DEER!M8</f>
        <v>147</v>
      </c>
      <c r="J61">
        <v>567</v>
      </c>
    </row>
    <row r="62" spans="1:12" x14ac:dyDescent="0.25">
      <c r="A62" s="25" t="s">
        <v>234</v>
      </c>
      <c r="B62" s="25">
        <v>-16.590000000003783</v>
      </c>
      <c r="C62" s="25">
        <v>16.819999999999709</v>
      </c>
      <c r="D62" s="40">
        <v>17.330000000001746</v>
      </c>
      <c r="E62" s="40">
        <v>35.839999999996508</v>
      </c>
      <c r="F62">
        <v>44.400000000001455</v>
      </c>
      <c r="G62" s="18">
        <v>88.409999999996217</v>
      </c>
      <c r="H62">
        <f t="shared" si="0"/>
        <v>26.584999999999127</v>
      </c>
      <c r="I62">
        <f>[1]DEER!M9</f>
        <v>127</v>
      </c>
    </row>
    <row r="63" spans="1:12" x14ac:dyDescent="0.25">
      <c r="A63" s="25" t="s">
        <v>235</v>
      </c>
      <c r="B63" s="25">
        <v>-32.770000000004075</v>
      </c>
      <c r="C63" s="25">
        <v>1.9699999999938882</v>
      </c>
      <c r="D63" s="40">
        <v>8.5300000000024738</v>
      </c>
      <c r="E63" s="40">
        <v>-3.8100000000049477</v>
      </c>
      <c r="F63">
        <v>26.159999999996217</v>
      </c>
      <c r="G63" s="18">
        <v>74.489999999997963</v>
      </c>
      <c r="H63">
        <f t="shared" si="0"/>
        <v>2.3599999999987631</v>
      </c>
      <c r="I63">
        <f>[1]DEER!M10</f>
        <v>96.9</v>
      </c>
    </row>
    <row r="64" spans="1:12" x14ac:dyDescent="0.25">
      <c r="A64" s="25" t="s">
        <v>236</v>
      </c>
      <c r="B64" s="25"/>
      <c r="C64" s="25"/>
      <c r="D64" s="37"/>
      <c r="G64" s="18"/>
    </row>
    <row r="65" spans="1:21" x14ac:dyDescent="0.25">
      <c r="A65" s="25" t="s">
        <v>237</v>
      </c>
      <c r="B65" s="25">
        <v>51.089999999996508</v>
      </c>
      <c r="C65" s="25">
        <v>69.309999999997672</v>
      </c>
      <c r="D65" s="37">
        <v>70.239999999997963</v>
      </c>
      <c r="E65">
        <v>316.69999999999709</v>
      </c>
      <c r="F65">
        <v>126.89000000000669</v>
      </c>
      <c r="G65" s="18">
        <v>145.62000000000262</v>
      </c>
      <c r="H65">
        <f t="shared" si="0"/>
        <v>193.46999999999753</v>
      </c>
      <c r="I65">
        <f>[1]DEER!N7</f>
        <v>204</v>
      </c>
      <c r="L65" t="s">
        <v>331</v>
      </c>
    </row>
    <row r="66" spans="1:21" x14ac:dyDescent="0.25">
      <c r="A66" s="25" t="s">
        <v>239</v>
      </c>
      <c r="B66" s="25">
        <v>40.159999999996217</v>
      </c>
      <c r="C66" s="25">
        <v>61.75</v>
      </c>
      <c r="D66" s="37">
        <v>63.930000000000291</v>
      </c>
      <c r="E66">
        <v>221.61999999999534</v>
      </c>
      <c r="F66">
        <v>107.91000000000349</v>
      </c>
      <c r="G66" s="18">
        <v>139.62000000000262</v>
      </c>
      <c r="H66">
        <f t="shared" si="0"/>
        <v>142.77499999999782</v>
      </c>
      <c r="I66">
        <f>[1]DEER!N8</f>
        <v>239</v>
      </c>
      <c r="J66" t="s">
        <v>171</v>
      </c>
    </row>
    <row r="67" spans="1:21" x14ac:dyDescent="0.25">
      <c r="A67" s="25" t="s">
        <v>240</v>
      </c>
      <c r="B67" s="25">
        <v>33.189999999995052</v>
      </c>
      <c r="C67" s="25">
        <v>55.599999999998545</v>
      </c>
      <c r="D67" s="37">
        <v>57.279999999998836</v>
      </c>
      <c r="E67">
        <v>172.50999999999476</v>
      </c>
      <c r="F67">
        <v>98.640000000006694</v>
      </c>
      <c r="G67" s="18">
        <v>134.40000000000146</v>
      </c>
      <c r="H67">
        <f t="shared" si="0"/>
        <v>114.8949999999968</v>
      </c>
      <c r="I67">
        <f>[1]DEER!N9</f>
        <v>218</v>
      </c>
      <c r="R67" t="s">
        <v>317</v>
      </c>
      <c r="T67" t="s">
        <v>319</v>
      </c>
    </row>
    <row r="68" spans="1:21" x14ac:dyDescent="0.25">
      <c r="A68" s="25" t="s">
        <v>241</v>
      </c>
      <c r="B68" s="25">
        <v>21.860000000000582</v>
      </c>
      <c r="C68" s="25">
        <v>46.639999999999418</v>
      </c>
      <c r="D68" s="37">
        <v>48.55000000000291</v>
      </c>
      <c r="E68">
        <v>101.88999999999942</v>
      </c>
      <c r="F68">
        <v>83.55000000000291</v>
      </c>
      <c r="G68" s="18">
        <v>124.55000000000291</v>
      </c>
      <c r="H68">
        <f t="shared" si="0"/>
        <v>75.220000000001164</v>
      </c>
      <c r="I68">
        <f>[1]DEER!N10</f>
        <v>188</v>
      </c>
      <c r="R68" t="s">
        <v>318</v>
      </c>
      <c r="T68" t="s">
        <v>318</v>
      </c>
    </row>
    <row r="69" spans="1:21" x14ac:dyDescent="0.25">
      <c r="A69" s="25" t="s">
        <v>242</v>
      </c>
      <c r="B69" s="25"/>
      <c r="C69" s="25"/>
      <c r="D69" s="37"/>
      <c r="G69" s="18"/>
      <c r="R69" s="36">
        <v>32916.910000000003</v>
      </c>
      <c r="T69" s="36">
        <v>32916.910000000003</v>
      </c>
    </row>
    <row r="70" spans="1:21" x14ac:dyDescent="0.25">
      <c r="A70" s="25" t="s">
        <v>243</v>
      </c>
      <c r="B70" s="25">
        <v>-3465.2099999999991</v>
      </c>
      <c r="C70" s="25">
        <v>-3449.3300000000017</v>
      </c>
      <c r="D70" s="40">
        <v>19.619999999998981</v>
      </c>
      <c r="E70" s="40">
        <v>28.839999999996508</v>
      </c>
      <c r="F70">
        <v>-54.580000000001746</v>
      </c>
      <c r="G70" s="18">
        <v>8.7900000000008731</v>
      </c>
      <c r="H70">
        <f t="shared" si="0"/>
        <v>24.229999999997744</v>
      </c>
      <c r="I70">
        <f>[1]DEER!O7</f>
        <v>100</v>
      </c>
      <c r="L70" t="s">
        <v>315</v>
      </c>
      <c r="R70" s="36">
        <v>32858.6</v>
      </c>
      <c r="S70">
        <f>R69-R70</f>
        <v>58.310000000004948</v>
      </c>
      <c r="T70" s="36">
        <v>33348.75</v>
      </c>
      <c r="U70">
        <f>T69-T70</f>
        <v>-431.83999999999651</v>
      </c>
    </row>
    <row r="71" spans="1:21" x14ac:dyDescent="0.25">
      <c r="A71" s="25" t="s">
        <v>244</v>
      </c>
      <c r="B71" s="25">
        <v>-6029.57</v>
      </c>
      <c r="C71" s="25">
        <v>-5992.8499999999985</v>
      </c>
      <c r="D71" s="40">
        <v>11.790000000000873</v>
      </c>
      <c r="E71" s="40">
        <v>-49.060000000004948</v>
      </c>
      <c r="F71">
        <v>-113.41000000000349</v>
      </c>
      <c r="G71" s="18">
        <v>-25.849999999998545</v>
      </c>
      <c r="H71">
        <f t="shared" si="0"/>
        <v>-18.635000000002037</v>
      </c>
      <c r="I71">
        <f>[1]DEER!O8</f>
        <v>126</v>
      </c>
      <c r="J71">
        <v>353</v>
      </c>
      <c r="R71" s="36"/>
      <c r="T71" s="36"/>
    </row>
    <row r="72" spans="1:21" x14ac:dyDescent="0.25">
      <c r="A72" s="25" t="s">
        <v>245</v>
      </c>
      <c r="B72" s="25">
        <v>-7802.2099999999991</v>
      </c>
      <c r="C72" s="25">
        <v>-7756.18</v>
      </c>
      <c r="D72" s="40">
        <v>7.0200000000004366</v>
      </c>
      <c r="E72" s="40">
        <v>-84.380000000004657</v>
      </c>
      <c r="F72">
        <v>-138.05000000000291</v>
      </c>
      <c r="G72" s="18">
        <v>-41.580000000001746</v>
      </c>
      <c r="H72">
        <f t="shared" si="0"/>
        <v>-38.68000000000211</v>
      </c>
      <c r="I72">
        <f>[1]DEER!O9</f>
        <v>123</v>
      </c>
      <c r="R72" s="36"/>
      <c r="T72" s="36"/>
    </row>
    <row r="73" spans="1:21" x14ac:dyDescent="0.25">
      <c r="A73" s="25" t="s">
        <v>246</v>
      </c>
      <c r="B73" s="25">
        <v>-11687.39</v>
      </c>
      <c r="C73" s="25">
        <v>-11620.559999999998</v>
      </c>
      <c r="D73" s="40">
        <v>-2.4599999999991269</v>
      </c>
      <c r="E73" s="40">
        <v>-137.63999999999942</v>
      </c>
      <c r="F73">
        <v>-180.31000000000495</v>
      </c>
      <c r="G73" s="18">
        <v>-68.020000000004075</v>
      </c>
      <c r="H73">
        <f t="shared" si="0"/>
        <v>-70.049999999999272</v>
      </c>
      <c r="I73">
        <f>[1]DEER!O10</f>
        <v>118</v>
      </c>
      <c r="R73" s="36"/>
      <c r="T73" s="36"/>
    </row>
    <row r="74" spans="1:21" x14ac:dyDescent="0.25">
      <c r="A74" t="s">
        <v>247</v>
      </c>
      <c r="G74" s="18"/>
    </row>
    <row r="75" spans="1:21" x14ac:dyDescent="0.25">
      <c r="A75" t="s">
        <v>248</v>
      </c>
      <c r="B75">
        <v>-327.30999999999767</v>
      </c>
      <c r="C75">
        <v>35.620000000002619</v>
      </c>
      <c r="D75" s="37">
        <v>57.549999999999272</v>
      </c>
      <c r="E75" s="37">
        <v>181.02000000000407</v>
      </c>
      <c r="F75">
        <v>108.31999999999971</v>
      </c>
      <c r="G75" s="18">
        <v>108.69999999999709</v>
      </c>
      <c r="H75">
        <f t="shared" ref="H75:H83" si="1">AVERAGE(D75:E75)</f>
        <v>119.28500000000167</v>
      </c>
      <c r="I75">
        <f>[1]DEER!P7</f>
        <v>128</v>
      </c>
      <c r="L75" t="s">
        <v>331</v>
      </c>
    </row>
    <row r="76" spans="1:21" x14ac:dyDescent="0.25">
      <c r="A76" t="s">
        <v>249</v>
      </c>
      <c r="B76">
        <v>-481.02999999999884</v>
      </c>
      <c r="C76">
        <v>23.599999999998545</v>
      </c>
      <c r="D76" s="37">
        <v>50.459999999999127</v>
      </c>
      <c r="E76" s="37">
        <v>122.16999999999825</v>
      </c>
      <c r="F76">
        <v>99.69999999999709</v>
      </c>
      <c r="G76" s="18">
        <v>107.05999999999767</v>
      </c>
      <c r="H76">
        <f t="shared" si="1"/>
        <v>86.31499999999869</v>
      </c>
      <c r="I76">
        <f>[1]DEER!P8</f>
        <v>124</v>
      </c>
      <c r="J76">
        <v>174</v>
      </c>
    </row>
    <row r="77" spans="1:21" x14ac:dyDescent="0.25">
      <c r="A77" t="s">
        <v>250</v>
      </c>
      <c r="B77">
        <v>-561.02999999999884</v>
      </c>
      <c r="C77">
        <v>10.120000000002619</v>
      </c>
      <c r="D77" s="37">
        <v>46.349999999998545</v>
      </c>
      <c r="E77" s="37">
        <v>93.220000000001164</v>
      </c>
      <c r="F77">
        <v>94.059999999997672</v>
      </c>
      <c r="G77" s="18">
        <v>103.78999999999724</v>
      </c>
      <c r="H77">
        <f t="shared" si="1"/>
        <v>69.784999999999854</v>
      </c>
      <c r="I77">
        <f>[1]DEER!P9</f>
        <v>95.5</v>
      </c>
    </row>
    <row r="78" spans="1:21" x14ac:dyDescent="0.25">
      <c r="A78" t="s">
        <v>251</v>
      </c>
      <c r="B78">
        <v>-1861.6199999999953</v>
      </c>
      <c r="C78">
        <v>-37.009999999994761</v>
      </c>
      <c r="D78" s="37">
        <v>35.5</v>
      </c>
      <c r="E78" s="37">
        <v>47.720000000001164</v>
      </c>
      <c r="F78">
        <v>83.799999999999272</v>
      </c>
      <c r="G78" s="18">
        <v>98.489999999997963</v>
      </c>
      <c r="H78">
        <f t="shared" si="1"/>
        <v>41.610000000000582</v>
      </c>
      <c r="I78">
        <f>[1]DEER!P10</f>
        <v>49.9</v>
      </c>
    </row>
    <row r="79" spans="1:21" x14ac:dyDescent="0.25">
      <c r="A79" t="s">
        <v>252</v>
      </c>
      <c r="G79" s="18"/>
    </row>
    <row r="80" spans="1:21" x14ac:dyDescent="0.25">
      <c r="A80" t="s">
        <v>253</v>
      </c>
      <c r="B80">
        <v>14.049999999999272</v>
      </c>
      <c r="C80">
        <v>33.520000000000437</v>
      </c>
      <c r="D80">
        <v>27.710000000006403</v>
      </c>
      <c r="E80">
        <v>82.660000000003492</v>
      </c>
      <c r="F80">
        <v>59.399999999997817</v>
      </c>
      <c r="G80" s="18">
        <v>65.379999999997381</v>
      </c>
      <c r="H80">
        <f t="shared" si="1"/>
        <v>55.185000000004948</v>
      </c>
      <c r="I80">
        <f>[1]DEER!Q7</f>
        <v>-14.3</v>
      </c>
      <c r="L80" t="s">
        <v>189</v>
      </c>
    </row>
    <row r="81" spans="1:12" x14ac:dyDescent="0.25">
      <c r="A81" t="s">
        <v>254</v>
      </c>
      <c r="B81">
        <v>2.2900000000008731</v>
      </c>
      <c r="C81">
        <v>25.349999999998545</v>
      </c>
      <c r="D81">
        <v>20.05000000000291</v>
      </c>
      <c r="E81">
        <v>58.129999999990105</v>
      </c>
      <c r="F81">
        <v>49.159999999999854</v>
      </c>
      <c r="G81" s="18">
        <v>63.989999999997963</v>
      </c>
      <c r="H81">
        <f t="shared" si="1"/>
        <v>39.089999999996508</v>
      </c>
      <c r="I81">
        <f>[1]DEER!Q8</f>
        <v>-91.2</v>
      </c>
      <c r="J81">
        <v>171</v>
      </c>
      <c r="L81" t="s">
        <v>324</v>
      </c>
    </row>
    <row r="82" spans="1:12" x14ac:dyDescent="0.25">
      <c r="A82" t="s">
        <v>255</v>
      </c>
      <c r="B82">
        <v>-3.8700000000026193</v>
      </c>
      <c r="C82">
        <v>22.099999999998545</v>
      </c>
      <c r="D82">
        <v>18.260000000002037</v>
      </c>
      <c r="E82">
        <v>40.059999999997672</v>
      </c>
      <c r="F82">
        <v>42.169999999998254</v>
      </c>
      <c r="G82" s="18">
        <v>61.549999999999272</v>
      </c>
      <c r="H82">
        <f t="shared" si="1"/>
        <v>29.159999999999854</v>
      </c>
      <c r="I82">
        <f>[1]DEER!Q9</f>
        <v>-122</v>
      </c>
    </row>
    <row r="83" spans="1:12" x14ac:dyDescent="0.25">
      <c r="A83" t="s">
        <v>256</v>
      </c>
      <c r="B83">
        <v>-10.650000000001455</v>
      </c>
      <c r="C83">
        <v>13.139999999999418</v>
      </c>
      <c r="D83">
        <v>9.6200000000026193</v>
      </c>
      <c r="E83">
        <v>19.720000000001164</v>
      </c>
      <c r="F83">
        <v>33.089999999996508</v>
      </c>
      <c r="G83" s="18">
        <v>55.669999999998254</v>
      </c>
      <c r="H83">
        <f t="shared" si="1"/>
        <v>14.670000000001892</v>
      </c>
      <c r="I83">
        <f>[1]DEER!Q10</f>
        <v>-154</v>
      </c>
    </row>
  </sheetData>
  <mergeCells count="4">
    <mergeCell ref="B1:G1"/>
    <mergeCell ref="B2:C2"/>
    <mergeCell ref="D2:G2"/>
    <mergeCell ref="D4:E4"/>
  </mergeCells>
  <pageMargins left="0.7" right="0.7" top="0.75" bottom="0.75" header="0.3" footer="0.3"/>
  <pageSetup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668EE-720A-4F5A-B2D5-F81CBFBFB0CF}">
  <dimension ref="A2:P106"/>
  <sheetViews>
    <sheetView workbookViewId="0">
      <selection activeCell="B78" sqref="B78:F104"/>
    </sheetView>
  </sheetViews>
  <sheetFormatPr defaultRowHeight="15" x14ac:dyDescent="0.25"/>
  <sheetData>
    <row r="2" spans="1:16" x14ac:dyDescent="0.25">
      <c r="B2" t="s">
        <v>336</v>
      </c>
    </row>
    <row r="3" spans="1:16" x14ac:dyDescent="0.25">
      <c r="B3" t="s">
        <v>337</v>
      </c>
    </row>
    <row r="4" spans="1:16" x14ac:dyDescent="0.25">
      <c r="M4" t="s">
        <v>371</v>
      </c>
    </row>
    <row r="5" spans="1:16" x14ac:dyDescent="0.25">
      <c r="B5" t="s">
        <v>338</v>
      </c>
      <c r="M5" t="s">
        <v>372</v>
      </c>
    </row>
    <row r="6" spans="1:16" x14ac:dyDescent="0.25">
      <c r="M6" t="s">
        <v>374</v>
      </c>
    </row>
    <row r="7" spans="1:16" x14ac:dyDescent="0.25">
      <c r="M7" t="s">
        <v>373</v>
      </c>
    </row>
    <row r="8" spans="1:16" x14ac:dyDescent="0.25">
      <c r="B8" s="4" t="s">
        <v>339</v>
      </c>
      <c r="H8" t="s">
        <v>370</v>
      </c>
      <c r="M8" t="s">
        <v>370</v>
      </c>
    </row>
    <row r="9" spans="1:16" x14ac:dyDescent="0.25">
      <c r="A9" t="s">
        <v>340</v>
      </c>
    </row>
    <row r="10" spans="1:16" x14ac:dyDescent="0.25">
      <c r="C10" t="s">
        <v>341</v>
      </c>
      <c r="D10" t="s">
        <v>342</v>
      </c>
      <c r="E10" t="s">
        <v>343</v>
      </c>
      <c r="I10" t="s">
        <v>341</v>
      </c>
      <c r="J10" t="s">
        <v>342</v>
      </c>
      <c r="K10" t="s">
        <v>343</v>
      </c>
      <c r="M10" s="42"/>
      <c r="N10" s="42" t="s">
        <v>341</v>
      </c>
      <c r="O10" s="42" t="s">
        <v>342</v>
      </c>
      <c r="P10" s="42" t="s">
        <v>343</v>
      </c>
    </row>
    <row r="11" spans="1:16" x14ac:dyDescent="0.25">
      <c r="B11" t="s">
        <v>344</v>
      </c>
      <c r="C11" t="s">
        <v>345</v>
      </c>
      <c r="D11">
        <v>0</v>
      </c>
      <c r="E11">
        <v>6786.99</v>
      </c>
      <c r="H11" t="s">
        <v>344</v>
      </c>
      <c r="I11" t="s">
        <v>345</v>
      </c>
      <c r="J11">
        <v>0</v>
      </c>
      <c r="K11">
        <v>6790.01</v>
      </c>
      <c r="M11" s="42" t="s">
        <v>344</v>
      </c>
      <c r="N11" s="42" t="s">
        <v>345</v>
      </c>
      <c r="O11" s="42">
        <v>0</v>
      </c>
      <c r="P11" s="42">
        <v>6803.86</v>
      </c>
    </row>
    <row r="12" spans="1:16" x14ac:dyDescent="0.25">
      <c r="B12" t="s">
        <v>346</v>
      </c>
      <c r="C12" t="s">
        <v>345</v>
      </c>
      <c r="D12">
        <v>1731.43</v>
      </c>
      <c r="E12">
        <v>0</v>
      </c>
      <c r="H12" t="s">
        <v>346</v>
      </c>
      <c r="I12" t="s">
        <v>345</v>
      </c>
      <c r="J12">
        <v>1652.89</v>
      </c>
      <c r="K12">
        <v>0</v>
      </c>
      <c r="M12" s="42" t="s">
        <v>346</v>
      </c>
      <c r="N12" s="42" t="s">
        <v>345</v>
      </c>
      <c r="O12" s="42">
        <v>1564.77</v>
      </c>
      <c r="P12" s="42">
        <v>0</v>
      </c>
    </row>
    <row r="13" spans="1:16" x14ac:dyDescent="0.25">
      <c r="B13" t="s">
        <v>347</v>
      </c>
      <c r="C13" t="s">
        <v>347</v>
      </c>
      <c r="D13">
        <v>1451.21</v>
      </c>
      <c r="E13">
        <v>0</v>
      </c>
      <c r="H13" t="s">
        <v>347</v>
      </c>
      <c r="I13" t="s">
        <v>347</v>
      </c>
      <c r="J13">
        <v>1451.21</v>
      </c>
      <c r="K13">
        <v>0</v>
      </c>
      <c r="M13" s="42" t="s">
        <v>347</v>
      </c>
      <c r="N13" s="42" t="s">
        <v>347</v>
      </c>
      <c r="O13" s="42">
        <v>1451.21</v>
      </c>
      <c r="P13" s="42">
        <v>0</v>
      </c>
    </row>
    <row r="14" spans="1:16" x14ac:dyDescent="0.25">
      <c r="C14" t="s">
        <v>348</v>
      </c>
      <c r="D14">
        <v>106.28</v>
      </c>
      <c r="E14">
        <v>0</v>
      </c>
      <c r="I14" t="s">
        <v>348</v>
      </c>
      <c r="J14">
        <v>106.28</v>
      </c>
      <c r="K14">
        <v>0</v>
      </c>
      <c r="M14" s="42"/>
      <c r="N14" s="42" t="s">
        <v>348</v>
      </c>
      <c r="O14" s="42">
        <v>106.28</v>
      </c>
      <c r="P14" s="42">
        <v>0</v>
      </c>
    </row>
    <row r="15" spans="1:16" x14ac:dyDescent="0.25">
      <c r="B15" t="s">
        <v>349</v>
      </c>
      <c r="C15" t="s">
        <v>350</v>
      </c>
      <c r="D15">
        <v>457.71</v>
      </c>
      <c r="E15">
        <v>0</v>
      </c>
      <c r="H15" t="s">
        <v>349</v>
      </c>
      <c r="I15" t="s">
        <v>350</v>
      </c>
      <c r="J15">
        <v>457.71</v>
      </c>
      <c r="K15">
        <v>0</v>
      </c>
      <c r="M15" s="42" t="s">
        <v>349</v>
      </c>
      <c r="N15" s="42" t="s">
        <v>350</v>
      </c>
      <c r="O15" s="42">
        <v>457.71</v>
      </c>
      <c r="P15" s="42">
        <v>0</v>
      </c>
    </row>
    <row r="16" spans="1:16" x14ac:dyDescent="0.25">
      <c r="B16" t="s">
        <v>351</v>
      </c>
      <c r="C16" t="s">
        <v>352</v>
      </c>
      <c r="D16">
        <v>411.72</v>
      </c>
      <c r="E16">
        <v>0</v>
      </c>
      <c r="H16" t="s">
        <v>351</v>
      </c>
      <c r="I16" t="s">
        <v>352</v>
      </c>
      <c r="J16">
        <v>411.72</v>
      </c>
      <c r="K16">
        <v>0</v>
      </c>
      <c r="M16" s="42" t="s">
        <v>351</v>
      </c>
      <c r="N16" s="42" t="s">
        <v>352</v>
      </c>
      <c r="O16" s="42">
        <v>411.72</v>
      </c>
      <c r="P16" s="42">
        <v>0</v>
      </c>
    </row>
    <row r="17" spans="2:16" x14ac:dyDescent="0.25">
      <c r="C17" t="s">
        <v>353</v>
      </c>
      <c r="D17">
        <v>1337.35</v>
      </c>
      <c r="E17">
        <v>0</v>
      </c>
      <c r="I17" t="s">
        <v>353</v>
      </c>
      <c r="J17">
        <v>1337.35</v>
      </c>
      <c r="K17">
        <v>0</v>
      </c>
      <c r="M17" s="42"/>
      <c r="N17" s="42" t="s">
        <v>353</v>
      </c>
      <c r="O17" s="42">
        <v>1337.35</v>
      </c>
      <c r="P17" s="42">
        <v>0</v>
      </c>
    </row>
    <row r="18" spans="2:16" x14ac:dyDescent="0.25">
      <c r="C18" t="s">
        <v>354</v>
      </c>
      <c r="D18">
        <v>210.18</v>
      </c>
      <c r="E18">
        <v>0</v>
      </c>
      <c r="I18" t="s">
        <v>354</v>
      </c>
      <c r="J18">
        <v>210.18</v>
      </c>
      <c r="K18">
        <v>0</v>
      </c>
      <c r="M18" s="42"/>
      <c r="N18" s="42" t="s">
        <v>354</v>
      </c>
      <c r="O18" s="42">
        <v>210.18</v>
      </c>
      <c r="P18" s="42">
        <v>0</v>
      </c>
    </row>
    <row r="19" spans="2:16" x14ac:dyDescent="0.25">
      <c r="C19" t="s">
        <v>355</v>
      </c>
      <c r="D19">
        <v>151.80000000000001</v>
      </c>
      <c r="E19">
        <v>1114.6099999999999</v>
      </c>
      <c r="I19" t="s">
        <v>355</v>
      </c>
      <c r="J19">
        <v>151.80000000000001</v>
      </c>
      <c r="K19">
        <v>1114.6099999999999</v>
      </c>
      <c r="M19" s="42"/>
      <c r="N19" s="42" t="s">
        <v>355</v>
      </c>
      <c r="O19" s="42">
        <v>151.80000000000001</v>
      </c>
      <c r="P19" s="42">
        <v>1114.6099999999999</v>
      </c>
    </row>
    <row r="20" spans="2:16" x14ac:dyDescent="0.25">
      <c r="C20" t="s">
        <v>356</v>
      </c>
      <c r="D20">
        <v>6154.35</v>
      </c>
      <c r="E20">
        <v>0</v>
      </c>
      <c r="I20" t="s">
        <v>356</v>
      </c>
      <c r="J20">
        <v>6154.35</v>
      </c>
      <c r="K20">
        <v>0</v>
      </c>
      <c r="M20" s="42"/>
      <c r="N20" s="42" t="s">
        <v>356</v>
      </c>
      <c r="O20" s="42">
        <v>6154.35</v>
      </c>
      <c r="P20" s="42">
        <v>0</v>
      </c>
    </row>
    <row r="21" spans="2:16" x14ac:dyDescent="0.25">
      <c r="C21" t="s">
        <v>357</v>
      </c>
      <c r="D21">
        <v>0</v>
      </c>
      <c r="E21">
        <v>949.24</v>
      </c>
      <c r="I21" t="s">
        <v>357</v>
      </c>
      <c r="J21">
        <v>0</v>
      </c>
      <c r="K21">
        <v>949.24</v>
      </c>
      <c r="M21" s="42"/>
      <c r="N21" s="42" t="s">
        <v>357</v>
      </c>
      <c r="O21" s="42">
        <v>0</v>
      </c>
      <c r="P21" s="42">
        <v>949.24</v>
      </c>
    </row>
    <row r="22" spans="2:16" x14ac:dyDescent="0.25">
      <c r="B22" t="s">
        <v>358</v>
      </c>
      <c r="C22" t="s">
        <v>345</v>
      </c>
      <c r="D22">
        <v>0</v>
      </c>
      <c r="E22">
        <v>0</v>
      </c>
      <c r="H22" t="s">
        <v>358</v>
      </c>
      <c r="I22" t="s">
        <v>345</v>
      </c>
      <c r="J22">
        <v>0</v>
      </c>
      <c r="K22">
        <v>0</v>
      </c>
      <c r="M22" s="42" t="s">
        <v>358</v>
      </c>
      <c r="N22" s="42" t="s">
        <v>345</v>
      </c>
      <c r="O22" s="42">
        <v>0</v>
      </c>
      <c r="P22" s="42">
        <v>0</v>
      </c>
    </row>
    <row r="23" spans="2:16" x14ac:dyDescent="0.25">
      <c r="B23" t="s">
        <v>359</v>
      </c>
      <c r="C23" t="s">
        <v>360</v>
      </c>
      <c r="D23">
        <v>0</v>
      </c>
      <c r="E23">
        <v>0</v>
      </c>
      <c r="H23" t="s">
        <v>359</v>
      </c>
      <c r="I23" t="s">
        <v>360</v>
      </c>
      <c r="J23">
        <v>53.53</v>
      </c>
      <c r="K23">
        <v>0</v>
      </c>
      <c r="M23" s="42" t="s">
        <v>359</v>
      </c>
      <c r="N23" s="42" t="s">
        <v>360</v>
      </c>
      <c r="O23" s="42">
        <v>223.15</v>
      </c>
      <c r="P23" s="42">
        <v>0</v>
      </c>
    </row>
    <row r="24" spans="2:16" x14ac:dyDescent="0.25">
      <c r="C24" t="s">
        <v>345</v>
      </c>
      <c r="D24">
        <v>257.51</v>
      </c>
      <c r="E24">
        <v>0</v>
      </c>
      <c r="I24" t="s">
        <v>345</v>
      </c>
      <c r="J24">
        <v>250.32</v>
      </c>
      <c r="K24">
        <v>0</v>
      </c>
      <c r="M24" s="42"/>
      <c r="N24" s="42" t="s">
        <v>345</v>
      </c>
      <c r="O24" s="42">
        <v>242.83</v>
      </c>
      <c r="P24" s="42">
        <v>0</v>
      </c>
    </row>
    <row r="25" spans="2:16" x14ac:dyDescent="0.25">
      <c r="B25" t="s">
        <v>361</v>
      </c>
      <c r="C25" t="s">
        <v>345</v>
      </c>
      <c r="D25">
        <v>0</v>
      </c>
      <c r="E25">
        <v>0</v>
      </c>
      <c r="H25" t="s">
        <v>361</v>
      </c>
      <c r="I25" t="s">
        <v>345</v>
      </c>
      <c r="J25">
        <v>0</v>
      </c>
      <c r="K25">
        <v>0</v>
      </c>
      <c r="M25" s="42" t="s">
        <v>361</v>
      </c>
      <c r="N25" s="42" t="s">
        <v>345</v>
      </c>
      <c r="O25" s="42">
        <v>0</v>
      </c>
      <c r="P25" s="42">
        <v>0</v>
      </c>
    </row>
    <row r="26" spans="2:16" x14ac:dyDescent="0.25">
      <c r="B26" t="s">
        <v>362</v>
      </c>
      <c r="C26" t="s">
        <v>345</v>
      </c>
      <c r="D26">
        <v>0</v>
      </c>
      <c r="E26">
        <v>0</v>
      </c>
      <c r="H26" t="s">
        <v>362</v>
      </c>
      <c r="I26" t="s">
        <v>345</v>
      </c>
      <c r="J26">
        <v>0</v>
      </c>
      <c r="K26">
        <v>0</v>
      </c>
      <c r="M26" s="42" t="s">
        <v>362</v>
      </c>
      <c r="N26" s="42" t="s">
        <v>345</v>
      </c>
      <c r="O26" s="42">
        <v>0</v>
      </c>
      <c r="P26" s="42">
        <v>0</v>
      </c>
    </row>
    <row r="27" spans="2:16" x14ac:dyDescent="0.25">
      <c r="B27" t="s">
        <v>363</v>
      </c>
      <c r="C27" t="s">
        <v>345</v>
      </c>
      <c r="D27">
        <v>0</v>
      </c>
      <c r="E27">
        <v>0</v>
      </c>
      <c r="H27" t="s">
        <v>363</v>
      </c>
      <c r="I27" t="s">
        <v>345</v>
      </c>
      <c r="J27">
        <v>0</v>
      </c>
      <c r="K27">
        <v>0</v>
      </c>
      <c r="M27" s="42" t="s">
        <v>363</v>
      </c>
      <c r="N27" s="42" t="s">
        <v>345</v>
      </c>
      <c r="O27" s="42">
        <v>0</v>
      </c>
      <c r="P27" s="42">
        <v>0</v>
      </c>
    </row>
    <row r="28" spans="2:16" x14ac:dyDescent="0.25">
      <c r="B28" t="s">
        <v>364</v>
      </c>
      <c r="C28" t="s">
        <v>345</v>
      </c>
      <c r="D28">
        <v>0</v>
      </c>
      <c r="E28">
        <v>0</v>
      </c>
      <c r="H28" t="s">
        <v>364</v>
      </c>
      <c r="I28" t="s">
        <v>345</v>
      </c>
      <c r="J28">
        <v>0</v>
      </c>
      <c r="K28">
        <v>0</v>
      </c>
      <c r="M28" s="42" t="s">
        <v>364</v>
      </c>
      <c r="N28" s="42" t="s">
        <v>345</v>
      </c>
      <c r="O28" s="42">
        <v>0</v>
      </c>
      <c r="P28" s="42">
        <v>0</v>
      </c>
    </row>
    <row r="29" spans="2:16" x14ac:dyDescent="0.25">
      <c r="B29" t="s">
        <v>365</v>
      </c>
      <c r="C29" t="s">
        <v>366</v>
      </c>
      <c r="D29">
        <v>0</v>
      </c>
      <c r="E29">
        <v>0</v>
      </c>
      <c r="H29" t="s">
        <v>365</v>
      </c>
      <c r="I29" t="s">
        <v>366</v>
      </c>
      <c r="J29">
        <v>0</v>
      </c>
      <c r="K29">
        <v>0</v>
      </c>
      <c r="M29" s="42" t="s">
        <v>365</v>
      </c>
      <c r="N29" s="42" t="s">
        <v>366</v>
      </c>
      <c r="O29" s="42">
        <v>0</v>
      </c>
      <c r="P29" s="42">
        <v>0</v>
      </c>
    </row>
    <row r="30" spans="2:16" x14ac:dyDescent="0.25">
      <c r="C30" t="s">
        <v>345</v>
      </c>
      <c r="D30">
        <v>0</v>
      </c>
      <c r="E30">
        <v>0</v>
      </c>
      <c r="I30" t="s">
        <v>345</v>
      </c>
      <c r="J30">
        <v>0</v>
      </c>
      <c r="K30">
        <v>0</v>
      </c>
      <c r="M30" s="42"/>
      <c r="N30" s="42" t="s">
        <v>345</v>
      </c>
      <c r="O30" s="42">
        <v>0</v>
      </c>
      <c r="P30" s="42">
        <v>0</v>
      </c>
    </row>
    <row r="31" spans="2:16" x14ac:dyDescent="0.25">
      <c r="C31" t="s">
        <v>367</v>
      </c>
      <c r="D31">
        <v>0</v>
      </c>
      <c r="E31">
        <v>10623.13</v>
      </c>
      <c r="I31" t="s">
        <v>367</v>
      </c>
      <c r="J31">
        <v>0</v>
      </c>
      <c r="K31">
        <v>10624.91</v>
      </c>
      <c r="M31" s="42"/>
      <c r="N31" s="42" t="s">
        <v>367</v>
      </c>
      <c r="O31" s="42">
        <v>0</v>
      </c>
      <c r="P31" s="42">
        <v>10633.05</v>
      </c>
    </row>
    <row r="32" spans="2:16" x14ac:dyDescent="0.25">
      <c r="B32" t="s">
        <v>368</v>
      </c>
      <c r="C32" t="s">
        <v>345</v>
      </c>
      <c r="D32">
        <v>0</v>
      </c>
      <c r="E32">
        <v>0</v>
      </c>
      <c r="H32" t="s">
        <v>368</v>
      </c>
      <c r="I32" t="s">
        <v>345</v>
      </c>
      <c r="J32">
        <v>0</v>
      </c>
      <c r="K32">
        <v>0</v>
      </c>
      <c r="M32" s="42" t="s">
        <v>368</v>
      </c>
      <c r="N32" s="42" t="s">
        <v>345</v>
      </c>
      <c r="O32" s="42">
        <v>0</v>
      </c>
      <c r="P32" s="42">
        <v>0</v>
      </c>
    </row>
    <row r="33" spans="2:16" x14ac:dyDescent="0.25">
      <c r="B33" t="s">
        <v>369</v>
      </c>
      <c r="C33" t="s">
        <v>345</v>
      </c>
      <c r="D33">
        <v>0</v>
      </c>
      <c r="E33">
        <v>0</v>
      </c>
      <c r="H33" t="s">
        <v>369</v>
      </c>
      <c r="I33" t="s">
        <v>345</v>
      </c>
      <c r="J33">
        <v>0</v>
      </c>
      <c r="K33">
        <v>0</v>
      </c>
      <c r="M33" s="42" t="s">
        <v>369</v>
      </c>
      <c r="N33" s="42" t="s">
        <v>345</v>
      </c>
      <c r="O33" s="42">
        <v>0</v>
      </c>
      <c r="P33" s="42">
        <v>0</v>
      </c>
    </row>
    <row r="34" spans="2:16" x14ac:dyDescent="0.25">
      <c r="D34">
        <f>SUM(D11:D33)</f>
        <v>12269.540000000003</v>
      </c>
      <c r="E34">
        <f>SUM(E11:E33)</f>
        <v>19473.97</v>
      </c>
      <c r="J34">
        <f>SUM(J11:J33)</f>
        <v>12237.340000000002</v>
      </c>
      <c r="K34">
        <f>SUM(K11:K33)</f>
        <v>19478.77</v>
      </c>
      <c r="O34" s="42">
        <f>SUM(O11:O33)</f>
        <v>12311.350000000002</v>
      </c>
      <c r="P34" s="42">
        <f>SUM(P11:P33)</f>
        <v>19500.759999999998</v>
      </c>
    </row>
    <row r="36" spans="2:16" x14ac:dyDescent="0.25">
      <c r="J36">
        <f>D34-J34</f>
        <v>32.200000000000728</v>
      </c>
      <c r="K36">
        <f>E34-K34</f>
        <v>-4.7999999999992724</v>
      </c>
      <c r="O36" s="42">
        <f>D34-O34</f>
        <v>-41.809999999999491</v>
      </c>
      <c r="P36" s="42">
        <f>E34-P34</f>
        <v>-26.789999999997235</v>
      </c>
    </row>
    <row r="39" spans="2:16" x14ac:dyDescent="0.25">
      <c r="B39" t="s">
        <v>376</v>
      </c>
    </row>
    <row r="40" spans="2:16" x14ac:dyDescent="0.25">
      <c r="B40" s="42" t="s">
        <v>338</v>
      </c>
      <c r="C40" s="42"/>
      <c r="D40" s="42"/>
      <c r="E40" s="42"/>
      <c r="F40" s="42"/>
      <c r="G40" s="42"/>
      <c r="H40" s="42"/>
      <c r="I40" s="42"/>
      <c r="J40" s="42"/>
      <c r="K40" s="42"/>
      <c r="L40" s="42"/>
      <c r="M40" s="42" t="s">
        <v>372</v>
      </c>
      <c r="N40" s="42"/>
      <c r="O40" s="42"/>
      <c r="P40" s="42"/>
    </row>
    <row r="41" spans="2:16" x14ac:dyDescent="0.25">
      <c r="B41" s="42"/>
      <c r="C41" s="42"/>
      <c r="D41" s="42"/>
      <c r="E41" s="42"/>
      <c r="F41" s="42"/>
      <c r="G41" s="42"/>
      <c r="H41" s="42"/>
      <c r="I41" s="42"/>
      <c r="J41" s="42"/>
      <c r="K41" s="42"/>
      <c r="L41" s="42"/>
      <c r="M41" s="42" t="s">
        <v>374</v>
      </c>
      <c r="N41" s="42"/>
      <c r="O41" s="42"/>
      <c r="P41" s="42"/>
    </row>
    <row r="42" spans="2:16" x14ac:dyDescent="0.25">
      <c r="B42" s="42"/>
      <c r="C42" s="42"/>
      <c r="D42" s="42"/>
      <c r="E42" s="42"/>
      <c r="F42" s="42"/>
      <c r="G42" s="42"/>
      <c r="H42" s="42"/>
      <c r="I42" s="42"/>
      <c r="J42" s="42"/>
      <c r="K42" s="42"/>
      <c r="L42" s="42"/>
      <c r="M42" s="42" t="s">
        <v>373</v>
      </c>
      <c r="N42" s="42"/>
      <c r="O42" s="42"/>
      <c r="P42" s="42"/>
    </row>
    <row r="43" spans="2:16" x14ac:dyDescent="0.25">
      <c r="B43" s="4" t="s">
        <v>339</v>
      </c>
      <c r="C43" s="42"/>
      <c r="D43" s="42"/>
      <c r="E43" s="42"/>
      <c r="F43" s="42"/>
      <c r="G43" s="42"/>
      <c r="H43" s="42" t="s">
        <v>370</v>
      </c>
      <c r="I43" s="42"/>
      <c r="J43" s="42"/>
      <c r="K43" s="42"/>
      <c r="L43" s="42"/>
      <c r="M43" s="42" t="s">
        <v>370</v>
      </c>
      <c r="N43" s="42"/>
      <c r="O43" s="42"/>
      <c r="P43" s="42"/>
    </row>
    <row r="44" spans="2:16" x14ac:dyDescent="0.25">
      <c r="B44" s="42"/>
      <c r="C44" s="42"/>
      <c r="D44" s="42"/>
      <c r="E44" s="42"/>
      <c r="F44" s="42"/>
      <c r="G44" s="42"/>
      <c r="H44" s="42"/>
      <c r="I44" s="42"/>
      <c r="J44" s="42"/>
      <c r="K44" s="42"/>
      <c r="L44" s="42"/>
      <c r="M44" s="42"/>
      <c r="N44" s="42"/>
      <c r="O44" s="42"/>
      <c r="P44" s="42"/>
    </row>
    <row r="45" spans="2:16" x14ac:dyDescent="0.25">
      <c r="B45" s="42"/>
      <c r="C45" s="42" t="s">
        <v>341</v>
      </c>
      <c r="D45" s="42" t="s">
        <v>342</v>
      </c>
      <c r="E45" s="42" t="s">
        <v>343</v>
      </c>
      <c r="F45" s="42"/>
      <c r="G45" s="42"/>
      <c r="H45" s="42"/>
      <c r="I45" s="42" t="s">
        <v>341</v>
      </c>
      <c r="J45" s="42" t="s">
        <v>342</v>
      </c>
      <c r="K45" s="42" t="s">
        <v>343</v>
      </c>
      <c r="L45" s="42"/>
      <c r="M45" s="42"/>
      <c r="N45" s="42" t="s">
        <v>341</v>
      </c>
      <c r="O45" s="42" t="s">
        <v>342</v>
      </c>
      <c r="P45" s="42" t="s">
        <v>343</v>
      </c>
    </row>
    <row r="46" spans="2:16" x14ac:dyDescent="0.25">
      <c r="B46" s="42" t="s">
        <v>344</v>
      </c>
      <c r="C46" s="44" t="s">
        <v>345</v>
      </c>
      <c r="D46" s="44">
        <v>0</v>
      </c>
      <c r="E46" s="44">
        <v>7653.47</v>
      </c>
      <c r="F46" s="42"/>
      <c r="G46" s="42"/>
      <c r="H46" s="42" t="s">
        <v>344</v>
      </c>
      <c r="I46" s="42" t="s">
        <v>345</v>
      </c>
      <c r="J46" s="42"/>
      <c r="K46" s="42"/>
      <c r="L46" s="42"/>
      <c r="M46" s="42" t="s">
        <v>344</v>
      </c>
      <c r="N46" s="43" t="s">
        <v>345</v>
      </c>
      <c r="O46" s="43">
        <v>0</v>
      </c>
      <c r="P46" s="43">
        <v>7708.9</v>
      </c>
    </row>
    <row r="47" spans="2:16" x14ac:dyDescent="0.25">
      <c r="B47" s="42" t="s">
        <v>346</v>
      </c>
      <c r="C47" s="44" t="s">
        <v>345</v>
      </c>
      <c r="D47" s="44">
        <v>1927.11</v>
      </c>
      <c r="E47" s="44">
        <v>0</v>
      </c>
      <c r="F47" s="42"/>
      <c r="G47" s="42"/>
      <c r="H47" s="42" t="s">
        <v>346</v>
      </c>
      <c r="I47" s="42" t="s">
        <v>345</v>
      </c>
      <c r="J47" s="42"/>
      <c r="K47" s="42"/>
      <c r="L47" s="42"/>
      <c r="M47" s="42" t="s">
        <v>346</v>
      </c>
      <c r="N47" s="43" t="s">
        <v>345</v>
      </c>
      <c r="O47" s="43">
        <v>948.41</v>
      </c>
      <c r="P47" s="43">
        <v>0</v>
      </c>
    </row>
    <row r="48" spans="2:16" x14ac:dyDescent="0.25">
      <c r="B48" s="42" t="s">
        <v>347</v>
      </c>
      <c r="C48" s="44" t="s">
        <v>347</v>
      </c>
      <c r="D48" s="44">
        <v>1451.21</v>
      </c>
      <c r="E48" s="44">
        <v>0</v>
      </c>
      <c r="F48" s="42"/>
      <c r="G48" s="42"/>
      <c r="H48" s="42" t="s">
        <v>347</v>
      </c>
      <c r="I48" s="42" t="s">
        <v>347</v>
      </c>
      <c r="J48" s="42"/>
      <c r="K48" s="42"/>
      <c r="L48" s="42"/>
      <c r="M48" s="42" t="s">
        <v>347</v>
      </c>
      <c r="N48" s="43" t="s">
        <v>347</v>
      </c>
      <c r="O48" s="43">
        <v>1451.21</v>
      </c>
      <c r="P48" s="43">
        <v>0</v>
      </c>
    </row>
    <row r="49" spans="2:16" x14ac:dyDescent="0.25">
      <c r="B49" s="42"/>
      <c r="C49" s="44" t="s">
        <v>348</v>
      </c>
      <c r="D49" s="44">
        <v>106.28</v>
      </c>
      <c r="E49" s="44">
        <v>0</v>
      </c>
      <c r="F49" s="42"/>
      <c r="G49" s="42"/>
      <c r="H49" s="42"/>
      <c r="I49" s="42" t="s">
        <v>348</v>
      </c>
      <c r="J49" s="42"/>
      <c r="K49" s="42"/>
      <c r="L49" s="42"/>
      <c r="M49" s="42"/>
      <c r="N49" s="43" t="s">
        <v>348</v>
      </c>
      <c r="O49" s="43">
        <v>106.28</v>
      </c>
      <c r="P49" s="43">
        <v>0</v>
      </c>
    </row>
    <row r="50" spans="2:16" x14ac:dyDescent="0.25">
      <c r="B50" s="42" t="s">
        <v>349</v>
      </c>
      <c r="C50" s="44" t="s">
        <v>350</v>
      </c>
      <c r="D50" s="44">
        <v>457.71</v>
      </c>
      <c r="E50" s="44">
        <v>0</v>
      </c>
      <c r="F50" s="42"/>
      <c r="G50" s="42"/>
      <c r="H50" s="42" t="s">
        <v>349</v>
      </c>
      <c r="I50" s="42" t="s">
        <v>350</v>
      </c>
      <c r="J50" s="42"/>
      <c r="K50" s="42"/>
      <c r="L50" s="42"/>
      <c r="M50" s="42" t="s">
        <v>349</v>
      </c>
      <c r="N50" s="43" t="s">
        <v>350</v>
      </c>
      <c r="O50" s="43">
        <v>457.71</v>
      </c>
      <c r="P50" s="43">
        <v>0</v>
      </c>
    </row>
    <row r="51" spans="2:16" x14ac:dyDescent="0.25">
      <c r="B51" s="42" t="s">
        <v>351</v>
      </c>
      <c r="C51" s="44" t="s">
        <v>352</v>
      </c>
      <c r="D51" s="44">
        <v>411.72</v>
      </c>
      <c r="E51" s="44">
        <v>0</v>
      </c>
      <c r="F51" s="42"/>
      <c r="G51" s="42"/>
      <c r="H51" s="42" t="s">
        <v>351</v>
      </c>
      <c r="I51" s="42" t="s">
        <v>352</v>
      </c>
      <c r="J51" s="42"/>
      <c r="K51" s="42"/>
      <c r="L51" s="42"/>
      <c r="M51" s="42" t="s">
        <v>351</v>
      </c>
      <c r="N51" s="43" t="s">
        <v>352</v>
      </c>
      <c r="O51" s="43">
        <v>411.72</v>
      </c>
      <c r="P51" s="43">
        <v>0</v>
      </c>
    </row>
    <row r="52" spans="2:16" x14ac:dyDescent="0.25">
      <c r="B52" s="42"/>
      <c r="C52" s="44" t="s">
        <v>353</v>
      </c>
      <c r="D52" s="44">
        <v>1337.35</v>
      </c>
      <c r="E52" s="44">
        <v>0</v>
      </c>
      <c r="F52" s="42"/>
      <c r="G52" s="42"/>
      <c r="H52" s="42"/>
      <c r="I52" s="42" t="s">
        <v>353</v>
      </c>
      <c r="J52" s="42"/>
      <c r="K52" s="42"/>
      <c r="L52" s="42"/>
      <c r="M52" s="42"/>
      <c r="N52" s="43" t="s">
        <v>353</v>
      </c>
      <c r="O52" s="43">
        <v>1337.35</v>
      </c>
      <c r="P52" s="43">
        <v>0</v>
      </c>
    </row>
    <row r="53" spans="2:16" x14ac:dyDescent="0.25">
      <c r="B53" s="42"/>
      <c r="C53" s="44" t="s">
        <v>354</v>
      </c>
      <c r="D53" s="44">
        <v>210.18</v>
      </c>
      <c r="E53" s="44">
        <v>0</v>
      </c>
      <c r="F53" s="42"/>
      <c r="G53" s="42"/>
      <c r="H53" s="42"/>
      <c r="I53" s="42" t="s">
        <v>354</v>
      </c>
      <c r="J53" s="42"/>
      <c r="K53" s="42"/>
      <c r="L53" s="42"/>
      <c r="M53" s="42"/>
      <c r="N53" s="43" t="s">
        <v>354</v>
      </c>
      <c r="O53" s="43">
        <v>210.18</v>
      </c>
      <c r="P53" s="43">
        <v>0</v>
      </c>
    </row>
    <row r="54" spans="2:16" x14ac:dyDescent="0.25">
      <c r="B54" s="42"/>
      <c r="C54" s="44" t="s">
        <v>355</v>
      </c>
      <c r="D54" s="44">
        <v>151.80000000000001</v>
      </c>
      <c r="E54" s="44">
        <v>1114.6099999999999</v>
      </c>
      <c r="F54" s="42"/>
      <c r="G54" s="42"/>
      <c r="H54" s="42"/>
      <c r="I54" s="42" t="s">
        <v>355</v>
      </c>
      <c r="J54" s="42"/>
      <c r="K54" s="42"/>
      <c r="L54" s="42"/>
      <c r="M54" s="42"/>
      <c r="N54" s="43" t="s">
        <v>355</v>
      </c>
      <c r="O54" s="43">
        <v>151.80000000000001</v>
      </c>
      <c r="P54" s="43">
        <v>1114.6099999999999</v>
      </c>
    </row>
    <row r="55" spans="2:16" x14ac:dyDescent="0.25">
      <c r="B55" s="42"/>
      <c r="C55" s="44" t="s">
        <v>356</v>
      </c>
      <c r="D55" s="44">
        <v>6154.35</v>
      </c>
      <c r="E55" s="44">
        <v>0</v>
      </c>
      <c r="F55" s="42"/>
      <c r="G55" s="42"/>
      <c r="H55" s="42"/>
      <c r="I55" s="42" t="s">
        <v>356</v>
      </c>
      <c r="J55" s="42"/>
      <c r="K55" s="42"/>
      <c r="L55" s="42"/>
      <c r="M55" s="42"/>
      <c r="N55" s="43" t="s">
        <v>356</v>
      </c>
      <c r="O55" s="43">
        <v>6154.35</v>
      </c>
      <c r="P55" s="43">
        <v>0</v>
      </c>
    </row>
    <row r="56" spans="2:16" x14ac:dyDescent="0.25">
      <c r="B56" s="42"/>
      <c r="C56" s="44" t="s">
        <v>357</v>
      </c>
      <c r="D56" s="44">
        <v>0</v>
      </c>
      <c r="E56" s="44">
        <v>949.24</v>
      </c>
      <c r="F56" s="42"/>
      <c r="G56" s="42"/>
      <c r="H56" s="42"/>
      <c r="I56" s="42" t="s">
        <v>357</v>
      </c>
      <c r="J56" s="42"/>
      <c r="K56" s="42"/>
      <c r="L56" s="42"/>
      <c r="M56" s="42"/>
      <c r="N56" s="43" t="s">
        <v>357</v>
      </c>
      <c r="O56" s="43">
        <v>0</v>
      </c>
      <c r="P56" s="43">
        <v>949.24</v>
      </c>
    </row>
    <row r="57" spans="2:16" x14ac:dyDescent="0.25">
      <c r="B57" s="42" t="s">
        <v>358</v>
      </c>
      <c r="C57" s="44" t="s">
        <v>345</v>
      </c>
      <c r="D57" s="44">
        <v>0</v>
      </c>
      <c r="E57" s="44">
        <v>0</v>
      </c>
      <c r="F57" s="42"/>
      <c r="G57" s="42"/>
      <c r="H57" s="42" t="s">
        <v>358</v>
      </c>
      <c r="I57" s="42" t="s">
        <v>345</v>
      </c>
      <c r="J57" s="42"/>
      <c r="K57" s="42"/>
      <c r="L57" s="42"/>
      <c r="M57" s="42" t="s">
        <v>358</v>
      </c>
      <c r="N57" s="43" t="s">
        <v>345</v>
      </c>
      <c r="O57" s="43">
        <v>0</v>
      </c>
      <c r="P57" s="43">
        <v>0</v>
      </c>
    </row>
    <row r="58" spans="2:16" x14ac:dyDescent="0.25">
      <c r="B58" s="42" t="s">
        <v>359</v>
      </c>
      <c r="C58" s="44" t="s">
        <v>360</v>
      </c>
      <c r="D58" s="44">
        <v>0</v>
      </c>
      <c r="E58" s="44">
        <v>0</v>
      </c>
      <c r="F58" s="42"/>
      <c r="G58" s="42"/>
      <c r="H58" s="42" t="s">
        <v>359</v>
      </c>
      <c r="I58" s="42" t="s">
        <v>360</v>
      </c>
      <c r="J58" s="42"/>
      <c r="K58" s="42"/>
      <c r="L58" s="42"/>
      <c r="M58" s="42" t="s">
        <v>359</v>
      </c>
      <c r="N58" s="43" t="s">
        <v>360</v>
      </c>
      <c r="O58" s="43">
        <v>378.41</v>
      </c>
      <c r="P58" s="43">
        <v>0</v>
      </c>
    </row>
    <row r="59" spans="2:16" x14ac:dyDescent="0.25">
      <c r="B59" s="42"/>
      <c r="C59" s="44" t="s">
        <v>345</v>
      </c>
      <c r="D59" s="44">
        <v>331.61</v>
      </c>
      <c r="E59" s="44">
        <v>0</v>
      </c>
      <c r="F59" s="42"/>
      <c r="G59" s="42"/>
      <c r="H59" s="42"/>
      <c r="I59" s="42" t="s">
        <v>345</v>
      </c>
      <c r="J59" s="42"/>
      <c r="K59" s="42"/>
      <c r="L59" s="42"/>
      <c r="M59" s="42"/>
      <c r="N59" s="43" t="s">
        <v>345</v>
      </c>
      <c r="O59" s="43">
        <v>240.63</v>
      </c>
      <c r="P59" s="43">
        <v>0</v>
      </c>
    </row>
    <row r="60" spans="2:16" x14ac:dyDescent="0.25">
      <c r="B60" s="42" t="s">
        <v>361</v>
      </c>
      <c r="C60" s="44" t="s">
        <v>345</v>
      </c>
      <c r="D60" s="44">
        <v>0</v>
      </c>
      <c r="E60" s="44">
        <v>0</v>
      </c>
      <c r="F60" s="42"/>
      <c r="G60" s="42"/>
      <c r="H60" s="42" t="s">
        <v>361</v>
      </c>
      <c r="I60" s="42" t="s">
        <v>345</v>
      </c>
      <c r="J60" s="42"/>
      <c r="K60" s="42"/>
      <c r="L60" s="42"/>
      <c r="M60" s="42" t="s">
        <v>361</v>
      </c>
      <c r="N60" s="43" t="s">
        <v>345</v>
      </c>
      <c r="O60" s="43">
        <v>0</v>
      </c>
      <c r="P60" s="43">
        <v>0</v>
      </c>
    </row>
    <row r="61" spans="2:16" x14ac:dyDescent="0.25">
      <c r="B61" s="42" t="s">
        <v>362</v>
      </c>
      <c r="C61" s="44" t="s">
        <v>345</v>
      </c>
      <c r="D61" s="44">
        <v>0</v>
      </c>
      <c r="E61" s="44">
        <v>0</v>
      </c>
      <c r="F61" s="42"/>
      <c r="G61" s="42"/>
      <c r="H61" s="42" t="s">
        <v>362</v>
      </c>
      <c r="I61" s="42" t="s">
        <v>345</v>
      </c>
      <c r="J61" s="42"/>
      <c r="K61" s="42"/>
      <c r="L61" s="42"/>
      <c r="M61" s="42" t="s">
        <v>362</v>
      </c>
      <c r="N61" s="43" t="s">
        <v>345</v>
      </c>
      <c r="O61" s="43">
        <v>0</v>
      </c>
      <c r="P61" s="43">
        <v>0</v>
      </c>
    </row>
    <row r="62" spans="2:16" x14ac:dyDescent="0.25">
      <c r="B62" s="42" t="s">
        <v>363</v>
      </c>
      <c r="C62" s="44" t="s">
        <v>345</v>
      </c>
      <c r="D62" s="44">
        <v>0</v>
      </c>
      <c r="E62" s="44">
        <v>0</v>
      </c>
      <c r="F62" s="42"/>
      <c r="G62" s="42"/>
      <c r="H62" s="42" t="s">
        <v>363</v>
      </c>
      <c r="I62" s="42" t="s">
        <v>345</v>
      </c>
      <c r="J62" s="42"/>
      <c r="K62" s="42"/>
      <c r="L62" s="42"/>
      <c r="M62" s="42" t="s">
        <v>363</v>
      </c>
      <c r="N62" s="43" t="s">
        <v>345</v>
      </c>
      <c r="O62" s="43">
        <v>0</v>
      </c>
      <c r="P62" s="43">
        <v>0</v>
      </c>
    </row>
    <row r="63" spans="2:16" x14ac:dyDescent="0.25">
      <c r="B63" s="42" t="s">
        <v>364</v>
      </c>
      <c r="C63" s="44" t="s">
        <v>345</v>
      </c>
      <c r="D63" s="44">
        <v>0</v>
      </c>
      <c r="E63" s="44">
        <v>0</v>
      </c>
      <c r="F63" s="42"/>
      <c r="G63" s="42"/>
      <c r="H63" s="42" t="s">
        <v>364</v>
      </c>
      <c r="I63" s="42" t="s">
        <v>345</v>
      </c>
      <c r="J63" s="42"/>
      <c r="K63" s="42"/>
      <c r="L63" s="42"/>
      <c r="M63" s="42" t="s">
        <v>364</v>
      </c>
      <c r="N63" s="43" t="s">
        <v>345</v>
      </c>
      <c r="O63" s="43">
        <v>0</v>
      </c>
      <c r="P63" s="43">
        <v>0</v>
      </c>
    </row>
    <row r="64" spans="2:16" x14ac:dyDescent="0.25">
      <c r="B64" s="42" t="s">
        <v>365</v>
      </c>
      <c r="C64" s="44" t="s">
        <v>366</v>
      </c>
      <c r="D64" s="44">
        <v>0</v>
      </c>
      <c r="E64" s="44">
        <v>0</v>
      </c>
      <c r="F64" s="42"/>
      <c r="G64" s="42"/>
      <c r="H64" s="42" t="s">
        <v>365</v>
      </c>
      <c r="I64" s="42" t="s">
        <v>366</v>
      </c>
      <c r="J64" s="42"/>
      <c r="K64" s="42"/>
      <c r="L64" s="42"/>
      <c r="M64" s="42" t="s">
        <v>365</v>
      </c>
      <c r="N64" s="43" t="s">
        <v>366</v>
      </c>
      <c r="O64" s="43">
        <v>0</v>
      </c>
      <c r="P64" s="43">
        <v>0</v>
      </c>
    </row>
    <row r="65" spans="2:16" x14ac:dyDescent="0.25">
      <c r="B65" s="42"/>
      <c r="C65" s="44" t="s">
        <v>345</v>
      </c>
      <c r="D65" s="44">
        <v>0</v>
      </c>
      <c r="E65" s="44">
        <v>0</v>
      </c>
      <c r="F65" s="42"/>
      <c r="G65" s="42"/>
      <c r="H65" s="42"/>
      <c r="I65" s="42" t="s">
        <v>345</v>
      </c>
      <c r="J65" s="42"/>
      <c r="K65" s="42"/>
      <c r="L65" s="42"/>
      <c r="M65" s="42"/>
      <c r="N65" s="43" t="s">
        <v>345</v>
      </c>
      <c r="O65" s="43">
        <v>0</v>
      </c>
      <c r="P65" s="43">
        <v>0</v>
      </c>
    </row>
    <row r="66" spans="2:16" x14ac:dyDescent="0.25">
      <c r="B66" s="42"/>
      <c r="C66" s="44" t="s">
        <v>367</v>
      </c>
      <c r="D66" s="44">
        <v>0</v>
      </c>
      <c r="E66" s="44">
        <v>10615.83</v>
      </c>
      <c r="F66" s="42"/>
      <c r="G66" s="42"/>
      <c r="H66" s="42"/>
      <c r="I66" s="42" t="s">
        <v>367</v>
      </c>
      <c r="J66" s="42"/>
      <c r="K66" s="42"/>
      <c r="L66" s="42"/>
      <c r="M66" s="42"/>
      <c r="N66" s="43" t="s">
        <v>367</v>
      </c>
      <c r="O66" s="43">
        <v>0</v>
      </c>
      <c r="P66" s="43">
        <v>10633.65</v>
      </c>
    </row>
    <row r="67" spans="2:16" x14ac:dyDescent="0.25">
      <c r="B67" s="42" t="s">
        <v>368</v>
      </c>
      <c r="C67" s="44" t="s">
        <v>345</v>
      </c>
      <c r="D67" s="44">
        <v>0</v>
      </c>
      <c r="E67" s="44">
        <v>0</v>
      </c>
      <c r="F67" s="42"/>
      <c r="G67" s="42"/>
      <c r="H67" s="42" t="s">
        <v>368</v>
      </c>
      <c r="I67" s="42" t="s">
        <v>345</v>
      </c>
      <c r="J67" s="42"/>
      <c r="K67" s="42"/>
      <c r="L67" s="42"/>
      <c r="M67" s="42" t="s">
        <v>368</v>
      </c>
      <c r="N67" s="43" t="s">
        <v>345</v>
      </c>
      <c r="O67" s="43">
        <v>0</v>
      </c>
      <c r="P67" s="43">
        <v>0</v>
      </c>
    </row>
    <row r="68" spans="2:16" x14ac:dyDescent="0.25">
      <c r="B68" s="42" t="s">
        <v>369</v>
      </c>
      <c r="C68" s="44" t="s">
        <v>345</v>
      </c>
      <c r="D68" s="44">
        <v>0</v>
      </c>
      <c r="E68" s="44">
        <v>0</v>
      </c>
      <c r="F68" s="42"/>
      <c r="G68" s="42"/>
      <c r="H68" s="42" t="s">
        <v>369</v>
      </c>
      <c r="I68" s="42" t="s">
        <v>345</v>
      </c>
      <c r="J68" s="42"/>
      <c r="K68" s="42"/>
      <c r="L68" s="42"/>
      <c r="M68" s="42" t="s">
        <v>369</v>
      </c>
      <c r="N68" s="43" t="s">
        <v>345</v>
      </c>
      <c r="O68" s="43">
        <v>0</v>
      </c>
      <c r="P68" s="43">
        <v>0</v>
      </c>
    </row>
    <row r="69" spans="2:16" x14ac:dyDescent="0.25">
      <c r="B69" s="42"/>
      <c r="C69" s="42"/>
      <c r="D69" s="42">
        <f>SUM(D46:D68)</f>
        <v>12539.32</v>
      </c>
      <c r="E69" s="42">
        <f>SUM(E46:E68)</f>
        <v>20333.150000000001</v>
      </c>
      <c r="F69" s="42"/>
      <c r="G69" s="42"/>
      <c r="H69" s="42"/>
      <c r="I69" s="42"/>
      <c r="J69" s="42">
        <f>SUM(J46:J68)</f>
        <v>0</v>
      </c>
      <c r="K69" s="42">
        <f>SUM(K46:K68)</f>
        <v>0</v>
      </c>
      <c r="L69" s="42"/>
      <c r="M69" s="42"/>
      <c r="N69" s="42"/>
      <c r="O69" s="42">
        <f>SUM(O46:O68)</f>
        <v>11848.050000000001</v>
      </c>
      <c r="P69" s="42">
        <f>SUM(P46:P68)</f>
        <v>20406.400000000001</v>
      </c>
    </row>
    <row r="70" spans="2:16" x14ac:dyDescent="0.25">
      <c r="B70" s="42"/>
      <c r="C70" s="42"/>
      <c r="D70" s="42"/>
      <c r="E70" s="42"/>
      <c r="F70" s="42"/>
      <c r="G70" s="42"/>
      <c r="H70" s="42"/>
      <c r="I70" s="42"/>
      <c r="J70" s="42"/>
      <c r="K70" s="42"/>
      <c r="L70" s="42"/>
      <c r="M70" s="42"/>
      <c r="N70" s="42"/>
      <c r="O70" s="42"/>
      <c r="P70" s="42"/>
    </row>
    <row r="71" spans="2:16" x14ac:dyDescent="0.25">
      <c r="B71" s="42"/>
      <c r="C71" s="42"/>
      <c r="D71" s="42"/>
      <c r="E71" s="42"/>
      <c r="F71" s="42"/>
      <c r="G71" s="42"/>
      <c r="H71" s="42"/>
      <c r="I71" s="42"/>
      <c r="J71" s="42">
        <f>D69-J69</f>
        <v>12539.32</v>
      </c>
      <c r="K71" s="42">
        <f>E69-K69</f>
        <v>20333.150000000001</v>
      </c>
      <c r="L71" s="42"/>
      <c r="M71" s="42"/>
      <c r="N71" s="42"/>
      <c r="O71" s="42">
        <f>D69-O69</f>
        <v>691.26999999999862</v>
      </c>
      <c r="P71" s="42">
        <f>E69-P69</f>
        <v>-73.25</v>
      </c>
    </row>
    <row r="74" spans="2:16" x14ac:dyDescent="0.25">
      <c r="B74" s="44" t="s">
        <v>377</v>
      </c>
      <c r="C74" s="44"/>
      <c r="D74" s="44"/>
      <c r="E74" s="44"/>
      <c r="F74" s="44"/>
      <c r="G74" s="44"/>
      <c r="H74" s="44"/>
      <c r="I74" s="44"/>
      <c r="J74" s="44"/>
      <c r="K74" s="44"/>
      <c r="L74" s="44"/>
      <c r="M74" s="44"/>
      <c r="N74" s="44"/>
      <c r="O74" s="44"/>
      <c r="P74" s="44"/>
    </row>
    <row r="75" spans="2:16" x14ac:dyDescent="0.25">
      <c r="B75" s="44" t="s">
        <v>338</v>
      </c>
      <c r="C75" s="44"/>
      <c r="D75" s="44"/>
      <c r="E75" s="44"/>
      <c r="F75" s="44"/>
      <c r="G75" s="44"/>
      <c r="H75" s="44"/>
      <c r="I75" s="44"/>
      <c r="J75" s="44"/>
      <c r="K75" s="44"/>
      <c r="L75" s="44"/>
      <c r="M75" s="44" t="s">
        <v>372</v>
      </c>
      <c r="N75" s="44"/>
      <c r="O75" s="44"/>
      <c r="P75" s="44"/>
    </row>
    <row r="76" spans="2:16" x14ac:dyDescent="0.25">
      <c r="B76" s="44"/>
      <c r="C76" s="44"/>
      <c r="D76" s="44"/>
      <c r="E76" s="44"/>
      <c r="F76" s="44"/>
      <c r="G76" s="44"/>
      <c r="H76" s="44"/>
      <c r="I76" s="44"/>
      <c r="J76" s="44"/>
      <c r="K76" s="44"/>
      <c r="L76" s="44"/>
      <c r="M76" s="44" t="s">
        <v>374</v>
      </c>
      <c r="N76" s="44"/>
      <c r="O76" s="44"/>
      <c r="P76" s="44"/>
    </row>
    <row r="77" spans="2:16" x14ac:dyDescent="0.25">
      <c r="B77" s="44"/>
      <c r="C77" s="44"/>
      <c r="D77" s="44"/>
      <c r="E77" s="44"/>
      <c r="F77" s="44"/>
      <c r="G77" s="44"/>
      <c r="H77" s="44"/>
      <c r="I77" s="44"/>
      <c r="J77" s="44"/>
      <c r="K77" s="44"/>
      <c r="L77" s="44"/>
      <c r="M77" s="44" t="s">
        <v>373</v>
      </c>
      <c r="N77" s="44"/>
      <c r="O77" s="44"/>
      <c r="P77" s="44"/>
    </row>
    <row r="78" spans="2:16" x14ac:dyDescent="0.25">
      <c r="B78" s="4" t="s">
        <v>339</v>
      </c>
      <c r="C78" s="44"/>
      <c r="D78" s="44"/>
      <c r="E78" s="44"/>
      <c r="F78" s="44"/>
      <c r="G78" s="44"/>
      <c r="H78" s="44" t="s">
        <v>370</v>
      </c>
      <c r="I78" s="44"/>
      <c r="J78" s="44"/>
      <c r="K78" s="44"/>
      <c r="L78" s="44"/>
      <c r="M78" s="44" t="s">
        <v>370</v>
      </c>
      <c r="N78" s="44"/>
      <c r="O78" s="44"/>
      <c r="P78" s="44"/>
    </row>
    <row r="79" spans="2:16" x14ac:dyDescent="0.25">
      <c r="B79" s="44"/>
      <c r="C79" s="44"/>
      <c r="D79" s="44"/>
      <c r="E79" s="44"/>
      <c r="F79" s="44"/>
      <c r="G79" s="44"/>
      <c r="H79" s="44"/>
      <c r="I79" s="44"/>
      <c r="J79" s="44"/>
      <c r="K79" s="44"/>
      <c r="L79" s="44"/>
      <c r="M79" s="44"/>
      <c r="N79" s="44"/>
      <c r="O79" s="44"/>
      <c r="P79" s="44"/>
    </row>
    <row r="80" spans="2:16" x14ac:dyDescent="0.25">
      <c r="B80" s="44"/>
      <c r="C80" s="44" t="s">
        <v>341</v>
      </c>
      <c r="D80" s="44" t="s">
        <v>342</v>
      </c>
      <c r="E80" s="44" t="s">
        <v>343</v>
      </c>
      <c r="F80" s="44"/>
      <c r="G80" s="44"/>
      <c r="H80" s="44"/>
      <c r="I80" s="44" t="s">
        <v>341</v>
      </c>
      <c r="J80" s="44" t="s">
        <v>342</v>
      </c>
      <c r="K80" s="44" t="s">
        <v>343</v>
      </c>
      <c r="L80" s="44"/>
      <c r="M80" s="44"/>
      <c r="N80" s="44" t="s">
        <v>341</v>
      </c>
      <c r="O80" s="44" t="s">
        <v>342</v>
      </c>
      <c r="P80" s="44" t="s">
        <v>343</v>
      </c>
    </row>
    <row r="81" spans="2:16" x14ac:dyDescent="0.25">
      <c r="B81" s="44" t="s">
        <v>344</v>
      </c>
      <c r="C81" s="45" t="s">
        <v>345</v>
      </c>
      <c r="D81" s="45">
        <v>0</v>
      </c>
      <c r="E81" s="45">
        <v>7494.12</v>
      </c>
      <c r="F81" s="44"/>
      <c r="G81" s="44"/>
      <c r="H81" s="44" t="s">
        <v>344</v>
      </c>
      <c r="I81" s="44" t="s">
        <v>345</v>
      </c>
      <c r="J81" s="44"/>
      <c r="K81" s="44"/>
      <c r="L81" s="44"/>
      <c r="M81" s="44" t="s">
        <v>344</v>
      </c>
      <c r="N81" s="46" t="s">
        <v>345</v>
      </c>
      <c r="O81" s="46">
        <v>0</v>
      </c>
      <c r="P81" s="46">
        <v>7546.33</v>
      </c>
    </row>
    <row r="82" spans="2:16" x14ac:dyDescent="0.25">
      <c r="B82" s="44" t="s">
        <v>346</v>
      </c>
      <c r="C82" s="45" t="s">
        <v>345</v>
      </c>
      <c r="D82" s="45">
        <v>1891.25</v>
      </c>
      <c r="E82" s="45">
        <v>0</v>
      </c>
      <c r="F82" s="44"/>
      <c r="G82" s="44"/>
      <c r="H82" s="44" t="s">
        <v>346</v>
      </c>
      <c r="I82" s="44" t="s">
        <v>345</v>
      </c>
      <c r="J82" s="44"/>
      <c r="K82" s="44"/>
      <c r="L82" s="44"/>
      <c r="M82" s="44" t="s">
        <v>346</v>
      </c>
      <c r="N82" s="46" t="s">
        <v>345</v>
      </c>
      <c r="O82" s="46">
        <v>1107.5</v>
      </c>
      <c r="P82" s="46">
        <v>0</v>
      </c>
    </row>
    <row r="83" spans="2:16" x14ac:dyDescent="0.25">
      <c r="B83" s="44" t="s">
        <v>347</v>
      </c>
      <c r="C83" s="45" t="s">
        <v>347</v>
      </c>
      <c r="D83" s="45">
        <v>1451.21</v>
      </c>
      <c r="E83" s="45">
        <v>0</v>
      </c>
      <c r="F83" s="44"/>
      <c r="G83" s="44"/>
      <c r="H83" s="44" t="s">
        <v>347</v>
      </c>
      <c r="I83" s="44" t="s">
        <v>347</v>
      </c>
      <c r="J83" s="44"/>
      <c r="K83" s="44"/>
      <c r="L83" s="44"/>
      <c r="M83" s="44" t="s">
        <v>347</v>
      </c>
      <c r="N83" s="46" t="s">
        <v>347</v>
      </c>
      <c r="O83" s="46">
        <v>1451.21</v>
      </c>
      <c r="P83" s="46">
        <v>0</v>
      </c>
    </row>
    <row r="84" spans="2:16" x14ac:dyDescent="0.25">
      <c r="B84" s="44"/>
      <c r="C84" s="45" t="s">
        <v>348</v>
      </c>
      <c r="D84" s="45">
        <v>106.28</v>
      </c>
      <c r="E84" s="45">
        <v>0</v>
      </c>
      <c r="F84" s="44"/>
      <c r="G84" s="44"/>
      <c r="H84" s="44"/>
      <c r="I84" s="44" t="s">
        <v>348</v>
      </c>
      <c r="J84" s="44"/>
      <c r="K84" s="44"/>
      <c r="L84" s="44"/>
      <c r="M84" s="44"/>
      <c r="N84" s="46" t="s">
        <v>348</v>
      </c>
      <c r="O84" s="46">
        <v>106.28</v>
      </c>
      <c r="P84" s="46">
        <v>0</v>
      </c>
    </row>
    <row r="85" spans="2:16" x14ac:dyDescent="0.25">
      <c r="B85" s="44" t="s">
        <v>349</v>
      </c>
      <c r="C85" s="45" t="s">
        <v>350</v>
      </c>
      <c r="D85" s="45">
        <v>457.71</v>
      </c>
      <c r="E85" s="45">
        <v>0</v>
      </c>
      <c r="F85" s="44"/>
      <c r="G85" s="44"/>
      <c r="H85" s="44" t="s">
        <v>349</v>
      </c>
      <c r="I85" s="44" t="s">
        <v>350</v>
      </c>
      <c r="J85" s="44"/>
      <c r="K85" s="44"/>
      <c r="L85" s="44"/>
      <c r="M85" s="44" t="s">
        <v>349</v>
      </c>
      <c r="N85" s="46" t="s">
        <v>350</v>
      </c>
      <c r="O85" s="46">
        <v>457.71</v>
      </c>
      <c r="P85" s="46">
        <v>0</v>
      </c>
    </row>
    <row r="86" spans="2:16" x14ac:dyDescent="0.25">
      <c r="B86" s="44" t="s">
        <v>351</v>
      </c>
      <c r="C86" s="45" t="s">
        <v>352</v>
      </c>
      <c r="D86" s="45">
        <v>411.72</v>
      </c>
      <c r="E86" s="45">
        <v>0</v>
      </c>
      <c r="F86" s="44"/>
      <c r="G86" s="44"/>
      <c r="H86" s="44" t="s">
        <v>351</v>
      </c>
      <c r="I86" s="44" t="s">
        <v>352</v>
      </c>
      <c r="J86" s="44"/>
      <c r="K86" s="44"/>
      <c r="L86" s="44"/>
      <c r="M86" s="44" t="s">
        <v>351</v>
      </c>
      <c r="N86" s="46" t="s">
        <v>352</v>
      </c>
      <c r="O86" s="46">
        <v>411.72</v>
      </c>
      <c r="P86" s="46">
        <v>0</v>
      </c>
    </row>
    <row r="87" spans="2:16" x14ac:dyDescent="0.25">
      <c r="B87" s="44"/>
      <c r="C87" s="45" t="s">
        <v>353</v>
      </c>
      <c r="D87" s="45">
        <v>1337.35</v>
      </c>
      <c r="E87" s="45">
        <v>0</v>
      </c>
      <c r="F87" s="44"/>
      <c r="G87" s="44"/>
      <c r="H87" s="44"/>
      <c r="I87" s="44" t="s">
        <v>353</v>
      </c>
      <c r="J87" s="44"/>
      <c r="K87" s="44"/>
      <c r="L87" s="44"/>
      <c r="M87" s="44"/>
      <c r="N87" s="46" t="s">
        <v>353</v>
      </c>
      <c r="O87" s="46">
        <v>1337.35</v>
      </c>
      <c r="P87" s="46">
        <v>0</v>
      </c>
    </row>
    <row r="88" spans="2:16" x14ac:dyDescent="0.25">
      <c r="B88" s="44"/>
      <c r="C88" s="45" t="s">
        <v>354</v>
      </c>
      <c r="D88" s="45">
        <v>210.18</v>
      </c>
      <c r="E88" s="45">
        <v>0</v>
      </c>
      <c r="F88" s="44"/>
      <c r="G88" s="44"/>
      <c r="H88" s="44"/>
      <c r="I88" s="44" t="s">
        <v>354</v>
      </c>
      <c r="J88" s="44"/>
      <c r="K88" s="44"/>
      <c r="L88" s="44"/>
      <c r="M88" s="44"/>
      <c r="N88" s="46" t="s">
        <v>354</v>
      </c>
      <c r="O88" s="46">
        <v>210.18</v>
      </c>
      <c r="P88" s="46">
        <v>0</v>
      </c>
    </row>
    <row r="89" spans="2:16" x14ac:dyDescent="0.25">
      <c r="B89" s="44"/>
      <c r="C89" s="45" t="s">
        <v>355</v>
      </c>
      <c r="D89" s="45">
        <v>151.80000000000001</v>
      </c>
      <c r="E89" s="45">
        <v>1114.6099999999999</v>
      </c>
      <c r="F89" s="44"/>
      <c r="G89" s="44"/>
      <c r="H89" s="44"/>
      <c r="I89" s="44" t="s">
        <v>355</v>
      </c>
      <c r="J89" s="44"/>
      <c r="K89" s="44"/>
      <c r="L89" s="44"/>
      <c r="M89" s="44"/>
      <c r="N89" s="46" t="s">
        <v>355</v>
      </c>
      <c r="O89" s="46">
        <v>151.80000000000001</v>
      </c>
      <c r="P89" s="46">
        <v>1114.6099999999999</v>
      </c>
    </row>
    <row r="90" spans="2:16" x14ac:dyDescent="0.25">
      <c r="B90" s="44"/>
      <c r="C90" s="45" t="s">
        <v>356</v>
      </c>
      <c r="D90" s="45">
        <v>6154.35</v>
      </c>
      <c r="E90" s="45">
        <v>0</v>
      </c>
      <c r="F90" s="44"/>
      <c r="G90" s="44"/>
      <c r="H90" s="44"/>
      <c r="I90" s="44" t="s">
        <v>356</v>
      </c>
      <c r="J90" s="44"/>
      <c r="K90" s="44"/>
      <c r="L90" s="44"/>
      <c r="M90" s="44"/>
      <c r="N90" s="46" t="s">
        <v>356</v>
      </c>
      <c r="O90" s="46">
        <v>6154.35</v>
      </c>
      <c r="P90" s="46">
        <v>0</v>
      </c>
    </row>
    <row r="91" spans="2:16" x14ac:dyDescent="0.25">
      <c r="B91" s="44"/>
      <c r="C91" s="45" t="s">
        <v>357</v>
      </c>
      <c r="D91" s="45">
        <v>0</v>
      </c>
      <c r="E91" s="45">
        <v>949.24</v>
      </c>
      <c r="F91" s="44"/>
      <c r="G91" s="44"/>
      <c r="H91" s="44"/>
      <c r="I91" s="44" t="s">
        <v>357</v>
      </c>
      <c r="J91" s="44"/>
      <c r="K91" s="44"/>
      <c r="L91" s="44"/>
      <c r="M91" s="44"/>
      <c r="N91" s="46" t="s">
        <v>357</v>
      </c>
      <c r="O91" s="46">
        <v>0</v>
      </c>
      <c r="P91" s="46">
        <v>949.24</v>
      </c>
    </row>
    <row r="92" spans="2:16" x14ac:dyDescent="0.25">
      <c r="B92" s="44" t="s">
        <v>358</v>
      </c>
      <c r="C92" s="45" t="s">
        <v>345</v>
      </c>
      <c r="D92" s="45">
        <v>0</v>
      </c>
      <c r="E92" s="45">
        <v>0</v>
      </c>
      <c r="F92" s="44"/>
      <c r="G92" s="44"/>
      <c r="H92" s="44" t="s">
        <v>358</v>
      </c>
      <c r="I92" s="44" t="s">
        <v>345</v>
      </c>
      <c r="J92" s="44"/>
      <c r="K92" s="44"/>
      <c r="L92" s="44"/>
      <c r="M92" s="44" t="s">
        <v>358</v>
      </c>
      <c r="N92" s="46" t="s">
        <v>345</v>
      </c>
      <c r="O92" s="46">
        <v>0</v>
      </c>
      <c r="P92" s="46">
        <v>0</v>
      </c>
    </row>
    <row r="93" spans="2:16" x14ac:dyDescent="0.25">
      <c r="B93" s="44" t="s">
        <v>359</v>
      </c>
      <c r="C93" s="45" t="s">
        <v>360</v>
      </c>
      <c r="D93" s="45">
        <v>0</v>
      </c>
      <c r="E93" s="45">
        <v>0</v>
      </c>
      <c r="F93" s="44"/>
      <c r="G93" s="44"/>
      <c r="H93" s="44" t="s">
        <v>359</v>
      </c>
      <c r="I93" s="44" t="s">
        <v>360</v>
      </c>
      <c r="J93" s="44"/>
      <c r="K93" s="44"/>
      <c r="L93" s="44"/>
      <c r="M93" s="44" t="s">
        <v>359</v>
      </c>
      <c r="N93" s="46" t="s">
        <v>360</v>
      </c>
      <c r="O93" s="46">
        <v>349.98</v>
      </c>
      <c r="P93" s="46">
        <v>0</v>
      </c>
    </row>
    <row r="94" spans="2:16" x14ac:dyDescent="0.25">
      <c r="B94" s="44"/>
      <c r="C94" s="45" t="s">
        <v>345</v>
      </c>
      <c r="D94" s="45">
        <v>319.93</v>
      </c>
      <c r="E94" s="45">
        <v>0</v>
      </c>
      <c r="F94" s="44"/>
      <c r="G94" s="44"/>
      <c r="H94" s="44"/>
      <c r="I94" s="44" t="s">
        <v>345</v>
      </c>
      <c r="J94" s="44"/>
      <c r="K94" s="44"/>
      <c r="L94" s="44"/>
      <c r="M94" s="44"/>
      <c r="N94" s="46" t="s">
        <v>345</v>
      </c>
      <c r="O94" s="46">
        <v>247.45</v>
      </c>
      <c r="P94" s="46">
        <v>0</v>
      </c>
    </row>
    <row r="95" spans="2:16" x14ac:dyDescent="0.25">
      <c r="B95" s="44" t="s">
        <v>361</v>
      </c>
      <c r="C95" s="45" t="s">
        <v>345</v>
      </c>
      <c r="D95" s="45">
        <v>0</v>
      </c>
      <c r="E95" s="45">
        <v>0</v>
      </c>
      <c r="F95" s="44"/>
      <c r="G95" s="44"/>
      <c r="H95" s="44" t="s">
        <v>361</v>
      </c>
      <c r="I95" s="44" t="s">
        <v>345</v>
      </c>
      <c r="J95" s="44"/>
      <c r="K95" s="44"/>
      <c r="L95" s="44"/>
      <c r="M95" s="44" t="s">
        <v>361</v>
      </c>
      <c r="N95" s="46" t="s">
        <v>345</v>
      </c>
      <c r="O95" s="46">
        <v>0</v>
      </c>
      <c r="P95" s="46">
        <v>0</v>
      </c>
    </row>
    <row r="96" spans="2:16" x14ac:dyDescent="0.25">
      <c r="B96" s="44" t="s">
        <v>362</v>
      </c>
      <c r="C96" s="45" t="s">
        <v>345</v>
      </c>
      <c r="D96" s="45">
        <v>0</v>
      </c>
      <c r="E96" s="45">
        <v>0</v>
      </c>
      <c r="F96" s="44"/>
      <c r="G96" s="44"/>
      <c r="H96" s="44" t="s">
        <v>362</v>
      </c>
      <c r="I96" s="44" t="s">
        <v>345</v>
      </c>
      <c r="J96" s="44"/>
      <c r="K96" s="44"/>
      <c r="L96" s="44"/>
      <c r="M96" s="44" t="s">
        <v>362</v>
      </c>
      <c r="N96" s="46" t="s">
        <v>345</v>
      </c>
      <c r="O96" s="46">
        <v>0</v>
      </c>
      <c r="P96" s="46">
        <v>0</v>
      </c>
    </row>
    <row r="97" spans="2:16" x14ac:dyDescent="0.25">
      <c r="B97" s="44" t="s">
        <v>363</v>
      </c>
      <c r="C97" s="45" t="s">
        <v>345</v>
      </c>
      <c r="D97" s="45">
        <v>0</v>
      </c>
      <c r="E97" s="45">
        <v>0</v>
      </c>
      <c r="F97" s="44"/>
      <c r="G97" s="44"/>
      <c r="H97" s="44" t="s">
        <v>363</v>
      </c>
      <c r="I97" s="44" t="s">
        <v>345</v>
      </c>
      <c r="J97" s="44"/>
      <c r="K97" s="44"/>
      <c r="L97" s="44"/>
      <c r="M97" s="44" t="s">
        <v>363</v>
      </c>
      <c r="N97" s="46" t="s">
        <v>345</v>
      </c>
      <c r="O97" s="46">
        <v>0</v>
      </c>
      <c r="P97" s="46">
        <v>0</v>
      </c>
    </row>
    <row r="98" spans="2:16" x14ac:dyDescent="0.25">
      <c r="B98" s="44" t="s">
        <v>364</v>
      </c>
      <c r="C98" s="45" t="s">
        <v>345</v>
      </c>
      <c r="D98" s="45">
        <v>0</v>
      </c>
      <c r="E98" s="45">
        <v>0</v>
      </c>
      <c r="F98" s="44"/>
      <c r="G98" s="44"/>
      <c r="H98" s="44" t="s">
        <v>364</v>
      </c>
      <c r="I98" s="44" t="s">
        <v>345</v>
      </c>
      <c r="J98" s="44"/>
      <c r="K98" s="44"/>
      <c r="L98" s="44"/>
      <c r="M98" s="44" t="s">
        <v>364</v>
      </c>
      <c r="N98" s="46" t="s">
        <v>345</v>
      </c>
      <c r="O98" s="46">
        <v>0</v>
      </c>
      <c r="P98" s="46">
        <v>0</v>
      </c>
    </row>
    <row r="99" spans="2:16" x14ac:dyDescent="0.25">
      <c r="B99" s="44" t="s">
        <v>365</v>
      </c>
      <c r="C99" s="45" t="s">
        <v>366</v>
      </c>
      <c r="D99" s="45">
        <v>0</v>
      </c>
      <c r="E99" s="45">
        <v>0</v>
      </c>
      <c r="F99" s="44"/>
      <c r="G99" s="44"/>
      <c r="H99" s="44" t="s">
        <v>365</v>
      </c>
      <c r="I99" s="44" t="s">
        <v>366</v>
      </c>
      <c r="J99" s="44"/>
      <c r="K99" s="44"/>
      <c r="L99" s="44"/>
      <c r="M99" s="44" t="s">
        <v>365</v>
      </c>
      <c r="N99" s="46" t="s">
        <v>366</v>
      </c>
      <c r="O99" s="46">
        <v>0</v>
      </c>
      <c r="P99" s="46">
        <v>0</v>
      </c>
    </row>
    <row r="100" spans="2:16" x14ac:dyDescent="0.25">
      <c r="B100" s="44"/>
      <c r="C100" s="45" t="s">
        <v>345</v>
      </c>
      <c r="D100" s="45">
        <v>0</v>
      </c>
      <c r="E100" s="45">
        <v>0</v>
      </c>
      <c r="F100" s="44"/>
      <c r="G100" s="44"/>
      <c r="H100" s="44"/>
      <c r="I100" s="44" t="s">
        <v>345</v>
      </c>
      <c r="J100" s="44"/>
      <c r="K100" s="44"/>
      <c r="L100" s="44"/>
      <c r="M100" s="44"/>
      <c r="N100" s="46" t="s">
        <v>345</v>
      </c>
      <c r="O100" s="46">
        <v>0</v>
      </c>
      <c r="P100" s="46">
        <v>0</v>
      </c>
    </row>
    <row r="101" spans="2:16" x14ac:dyDescent="0.25">
      <c r="B101" s="44"/>
      <c r="C101" s="45" t="s">
        <v>367</v>
      </c>
      <c r="D101" s="45">
        <v>0</v>
      </c>
      <c r="E101" s="45">
        <v>10617.14</v>
      </c>
      <c r="F101" s="44"/>
      <c r="G101" s="44"/>
      <c r="H101" s="44"/>
      <c r="I101" s="44" t="s">
        <v>367</v>
      </c>
      <c r="J101" s="44"/>
      <c r="K101" s="44"/>
      <c r="L101" s="44"/>
      <c r="M101" s="44"/>
      <c r="N101" s="46" t="s">
        <v>367</v>
      </c>
      <c r="O101" s="46">
        <v>0</v>
      </c>
      <c r="P101" s="46">
        <v>10633.32</v>
      </c>
    </row>
    <row r="102" spans="2:16" x14ac:dyDescent="0.25">
      <c r="B102" s="44" t="s">
        <v>368</v>
      </c>
      <c r="C102" s="45" t="s">
        <v>345</v>
      </c>
      <c r="D102" s="45">
        <v>0</v>
      </c>
      <c r="E102" s="45">
        <v>0</v>
      </c>
      <c r="F102" s="44"/>
      <c r="G102" s="44"/>
      <c r="H102" s="44" t="s">
        <v>368</v>
      </c>
      <c r="I102" s="44" t="s">
        <v>345</v>
      </c>
      <c r="J102" s="44"/>
      <c r="K102" s="44"/>
      <c r="L102" s="44"/>
      <c r="M102" s="44" t="s">
        <v>368</v>
      </c>
      <c r="N102" s="46" t="s">
        <v>345</v>
      </c>
      <c r="O102" s="46">
        <v>0</v>
      </c>
      <c r="P102" s="46">
        <v>0</v>
      </c>
    </row>
    <row r="103" spans="2:16" x14ac:dyDescent="0.25">
      <c r="B103" s="44" t="s">
        <v>369</v>
      </c>
      <c r="C103" s="45" t="s">
        <v>345</v>
      </c>
      <c r="D103" s="45">
        <v>0</v>
      </c>
      <c r="E103" s="45">
        <v>0</v>
      </c>
      <c r="F103" s="44"/>
      <c r="G103" s="44"/>
      <c r="H103" s="44" t="s">
        <v>369</v>
      </c>
      <c r="I103" s="44" t="s">
        <v>345</v>
      </c>
      <c r="J103" s="44"/>
      <c r="K103" s="44"/>
      <c r="L103" s="44"/>
      <c r="M103" s="44" t="s">
        <v>369</v>
      </c>
      <c r="N103" s="46" t="s">
        <v>345</v>
      </c>
      <c r="O103" s="46">
        <v>0</v>
      </c>
      <c r="P103" s="46">
        <v>0</v>
      </c>
    </row>
    <row r="104" spans="2:16" x14ac:dyDescent="0.25">
      <c r="B104" s="44" t="s">
        <v>378</v>
      </c>
      <c r="C104" s="44"/>
      <c r="D104" s="44">
        <f>SUM(D81:D103)</f>
        <v>12491.780000000002</v>
      </c>
      <c r="E104" s="44">
        <f>SUM(E81:E103)</f>
        <v>20175.11</v>
      </c>
      <c r="F104" s="44"/>
      <c r="G104" s="44"/>
      <c r="H104" s="44"/>
      <c r="I104" s="44"/>
      <c r="J104" s="44">
        <f>SUM(J81:J103)</f>
        <v>0</v>
      </c>
      <c r="K104" s="44">
        <f>SUM(K81:K103)</f>
        <v>0</v>
      </c>
      <c r="L104" s="44"/>
      <c r="M104" s="44"/>
      <c r="N104" s="44"/>
      <c r="O104" s="44">
        <f>SUM(O81:O103)</f>
        <v>11985.530000000002</v>
      </c>
      <c r="P104" s="44">
        <f>SUM(P81:P103)</f>
        <v>20243.5</v>
      </c>
    </row>
    <row r="105" spans="2:16" x14ac:dyDescent="0.25">
      <c r="B105" s="44"/>
      <c r="C105" s="44"/>
      <c r="D105" s="44"/>
      <c r="E105" s="44"/>
      <c r="F105" s="44"/>
      <c r="G105" s="44"/>
      <c r="H105" s="44"/>
      <c r="I105" s="44"/>
      <c r="J105" s="44"/>
      <c r="K105" s="44"/>
      <c r="L105" s="44"/>
      <c r="M105" s="44"/>
      <c r="N105" s="44"/>
      <c r="O105" s="44"/>
      <c r="P105" s="44"/>
    </row>
    <row r="106" spans="2:16" x14ac:dyDescent="0.25">
      <c r="B106" s="44"/>
      <c r="C106" s="44"/>
      <c r="D106" s="44"/>
      <c r="E106" s="44"/>
      <c r="F106" s="44"/>
      <c r="G106" s="44"/>
      <c r="H106" s="44"/>
      <c r="I106" s="44"/>
      <c r="J106" s="44">
        <f>D104-J104</f>
        <v>12491.780000000002</v>
      </c>
      <c r="K106" s="44">
        <f>E104-K104</f>
        <v>20175.11</v>
      </c>
      <c r="L106" s="44"/>
      <c r="M106" s="44"/>
      <c r="N106" s="44"/>
      <c r="O106" s="44">
        <f>D104-O104</f>
        <v>506.25</v>
      </c>
      <c r="P106" s="44">
        <f>E104-P104</f>
        <v>-68.389999999999418</v>
      </c>
    </row>
  </sheetData>
  <pageMargins left="0.7" right="0.7" top="0.75" bottom="0.75" header="0.3" footer="0.3"/>
  <pageSetup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17772-0524-4BA9-8E2F-62AEAAB9347F}">
  <dimension ref="A1:U83"/>
  <sheetViews>
    <sheetView zoomScaleNormal="100" workbookViewId="0">
      <pane xSplit="1" ySplit="3" topLeftCell="B4" activePane="bottomRight" state="frozen"/>
      <selection pane="topRight" activeCell="B1" sqref="B1"/>
      <selection pane="bottomLeft" activeCell="A4" sqref="A4"/>
      <selection pane="bottomRight" activeCell="H10" sqref="H10"/>
    </sheetView>
  </sheetViews>
  <sheetFormatPr defaultRowHeight="15" x14ac:dyDescent="0.25"/>
  <cols>
    <col min="1" max="1" width="66.28515625" customWidth="1"/>
    <col min="2" max="2" width="18.42578125" customWidth="1"/>
    <col min="3" max="3" width="12.28515625" customWidth="1"/>
    <col min="8" max="8" width="4.5703125" customWidth="1"/>
    <col min="9" max="9" width="11" customWidth="1"/>
  </cols>
  <sheetData>
    <row r="1" spans="1:14" x14ac:dyDescent="0.25">
      <c r="A1" s="4" t="s">
        <v>164</v>
      </c>
      <c r="B1" s="48" t="s">
        <v>259</v>
      </c>
      <c r="C1" s="48"/>
      <c r="D1" s="48"/>
      <c r="E1" s="48"/>
      <c r="F1" s="48"/>
      <c r="G1" s="48"/>
      <c r="I1" t="s">
        <v>306</v>
      </c>
      <c r="N1" t="s">
        <v>332</v>
      </c>
    </row>
    <row r="2" spans="1:14" x14ac:dyDescent="0.25">
      <c r="A2" t="s">
        <v>165</v>
      </c>
      <c r="B2" s="48" t="s">
        <v>311</v>
      </c>
      <c r="C2" s="48"/>
      <c r="D2" s="48" t="s">
        <v>310</v>
      </c>
      <c r="E2" s="48"/>
      <c r="F2" s="48"/>
      <c r="G2" s="48"/>
      <c r="I2" t="s">
        <v>302</v>
      </c>
      <c r="J2" t="s">
        <v>260</v>
      </c>
      <c r="N2" t="s">
        <v>333</v>
      </c>
    </row>
    <row r="3" spans="1:14" x14ac:dyDescent="0.25">
      <c r="A3" s="25" t="s">
        <v>166</v>
      </c>
      <c r="B3" s="9">
        <v>68</v>
      </c>
      <c r="C3" s="9">
        <v>70</v>
      </c>
      <c r="D3" s="41" t="s">
        <v>320</v>
      </c>
      <c r="E3" s="41" t="s">
        <v>321</v>
      </c>
      <c r="F3" s="9">
        <v>74</v>
      </c>
      <c r="G3" s="9">
        <v>76</v>
      </c>
      <c r="I3" t="s">
        <v>142</v>
      </c>
      <c r="J3" t="s">
        <v>167</v>
      </c>
      <c r="L3" t="s">
        <v>168</v>
      </c>
    </row>
    <row r="4" spans="1:14" x14ac:dyDescent="0.25">
      <c r="A4" t="s">
        <v>169</v>
      </c>
      <c r="D4" s="49" t="s">
        <v>322</v>
      </c>
      <c r="E4" s="49"/>
    </row>
    <row r="5" spans="1:14" x14ac:dyDescent="0.25">
      <c r="A5" t="s">
        <v>170</v>
      </c>
      <c r="B5">
        <v>-36.619999999998981</v>
      </c>
      <c r="C5">
        <v>4.0400000000008731</v>
      </c>
      <c r="D5">
        <v>0</v>
      </c>
      <c r="E5">
        <v>0</v>
      </c>
      <c r="F5" s="18">
        <v>-0.23999999999796273</v>
      </c>
      <c r="G5">
        <v>-0.25</v>
      </c>
      <c r="I5" t="s">
        <v>171</v>
      </c>
      <c r="J5" t="s">
        <v>171</v>
      </c>
      <c r="L5" t="s">
        <v>323</v>
      </c>
    </row>
    <row r="6" spans="1:14" x14ac:dyDescent="0.25">
      <c r="A6" t="s">
        <v>172</v>
      </c>
      <c r="B6">
        <v>-48.539999999997235</v>
      </c>
      <c r="C6">
        <v>-2.0499999999992724</v>
      </c>
      <c r="D6">
        <v>0</v>
      </c>
      <c r="E6">
        <v>0</v>
      </c>
      <c r="F6" s="18">
        <v>-0.23999999999796273</v>
      </c>
      <c r="G6">
        <v>-0.27000000000043656</v>
      </c>
    </row>
    <row r="7" spans="1:14" x14ac:dyDescent="0.25">
      <c r="A7" t="s">
        <v>173</v>
      </c>
      <c r="B7">
        <v>-52.819999999999709</v>
      </c>
      <c r="C7">
        <v>-2.819999999999709</v>
      </c>
      <c r="D7">
        <v>0</v>
      </c>
      <c r="E7">
        <v>0</v>
      </c>
      <c r="F7" s="18">
        <v>-0.29000000000087311</v>
      </c>
      <c r="G7">
        <v>-0.27999999999883585</v>
      </c>
    </row>
    <row r="8" spans="1:14" x14ac:dyDescent="0.25">
      <c r="A8" t="s">
        <v>174</v>
      </c>
      <c r="B8">
        <v>-62.409999999999854</v>
      </c>
      <c r="C8">
        <v>-7.8699999999989814</v>
      </c>
      <c r="D8">
        <v>0</v>
      </c>
      <c r="E8">
        <v>0</v>
      </c>
      <c r="F8" s="18">
        <v>-0.18000000000029104</v>
      </c>
      <c r="G8">
        <v>-0.31999999999970896</v>
      </c>
    </row>
    <row r="9" spans="1:14" x14ac:dyDescent="0.25">
      <c r="A9" t="s">
        <v>175</v>
      </c>
    </row>
    <row r="10" spans="1:14" x14ac:dyDescent="0.25">
      <c r="A10" t="s">
        <v>176</v>
      </c>
      <c r="B10">
        <v>-158.79000000000087</v>
      </c>
      <c r="C10">
        <v>-108.91999999999825</v>
      </c>
      <c r="D10">
        <v>32.30000000000291</v>
      </c>
      <c r="E10">
        <v>128.72999999999593</v>
      </c>
      <c r="F10">
        <v>-0.75999999999476131</v>
      </c>
      <c r="G10" s="18">
        <v>47.770000000004075</v>
      </c>
      <c r="H10">
        <f>AVERAGE(D10:E10)</f>
        <v>80.514999999999418</v>
      </c>
      <c r="I10">
        <f>[1]DEER!C7</f>
        <v>36.200000000000003</v>
      </c>
      <c r="L10" t="s">
        <v>323</v>
      </c>
    </row>
    <row r="11" spans="1:14" x14ac:dyDescent="0.25">
      <c r="A11" t="s">
        <v>178</v>
      </c>
      <c r="B11">
        <v>-194.83000000000175</v>
      </c>
      <c r="C11">
        <v>-135.5</v>
      </c>
      <c r="D11">
        <v>26.650000000001455</v>
      </c>
      <c r="E11">
        <v>34.819999999992433</v>
      </c>
      <c r="F11">
        <v>-53.360000000000582</v>
      </c>
      <c r="G11" s="18">
        <v>20.840000000003783</v>
      </c>
      <c r="H11">
        <f t="shared" ref="H11:H73" si="0">AVERAGE(D11:E11)</f>
        <v>30.734999999996944</v>
      </c>
      <c r="I11">
        <f>[1]DEER!C8</f>
        <v>25.5</v>
      </c>
      <c r="J11">
        <v>55</v>
      </c>
    </row>
    <row r="12" spans="1:14" x14ac:dyDescent="0.25">
      <c r="A12" t="s">
        <v>179</v>
      </c>
      <c r="B12">
        <v>-211.05999999999767</v>
      </c>
      <c r="C12">
        <v>-148.22000000000116</v>
      </c>
      <c r="D12">
        <v>20.950000000004366</v>
      </c>
      <c r="E12">
        <v>-13.979999999995925</v>
      </c>
      <c r="F12">
        <v>-75.799999999995634</v>
      </c>
      <c r="G12" s="18">
        <v>7.9100000000034925</v>
      </c>
      <c r="H12">
        <f t="shared" si="0"/>
        <v>3.4850000000042201</v>
      </c>
      <c r="I12">
        <f>[1]DEER!C9</f>
        <v>19.399999999999999</v>
      </c>
    </row>
    <row r="13" spans="1:14" x14ac:dyDescent="0.25">
      <c r="A13" t="s">
        <v>180</v>
      </c>
      <c r="B13">
        <v>-242.70999999999913</v>
      </c>
      <c r="C13">
        <v>-171.68000000000029</v>
      </c>
      <c r="D13">
        <v>10.880000000004657</v>
      </c>
      <c r="E13">
        <v>-83.580000000001746</v>
      </c>
      <c r="F13">
        <v>-108.18000000000029</v>
      </c>
      <c r="G13" s="18">
        <v>-10.110000000000582</v>
      </c>
      <c r="H13">
        <f t="shared" si="0"/>
        <v>-36.349999999998545</v>
      </c>
      <c r="I13">
        <f>[1]DEER!C10</f>
        <v>12.8</v>
      </c>
    </row>
    <row r="14" spans="1:14" x14ac:dyDescent="0.25">
      <c r="A14" t="s">
        <v>181</v>
      </c>
      <c r="I14" s="26"/>
    </row>
    <row r="15" spans="1:14" x14ac:dyDescent="0.25">
      <c r="A15" t="s">
        <v>182</v>
      </c>
      <c r="B15">
        <v>-12.180000000000291</v>
      </c>
      <c r="C15">
        <v>62.939999999995052</v>
      </c>
      <c r="D15">
        <v>20.610000000000582</v>
      </c>
      <c r="E15">
        <v>-125.9800000000032</v>
      </c>
      <c r="F15" s="18">
        <v>326.30000000000291</v>
      </c>
      <c r="G15">
        <v>-0.02</v>
      </c>
      <c r="H15">
        <f t="shared" si="0"/>
        <v>-52.68500000000131</v>
      </c>
      <c r="I15">
        <f>[1]DEER!D7</f>
        <v>-19.100000000000001</v>
      </c>
      <c r="L15" t="s">
        <v>323</v>
      </c>
    </row>
    <row r="16" spans="1:14" x14ac:dyDescent="0.25">
      <c r="A16" t="s">
        <v>184</v>
      </c>
      <c r="B16">
        <v>-45.060000000004948</v>
      </c>
      <c r="C16">
        <v>40.900000000001455</v>
      </c>
      <c r="D16">
        <v>17.590000000003783</v>
      </c>
      <c r="E16">
        <v>-176.15000000000146</v>
      </c>
      <c r="F16" s="18">
        <v>328.20999999999913</v>
      </c>
      <c r="G16">
        <v>-0.03</v>
      </c>
      <c r="H16">
        <f t="shared" si="0"/>
        <v>-79.279999999998836</v>
      </c>
      <c r="I16">
        <f>[1]DEER!D8</f>
        <v>-35.299999999999997</v>
      </c>
      <c r="J16">
        <v>-142</v>
      </c>
    </row>
    <row r="17" spans="1:16" x14ac:dyDescent="0.25">
      <c r="A17" t="s">
        <v>185</v>
      </c>
      <c r="B17">
        <v>-66.450000000004366</v>
      </c>
      <c r="C17">
        <v>27.069999999999709</v>
      </c>
      <c r="D17">
        <v>14.930000000000291</v>
      </c>
      <c r="E17">
        <v>-254.9800000000032</v>
      </c>
      <c r="F17" s="18">
        <v>322.79000000000087</v>
      </c>
      <c r="G17">
        <v>0</v>
      </c>
      <c r="H17">
        <f t="shared" si="0"/>
        <v>-120.02500000000146</v>
      </c>
      <c r="I17">
        <f>[1]DEER!D9</f>
        <v>-39</v>
      </c>
    </row>
    <row r="18" spans="1:16" x14ac:dyDescent="0.25">
      <c r="A18" t="s">
        <v>186</v>
      </c>
      <c r="B18">
        <v>-104.88000000000466</v>
      </c>
      <c r="C18">
        <v>4.7799999999988358</v>
      </c>
      <c r="D18">
        <v>8.0500000000029104</v>
      </c>
      <c r="E18">
        <v>-342.4800000000032</v>
      </c>
      <c r="F18" s="18">
        <v>310.01000000000204</v>
      </c>
      <c r="G18">
        <v>0.01</v>
      </c>
      <c r="H18">
        <f t="shared" si="0"/>
        <v>-167.21500000000015</v>
      </c>
      <c r="I18">
        <f>[1]DEER!D10</f>
        <v>-41.5</v>
      </c>
    </row>
    <row r="19" spans="1:16" x14ac:dyDescent="0.25">
      <c r="A19" t="s">
        <v>187</v>
      </c>
      <c r="I19" s="26"/>
      <c r="P19" t="s">
        <v>325</v>
      </c>
    </row>
    <row r="20" spans="1:16" x14ac:dyDescent="0.25">
      <c r="A20" t="s">
        <v>188</v>
      </c>
      <c r="B20">
        <v>-105.80999999999767</v>
      </c>
      <c r="C20">
        <v>-57.709999999999127</v>
      </c>
      <c r="D20">
        <v>35.269999999996799</v>
      </c>
      <c r="E20">
        <v>54.510000000002037</v>
      </c>
      <c r="F20">
        <v>59.870000000002619</v>
      </c>
      <c r="G20" s="18">
        <v>108.91</v>
      </c>
      <c r="H20">
        <f t="shared" si="0"/>
        <v>44.889999999999418</v>
      </c>
      <c r="I20">
        <f>[1]DEER!E7</f>
        <v>65</v>
      </c>
      <c r="L20" t="s">
        <v>327</v>
      </c>
      <c r="P20" s="39">
        <v>-15.349999999998545</v>
      </c>
    </row>
    <row r="21" spans="1:16" x14ac:dyDescent="0.25">
      <c r="A21" t="s">
        <v>190</v>
      </c>
      <c r="B21">
        <v>-134.08000000000175</v>
      </c>
      <c r="C21">
        <v>-79.520000000004075</v>
      </c>
      <c r="D21">
        <v>22.419999999998254</v>
      </c>
      <c r="E21">
        <v>-71.69999999999709</v>
      </c>
      <c r="F21">
        <v>9.0800000000017462</v>
      </c>
      <c r="G21" s="18">
        <v>86.52</v>
      </c>
      <c r="H21">
        <f t="shared" si="0"/>
        <v>-24.639999999999418</v>
      </c>
      <c r="I21">
        <f>[1]DEER!E8</f>
        <v>43.3</v>
      </c>
      <c r="J21">
        <v>161</v>
      </c>
      <c r="P21" s="39">
        <v>-119.54999999999563</v>
      </c>
    </row>
    <row r="22" spans="1:16" x14ac:dyDescent="0.25">
      <c r="A22" t="s">
        <v>191</v>
      </c>
      <c r="B22">
        <v>-151.41999999999825</v>
      </c>
      <c r="C22">
        <v>-92.360000000000582</v>
      </c>
      <c r="D22">
        <v>13.75</v>
      </c>
      <c r="E22">
        <v>-138.29999999999563</v>
      </c>
      <c r="F22">
        <v>-13.469999999997526</v>
      </c>
      <c r="G22" s="18">
        <v>74</v>
      </c>
      <c r="H22">
        <f t="shared" si="0"/>
        <v>-62.274999999997817</v>
      </c>
      <c r="I22">
        <f>[1]DEER!E9</f>
        <v>31.9</v>
      </c>
      <c r="P22" s="39">
        <v>-164</v>
      </c>
    </row>
    <row r="23" spans="1:16" x14ac:dyDescent="0.25">
      <c r="A23" t="s">
        <v>192</v>
      </c>
      <c r="B23">
        <v>-188.34000000000378</v>
      </c>
      <c r="C23">
        <v>-115.76000000000204</v>
      </c>
      <c r="D23">
        <v>-1.7099999999991269</v>
      </c>
      <c r="E23">
        <v>-244.02999999999884</v>
      </c>
      <c r="F23">
        <v>-43.409999999999854</v>
      </c>
      <c r="G23" s="18">
        <v>55.95</v>
      </c>
      <c r="H23">
        <f t="shared" si="0"/>
        <v>-122.86999999999898</v>
      </c>
      <c r="I23">
        <f>[1]DEER!E10</f>
        <v>15.1</v>
      </c>
      <c r="P23" s="39">
        <v>-238.08999999999651</v>
      </c>
    </row>
    <row r="24" spans="1:16" x14ac:dyDescent="0.25">
      <c r="A24" t="s">
        <v>193</v>
      </c>
      <c r="I24" s="26"/>
      <c r="P24" s="39"/>
    </row>
    <row r="25" spans="1:16" x14ac:dyDescent="0.25">
      <c r="A25" t="s">
        <v>194</v>
      </c>
      <c r="B25">
        <v>-120.97999999999593</v>
      </c>
      <c r="C25">
        <v>-27.180000000000291</v>
      </c>
      <c r="D25">
        <v>35.5</v>
      </c>
      <c r="E25">
        <v>117.06000000000495</v>
      </c>
      <c r="F25" s="18">
        <v>316.79000000000087</v>
      </c>
      <c r="G25">
        <v>-7.93</v>
      </c>
      <c r="H25">
        <f t="shared" si="0"/>
        <v>76.280000000002474</v>
      </c>
      <c r="I25">
        <f>[1]DEER!F7</f>
        <v>10.7</v>
      </c>
      <c r="L25" t="s">
        <v>328</v>
      </c>
      <c r="P25" s="39">
        <v>8.6700000000055297</v>
      </c>
    </row>
    <row r="26" spans="1:16" x14ac:dyDescent="0.25">
      <c r="A26" t="s">
        <v>195</v>
      </c>
      <c r="B26">
        <v>-169.23999999999796</v>
      </c>
      <c r="C26">
        <v>-60.479999999995925</v>
      </c>
      <c r="D26">
        <v>24.089999999996508</v>
      </c>
      <c r="E26">
        <v>-62.139999999999418</v>
      </c>
      <c r="F26" s="18">
        <v>317.54000000000087</v>
      </c>
      <c r="G26">
        <v>-13.98</v>
      </c>
      <c r="H26">
        <f t="shared" si="0"/>
        <v>-19.025000000001455</v>
      </c>
      <c r="I26">
        <f>[1]DEER!F8</f>
        <v>8.31</v>
      </c>
      <c r="J26">
        <v>-63</v>
      </c>
      <c r="P26" s="39">
        <v>-179.79000000000087</v>
      </c>
    </row>
    <row r="27" spans="1:16" x14ac:dyDescent="0.25">
      <c r="A27" t="s">
        <v>196</v>
      </c>
      <c r="B27">
        <v>-187.86999999999534</v>
      </c>
      <c r="C27">
        <v>-80.709999999999127</v>
      </c>
      <c r="D27">
        <v>17.259999999994761</v>
      </c>
      <c r="E27">
        <v>-167.08999999999651</v>
      </c>
      <c r="F27" s="18">
        <v>307.87999999999738</v>
      </c>
      <c r="G27">
        <v>-15.89</v>
      </c>
      <c r="H27">
        <f t="shared" si="0"/>
        <v>-74.915000000000873</v>
      </c>
      <c r="I27">
        <f>[1]DEER!F9</f>
        <v>6.87</v>
      </c>
      <c r="P27" s="39">
        <v>-274.89999999999418</v>
      </c>
    </row>
    <row r="28" spans="1:16" x14ac:dyDescent="0.25">
      <c r="A28" t="s">
        <v>197</v>
      </c>
      <c r="B28">
        <v>-246.77999999999884</v>
      </c>
      <c r="C28">
        <v>-108.66999999999825</v>
      </c>
      <c r="D28">
        <v>6.8499999999985448</v>
      </c>
      <c r="E28">
        <v>-228.52999999999884</v>
      </c>
      <c r="F28" s="18">
        <v>289.55000000000291</v>
      </c>
      <c r="G28">
        <v>-21.53</v>
      </c>
      <c r="H28">
        <f t="shared" si="0"/>
        <v>-110.84000000000015</v>
      </c>
      <c r="I28">
        <f>[1]DEER!F10</f>
        <v>6.96</v>
      </c>
      <c r="P28" s="39">
        <v>-331.16999999999825</v>
      </c>
    </row>
    <row r="29" spans="1:16" x14ac:dyDescent="0.25">
      <c r="A29" t="s">
        <v>198</v>
      </c>
      <c r="P29" s="39"/>
    </row>
    <row r="30" spans="1:16" x14ac:dyDescent="0.25">
      <c r="A30" t="s">
        <v>199</v>
      </c>
      <c r="B30">
        <v>84.030000000002474</v>
      </c>
      <c r="C30">
        <v>124.88000000000102</v>
      </c>
      <c r="D30">
        <v>-10.590000000000146</v>
      </c>
      <c r="E30">
        <v>-156.60000000000582</v>
      </c>
      <c r="F30" s="18">
        <v>532.0099999999984</v>
      </c>
      <c r="G30">
        <v>6.9999999999708962E-2</v>
      </c>
      <c r="H30">
        <f t="shared" si="0"/>
        <v>-83.595000000002983</v>
      </c>
      <c r="I30">
        <f>[1]DEER!G7</f>
        <v>110</v>
      </c>
      <c r="L30" t="s">
        <v>329</v>
      </c>
      <c r="P30" s="39">
        <v>-258.77000000000407</v>
      </c>
    </row>
    <row r="31" spans="1:16" x14ac:dyDescent="0.25">
      <c r="A31" t="s">
        <v>200</v>
      </c>
      <c r="B31">
        <v>60.229999999999563</v>
      </c>
      <c r="C31">
        <v>107.02000000000044</v>
      </c>
      <c r="D31">
        <v>-40.06000000000131</v>
      </c>
      <c r="E31">
        <v>-369.7300000000032</v>
      </c>
      <c r="F31" s="18">
        <v>548.68999999999869</v>
      </c>
      <c r="G31">
        <v>0</v>
      </c>
      <c r="H31">
        <f t="shared" si="0"/>
        <v>-204.89500000000226</v>
      </c>
      <c r="I31">
        <f>[1]DEER!G8</f>
        <v>65.5</v>
      </c>
      <c r="J31" t="s">
        <v>171</v>
      </c>
      <c r="P31" s="39">
        <v>-502.31999999999971</v>
      </c>
    </row>
    <row r="32" spans="1:16" x14ac:dyDescent="0.25">
      <c r="A32" t="s">
        <v>201</v>
      </c>
      <c r="B32">
        <v>44.520000000000437</v>
      </c>
      <c r="C32">
        <v>93.640000000003056</v>
      </c>
      <c r="D32">
        <v>-50.840000000000146</v>
      </c>
      <c r="E32">
        <v>-475.45000000000437</v>
      </c>
      <c r="F32" s="18">
        <v>534.43000000000029</v>
      </c>
      <c r="G32">
        <v>6.0000000001309672E-2</v>
      </c>
      <c r="H32">
        <f t="shared" si="0"/>
        <v>-263.14500000000226</v>
      </c>
      <c r="I32">
        <f>[1]DEER!G9</f>
        <v>44.1</v>
      </c>
      <c r="P32" s="39">
        <v>-622.4600000000064</v>
      </c>
    </row>
    <row r="33" spans="1:16" x14ac:dyDescent="0.25">
      <c r="A33" t="s">
        <v>202</v>
      </c>
      <c r="B33">
        <v>17.75</v>
      </c>
      <c r="C33">
        <v>74.510000000002037</v>
      </c>
      <c r="D33">
        <v>-72.30000000000291</v>
      </c>
      <c r="E33">
        <v>-585.77000000000407</v>
      </c>
      <c r="F33" s="18">
        <v>503.41999999999825</v>
      </c>
      <c r="G33">
        <v>-4.9999999999272404E-2</v>
      </c>
      <c r="H33">
        <f t="shared" si="0"/>
        <v>-329.03500000000349</v>
      </c>
      <c r="I33">
        <f>[1]DEER!G10</f>
        <v>33.299999999999997</v>
      </c>
      <c r="P33" s="39">
        <v>-743.37000000000262</v>
      </c>
    </row>
    <row r="34" spans="1:16" x14ac:dyDescent="0.25">
      <c r="A34" t="s">
        <v>203</v>
      </c>
      <c r="P34" s="39"/>
    </row>
    <row r="35" spans="1:16" x14ac:dyDescent="0.25">
      <c r="A35" t="s">
        <v>204</v>
      </c>
      <c r="B35">
        <v>78.43999999999869</v>
      </c>
      <c r="C35">
        <v>106.09999999999854</v>
      </c>
      <c r="D35">
        <v>65.070000000003347</v>
      </c>
      <c r="E35">
        <v>180.93000000000029</v>
      </c>
      <c r="F35" s="18">
        <v>310.57999999999811</v>
      </c>
      <c r="G35">
        <v>77.459999999999127</v>
      </c>
      <c r="H35">
        <f t="shared" si="0"/>
        <v>123.00000000000182</v>
      </c>
      <c r="I35">
        <f>[1]DEER!H7</f>
        <v>185</v>
      </c>
      <c r="L35" t="s">
        <v>329</v>
      </c>
      <c r="P35" s="39">
        <v>-33.690000000002328</v>
      </c>
    </row>
    <row r="36" spans="1:16" x14ac:dyDescent="0.25">
      <c r="A36" t="s">
        <v>205</v>
      </c>
      <c r="B36">
        <v>55.109999999996944</v>
      </c>
      <c r="C36">
        <v>87.090000000000146</v>
      </c>
      <c r="D36">
        <v>43.520000000000437</v>
      </c>
      <c r="E36">
        <v>-28.55000000000291</v>
      </c>
      <c r="F36" s="18">
        <v>296.73999999999796</v>
      </c>
      <c r="G36">
        <v>76.69999999999709</v>
      </c>
      <c r="H36">
        <f t="shared" si="0"/>
        <v>7.4849999999987631</v>
      </c>
      <c r="I36">
        <f>[1]DEER!H8</f>
        <v>176</v>
      </c>
      <c r="J36" t="s">
        <v>171</v>
      </c>
      <c r="P36" s="39">
        <v>-233.4800000000032</v>
      </c>
    </row>
    <row r="37" spans="1:16" x14ac:dyDescent="0.25">
      <c r="A37" t="s">
        <v>206</v>
      </c>
      <c r="B37">
        <v>40.799999999999272</v>
      </c>
      <c r="C37">
        <v>74.090000000000146</v>
      </c>
      <c r="D37">
        <v>28.530000000002474</v>
      </c>
      <c r="E37">
        <v>-142.65000000000146</v>
      </c>
      <c r="F37" s="18">
        <v>281.36999999999898</v>
      </c>
      <c r="G37">
        <v>74.659999999999854</v>
      </c>
      <c r="H37">
        <f t="shared" si="0"/>
        <v>-57.059999999999491</v>
      </c>
      <c r="I37">
        <f>[1]DEER!H9</f>
        <v>179</v>
      </c>
      <c r="P37" s="39">
        <v>-340.2300000000032</v>
      </c>
    </row>
    <row r="38" spans="1:16" x14ac:dyDescent="0.25">
      <c r="A38" t="s">
        <v>207</v>
      </c>
      <c r="B38">
        <v>14.069999999999709</v>
      </c>
      <c r="C38">
        <v>53.119999999998981</v>
      </c>
      <c r="D38">
        <v>4.4600000000027649</v>
      </c>
      <c r="E38">
        <v>-275.70000000000437</v>
      </c>
      <c r="F38" s="18">
        <v>246.48999999999796</v>
      </c>
      <c r="G38">
        <v>69.009999999998399</v>
      </c>
      <c r="H38">
        <f t="shared" si="0"/>
        <v>-135.6200000000008</v>
      </c>
      <c r="I38">
        <f>[1]DEER!H10</f>
        <v>182</v>
      </c>
      <c r="P38" s="39">
        <v>-463.93000000000029</v>
      </c>
    </row>
    <row r="39" spans="1:16" x14ac:dyDescent="0.25">
      <c r="A39" t="s">
        <v>208</v>
      </c>
    </row>
    <row r="40" spans="1:16" x14ac:dyDescent="0.25">
      <c r="A40" s="25" t="s">
        <v>209</v>
      </c>
      <c r="B40" s="25">
        <v>58.819999999999709</v>
      </c>
      <c r="C40" s="25">
        <v>84.720000000001164</v>
      </c>
      <c r="D40" s="40">
        <v>112.20000000000073</v>
      </c>
      <c r="E40">
        <v>304.33000000000175</v>
      </c>
      <c r="F40">
        <v>267.93000000000029</v>
      </c>
      <c r="G40" s="18">
        <v>324.83999999999997</v>
      </c>
      <c r="H40">
        <f t="shared" si="0"/>
        <v>208.26500000000124</v>
      </c>
      <c r="I40">
        <f>[1]DEER!I7</f>
        <v>337</v>
      </c>
      <c r="L40" t="s">
        <v>324</v>
      </c>
    </row>
    <row r="41" spans="1:16" x14ac:dyDescent="0.25">
      <c r="A41" s="25" t="s">
        <v>211</v>
      </c>
      <c r="B41" s="25">
        <v>35.860000000000582</v>
      </c>
      <c r="C41" s="25">
        <v>66.489999999997963</v>
      </c>
      <c r="D41" s="40">
        <v>92.030000000002474</v>
      </c>
      <c r="E41">
        <v>60.510000000002037</v>
      </c>
      <c r="F41">
        <v>236.29999999999927</v>
      </c>
      <c r="G41" s="18">
        <v>329</v>
      </c>
      <c r="H41">
        <f t="shared" si="0"/>
        <v>76.270000000002256</v>
      </c>
      <c r="I41">
        <f>[1]DEER!I8</f>
        <v>325</v>
      </c>
      <c r="J41">
        <v>388</v>
      </c>
      <c r="L41" t="s">
        <v>329</v>
      </c>
    </row>
    <row r="42" spans="1:16" x14ac:dyDescent="0.25">
      <c r="A42" s="25" t="s">
        <v>212</v>
      </c>
      <c r="B42" s="25">
        <v>21.139999999999418</v>
      </c>
      <c r="C42" s="25">
        <v>54.389999999999418</v>
      </c>
      <c r="D42" s="40">
        <v>78.690000000002328</v>
      </c>
      <c r="E42">
        <v>-62.869999999995343</v>
      </c>
      <c r="F42">
        <v>217.38000000000102</v>
      </c>
      <c r="G42" s="18">
        <v>320.27999999999997</v>
      </c>
      <c r="H42">
        <f t="shared" si="0"/>
        <v>7.9100000000034925</v>
      </c>
      <c r="I42">
        <f>[1]DEER!I9</f>
        <v>320</v>
      </c>
    </row>
    <row r="43" spans="1:16" x14ac:dyDescent="0.25">
      <c r="A43" s="25" t="s">
        <v>213</v>
      </c>
      <c r="B43" s="25">
        <v>-1.2099999999991269</v>
      </c>
      <c r="C43" s="25">
        <v>35.220000000001164</v>
      </c>
      <c r="D43" s="40">
        <v>51.980000000003201</v>
      </c>
      <c r="E43">
        <v>-241.02999999999884</v>
      </c>
      <c r="F43">
        <v>180.76000000000204</v>
      </c>
      <c r="G43" s="18">
        <v>299.77999999999997</v>
      </c>
      <c r="H43">
        <f t="shared" si="0"/>
        <v>-94.524999999997817</v>
      </c>
      <c r="I43">
        <f>[1]DEER!I10</f>
        <v>305</v>
      </c>
    </row>
    <row r="44" spans="1:16" x14ac:dyDescent="0.25">
      <c r="A44" s="25" t="s">
        <v>214</v>
      </c>
      <c r="B44" s="25"/>
      <c r="C44" s="25"/>
      <c r="D44" s="37"/>
    </row>
    <row r="45" spans="1:16" x14ac:dyDescent="0.25">
      <c r="A45" s="25" t="s">
        <v>215</v>
      </c>
      <c r="B45" s="25">
        <v>-21.549999999999272</v>
      </c>
      <c r="C45" s="25">
        <v>44.390000000003056</v>
      </c>
      <c r="D45" s="37">
        <v>253.84999999999854</v>
      </c>
      <c r="E45">
        <v>691.95000000000437</v>
      </c>
      <c r="F45" s="18">
        <v>344.57999999999811</v>
      </c>
      <c r="G45">
        <v>125.13</v>
      </c>
      <c r="H45">
        <f t="shared" si="0"/>
        <v>472.90000000000146</v>
      </c>
      <c r="I45">
        <f>[1]DEER!J7</f>
        <v>252</v>
      </c>
      <c r="L45" t="s">
        <v>324</v>
      </c>
    </row>
    <row r="46" spans="1:16" x14ac:dyDescent="0.25">
      <c r="A46" s="25" t="s">
        <v>216</v>
      </c>
      <c r="B46" s="25">
        <v>-53.719999999997526</v>
      </c>
      <c r="C46" s="25">
        <v>20.080000000001746</v>
      </c>
      <c r="D46" s="37">
        <v>241.97999999999956</v>
      </c>
      <c r="E46">
        <v>486.30000000000291</v>
      </c>
      <c r="F46" s="18">
        <v>345.56000000000131</v>
      </c>
      <c r="G46">
        <v>130.61000000000001</v>
      </c>
      <c r="H46">
        <f t="shared" si="0"/>
        <v>364.14000000000124</v>
      </c>
      <c r="I46">
        <f>[1]DEER!J8</f>
        <v>228</v>
      </c>
      <c r="J46">
        <v>451</v>
      </c>
      <c r="L46" t="s">
        <v>330</v>
      </c>
    </row>
    <row r="47" spans="1:16" x14ac:dyDescent="0.25">
      <c r="A47" s="25" t="s">
        <v>217</v>
      </c>
      <c r="B47" s="25">
        <v>-73.039999999997235</v>
      </c>
      <c r="C47" s="25">
        <v>5.2600000000020373</v>
      </c>
      <c r="D47" s="37">
        <v>223.36999999999898</v>
      </c>
      <c r="E47">
        <v>351.12000000000262</v>
      </c>
      <c r="F47" s="18">
        <v>324.79999999999927</v>
      </c>
      <c r="G47">
        <v>126.91</v>
      </c>
      <c r="H47">
        <f t="shared" si="0"/>
        <v>287.2450000000008</v>
      </c>
      <c r="I47">
        <f>[1]DEER!J9</f>
        <v>199</v>
      </c>
    </row>
    <row r="48" spans="1:16" x14ac:dyDescent="0.25">
      <c r="A48" s="25" t="s">
        <v>218</v>
      </c>
      <c r="B48" s="25">
        <v>-111.78999999999724</v>
      </c>
      <c r="C48" s="25">
        <v>-15.029999999998836</v>
      </c>
      <c r="D48" s="37">
        <v>193.40999999999985</v>
      </c>
      <c r="E48">
        <v>141.42000000000553</v>
      </c>
      <c r="F48" s="18">
        <v>291.34000000000015</v>
      </c>
      <c r="G48">
        <v>118.08</v>
      </c>
      <c r="H48">
        <f t="shared" si="0"/>
        <v>167.41500000000269</v>
      </c>
      <c r="I48">
        <f>[1]DEER!J10</f>
        <v>172</v>
      </c>
    </row>
    <row r="49" spans="1:12" x14ac:dyDescent="0.25">
      <c r="A49" s="25" t="s">
        <v>219</v>
      </c>
      <c r="B49" s="25"/>
      <c r="C49" s="25"/>
      <c r="D49" s="37"/>
    </row>
    <row r="50" spans="1:12" x14ac:dyDescent="0.25">
      <c r="A50" s="25" t="s">
        <v>220</v>
      </c>
      <c r="B50" s="25">
        <v>-5242.760000000002</v>
      </c>
      <c r="C50" s="25">
        <v>-166.10000000000218</v>
      </c>
      <c r="D50" s="37">
        <v>89.540000000000873</v>
      </c>
      <c r="E50" s="37">
        <v>366.37000000000262</v>
      </c>
      <c r="F50">
        <v>104.62999999999738</v>
      </c>
      <c r="G50" s="18">
        <v>150</v>
      </c>
      <c r="H50">
        <f t="shared" si="0"/>
        <v>227.95500000000175</v>
      </c>
      <c r="I50">
        <f>[1]DEER!K7</f>
        <v>241</v>
      </c>
      <c r="L50" t="s">
        <v>331</v>
      </c>
    </row>
    <row r="51" spans="1:12" x14ac:dyDescent="0.25">
      <c r="A51" s="25" t="s">
        <v>222</v>
      </c>
      <c r="B51" s="25">
        <v>-8580.5400000000009</v>
      </c>
      <c r="C51" s="25">
        <v>-207.71000000000276</v>
      </c>
      <c r="D51" s="37">
        <v>80.319999999999709</v>
      </c>
      <c r="E51" s="37">
        <v>267.4600000000064</v>
      </c>
      <c r="F51">
        <v>45.879999999997381</v>
      </c>
      <c r="G51" s="18">
        <v>115.64999999999782</v>
      </c>
      <c r="H51">
        <f t="shared" si="0"/>
        <v>173.89000000000306</v>
      </c>
      <c r="I51">
        <f>[1]DEER!K8</f>
        <v>245</v>
      </c>
      <c r="J51">
        <v>522</v>
      </c>
    </row>
    <row r="52" spans="1:12" x14ac:dyDescent="0.25">
      <c r="A52" s="25" t="s">
        <v>223</v>
      </c>
      <c r="B52" s="25">
        <v>-10998.550000000003</v>
      </c>
      <c r="C52" s="25">
        <v>-228.05000000000291</v>
      </c>
      <c r="D52" s="37">
        <v>73.639999999999418</v>
      </c>
      <c r="E52" s="37">
        <v>226.4600000000064</v>
      </c>
      <c r="F52">
        <v>20.079999999998108</v>
      </c>
      <c r="G52" s="18">
        <v>100.87999999999738</v>
      </c>
      <c r="H52">
        <f t="shared" si="0"/>
        <v>150.05000000000291</v>
      </c>
      <c r="I52">
        <f>[1]DEER!K9</f>
        <v>235</v>
      </c>
    </row>
    <row r="53" spans="1:12" x14ac:dyDescent="0.25">
      <c r="A53" s="25" t="s">
        <v>224</v>
      </c>
      <c r="B53" s="25">
        <v>-16144.720000000001</v>
      </c>
      <c r="C53" s="25">
        <v>-542.53000000000247</v>
      </c>
      <c r="D53" s="37">
        <v>59.279999999998836</v>
      </c>
      <c r="E53" s="37">
        <v>153.76000000000204</v>
      </c>
      <c r="F53">
        <v>-18.06000000000131</v>
      </c>
      <c r="G53" s="18">
        <v>77.059999999997672</v>
      </c>
      <c r="H53">
        <f t="shared" si="0"/>
        <v>106.52000000000044</v>
      </c>
      <c r="I53">
        <f>[1]DEER!K10</f>
        <v>212</v>
      </c>
    </row>
    <row r="54" spans="1:12" x14ac:dyDescent="0.25">
      <c r="A54" s="25" t="s">
        <v>225</v>
      </c>
      <c r="B54" s="25"/>
      <c r="C54" s="25"/>
      <c r="D54" s="37"/>
      <c r="G54" s="18"/>
    </row>
    <row r="55" spans="1:12" x14ac:dyDescent="0.25">
      <c r="A55" s="25" t="s">
        <v>226</v>
      </c>
      <c r="B55" s="25">
        <v>-154.90000000000146</v>
      </c>
      <c r="C55" s="25">
        <v>12.709999999999127</v>
      </c>
      <c r="D55" s="40">
        <v>33.680000000000291</v>
      </c>
      <c r="E55" s="40">
        <v>116.0399999999936</v>
      </c>
      <c r="F55">
        <v>73.970000000001164</v>
      </c>
      <c r="G55" s="18">
        <v>88.879999999997381</v>
      </c>
      <c r="H55">
        <f t="shared" si="0"/>
        <v>74.859999999996944</v>
      </c>
      <c r="I55">
        <f>[1]DEER!L7</f>
        <v>228</v>
      </c>
      <c r="L55" t="s">
        <v>221</v>
      </c>
    </row>
    <row r="56" spans="1:12" x14ac:dyDescent="0.25">
      <c r="A56" s="25" t="s">
        <v>227</v>
      </c>
      <c r="B56" s="25">
        <v>-175.91999999999825</v>
      </c>
      <c r="C56" s="25">
        <v>-0.40000000000145519</v>
      </c>
      <c r="D56" s="40">
        <v>29.559999999997672</v>
      </c>
      <c r="E56" s="40">
        <v>63.819999999992433</v>
      </c>
      <c r="F56">
        <v>59.129999999997381</v>
      </c>
      <c r="G56" s="18">
        <v>84.400000000001455</v>
      </c>
      <c r="H56">
        <f t="shared" si="0"/>
        <v>46.689999999995052</v>
      </c>
      <c r="I56">
        <f>[1]DEER!L8</f>
        <v>263</v>
      </c>
      <c r="J56">
        <v>496</v>
      </c>
    </row>
    <row r="57" spans="1:12" x14ac:dyDescent="0.25">
      <c r="A57" s="25" t="s">
        <v>228</v>
      </c>
      <c r="B57" s="25">
        <v>-193.73999999999796</v>
      </c>
      <c r="C57" s="25">
        <v>-10.370000000002619</v>
      </c>
      <c r="D57" s="40">
        <v>26.720000000001164</v>
      </c>
      <c r="E57" s="40">
        <v>40.830000000001746</v>
      </c>
      <c r="F57">
        <v>51.610000000000582</v>
      </c>
      <c r="G57" s="18">
        <v>80.290000000000873</v>
      </c>
      <c r="H57">
        <f t="shared" si="0"/>
        <v>33.775000000001455</v>
      </c>
      <c r="I57">
        <f>[1]DEER!L9</f>
        <v>250</v>
      </c>
    </row>
    <row r="58" spans="1:12" x14ac:dyDescent="0.25">
      <c r="A58" s="25" t="s">
        <v>229</v>
      </c>
      <c r="B58" s="25">
        <v>-228.12000000000262</v>
      </c>
      <c r="C58" s="25">
        <v>-26.309999999997672</v>
      </c>
      <c r="D58" s="40">
        <v>19.099999999998545</v>
      </c>
      <c r="E58" s="40">
        <v>4.4199999999982538</v>
      </c>
      <c r="F58">
        <v>38.650000000001455</v>
      </c>
      <c r="G58" s="18">
        <v>72.809999999997672</v>
      </c>
      <c r="H58">
        <f t="shared" si="0"/>
        <v>11.759999999998399</v>
      </c>
      <c r="I58">
        <f>[1]DEER!L10</f>
        <v>222</v>
      </c>
    </row>
    <row r="59" spans="1:12" x14ac:dyDescent="0.25">
      <c r="A59" s="25" t="s">
        <v>230</v>
      </c>
      <c r="B59" s="25"/>
      <c r="C59" s="25"/>
      <c r="D59" s="37"/>
      <c r="G59" s="18"/>
    </row>
    <row r="60" spans="1:12" x14ac:dyDescent="0.25">
      <c r="A60" s="25" t="s">
        <v>231</v>
      </c>
      <c r="B60" s="25">
        <v>12.879999999997381</v>
      </c>
      <c r="C60" s="25">
        <v>39.009999999994761</v>
      </c>
      <c r="D60" s="40">
        <v>29.55000000000291</v>
      </c>
      <c r="E60" s="40">
        <v>118.65999999999622</v>
      </c>
      <c r="F60">
        <v>85.069999999999709</v>
      </c>
      <c r="G60" s="18">
        <v>108.22999999999593</v>
      </c>
      <c r="H60">
        <f t="shared" si="0"/>
        <v>74.104999999999563</v>
      </c>
      <c r="I60">
        <f>[1]DEER!M7</f>
        <v>161</v>
      </c>
      <c r="L60" t="s">
        <v>314</v>
      </c>
    </row>
    <row r="61" spans="1:12" x14ac:dyDescent="0.25">
      <c r="A61" s="25" t="s">
        <v>233</v>
      </c>
      <c r="B61" s="25">
        <v>-4.930000000000291</v>
      </c>
      <c r="C61" s="25">
        <v>25.669999999998254</v>
      </c>
      <c r="D61" s="40">
        <v>22.620000000002619</v>
      </c>
      <c r="E61" s="40">
        <v>61.360000000000582</v>
      </c>
      <c r="F61">
        <v>56.849999999998545</v>
      </c>
      <c r="G61" s="18">
        <v>95.479999999995925</v>
      </c>
      <c r="H61">
        <f t="shared" si="0"/>
        <v>41.990000000001601</v>
      </c>
      <c r="I61">
        <f>[1]DEER!M8</f>
        <v>147</v>
      </c>
      <c r="J61">
        <v>567</v>
      </c>
    </row>
    <row r="62" spans="1:12" x14ac:dyDescent="0.25">
      <c r="A62" s="25" t="s">
        <v>234</v>
      </c>
      <c r="B62" s="25">
        <v>-16.590000000003783</v>
      </c>
      <c r="C62" s="25">
        <v>16.819999999999709</v>
      </c>
      <c r="D62" s="40">
        <v>17.330000000001746</v>
      </c>
      <c r="E62" s="40">
        <v>35.839999999996508</v>
      </c>
      <c r="F62">
        <v>44.400000000001455</v>
      </c>
      <c r="G62" s="18">
        <v>88.409999999996217</v>
      </c>
      <c r="H62">
        <f t="shared" si="0"/>
        <v>26.584999999999127</v>
      </c>
      <c r="I62">
        <f>[1]DEER!M9</f>
        <v>127</v>
      </c>
    </row>
    <row r="63" spans="1:12" x14ac:dyDescent="0.25">
      <c r="A63" s="25" t="s">
        <v>235</v>
      </c>
      <c r="B63" s="25">
        <v>-32.770000000004075</v>
      </c>
      <c r="C63" s="25">
        <v>1.9699999999938882</v>
      </c>
      <c r="D63" s="40">
        <v>8.5300000000024738</v>
      </c>
      <c r="E63" s="40">
        <v>-3.8100000000049477</v>
      </c>
      <c r="F63">
        <v>26.159999999996217</v>
      </c>
      <c r="G63" s="18">
        <v>74.489999999997963</v>
      </c>
      <c r="H63">
        <f t="shared" si="0"/>
        <v>2.3599999999987631</v>
      </c>
      <c r="I63">
        <f>[1]DEER!M10</f>
        <v>96.9</v>
      </c>
    </row>
    <row r="64" spans="1:12" x14ac:dyDescent="0.25">
      <c r="A64" s="25" t="s">
        <v>236</v>
      </c>
      <c r="B64" s="25"/>
      <c r="C64" s="25"/>
      <c r="D64" s="37"/>
      <c r="G64" s="18"/>
    </row>
    <row r="65" spans="1:21" x14ac:dyDescent="0.25">
      <c r="A65" s="25" t="s">
        <v>237</v>
      </c>
      <c r="B65" s="25">
        <v>51.089999999996508</v>
      </c>
      <c r="C65" s="25">
        <v>69.309999999997672</v>
      </c>
      <c r="D65" s="37">
        <v>70.239999999997963</v>
      </c>
      <c r="E65">
        <v>316.69999999999709</v>
      </c>
      <c r="F65">
        <v>126.89000000000669</v>
      </c>
      <c r="G65" s="18">
        <v>145.62000000000262</v>
      </c>
      <c r="H65">
        <f t="shared" si="0"/>
        <v>193.46999999999753</v>
      </c>
      <c r="I65">
        <f>[1]DEER!N7</f>
        <v>204</v>
      </c>
      <c r="L65" t="s">
        <v>331</v>
      </c>
    </row>
    <row r="66" spans="1:21" x14ac:dyDescent="0.25">
      <c r="A66" s="25" t="s">
        <v>239</v>
      </c>
      <c r="B66" s="25">
        <v>40.159999999996217</v>
      </c>
      <c r="C66" s="25">
        <v>61.75</v>
      </c>
      <c r="D66" s="37">
        <v>63.930000000000291</v>
      </c>
      <c r="E66">
        <v>221.61999999999534</v>
      </c>
      <c r="F66">
        <v>107.91000000000349</v>
      </c>
      <c r="G66" s="18">
        <v>139.62000000000262</v>
      </c>
      <c r="H66">
        <f t="shared" si="0"/>
        <v>142.77499999999782</v>
      </c>
      <c r="I66">
        <f>[1]DEER!N8</f>
        <v>239</v>
      </c>
      <c r="J66" t="s">
        <v>171</v>
      </c>
    </row>
    <row r="67" spans="1:21" x14ac:dyDescent="0.25">
      <c r="A67" s="25" t="s">
        <v>240</v>
      </c>
      <c r="B67" s="25">
        <v>33.189999999995052</v>
      </c>
      <c r="C67" s="25">
        <v>55.599999999998545</v>
      </c>
      <c r="D67" s="37">
        <v>57.279999999998836</v>
      </c>
      <c r="E67">
        <v>172.50999999999476</v>
      </c>
      <c r="F67">
        <v>98.640000000006694</v>
      </c>
      <c r="G67" s="18">
        <v>134.40000000000146</v>
      </c>
      <c r="H67">
        <f t="shared" si="0"/>
        <v>114.8949999999968</v>
      </c>
      <c r="I67">
        <f>[1]DEER!N9</f>
        <v>218</v>
      </c>
      <c r="R67" t="s">
        <v>317</v>
      </c>
      <c r="T67" t="s">
        <v>319</v>
      </c>
    </row>
    <row r="68" spans="1:21" x14ac:dyDescent="0.25">
      <c r="A68" s="25" t="s">
        <v>241</v>
      </c>
      <c r="B68" s="25">
        <v>21.860000000000582</v>
      </c>
      <c r="C68" s="25">
        <v>46.639999999999418</v>
      </c>
      <c r="D68" s="37">
        <v>48.55000000000291</v>
      </c>
      <c r="E68">
        <v>101.88999999999942</v>
      </c>
      <c r="F68">
        <v>83.55000000000291</v>
      </c>
      <c r="G68" s="18">
        <v>124.55000000000291</v>
      </c>
      <c r="H68">
        <f t="shared" si="0"/>
        <v>75.220000000001164</v>
      </c>
      <c r="I68">
        <f>[1]DEER!N10</f>
        <v>188</v>
      </c>
      <c r="R68" t="s">
        <v>318</v>
      </c>
      <c r="T68" t="s">
        <v>318</v>
      </c>
    </row>
    <row r="69" spans="1:21" x14ac:dyDescent="0.25">
      <c r="A69" s="25" t="s">
        <v>242</v>
      </c>
      <c r="B69" s="25"/>
      <c r="C69" s="25"/>
      <c r="D69" s="37"/>
      <c r="G69" s="18"/>
      <c r="R69" s="36">
        <v>32916.910000000003</v>
      </c>
      <c r="T69" s="36">
        <v>32916.910000000003</v>
      </c>
    </row>
    <row r="70" spans="1:21" x14ac:dyDescent="0.25">
      <c r="A70" s="25" t="s">
        <v>243</v>
      </c>
      <c r="B70" s="25">
        <v>-3465.2099999999991</v>
      </c>
      <c r="C70" s="25">
        <v>-3449.3300000000017</v>
      </c>
      <c r="D70" s="40">
        <v>19.619999999998981</v>
      </c>
      <c r="E70" s="40">
        <v>28.839999999996508</v>
      </c>
      <c r="F70">
        <v>-54.580000000001746</v>
      </c>
      <c r="G70" s="18">
        <v>8.7900000000008731</v>
      </c>
      <c r="H70">
        <f t="shared" si="0"/>
        <v>24.229999999997744</v>
      </c>
      <c r="I70">
        <f>[1]DEER!O7</f>
        <v>100</v>
      </c>
      <c r="L70" t="s">
        <v>315</v>
      </c>
      <c r="R70" s="36">
        <v>32858.6</v>
      </c>
      <c r="S70">
        <f>R69-R70</f>
        <v>58.310000000004948</v>
      </c>
      <c r="T70" s="36">
        <v>33348.75</v>
      </c>
      <c r="U70">
        <f>T69-T70</f>
        <v>-431.83999999999651</v>
      </c>
    </row>
    <row r="71" spans="1:21" x14ac:dyDescent="0.25">
      <c r="A71" s="25" t="s">
        <v>244</v>
      </c>
      <c r="B71" s="25">
        <v>-6029.57</v>
      </c>
      <c r="C71" s="25">
        <v>-5992.8499999999985</v>
      </c>
      <c r="D71" s="40">
        <v>11.790000000000873</v>
      </c>
      <c r="E71" s="40">
        <v>-49.060000000004948</v>
      </c>
      <c r="F71">
        <v>-113.41000000000349</v>
      </c>
      <c r="G71" s="18">
        <v>-25.849999999998545</v>
      </c>
      <c r="H71">
        <f t="shared" si="0"/>
        <v>-18.635000000002037</v>
      </c>
      <c r="I71">
        <f>[1]DEER!O8</f>
        <v>126</v>
      </c>
      <c r="J71">
        <v>353</v>
      </c>
      <c r="R71" s="36"/>
      <c r="T71" s="36"/>
    </row>
    <row r="72" spans="1:21" x14ac:dyDescent="0.25">
      <c r="A72" s="25" t="s">
        <v>245</v>
      </c>
      <c r="B72" s="25">
        <v>-7802.2099999999991</v>
      </c>
      <c r="C72" s="25">
        <v>-7756.18</v>
      </c>
      <c r="D72" s="40">
        <v>7.0200000000004366</v>
      </c>
      <c r="E72" s="40">
        <v>-84.380000000004657</v>
      </c>
      <c r="F72">
        <v>-138.05000000000291</v>
      </c>
      <c r="G72" s="18">
        <v>-41.580000000001746</v>
      </c>
      <c r="H72">
        <f t="shared" si="0"/>
        <v>-38.68000000000211</v>
      </c>
      <c r="I72">
        <f>[1]DEER!O9</f>
        <v>123</v>
      </c>
      <c r="R72" s="36"/>
      <c r="T72" s="36"/>
    </row>
    <row r="73" spans="1:21" x14ac:dyDescent="0.25">
      <c r="A73" s="25" t="s">
        <v>246</v>
      </c>
      <c r="B73" s="25">
        <v>-11687.39</v>
      </c>
      <c r="C73" s="25">
        <v>-11620.559999999998</v>
      </c>
      <c r="D73" s="40">
        <v>-2.4599999999991269</v>
      </c>
      <c r="E73" s="40">
        <v>-137.63999999999942</v>
      </c>
      <c r="F73">
        <v>-180.31000000000495</v>
      </c>
      <c r="G73" s="18">
        <v>-68.020000000004075</v>
      </c>
      <c r="H73">
        <f t="shared" si="0"/>
        <v>-70.049999999999272</v>
      </c>
      <c r="I73">
        <f>[1]DEER!O10</f>
        <v>118</v>
      </c>
      <c r="R73" s="36"/>
      <c r="T73" s="36"/>
    </row>
    <row r="74" spans="1:21" x14ac:dyDescent="0.25">
      <c r="A74" t="s">
        <v>247</v>
      </c>
      <c r="G74" s="18"/>
    </row>
    <row r="75" spans="1:21" x14ac:dyDescent="0.25">
      <c r="A75" t="s">
        <v>248</v>
      </c>
      <c r="B75">
        <v>-327.30999999999767</v>
      </c>
      <c r="C75">
        <v>35.620000000002619</v>
      </c>
      <c r="D75" s="37">
        <v>57.549999999999272</v>
      </c>
      <c r="E75" s="37">
        <v>181.02000000000407</v>
      </c>
      <c r="F75">
        <v>108.31999999999971</v>
      </c>
      <c r="G75" s="18">
        <v>108.69999999999709</v>
      </c>
      <c r="H75">
        <f t="shared" ref="H75:H83" si="1">AVERAGE(D75:E75)</f>
        <v>119.28500000000167</v>
      </c>
      <c r="I75">
        <f>[1]DEER!P7</f>
        <v>128</v>
      </c>
      <c r="L75" t="s">
        <v>331</v>
      </c>
    </row>
    <row r="76" spans="1:21" x14ac:dyDescent="0.25">
      <c r="A76" t="s">
        <v>249</v>
      </c>
      <c r="B76">
        <v>-481.02999999999884</v>
      </c>
      <c r="C76">
        <v>23.599999999998545</v>
      </c>
      <c r="D76" s="37">
        <v>50.459999999999127</v>
      </c>
      <c r="E76" s="37">
        <v>122.16999999999825</v>
      </c>
      <c r="F76">
        <v>99.69999999999709</v>
      </c>
      <c r="G76" s="18">
        <v>107.05999999999767</v>
      </c>
      <c r="H76">
        <f t="shared" si="1"/>
        <v>86.31499999999869</v>
      </c>
      <c r="I76">
        <f>[1]DEER!P8</f>
        <v>124</v>
      </c>
      <c r="J76">
        <v>174</v>
      </c>
    </row>
    <row r="77" spans="1:21" x14ac:dyDescent="0.25">
      <c r="A77" t="s">
        <v>250</v>
      </c>
      <c r="B77">
        <v>-561.02999999999884</v>
      </c>
      <c r="C77">
        <v>10.120000000002619</v>
      </c>
      <c r="D77" s="37">
        <v>46.349999999998545</v>
      </c>
      <c r="E77" s="37">
        <v>93.220000000001164</v>
      </c>
      <c r="F77">
        <v>94.059999999997672</v>
      </c>
      <c r="G77" s="18">
        <v>103.78999999999724</v>
      </c>
      <c r="H77">
        <f t="shared" si="1"/>
        <v>69.784999999999854</v>
      </c>
      <c r="I77">
        <f>[1]DEER!P9</f>
        <v>95.5</v>
      </c>
    </row>
    <row r="78" spans="1:21" x14ac:dyDescent="0.25">
      <c r="A78" t="s">
        <v>251</v>
      </c>
      <c r="B78">
        <v>-1861.6199999999953</v>
      </c>
      <c r="C78">
        <v>-37.009999999994761</v>
      </c>
      <c r="D78" s="37">
        <v>35.5</v>
      </c>
      <c r="E78" s="37">
        <v>47.720000000001164</v>
      </c>
      <c r="F78">
        <v>83.799999999999272</v>
      </c>
      <c r="G78" s="18">
        <v>98.489999999997963</v>
      </c>
      <c r="H78">
        <f t="shared" si="1"/>
        <v>41.610000000000582</v>
      </c>
      <c r="I78">
        <f>[1]DEER!P10</f>
        <v>49.9</v>
      </c>
    </row>
    <row r="79" spans="1:21" x14ac:dyDescent="0.25">
      <c r="A79" t="s">
        <v>252</v>
      </c>
      <c r="G79" s="18"/>
    </row>
    <row r="80" spans="1:21" x14ac:dyDescent="0.25">
      <c r="A80" t="s">
        <v>253</v>
      </c>
      <c r="B80">
        <v>14.049999999999272</v>
      </c>
      <c r="C80">
        <v>33.520000000000437</v>
      </c>
      <c r="D80">
        <v>27.710000000006403</v>
      </c>
      <c r="E80">
        <v>82.660000000003492</v>
      </c>
      <c r="F80">
        <v>59.399999999997817</v>
      </c>
      <c r="G80" s="18">
        <v>65.379999999997381</v>
      </c>
      <c r="H80">
        <f t="shared" si="1"/>
        <v>55.185000000004948</v>
      </c>
      <c r="I80">
        <f>[1]DEER!Q7</f>
        <v>-14.3</v>
      </c>
      <c r="L80" t="s">
        <v>189</v>
      </c>
    </row>
    <row r="81" spans="1:12" x14ac:dyDescent="0.25">
      <c r="A81" t="s">
        <v>254</v>
      </c>
      <c r="B81">
        <v>2.2900000000008731</v>
      </c>
      <c r="C81">
        <v>25.349999999998545</v>
      </c>
      <c r="D81">
        <v>20.05000000000291</v>
      </c>
      <c r="E81">
        <v>58.129999999990105</v>
      </c>
      <c r="F81">
        <v>49.159999999999854</v>
      </c>
      <c r="G81" s="18">
        <v>63.989999999997963</v>
      </c>
      <c r="H81">
        <f t="shared" si="1"/>
        <v>39.089999999996508</v>
      </c>
      <c r="I81">
        <f>[1]DEER!Q8</f>
        <v>-91.2</v>
      </c>
      <c r="J81">
        <v>171</v>
      </c>
      <c r="L81" t="s">
        <v>324</v>
      </c>
    </row>
    <row r="82" spans="1:12" x14ac:dyDescent="0.25">
      <c r="A82" t="s">
        <v>255</v>
      </c>
      <c r="B82">
        <v>-3.8700000000026193</v>
      </c>
      <c r="C82">
        <v>22.099999999998545</v>
      </c>
      <c r="D82">
        <v>18.260000000002037</v>
      </c>
      <c r="E82">
        <v>40.059999999997672</v>
      </c>
      <c r="F82">
        <v>42.169999999998254</v>
      </c>
      <c r="G82" s="18">
        <v>61.549999999999272</v>
      </c>
      <c r="H82">
        <f t="shared" si="1"/>
        <v>29.159999999999854</v>
      </c>
      <c r="I82">
        <f>[1]DEER!Q9</f>
        <v>-122</v>
      </c>
    </row>
    <row r="83" spans="1:12" x14ac:dyDescent="0.25">
      <c r="A83" t="s">
        <v>256</v>
      </c>
      <c r="B83">
        <v>-10.650000000001455</v>
      </c>
      <c r="C83">
        <v>13.139999999999418</v>
      </c>
      <c r="D83">
        <v>9.6200000000026193</v>
      </c>
      <c r="E83">
        <v>19.720000000001164</v>
      </c>
      <c r="F83">
        <v>33.089999999996508</v>
      </c>
      <c r="G83" s="18">
        <v>55.669999999998254</v>
      </c>
      <c r="H83">
        <f t="shared" si="1"/>
        <v>14.670000000001892</v>
      </c>
      <c r="I83">
        <f>[1]DEER!Q10</f>
        <v>-154</v>
      </c>
    </row>
  </sheetData>
  <mergeCells count="4">
    <mergeCell ref="B1:G1"/>
    <mergeCell ref="B2:C2"/>
    <mergeCell ref="D2:G2"/>
    <mergeCell ref="D4:E4"/>
  </mergeCells>
  <pageMargins left="0.7" right="0.7" top="0.75" bottom="0.75" header="0.3" footer="0.3"/>
  <pageSetup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3F136-EDD0-4BB7-AFB0-6EDA4E9B5A6C}">
  <dimension ref="A1:U83"/>
  <sheetViews>
    <sheetView zoomScaleNormal="100" workbookViewId="0">
      <pane xSplit="1" ySplit="3" topLeftCell="B45" activePane="bottomRight" state="frozen"/>
      <selection pane="topRight" activeCell="B1" sqref="B1"/>
      <selection pane="bottomLeft" activeCell="A4" sqref="A4"/>
      <selection pane="bottomRight" activeCell="H60" sqref="H60:H63"/>
    </sheetView>
  </sheetViews>
  <sheetFormatPr defaultRowHeight="15" x14ac:dyDescent="0.25"/>
  <cols>
    <col min="1" max="1" width="66.28515625" style="46" customWidth="1"/>
    <col min="2" max="2" width="18.42578125" style="46" customWidth="1"/>
    <col min="3" max="3" width="12.28515625" style="46" customWidth="1"/>
    <col min="4" max="7" width="9.140625" style="46"/>
    <col min="8" max="8" width="4.5703125" style="46" customWidth="1"/>
    <col min="9" max="9" width="11" style="46" customWidth="1"/>
    <col min="10" max="16384" width="9.140625" style="46"/>
  </cols>
  <sheetData>
    <row r="1" spans="1:14" x14ac:dyDescent="0.25">
      <c r="A1" s="4" t="s">
        <v>164</v>
      </c>
      <c r="B1" s="48" t="s">
        <v>259</v>
      </c>
      <c r="C1" s="48"/>
      <c r="D1" s="48"/>
      <c r="E1" s="48"/>
      <c r="F1" s="48"/>
      <c r="G1" s="48"/>
      <c r="I1" s="46" t="s">
        <v>306</v>
      </c>
      <c r="N1" s="46" t="s">
        <v>382</v>
      </c>
    </row>
    <row r="2" spans="1:14" x14ac:dyDescent="0.25">
      <c r="A2" s="46" t="s">
        <v>165</v>
      </c>
      <c r="B2" s="48" t="s">
        <v>311</v>
      </c>
      <c r="C2" s="48"/>
      <c r="D2" s="48" t="s">
        <v>379</v>
      </c>
      <c r="E2" s="48"/>
      <c r="F2" s="48"/>
      <c r="G2" s="48"/>
      <c r="I2" s="46" t="s">
        <v>302</v>
      </c>
      <c r="J2" s="46" t="s">
        <v>260</v>
      </c>
      <c r="N2" s="46" t="s">
        <v>381</v>
      </c>
    </row>
    <row r="3" spans="1:14" x14ac:dyDescent="0.25">
      <c r="A3" s="25" t="s">
        <v>166</v>
      </c>
      <c r="B3" s="9">
        <v>68</v>
      </c>
      <c r="C3" s="9">
        <v>70</v>
      </c>
      <c r="D3" s="41" t="s">
        <v>320</v>
      </c>
      <c r="E3" s="41" t="s">
        <v>321</v>
      </c>
      <c r="F3" s="9" t="s">
        <v>380</v>
      </c>
      <c r="G3" s="9">
        <v>76</v>
      </c>
      <c r="I3" s="46" t="s">
        <v>142</v>
      </c>
      <c r="J3" s="46" t="s">
        <v>167</v>
      </c>
      <c r="L3" s="46" t="s">
        <v>168</v>
      </c>
    </row>
    <row r="4" spans="1:14" x14ac:dyDescent="0.25">
      <c r="A4" s="46" t="s">
        <v>169</v>
      </c>
      <c r="D4" s="49" t="s">
        <v>322</v>
      </c>
      <c r="E4" s="49"/>
    </row>
    <row r="5" spans="1:14" x14ac:dyDescent="0.25">
      <c r="A5" s="46" t="s">
        <v>170</v>
      </c>
      <c r="B5" s="46">
        <v>-36.619999999998981</v>
      </c>
      <c r="C5" s="46">
        <v>4.0400000000008731</v>
      </c>
      <c r="D5" s="46">
        <v>0</v>
      </c>
      <c r="E5" s="46">
        <v>0</v>
      </c>
      <c r="F5" s="18">
        <v>-0.23999999999796273</v>
      </c>
      <c r="G5" s="46">
        <v>-0.25</v>
      </c>
      <c r="I5" s="46" t="s">
        <v>171</v>
      </c>
      <c r="J5" s="46" t="s">
        <v>171</v>
      </c>
      <c r="L5" s="46" t="s">
        <v>171</v>
      </c>
    </row>
    <row r="6" spans="1:14" x14ac:dyDescent="0.25">
      <c r="A6" s="46" t="s">
        <v>172</v>
      </c>
      <c r="B6" s="46">
        <v>-48.539999999997235</v>
      </c>
      <c r="C6" s="46">
        <v>-2.0499999999992724</v>
      </c>
      <c r="D6" s="46">
        <v>0</v>
      </c>
      <c r="E6" s="46">
        <v>0</v>
      </c>
      <c r="F6" s="18">
        <v>-0.23999999999796273</v>
      </c>
      <c r="G6" s="46">
        <v>-0.27000000000043656</v>
      </c>
    </row>
    <row r="7" spans="1:14" x14ac:dyDescent="0.25">
      <c r="A7" s="46" t="s">
        <v>173</v>
      </c>
      <c r="B7" s="46">
        <v>-52.819999999999709</v>
      </c>
      <c r="C7" s="46">
        <v>-2.819999999999709</v>
      </c>
      <c r="D7" s="46">
        <v>0</v>
      </c>
      <c r="E7" s="46">
        <v>0</v>
      </c>
      <c r="F7" s="18">
        <v>-0.29000000000087311</v>
      </c>
      <c r="G7" s="46">
        <v>-0.27999999999883585</v>
      </c>
    </row>
    <row r="8" spans="1:14" x14ac:dyDescent="0.25">
      <c r="A8" s="46" t="s">
        <v>174</v>
      </c>
      <c r="B8" s="46">
        <v>-62.409999999999854</v>
      </c>
      <c r="C8" s="46">
        <v>-7.8699999999989814</v>
      </c>
      <c r="D8" s="46">
        <v>0</v>
      </c>
      <c r="E8" s="46">
        <v>0</v>
      </c>
      <c r="F8" s="18">
        <v>-0.18000000000029104</v>
      </c>
      <c r="G8" s="46">
        <v>-0.31999999999970896</v>
      </c>
    </row>
    <row r="9" spans="1:14" x14ac:dyDescent="0.25">
      <c r="A9" s="46" t="s">
        <v>175</v>
      </c>
    </row>
    <row r="10" spans="1:14" x14ac:dyDescent="0.25">
      <c r="A10" s="46" t="s">
        <v>176</v>
      </c>
      <c r="B10" s="46">
        <v>-158.79000000000087</v>
      </c>
      <c r="C10" s="46">
        <v>-108.91999999999825</v>
      </c>
      <c r="D10" s="46">
        <v>-27.130000000004657</v>
      </c>
      <c r="E10" s="46">
        <v>-38.019999999989523</v>
      </c>
      <c r="F10" s="46">
        <v>-0.75999999999476131</v>
      </c>
      <c r="G10" s="18">
        <v>47.770000000004075</v>
      </c>
      <c r="H10" s="46">
        <f>AVERAGE(D10:E10)</f>
        <v>-32.57499999999709</v>
      </c>
      <c r="I10" s="46">
        <f>[1]DEER!C7</f>
        <v>36.200000000000003</v>
      </c>
      <c r="L10" s="46" t="s">
        <v>323</v>
      </c>
    </row>
    <row r="11" spans="1:14" x14ac:dyDescent="0.25">
      <c r="A11" s="46" t="s">
        <v>178</v>
      </c>
      <c r="B11" s="46">
        <v>-194.83000000000175</v>
      </c>
      <c r="C11" s="46">
        <v>-135.5</v>
      </c>
      <c r="D11" s="46">
        <v>-35.650000000001455</v>
      </c>
      <c r="E11" s="46">
        <v>-52.849999999991269</v>
      </c>
      <c r="F11" s="46">
        <v>-53.360000000000582</v>
      </c>
      <c r="G11" s="18">
        <v>20.840000000003783</v>
      </c>
      <c r="H11" s="46">
        <f t="shared" ref="H11:H73" si="0">AVERAGE(D11:E11)</f>
        <v>-44.249999999996362</v>
      </c>
      <c r="I11" s="46">
        <f>[1]DEER!C8</f>
        <v>25.5</v>
      </c>
      <c r="J11" s="46">
        <v>55</v>
      </c>
    </row>
    <row r="12" spans="1:14" x14ac:dyDescent="0.25">
      <c r="A12" s="46" t="s">
        <v>179</v>
      </c>
      <c r="B12" s="46">
        <v>-211.05999999999767</v>
      </c>
      <c r="C12" s="46">
        <v>-148.22000000000116</v>
      </c>
      <c r="D12" s="46">
        <v>-35.870000000002619</v>
      </c>
      <c r="E12" s="46">
        <v>-59.669999999998254</v>
      </c>
      <c r="F12" s="46">
        <v>-75.799999999995634</v>
      </c>
      <c r="G12" s="18">
        <v>7.9100000000034925</v>
      </c>
      <c r="H12" s="46">
        <f t="shared" si="0"/>
        <v>-47.770000000000437</v>
      </c>
      <c r="I12" s="46">
        <f>[1]DEER!C9</f>
        <v>19.399999999999999</v>
      </c>
    </row>
    <row r="13" spans="1:14" x14ac:dyDescent="0.25">
      <c r="A13" s="46" t="s">
        <v>180</v>
      </c>
      <c r="B13" s="46">
        <v>-242.70999999999913</v>
      </c>
      <c r="C13" s="46">
        <v>-171.68000000000029</v>
      </c>
      <c r="D13" s="46">
        <v>-37.690000000002328</v>
      </c>
      <c r="E13" s="46">
        <v>-74.649999999994179</v>
      </c>
      <c r="F13" s="46">
        <v>-108.18000000000029</v>
      </c>
      <c r="G13" s="18">
        <v>-10.110000000000582</v>
      </c>
      <c r="H13" s="46">
        <f t="shared" si="0"/>
        <v>-56.169999999998254</v>
      </c>
      <c r="I13" s="46">
        <f>[1]DEER!C10</f>
        <v>12.8</v>
      </c>
    </row>
    <row r="14" spans="1:14" x14ac:dyDescent="0.25">
      <c r="A14" s="46" t="s">
        <v>181</v>
      </c>
      <c r="I14" s="26"/>
    </row>
    <row r="15" spans="1:14" x14ac:dyDescent="0.25">
      <c r="A15" s="46" t="s">
        <v>182</v>
      </c>
      <c r="B15" s="46">
        <v>-12.180000000000291</v>
      </c>
      <c r="C15" s="46">
        <v>62.939999999995052</v>
      </c>
      <c r="D15" s="46">
        <v>-19.419999999998254</v>
      </c>
      <c r="E15" s="46">
        <v>-14.660000000003492</v>
      </c>
      <c r="F15" s="18">
        <v>326.30000000000291</v>
      </c>
      <c r="G15" s="46">
        <v>-0.02</v>
      </c>
      <c r="H15" s="46">
        <f t="shared" si="0"/>
        <v>-17.040000000000873</v>
      </c>
      <c r="I15" s="46">
        <f>[1]DEER!D7</f>
        <v>-19.100000000000001</v>
      </c>
      <c r="L15" s="46" t="s">
        <v>383</v>
      </c>
    </row>
    <row r="16" spans="1:14" x14ac:dyDescent="0.25">
      <c r="A16" s="46" t="s">
        <v>184</v>
      </c>
      <c r="B16" s="46">
        <v>-45.060000000004948</v>
      </c>
      <c r="C16" s="46">
        <v>40.900000000001455</v>
      </c>
      <c r="D16" s="46">
        <v>-32.400000000001455</v>
      </c>
      <c r="E16" s="46">
        <v>-36.180000000000291</v>
      </c>
      <c r="F16" s="18">
        <v>328.20999999999913</v>
      </c>
      <c r="G16" s="46">
        <v>-0.03</v>
      </c>
      <c r="H16" s="46">
        <f t="shared" si="0"/>
        <v>-34.290000000000873</v>
      </c>
      <c r="I16" s="46">
        <f>[1]DEER!D8</f>
        <v>-35.299999999999997</v>
      </c>
      <c r="J16" s="46">
        <v>-142</v>
      </c>
    </row>
    <row r="17" spans="1:16" x14ac:dyDescent="0.25">
      <c r="A17" s="46" t="s">
        <v>185</v>
      </c>
      <c r="B17" s="46">
        <v>-66.450000000004366</v>
      </c>
      <c r="C17" s="46">
        <v>27.069999999999709</v>
      </c>
      <c r="D17" s="46">
        <v>-27.110000000000582</v>
      </c>
      <c r="E17" s="46">
        <v>-43.650000000001455</v>
      </c>
      <c r="F17" s="18">
        <v>322.79000000000087</v>
      </c>
      <c r="G17" s="46">
        <v>0</v>
      </c>
      <c r="H17" s="46">
        <f t="shared" si="0"/>
        <v>-35.380000000001019</v>
      </c>
      <c r="I17" s="46">
        <f>[1]DEER!D9</f>
        <v>-39</v>
      </c>
    </row>
    <row r="18" spans="1:16" x14ac:dyDescent="0.25">
      <c r="A18" s="46" t="s">
        <v>186</v>
      </c>
      <c r="B18" s="46">
        <v>-104.88000000000466</v>
      </c>
      <c r="C18" s="46">
        <v>4.7799999999988358</v>
      </c>
      <c r="D18" s="46">
        <v>-41.569999999999709</v>
      </c>
      <c r="E18" s="46">
        <v>-64.850000000005821</v>
      </c>
      <c r="F18" s="18">
        <v>310.01000000000204</v>
      </c>
      <c r="G18" s="46">
        <v>0.01</v>
      </c>
      <c r="H18" s="46">
        <f t="shared" si="0"/>
        <v>-53.210000000002765</v>
      </c>
      <c r="I18" s="46">
        <f>[1]DEER!D10</f>
        <v>-41.5</v>
      </c>
    </row>
    <row r="19" spans="1:16" x14ac:dyDescent="0.25">
      <c r="A19" s="46" t="s">
        <v>187</v>
      </c>
      <c r="I19" s="26"/>
      <c r="P19" s="46" t="s">
        <v>325</v>
      </c>
    </row>
    <row r="20" spans="1:16" x14ac:dyDescent="0.25">
      <c r="A20" s="46" t="s">
        <v>188</v>
      </c>
      <c r="B20" s="46">
        <v>-105.80999999999767</v>
      </c>
      <c r="C20" s="46">
        <v>-57.709999999999127</v>
      </c>
      <c r="D20" s="46">
        <v>-0.81999999999970896</v>
      </c>
      <c r="E20" s="46">
        <v>-48.110000000000582</v>
      </c>
      <c r="F20" s="46">
        <v>59.870000000002619</v>
      </c>
      <c r="G20" s="18">
        <v>108.91</v>
      </c>
      <c r="H20" s="46">
        <f t="shared" si="0"/>
        <v>-24.465000000000146</v>
      </c>
      <c r="I20" s="46">
        <f>[1]DEER!E7</f>
        <v>65</v>
      </c>
      <c r="L20" s="46" t="s">
        <v>383</v>
      </c>
      <c r="P20" s="39">
        <v>-15.349999999998545</v>
      </c>
    </row>
    <row r="21" spans="1:16" x14ac:dyDescent="0.25">
      <c r="A21" s="46" t="s">
        <v>190</v>
      </c>
      <c r="B21" s="46">
        <v>-134.08000000000175</v>
      </c>
      <c r="C21" s="46">
        <v>-79.520000000004075</v>
      </c>
      <c r="D21" s="46">
        <v>-3.5900000000037835</v>
      </c>
      <c r="E21" s="46">
        <v>-70.349999999998545</v>
      </c>
      <c r="F21" s="46">
        <v>9.0800000000017462</v>
      </c>
      <c r="G21" s="18">
        <v>86.52</v>
      </c>
      <c r="H21" s="46">
        <f t="shared" si="0"/>
        <v>-36.970000000001164</v>
      </c>
      <c r="I21" s="46">
        <f>[1]DEER!E8</f>
        <v>43.3</v>
      </c>
      <c r="J21" s="46">
        <v>161</v>
      </c>
      <c r="P21" s="39">
        <v>-119.54999999999563</v>
      </c>
    </row>
    <row r="22" spans="1:16" x14ac:dyDescent="0.25">
      <c r="A22" s="46" t="s">
        <v>191</v>
      </c>
      <c r="B22" s="46">
        <v>-151.41999999999825</v>
      </c>
      <c r="C22" s="46">
        <v>-92.360000000000582</v>
      </c>
      <c r="D22" s="46">
        <v>-4.7000000000043656</v>
      </c>
      <c r="E22" s="46">
        <v>-78.040000000000873</v>
      </c>
      <c r="F22" s="46">
        <v>-13.469999999997526</v>
      </c>
      <c r="G22" s="18">
        <v>74</v>
      </c>
      <c r="H22" s="46">
        <f t="shared" si="0"/>
        <v>-41.370000000002619</v>
      </c>
      <c r="I22" s="46">
        <f>[1]DEER!E9</f>
        <v>31.9</v>
      </c>
      <c r="P22" s="39">
        <v>-164</v>
      </c>
    </row>
    <row r="23" spans="1:16" x14ac:dyDescent="0.25">
      <c r="A23" s="46" t="s">
        <v>192</v>
      </c>
      <c r="B23" s="46">
        <v>-188.34000000000378</v>
      </c>
      <c r="C23" s="46">
        <v>-115.76000000000204</v>
      </c>
      <c r="D23" s="46">
        <v>-3.9600000000064028</v>
      </c>
      <c r="E23" s="46">
        <v>-95.440000000002328</v>
      </c>
      <c r="F23" s="46">
        <v>-43.409999999999854</v>
      </c>
      <c r="G23" s="18">
        <v>55.95</v>
      </c>
      <c r="H23" s="46">
        <f t="shared" si="0"/>
        <v>-49.700000000004366</v>
      </c>
      <c r="I23" s="46">
        <f>[1]DEER!E10</f>
        <v>15.1</v>
      </c>
      <c r="P23" s="39">
        <v>-238.08999999999651</v>
      </c>
    </row>
    <row r="24" spans="1:16" x14ac:dyDescent="0.25">
      <c r="A24" s="46" t="s">
        <v>193</v>
      </c>
      <c r="I24" s="26"/>
      <c r="P24" s="39"/>
    </row>
    <row r="25" spans="1:16" x14ac:dyDescent="0.25">
      <c r="A25" s="46" t="s">
        <v>194</v>
      </c>
      <c r="B25" s="46">
        <v>-120.97999999999593</v>
      </c>
      <c r="C25" s="46">
        <v>-27.180000000000291</v>
      </c>
      <c r="D25" s="46">
        <v>1.3799999999973807</v>
      </c>
      <c r="E25" s="46">
        <v>41.089999999996508</v>
      </c>
      <c r="F25" s="18">
        <v>316.79000000000087</v>
      </c>
      <c r="G25" s="46">
        <v>-7.93</v>
      </c>
      <c r="H25" s="46">
        <f t="shared" si="0"/>
        <v>21.234999999996944</v>
      </c>
      <c r="I25" s="46">
        <f>[1]DEER!F7</f>
        <v>10.7</v>
      </c>
      <c r="L25" s="46" t="s">
        <v>323</v>
      </c>
      <c r="P25" s="39">
        <v>8.6700000000055297</v>
      </c>
    </row>
    <row r="26" spans="1:16" x14ac:dyDescent="0.25">
      <c r="A26" s="46" t="s">
        <v>195</v>
      </c>
      <c r="B26" s="46">
        <v>-169.23999999999796</v>
      </c>
      <c r="C26" s="46">
        <v>-60.479999999995925</v>
      </c>
      <c r="D26" s="46">
        <v>-1.2399999999979627</v>
      </c>
      <c r="E26" s="46">
        <v>26.790000000000873</v>
      </c>
      <c r="F26" s="18">
        <v>317.54000000000087</v>
      </c>
      <c r="G26" s="46">
        <v>-13.98</v>
      </c>
      <c r="H26" s="46">
        <f t="shared" si="0"/>
        <v>12.775000000001455</v>
      </c>
      <c r="I26" s="46">
        <f>[1]DEER!F8</f>
        <v>8.31</v>
      </c>
      <c r="J26" s="46">
        <v>-63</v>
      </c>
      <c r="P26" s="39">
        <v>-179.79000000000087</v>
      </c>
    </row>
    <row r="27" spans="1:16" x14ac:dyDescent="0.25">
      <c r="A27" s="46" t="s">
        <v>196</v>
      </c>
      <c r="B27" s="46">
        <v>-187.86999999999534</v>
      </c>
      <c r="C27" s="46">
        <v>-80.709999999999127</v>
      </c>
      <c r="D27" s="46">
        <v>-1.7799999999988358</v>
      </c>
      <c r="E27" s="46">
        <v>15.680000000000291</v>
      </c>
      <c r="F27" s="18">
        <v>307.87999999999738</v>
      </c>
      <c r="G27" s="46">
        <v>-15.89</v>
      </c>
      <c r="H27" s="46">
        <f t="shared" si="0"/>
        <v>6.9500000000007276</v>
      </c>
      <c r="I27" s="46">
        <f>[1]DEER!F9</f>
        <v>6.87</v>
      </c>
      <c r="P27" s="39">
        <v>-274.89999999999418</v>
      </c>
    </row>
    <row r="28" spans="1:16" x14ac:dyDescent="0.25">
      <c r="A28" s="46" t="s">
        <v>197</v>
      </c>
      <c r="B28" s="46">
        <v>-246.77999999999884</v>
      </c>
      <c r="C28" s="46">
        <v>-108.66999999999825</v>
      </c>
      <c r="D28" s="46">
        <v>-3.9800000000032014</v>
      </c>
      <c r="E28" s="46">
        <v>7.180000000000291</v>
      </c>
      <c r="F28" s="18">
        <v>289.55000000000291</v>
      </c>
      <c r="G28" s="46">
        <v>-21.53</v>
      </c>
      <c r="H28" s="46">
        <f t="shared" si="0"/>
        <v>1.5999999999985448</v>
      </c>
      <c r="I28" s="46">
        <f>[1]DEER!F10</f>
        <v>6.96</v>
      </c>
      <c r="P28" s="39">
        <v>-331.16999999999825</v>
      </c>
    </row>
    <row r="29" spans="1:16" x14ac:dyDescent="0.25">
      <c r="A29" s="46" t="s">
        <v>198</v>
      </c>
      <c r="P29" s="39"/>
    </row>
    <row r="30" spans="1:16" x14ac:dyDescent="0.25">
      <c r="A30" s="46" t="s">
        <v>199</v>
      </c>
      <c r="B30" s="46">
        <v>84.030000000002474</v>
      </c>
      <c r="C30" s="46">
        <v>124.88000000000102</v>
      </c>
      <c r="D30" s="46">
        <v>2.2800000000024738</v>
      </c>
      <c r="E30" s="46">
        <v>-131.19000000000233</v>
      </c>
      <c r="F30" s="18">
        <v>532.0099999999984</v>
      </c>
      <c r="G30" s="46">
        <v>6.9999999999708962E-2</v>
      </c>
      <c r="H30" s="46">
        <f t="shared" si="0"/>
        <v>-64.454999999999927</v>
      </c>
      <c r="I30" s="46">
        <f>[1]DEER!G7</f>
        <v>110</v>
      </c>
      <c r="L30" s="46" t="s">
        <v>383</v>
      </c>
      <c r="P30" s="39">
        <v>-258.77000000000407</v>
      </c>
    </row>
    <row r="31" spans="1:16" x14ac:dyDescent="0.25">
      <c r="A31" s="46" t="s">
        <v>200</v>
      </c>
      <c r="B31" s="46">
        <v>60.229999999999563</v>
      </c>
      <c r="C31" s="46">
        <v>107.02000000000044</v>
      </c>
      <c r="D31" s="46">
        <v>1.3500000000021828</v>
      </c>
      <c r="E31" s="46">
        <v>-170.75</v>
      </c>
      <c r="F31" s="18">
        <v>548.68999999999869</v>
      </c>
      <c r="G31" s="46">
        <v>0</v>
      </c>
      <c r="H31" s="46">
        <f t="shared" si="0"/>
        <v>-84.699999999998909</v>
      </c>
      <c r="I31" s="46">
        <f>[1]DEER!G8</f>
        <v>65.5</v>
      </c>
      <c r="J31" s="46" t="s">
        <v>171</v>
      </c>
      <c r="P31" s="39">
        <v>-502.31999999999971</v>
      </c>
    </row>
    <row r="32" spans="1:16" x14ac:dyDescent="0.25">
      <c r="A32" s="46" t="s">
        <v>201</v>
      </c>
      <c r="B32" s="46">
        <v>44.520000000000437</v>
      </c>
      <c r="C32" s="46">
        <v>93.640000000003056</v>
      </c>
      <c r="D32" s="46">
        <v>0.56000000000130967</v>
      </c>
      <c r="E32" s="46">
        <v>-188.49000000000524</v>
      </c>
      <c r="F32" s="18">
        <v>534.43000000000029</v>
      </c>
      <c r="G32" s="46">
        <v>6.0000000001309672E-2</v>
      </c>
      <c r="H32" s="46">
        <f t="shared" si="0"/>
        <v>-93.965000000001965</v>
      </c>
      <c r="I32" s="46">
        <f>[1]DEER!G9</f>
        <v>44.1</v>
      </c>
      <c r="P32" s="39">
        <v>-622.4600000000064</v>
      </c>
    </row>
    <row r="33" spans="1:16" x14ac:dyDescent="0.25">
      <c r="A33" s="46" t="s">
        <v>202</v>
      </c>
      <c r="B33" s="46">
        <v>17.75</v>
      </c>
      <c r="C33" s="46">
        <v>74.510000000002037</v>
      </c>
      <c r="D33" s="46">
        <v>-0.72999999999956344</v>
      </c>
      <c r="E33" s="46">
        <v>-228.14000000000669</v>
      </c>
      <c r="F33" s="18">
        <v>503.41999999999825</v>
      </c>
      <c r="G33" s="46">
        <v>-4.9999999999272404E-2</v>
      </c>
      <c r="H33" s="46">
        <f t="shared" si="0"/>
        <v>-114.43500000000313</v>
      </c>
      <c r="I33" s="46">
        <f>[1]DEER!G10</f>
        <v>33.299999999999997</v>
      </c>
      <c r="P33" s="39">
        <v>-743.37000000000262</v>
      </c>
    </row>
    <row r="34" spans="1:16" x14ac:dyDescent="0.25">
      <c r="A34" s="46" t="s">
        <v>203</v>
      </c>
      <c r="P34" s="39"/>
    </row>
    <row r="35" spans="1:16" x14ac:dyDescent="0.25">
      <c r="A35" s="46" t="s">
        <v>204</v>
      </c>
      <c r="B35" s="46">
        <v>78.43999999999869</v>
      </c>
      <c r="C35" s="46">
        <v>106.09999999999854</v>
      </c>
      <c r="D35" s="46">
        <v>13.040000000000873</v>
      </c>
      <c r="E35" s="46">
        <v>-52.989999999997963</v>
      </c>
      <c r="F35" s="18">
        <v>310.57999999999811</v>
      </c>
      <c r="G35" s="46">
        <v>77.459999999999127</v>
      </c>
      <c r="H35" s="46">
        <f t="shared" si="0"/>
        <v>-19.974999999998545</v>
      </c>
      <c r="I35" s="46">
        <f>[1]DEER!H7</f>
        <v>185</v>
      </c>
      <c r="L35" s="46" t="s">
        <v>323</v>
      </c>
      <c r="P35" s="39">
        <v>-33.690000000002328</v>
      </c>
    </row>
    <row r="36" spans="1:16" x14ac:dyDescent="0.25">
      <c r="A36" s="46" t="s">
        <v>205</v>
      </c>
      <c r="B36" s="46">
        <v>55.109999999996944</v>
      </c>
      <c r="C36" s="46">
        <v>87.090000000000146</v>
      </c>
      <c r="D36" s="46">
        <v>12</v>
      </c>
      <c r="E36" s="46">
        <v>-84.959999999999127</v>
      </c>
      <c r="F36" s="18">
        <v>296.73999999999796</v>
      </c>
      <c r="G36" s="46">
        <v>76.69999999999709</v>
      </c>
      <c r="H36" s="46">
        <f t="shared" si="0"/>
        <v>-36.479999999999563</v>
      </c>
      <c r="I36" s="46">
        <f>[1]DEER!H8</f>
        <v>176</v>
      </c>
      <c r="J36" s="46" t="s">
        <v>171</v>
      </c>
      <c r="P36" s="39">
        <v>-233.4800000000032</v>
      </c>
    </row>
    <row r="37" spans="1:16" x14ac:dyDescent="0.25">
      <c r="A37" s="46" t="s">
        <v>206</v>
      </c>
      <c r="B37" s="46">
        <v>40.799999999999272</v>
      </c>
      <c r="C37" s="46">
        <v>74.090000000000146</v>
      </c>
      <c r="D37" s="46">
        <v>10.970000000001164</v>
      </c>
      <c r="E37" s="46">
        <v>-100.87000000000262</v>
      </c>
      <c r="F37" s="18">
        <v>281.36999999999898</v>
      </c>
      <c r="G37" s="46">
        <v>74.659999999999854</v>
      </c>
      <c r="H37" s="46">
        <f t="shared" si="0"/>
        <v>-44.950000000000728</v>
      </c>
      <c r="I37" s="46">
        <f>[1]DEER!H9</f>
        <v>179</v>
      </c>
      <c r="P37" s="39">
        <v>-340.2300000000032</v>
      </c>
    </row>
    <row r="38" spans="1:16" x14ac:dyDescent="0.25">
      <c r="A38" s="46" t="s">
        <v>207</v>
      </c>
      <c r="B38" s="46">
        <v>14.069999999999709</v>
      </c>
      <c r="C38" s="46">
        <v>53.119999999998981</v>
      </c>
      <c r="D38" s="46">
        <v>8.4600000000027649</v>
      </c>
      <c r="E38" s="46">
        <v>-135.5199999999968</v>
      </c>
      <c r="F38" s="18">
        <v>246.48999999999796</v>
      </c>
      <c r="G38" s="46">
        <v>69.009999999998399</v>
      </c>
      <c r="H38" s="46">
        <f t="shared" si="0"/>
        <v>-63.529999999997017</v>
      </c>
      <c r="I38" s="46">
        <f>[1]DEER!H10</f>
        <v>182</v>
      </c>
      <c r="P38" s="39">
        <v>-463.93000000000029</v>
      </c>
    </row>
    <row r="39" spans="1:16" x14ac:dyDescent="0.25">
      <c r="A39" s="46" t="s">
        <v>208</v>
      </c>
    </row>
    <row r="40" spans="1:16" x14ac:dyDescent="0.25">
      <c r="A40" s="25" t="s">
        <v>209</v>
      </c>
      <c r="B40" s="25">
        <v>58.819999999999709</v>
      </c>
      <c r="C40" s="25">
        <v>84.720000000001164</v>
      </c>
      <c r="D40" s="37">
        <v>27.360000000000582</v>
      </c>
      <c r="E40" s="46">
        <v>8.9199999999982538</v>
      </c>
      <c r="F40" s="46">
        <v>267.93000000000029</v>
      </c>
      <c r="G40" s="18">
        <v>324.83999999999997</v>
      </c>
      <c r="H40" s="46">
        <f t="shared" si="0"/>
        <v>18.139999999999418</v>
      </c>
      <c r="I40" s="46">
        <f>[1]DEER!I7</f>
        <v>337</v>
      </c>
      <c r="L40" s="46" t="s">
        <v>383</v>
      </c>
    </row>
    <row r="41" spans="1:16" x14ac:dyDescent="0.25">
      <c r="A41" s="25" t="s">
        <v>211</v>
      </c>
      <c r="B41" s="25">
        <v>35.860000000000582</v>
      </c>
      <c r="C41" s="25">
        <v>66.489999999997963</v>
      </c>
      <c r="D41" s="37">
        <v>25.909999999999854</v>
      </c>
      <c r="E41" s="46">
        <v>-16.120000000002619</v>
      </c>
      <c r="F41" s="46">
        <v>236.29999999999927</v>
      </c>
      <c r="G41" s="18">
        <v>329</v>
      </c>
      <c r="H41" s="46">
        <f t="shared" si="0"/>
        <v>4.8949999999986176</v>
      </c>
      <c r="I41" s="46">
        <f>[1]DEER!I8</f>
        <v>325</v>
      </c>
      <c r="J41" s="46">
        <v>388</v>
      </c>
      <c r="L41" s="46" t="s">
        <v>329</v>
      </c>
    </row>
    <row r="42" spans="1:16" x14ac:dyDescent="0.25">
      <c r="A42" s="25" t="s">
        <v>212</v>
      </c>
      <c r="B42" s="25">
        <v>21.139999999999418</v>
      </c>
      <c r="C42" s="25">
        <v>54.389999999999418</v>
      </c>
      <c r="D42" s="37">
        <v>25.220000000001164</v>
      </c>
      <c r="E42" s="46">
        <v>-29.010000000002037</v>
      </c>
      <c r="F42" s="46">
        <v>217.38000000000102</v>
      </c>
      <c r="G42" s="18">
        <v>320.27999999999997</v>
      </c>
      <c r="H42" s="46">
        <f t="shared" si="0"/>
        <v>-1.8950000000004366</v>
      </c>
      <c r="I42" s="46">
        <f>[1]DEER!I9</f>
        <v>320</v>
      </c>
    </row>
    <row r="43" spans="1:16" x14ac:dyDescent="0.25">
      <c r="A43" s="25" t="s">
        <v>213</v>
      </c>
      <c r="B43" s="25">
        <v>-1.2099999999991269</v>
      </c>
      <c r="C43" s="25">
        <v>35.220000000001164</v>
      </c>
      <c r="D43" s="37">
        <v>22.830000000001746</v>
      </c>
      <c r="E43" s="46">
        <v>-57.330000000001746</v>
      </c>
      <c r="F43" s="46">
        <v>180.76000000000204</v>
      </c>
      <c r="G43" s="18">
        <v>299.77999999999997</v>
      </c>
      <c r="H43" s="46">
        <f t="shared" si="0"/>
        <v>-17.25</v>
      </c>
      <c r="I43" s="46">
        <f>[1]DEER!I10</f>
        <v>305</v>
      </c>
    </row>
    <row r="44" spans="1:16" x14ac:dyDescent="0.25">
      <c r="A44" s="25" t="s">
        <v>214</v>
      </c>
      <c r="B44" s="25"/>
      <c r="C44" s="25"/>
      <c r="D44" s="37"/>
    </row>
    <row r="45" spans="1:16" x14ac:dyDescent="0.25">
      <c r="A45" s="25" t="s">
        <v>215</v>
      </c>
      <c r="B45" s="25">
        <v>-21.549999999999272</v>
      </c>
      <c r="C45" s="25">
        <v>44.390000000003056</v>
      </c>
      <c r="D45" s="37">
        <v>111.42999999999665</v>
      </c>
      <c r="E45" s="46">
        <v>218.36000000000058</v>
      </c>
      <c r="F45" s="18">
        <v>344.57999999999811</v>
      </c>
      <c r="G45" s="46">
        <v>125.13</v>
      </c>
      <c r="H45" s="46">
        <f t="shared" si="0"/>
        <v>164.89499999999862</v>
      </c>
      <c r="I45" s="46">
        <f>[1]DEER!J7</f>
        <v>252</v>
      </c>
      <c r="L45" s="46" t="s">
        <v>323</v>
      </c>
    </row>
    <row r="46" spans="1:16" x14ac:dyDescent="0.25">
      <c r="A46" s="25" t="s">
        <v>216</v>
      </c>
      <c r="B46" s="25">
        <v>-53.719999999997526</v>
      </c>
      <c r="C46" s="25">
        <v>20.080000000001746</v>
      </c>
      <c r="D46" s="37">
        <v>108.58999999999651</v>
      </c>
      <c r="E46" s="46">
        <v>165.09000000000378</v>
      </c>
      <c r="F46" s="18">
        <v>345.56000000000131</v>
      </c>
      <c r="G46" s="46">
        <v>130.61000000000001</v>
      </c>
      <c r="H46" s="46">
        <f t="shared" si="0"/>
        <v>136.84000000000015</v>
      </c>
      <c r="I46" s="46">
        <f>[1]DEER!J8</f>
        <v>228</v>
      </c>
      <c r="J46" s="46">
        <v>451</v>
      </c>
    </row>
    <row r="47" spans="1:16" x14ac:dyDescent="0.25">
      <c r="A47" s="25" t="s">
        <v>217</v>
      </c>
      <c r="B47" s="25">
        <v>-73.039999999997235</v>
      </c>
      <c r="C47" s="25">
        <v>5.2600000000020373</v>
      </c>
      <c r="D47" s="37">
        <v>106.52999999999884</v>
      </c>
      <c r="E47" s="46">
        <v>145.5</v>
      </c>
      <c r="F47" s="18">
        <v>324.79999999999927</v>
      </c>
      <c r="G47" s="46">
        <v>126.91</v>
      </c>
      <c r="H47" s="46">
        <f t="shared" si="0"/>
        <v>126.01499999999942</v>
      </c>
      <c r="I47" s="46">
        <f>[1]DEER!J9</f>
        <v>199</v>
      </c>
    </row>
    <row r="48" spans="1:16" x14ac:dyDescent="0.25">
      <c r="A48" s="25" t="s">
        <v>218</v>
      </c>
      <c r="B48" s="25">
        <v>-111.78999999999724</v>
      </c>
      <c r="C48" s="25">
        <v>-15.029999999998836</v>
      </c>
      <c r="D48" s="37">
        <v>101.95999999999913</v>
      </c>
      <c r="E48" s="46">
        <v>110.97000000000116</v>
      </c>
      <c r="F48" s="18">
        <v>291.34000000000015</v>
      </c>
      <c r="G48" s="46">
        <v>118.08</v>
      </c>
      <c r="H48" s="46">
        <f t="shared" si="0"/>
        <v>106.46500000000015</v>
      </c>
      <c r="I48" s="46">
        <f>[1]DEER!J10</f>
        <v>172</v>
      </c>
    </row>
    <row r="49" spans="1:12" x14ac:dyDescent="0.25">
      <c r="A49" s="25" t="s">
        <v>219</v>
      </c>
      <c r="B49" s="25"/>
      <c r="C49" s="25"/>
      <c r="D49" s="37"/>
    </row>
    <row r="50" spans="1:12" x14ac:dyDescent="0.25">
      <c r="A50" s="25" t="s">
        <v>220</v>
      </c>
      <c r="B50" s="25">
        <v>-5242.760000000002</v>
      </c>
      <c r="C50" s="25">
        <v>-166.10000000000218</v>
      </c>
      <c r="D50" s="37">
        <v>265.04000000000087</v>
      </c>
      <c r="E50" s="37">
        <v>593.11000000000058</v>
      </c>
      <c r="F50" s="46">
        <v>104.62999999999738</v>
      </c>
      <c r="G50" s="18">
        <v>150</v>
      </c>
      <c r="H50" s="46">
        <f t="shared" si="0"/>
        <v>429.07500000000073</v>
      </c>
      <c r="I50" s="46">
        <f>[1]DEER!K7</f>
        <v>241</v>
      </c>
      <c r="L50" s="46" t="s">
        <v>323</v>
      </c>
    </row>
    <row r="51" spans="1:12" x14ac:dyDescent="0.25">
      <c r="A51" s="25" t="s">
        <v>222</v>
      </c>
      <c r="B51" s="25">
        <v>-8580.5400000000009</v>
      </c>
      <c r="C51" s="25">
        <v>-207.71000000000276</v>
      </c>
      <c r="D51" s="37">
        <v>255.86000000000058</v>
      </c>
      <c r="E51" s="37">
        <v>593.84000000000378</v>
      </c>
      <c r="F51" s="46">
        <v>45.879999999997381</v>
      </c>
      <c r="G51" s="18">
        <v>115.64999999999782</v>
      </c>
      <c r="H51" s="46">
        <f t="shared" si="0"/>
        <v>424.85000000000218</v>
      </c>
      <c r="I51" s="46">
        <f>[1]DEER!K8</f>
        <v>245</v>
      </c>
      <c r="J51" s="46">
        <v>522</v>
      </c>
    </row>
    <row r="52" spans="1:12" x14ac:dyDescent="0.25">
      <c r="A52" s="25" t="s">
        <v>223</v>
      </c>
      <c r="B52" s="25">
        <v>-10998.550000000003</v>
      </c>
      <c r="C52" s="25">
        <v>-228.05000000000291</v>
      </c>
      <c r="D52" s="37">
        <v>248.71999999999753</v>
      </c>
      <c r="E52" s="37">
        <v>575.2300000000032</v>
      </c>
      <c r="F52" s="46">
        <v>20.079999999998108</v>
      </c>
      <c r="G52" s="18">
        <v>100.87999999999738</v>
      </c>
      <c r="H52" s="46">
        <f t="shared" si="0"/>
        <v>411.97500000000036</v>
      </c>
      <c r="I52" s="46">
        <f>[1]DEER!K9</f>
        <v>235</v>
      </c>
    </row>
    <row r="53" spans="1:12" x14ac:dyDescent="0.25">
      <c r="A53" s="25" t="s">
        <v>224</v>
      </c>
      <c r="B53" s="25">
        <v>-16144.720000000001</v>
      </c>
      <c r="C53" s="25">
        <v>-542.53000000000247</v>
      </c>
      <c r="D53" s="37">
        <v>231.71999999999753</v>
      </c>
      <c r="E53" s="37">
        <v>569.11000000000058</v>
      </c>
      <c r="F53" s="46">
        <v>-18.06000000000131</v>
      </c>
      <c r="G53" s="18">
        <v>77.059999999997672</v>
      </c>
      <c r="H53" s="46">
        <f t="shared" si="0"/>
        <v>400.41499999999905</v>
      </c>
      <c r="I53" s="46">
        <f>[1]DEER!K10</f>
        <v>212</v>
      </c>
    </row>
    <row r="54" spans="1:12" x14ac:dyDescent="0.25">
      <c r="A54" s="25" t="s">
        <v>225</v>
      </c>
      <c r="B54" s="25"/>
      <c r="C54" s="25"/>
      <c r="D54" s="37"/>
      <c r="G54" s="18"/>
    </row>
    <row r="55" spans="1:12" x14ac:dyDescent="0.25">
      <c r="A55" s="25" t="s">
        <v>226</v>
      </c>
      <c r="B55" s="25">
        <v>-154.90000000000146</v>
      </c>
      <c r="C55" s="25">
        <v>12.709999999999127</v>
      </c>
      <c r="D55" s="37">
        <v>175.87000000000262</v>
      </c>
      <c r="E55" s="37">
        <v>283.40000000000873</v>
      </c>
      <c r="F55" s="46">
        <v>73.970000000001164</v>
      </c>
      <c r="G55" s="18">
        <v>88.879999999997381</v>
      </c>
      <c r="H55" s="46">
        <f t="shared" si="0"/>
        <v>229.63500000000568</v>
      </c>
      <c r="I55" s="46">
        <f>[1]DEER!L7</f>
        <v>228</v>
      </c>
      <c r="L55" s="46" t="s">
        <v>323</v>
      </c>
    </row>
    <row r="56" spans="1:12" x14ac:dyDescent="0.25">
      <c r="A56" s="25" t="s">
        <v>227</v>
      </c>
      <c r="B56" s="25">
        <v>-175.91999999999825</v>
      </c>
      <c r="C56" s="25">
        <v>-0.40000000000145519</v>
      </c>
      <c r="D56" s="37">
        <v>171.4800000000032</v>
      </c>
      <c r="E56" s="37">
        <v>284.73000000001048</v>
      </c>
      <c r="F56" s="46">
        <v>59.129999999997381</v>
      </c>
      <c r="G56" s="18">
        <v>84.400000000001455</v>
      </c>
      <c r="H56" s="46">
        <f t="shared" si="0"/>
        <v>228.10500000000684</v>
      </c>
      <c r="I56" s="46">
        <f>[1]DEER!L8</f>
        <v>263</v>
      </c>
      <c r="J56" s="46">
        <v>496</v>
      </c>
    </row>
    <row r="57" spans="1:12" x14ac:dyDescent="0.25">
      <c r="A57" s="25" t="s">
        <v>228</v>
      </c>
      <c r="B57" s="25">
        <v>-193.73999999999796</v>
      </c>
      <c r="C57" s="25">
        <v>-10.370000000002619</v>
      </c>
      <c r="D57" s="37">
        <v>166.38000000000466</v>
      </c>
      <c r="E57" s="37">
        <v>279.2100000000064</v>
      </c>
      <c r="F57" s="46">
        <v>51.610000000000582</v>
      </c>
      <c r="G57" s="18">
        <v>80.290000000000873</v>
      </c>
      <c r="H57" s="46">
        <f t="shared" si="0"/>
        <v>222.79500000000553</v>
      </c>
      <c r="I57" s="46">
        <f>[1]DEER!L9</f>
        <v>250</v>
      </c>
    </row>
    <row r="58" spans="1:12" x14ac:dyDescent="0.25">
      <c r="A58" s="25" t="s">
        <v>229</v>
      </c>
      <c r="B58" s="25">
        <v>-228.12000000000262</v>
      </c>
      <c r="C58" s="25">
        <v>-26.309999999997672</v>
      </c>
      <c r="D58" s="37">
        <v>157.92000000000553</v>
      </c>
      <c r="E58" s="37">
        <v>274.24000000000524</v>
      </c>
      <c r="F58" s="46">
        <v>38.650000000001455</v>
      </c>
      <c r="G58" s="18">
        <v>72.809999999997672</v>
      </c>
      <c r="H58" s="46">
        <f t="shared" si="0"/>
        <v>216.08000000000538</v>
      </c>
      <c r="I58" s="46">
        <f>[1]DEER!L10</f>
        <v>222</v>
      </c>
    </row>
    <row r="59" spans="1:12" x14ac:dyDescent="0.25">
      <c r="A59" s="25" t="s">
        <v>230</v>
      </c>
      <c r="B59" s="25"/>
      <c r="C59" s="25"/>
      <c r="D59" s="37"/>
      <c r="E59" s="37"/>
      <c r="G59" s="18"/>
    </row>
    <row r="60" spans="1:12" x14ac:dyDescent="0.25">
      <c r="A60" s="25" t="s">
        <v>231</v>
      </c>
      <c r="B60" s="25">
        <v>12.879999999997381</v>
      </c>
      <c r="C60" s="25">
        <v>39.009999999994761</v>
      </c>
      <c r="D60" s="37">
        <v>148.45000000000073</v>
      </c>
      <c r="E60" s="37">
        <v>257.69999999999709</v>
      </c>
      <c r="F60" s="46">
        <v>85.069999999999709</v>
      </c>
      <c r="G60" s="18">
        <v>108.22999999999593</v>
      </c>
      <c r="H60" s="46">
        <f t="shared" si="0"/>
        <v>203.07499999999891</v>
      </c>
      <c r="I60" s="46">
        <f>[1]DEER!M7</f>
        <v>161</v>
      </c>
      <c r="L60" s="46" t="s">
        <v>323</v>
      </c>
    </row>
    <row r="61" spans="1:12" x14ac:dyDescent="0.25">
      <c r="A61" s="25" t="s">
        <v>233</v>
      </c>
      <c r="B61" s="25">
        <v>-4.930000000000291</v>
      </c>
      <c r="C61" s="25">
        <v>25.669999999998254</v>
      </c>
      <c r="D61" s="37">
        <v>142.15000000000146</v>
      </c>
      <c r="E61" s="37">
        <v>255.83000000000175</v>
      </c>
      <c r="F61" s="46">
        <v>56.849999999998545</v>
      </c>
      <c r="G61" s="18">
        <v>95.479999999995925</v>
      </c>
      <c r="H61" s="46">
        <f t="shared" si="0"/>
        <v>198.9900000000016</v>
      </c>
      <c r="I61" s="46">
        <f>[1]DEER!M8</f>
        <v>147</v>
      </c>
      <c r="J61" s="46">
        <v>567</v>
      </c>
    </row>
    <row r="62" spans="1:12" x14ac:dyDescent="0.25">
      <c r="A62" s="25" t="s">
        <v>234</v>
      </c>
      <c r="B62" s="25">
        <v>-16.590000000003783</v>
      </c>
      <c r="C62" s="25">
        <v>16.819999999999709</v>
      </c>
      <c r="D62" s="37">
        <v>137.27000000000044</v>
      </c>
      <c r="E62" s="37">
        <v>250.76000000000204</v>
      </c>
      <c r="F62" s="46">
        <v>44.400000000001455</v>
      </c>
      <c r="G62" s="18">
        <v>88.409999999996217</v>
      </c>
      <c r="H62" s="46">
        <f t="shared" si="0"/>
        <v>194.01500000000124</v>
      </c>
      <c r="I62" s="46">
        <f>[1]DEER!M9</f>
        <v>127</v>
      </c>
    </row>
    <row r="63" spans="1:12" x14ac:dyDescent="0.25">
      <c r="A63" s="25" t="s">
        <v>235</v>
      </c>
      <c r="B63" s="25">
        <v>-32.770000000004075</v>
      </c>
      <c r="C63" s="25">
        <v>1.9699999999938882</v>
      </c>
      <c r="D63" s="37">
        <v>127.20000000000073</v>
      </c>
      <c r="E63" s="37">
        <v>237.5199999999968</v>
      </c>
      <c r="F63" s="46">
        <v>26.159999999996217</v>
      </c>
      <c r="G63" s="18">
        <v>74.489999999997963</v>
      </c>
      <c r="H63" s="46">
        <f t="shared" si="0"/>
        <v>182.35999999999876</v>
      </c>
      <c r="I63" s="46">
        <f>[1]DEER!M10</f>
        <v>96.9</v>
      </c>
    </row>
    <row r="64" spans="1:12" x14ac:dyDescent="0.25">
      <c r="A64" s="25" t="s">
        <v>236</v>
      </c>
      <c r="B64" s="25"/>
      <c r="C64" s="25"/>
      <c r="D64" s="37"/>
      <c r="E64" s="37"/>
      <c r="G64" s="18"/>
    </row>
    <row r="65" spans="1:21" x14ac:dyDescent="0.25">
      <c r="A65" s="25" t="s">
        <v>237</v>
      </c>
      <c r="B65" s="25">
        <v>51.089999999996508</v>
      </c>
      <c r="C65" s="25">
        <v>69.309999999997672</v>
      </c>
      <c r="D65" s="37">
        <v>247.34000000000378</v>
      </c>
      <c r="E65" s="37">
        <v>455.00999999999476</v>
      </c>
      <c r="F65" s="46">
        <v>126.89000000000669</v>
      </c>
      <c r="G65" s="18">
        <v>145.62000000000262</v>
      </c>
      <c r="H65" s="46">
        <f t="shared" si="0"/>
        <v>351.17499999999927</v>
      </c>
      <c r="I65" s="46">
        <f>[1]DEER!N7</f>
        <v>204</v>
      </c>
      <c r="L65" s="46" t="s">
        <v>323</v>
      </c>
    </row>
    <row r="66" spans="1:21" x14ac:dyDescent="0.25">
      <c r="A66" s="25" t="s">
        <v>239</v>
      </c>
      <c r="B66" s="25">
        <v>40.159999999996217</v>
      </c>
      <c r="C66" s="25">
        <v>61.75</v>
      </c>
      <c r="D66" s="37">
        <v>243.33000000000175</v>
      </c>
      <c r="E66" s="37">
        <v>458.19999999999709</v>
      </c>
      <c r="F66" s="46">
        <v>107.91000000000349</v>
      </c>
      <c r="G66" s="18">
        <v>139.62000000000262</v>
      </c>
      <c r="H66" s="46">
        <f t="shared" si="0"/>
        <v>350.76499999999942</v>
      </c>
      <c r="I66" s="46">
        <f>[1]DEER!N8</f>
        <v>239</v>
      </c>
      <c r="J66" s="46" t="s">
        <v>171</v>
      </c>
    </row>
    <row r="67" spans="1:21" x14ac:dyDescent="0.25">
      <c r="A67" s="25" t="s">
        <v>240</v>
      </c>
      <c r="B67" s="25">
        <v>33.189999999995052</v>
      </c>
      <c r="C67" s="25">
        <v>55.599999999998545</v>
      </c>
      <c r="D67" s="37">
        <v>238.38999999999942</v>
      </c>
      <c r="E67" s="37">
        <v>456.89999999999418</v>
      </c>
      <c r="F67" s="46">
        <v>98.640000000006694</v>
      </c>
      <c r="G67" s="18">
        <v>134.40000000000146</v>
      </c>
      <c r="H67" s="46">
        <f t="shared" si="0"/>
        <v>347.6449999999968</v>
      </c>
      <c r="I67" s="46">
        <f>[1]DEER!N9</f>
        <v>218</v>
      </c>
      <c r="R67" s="46" t="s">
        <v>317</v>
      </c>
      <c r="T67" s="46" t="s">
        <v>319</v>
      </c>
    </row>
    <row r="68" spans="1:21" x14ac:dyDescent="0.25">
      <c r="A68" s="25" t="s">
        <v>241</v>
      </c>
      <c r="B68" s="25">
        <v>21.860000000000582</v>
      </c>
      <c r="C68" s="25">
        <v>46.639999999999418</v>
      </c>
      <c r="D68" s="37">
        <v>228.13999999999942</v>
      </c>
      <c r="E68" s="37">
        <v>437.93000000000757</v>
      </c>
      <c r="F68" s="46">
        <v>83.55000000000291</v>
      </c>
      <c r="G68" s="18">
        <v>124.55000000000291</v>
      </c>
      <c r="H68" s="46">
        <f t="shared" si="0"/>
        <v>333.03500000000349</v>
      </c>
      <c r="I68" s="46">
        <f>[1]DEER!N10</f>
        <v>188</v>
      </c>
      <c r="R68" s="46" t="s">
        <v>318</v>
      </c>
      <c r="T68" s="46" t="s">
        <v>318</v>
      </c>
    </row>
    <row r="69" spans="1:21" x14ac:dyDescent="0.25">
      <c r="A69" s="25" t="s">
        <v>242</v>
      </c>
      <c r="B69" s="25"/>
      <c r="C69" s="25"/>
      <c r="D69" s="37"/>
      <c r="E69" s="37"/>
      <c r="G69" s="18"/>
      <c r="R69" s="36">
        <v>32916.910000000003</v>
      </c>
      <c r="T69" s="36">
        <v>32916.910000000003</v>
      </c>
    </row>
    <row r="70" spans="1:21" x14ac:dyDescent="0.25">
      <c r="A70" s="25" t="s">
        <v>243</v>
      </c>
      <c r="B70" s="25">
        <v>-3465.2099999999991</v>
      </c>
      <c r="C70" s="25">
        <v>-3449.3300000000017</v>
      </c>
      <c r="D70" s="37">
        <v>94.959999999999127</v>
      </c>
      <c r="E70" s="37">
        <v>127.54000000000087</v>
      </c>
      <c r="F70" s="46">
        <v>-54.580000000001746</v>
      </c>
      <c r="G70" s="18">
        <v>8.7900000000008731</v>
      </c>
      <c r="H70" s="46">
        <f t="shared" si="0"/>
        <v>111.25</v>
      </c>
      <c r="I70" s="46">
        <f>[1]DEER!O7</f>
        <v>100</v>
      </c>
      <c r="L70" s="46" t="s">
        <v>323</v>
      </c>
      <c r="R70" s="36">
        <v>32858.6</v>
      </c>
      <c r="S70" s="46">
        <f>R69-R70</f>
        <v>58.310000000004948</v>
      </c>
      <c r="T70" s="36">
        <v>33348.75</v>
      </c>
      <c r="U70" s="46">
        <f>T69-T70</f>
        <v>-431.83999999999651</v>
      </c>
    </row>
    <row r="71" spans="1:21" x14ac:dyDescent="0.25">
      <c r="A71" s="25" t="s">
        <v>244</v>
      </c>
      <c r="B71" s="25">
        <v>-6029.57</v>
      </c>
      <c r="C71" s="25">
        <v>-5992.8499999999985</v>
      </c>
      <c r="D71" s="37">
        <v>88.419999999998254</v>
      </c>
      <c r="E71" s="37">
        <v>115.54000000000087</v>
      </c>
      <c r="F71" s="46">
        <v>-113.41000000000349</v>
      </c>
      <c r="G71" s="18">
        <v>-25.849999999998545</v>
      </c>
      <c r="H71" s="46">
        <f t="shared" si="0"/>
        <v>101.97999999999956</v>
      </c>
      <c r="I71" s="46">
        <f>[1]DEER!O8</f>
        <v>126</v>
      </c>
      <c r="J71" s="46">
        <v>353</v>
      </c>
      <c r="R71" s="36"/>
      <c r="T71" s="36"/>
    </row>
    <row r="72" spans="1:21" x14ac:dyDescent="0.25">
      <c r="A72" s="25" t="s">
        <v>245</v>
      </c>
      <c r="B72" s="25">
        <v>-7802.2099999999991</v>
      </c>
      <c r="C72" s="25">
        <v>-7756.18</v>
      </c>
      <c r="D72" s="37">
        <v>82.730000000003201</v>
      </c>
      <c r="E72" s="37">
        <v>107.80999999999767</v>
      </c>
      <c r="F72" s="46">
        <v>-138.05000000000291</v>
      </c>
      <c r="G72" s="18">
        <v>-41.580000000001746</v>
      </c>
      <c r="H72" s="46">
        <f t="shared" si="0"/>
        <v>95.270000000000437</v>
      </c>
      <c r="I72" s="46">
        <f>[1]DEER!O9</f>
        <v>123</v>
      </c>
      <c r="R72" s="36"/>
      <c r="T72" s="36"/>
    </row>
    <row r="73" spans="1:21" x14ac:dyDescent="0.25">
      <c r="A73" s="25" t="s">
        <v>246</v>
      </c>
      <c r="B73" s="25">
        <v>-11687.39</v>
      </c>
      <c r="C73" s="25">
        <v>-11620.559999999998</v>
      </c>
      <c r="D73" s="37">
        <v>72.230000000003201</v>
      </c>
      <c r="E73" s="37">
        <v>85.94999999999709</v>
      </c>
      <c r="F73" s="46">
        <v>-180.31000000000495</v>
      </c>
      <c r="G73" s="18">
        <v>-68.020000000004075</v>
      </c>
      <c r="H73" s="46">
        <f t="shared" si="0"/>
        <v>79.090000000000146</v>
      </c>
      <c r="I73" s="46">
        <f>[1]DEER!O10</f>
        <v>118</v>
      </c>
      <c r="R73" s="36"/>
      <c r="T73" s="36"/>
    </row>
    <row r="74" spans="1:21" x14ac:dyDescent="0.25">
      <c r="A74" s="46" t="s">
        <v>247</v>
      </c>
      <c r="G74" s="18"/>
    </row>
    <row r="75" spans="1:21" x14ac:dyDescent="0.25">
      <c r="A75" s="46" t="s">
        <v>248</v>
      </c>
      <c r="B75" s="46">
        <v>-327.30999999999767</v>
      </c>
      <c r="C75" s="46">
        <v>35.620000000002619</v>
      </c>
      <c r="D75" s="37">
        <v>217.38999999999942</v>
      </c>
      <c r="E75" s="37">
        <v>373.88999999999942</v>
      </c>
      <c r="F75" s="46">
        <v>108.31999999999971</v>
      </c>
      <c r="G75" s="18">
        <v>108.69999999999709</v>
      </c>
      <c r="H75" s="46">
        <f t="shared" ref="H75:H83" si="1">AVERAGE(D75:E75)</f>
        <v>295.63999999999942</v>
      </c>
      <c r="I75" s="46">
        <f>[1]DEER!P7</f>
        <v>128</v>
      </c>
      <c r="L75" s="46" t="s">
        <v>323</v>
      </c>
    </row>
    <row r="76" spans="1:21" x14ac:dyDescent="0.25">
      <c r="A76" s="46" t="s">
        <v>249</v>
      </c>
      <c r="B76" s="46">
        <v>-481.02999999999884</v>
      </c>
      <c r="C76" s="46">
        <v>23.599999999998545</v>
      </c>
      <c r="D76" s="37">
        <v>215.46999999999389</v>
      </c>
      <c r="E76" s="37">
        <v>371.30999999999767</v>
      </c>
      <c r="F76" s="46">
        <v>99.69999999999709</v>
      </c>
      <c r="G76" s="18">
        <v>107.05999999999767</v>
      </c>
      <c r="H76" s="46">
        <f t="shared" si="1"/>
        <v>293.38999999999578</v>
      </c>
      <c r="I76" s="46">
        <f>[1]DEER!P8</f>
        <v>124</v>
      </c>
      <c r="J76" s="46">
        <v>174</v>
      </c>
    </row>
    <row r="77" spans="1:21" x14ac:dyDescent="0.25">
      <c r="A77" s="46" t="s">
        <v>250</v>
      </c>
      <c r="B77" s="46">
        <v>-561.02999999999884</v>
      </c>
      <c r="C77" s="46">
        <v>10.120000000002619</v>
      </c>
      <c r="D77" s="37">
        <v>211.25999999999476</v>
      </c>
      <c r="E77" s="37">
        <v>367.83999999999651</v>
      </c>
      <c r="F77" s="46">
        <v>94.059999999997672</v>
      </c>
      <c r="G77" s="18">
        <v>103.78999999999724</v>
      </c>
      <c r="H77" s="46">
        <f t="shared" si="1"/>
        <v>289.54999999999563</v>
      </c>
      <c r="I77" s="46">
        <f>[1]DEER!P9</f>
        <v>95.5</v>
      </c>
    </row>
    <row r="78" spans="1:21" x14ac:dyDescent="0.25">
      <c r="A78" s="46" t="s">
        <v>251</v>
      </c>
      <c r="B78" s="46">
        <v>-1861.6199999999953</v>
      </c>
      <c r="C78" s="46">
        <v>-37.009999999994761</v>
      </c>
      <c r="D78" s="37">
        <v>203.93999999999505</v>
      </c>
      <c r="E78" s="37">
        <v>357.2699999999968</v>
      </c>
      <c r="F78" s="46">
        <v>83.799999999999272</v>
      </c>
      <c r="G78" s="18">
        <v>98.489999999997963</v>
      </c>
      <c r="H78" s="46">
        <f t="shared" si="1"/>
        <v>280.60499999999593</v>
      </c>
      <c r="I78" s="46">
        <f>[1]DEER!P10</f>
        <v>49.9</v>
      </c>
    </row>
    <row r="79" spans="1:21" x14ac:dyDescent="0.25">
      <c r="A79" s="46" t="s">
        <v>252</v>
      </c>
      <c r="G79" s="18"/>
    </row>
    <row r="80" spans="1:21" x14ac:dyDescent="0.25">
      <c r="A80" s="46" t="s">
        <v>253</v>
      </c>
      <c r="B80" s="46">
        <v>14.049999999999272</v>
      </c>
      <c r="C80" s="46">
        <v>33.520000000000437</v>
      </c>
      <c r="D80" s="46">
        <v>73.479999999995925</v>
      </c>
      <c r="E80" s="46">
        <v>424.85000000000582</v>
      </c>
      <c r="F80" s="46">
        <v>59.399999999997817</v>
      </c>
      <c r="G80" s="18">
        <v>65.379999999997381</v>
      </c>
      <c r="H80" s="46">
        <f t="shared" si="1"/>
        <v>249.16500000000087</v>
      </c>
      <c r="I80" s="46">
        <f>[1]DEER!Q7</f>
        <v>-14.3</v>
      </c>
      <c r="L80" s="46" t="s">
        <v>323</v>
      </c>
    </row>
    <row r="81" spans="1:10" x14ac:dyDescent="0.25">
      <c r="A81" s="46" t="s">
        <v>254</v>
      </c>
      <c r="B81" s="46">
        <v>2.2900000000008731</v>
      </c>
      <c r="C81" s="46">
        <v>25.349999999998545</v>
      </c>
      <c r="D81" s="46">
        <v>56.589999999996508</v>
      </c>
      <c r="E81" s="46">
        <v>446.94999999999709</v>
      </c>
      <c r="F81" s="46">
        <v>49.159999999999854</v>
      </c>
      <c r="G81" s="18">
        <v>63.989999999997963</v>
      </c>
      <c r="H81" s="46">
        <f t="shared" si="1"/>
        <v>251.7699999999968</v>
      </c>
      <c r="I81" s="46">
        <f>[1]DEER!Q8</f>
        <v>-91.2</v>
      </c>
      <c r="J81" s="46">
        <v>171</v>
      </c>
    </row>
    <row r="82" spans="1:10" x14ac:dyDescent="0.25">
      <c r="A82" s="46" t="s">
        <v>255</v>
      </c>
      <c r="B82" s="46">
        <v>-3.8700000000026193</v>
      </c>
      <c r="C82" s="46">
        <v>22.099999999998545</v>
      </c>
      <c r="D82" s="46">
        <v>32.94999999999709</v>
      </c>
      <c r="E82" s="46">
        <v>438.30999999999767</v>
      </c>
      <c r="F82" s="46">
        <v>42.169999999998254</v>
      </c>
      <c r="G82" s="18">
        <v>61.549999999999272</v>
      </c>
      <c r="H82" s="46">
        <f t="shared" si="1"/>
        <v>235.62999999999738</v>
      </c>
      <c r="I82" s="46">
        <f>[1]DEER!Q9</f>
        <v>-122</v>
      </c>
    </row>
    <row r="83" spans="1:10" x14ac:dyDescent="0.25">
      <c r="A83" s="46" t="s">
        <v>256</v>
      </c>
      <c r="B83" s="46">
        <v>-10.650000000001455</v>
      </c>
      <c r="C83" s="46">
        <v>13.139999999999418</v>
      </c>
      <c r="D83" s="46">
        <v>29.75</v>
      </c>
      <c r="E83" s="46">
        <v>455.44999999999709</v>
      </c>
      <c r="F83" s="46">
        <v>33.089999999996508</v>
      </c>
      <c r="G83" s="18">
        <v>55.669999999998254</v>
      </c>
      <c r="H83" s="46">
        <f t="shared" si="1"/>
        <v>242.59999999999854</v>
      </c>
      <c r="I83" s="46">
        <f>[1]DEER!Q10</f>
        <v>-154</v>
      </c>
    </row>
  </sheetData>
  <mergeCells count="4">
    <mergeCell ref="B1:G1"/>
    <mergeCell ref="B2:C2"/>
    <mergeCell ref="D2:G2"/>
    <mergeCell ref="D4:E4"/>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682A9-4964-4506-A987-1C25C1190A2F}">
  <dimension ref="A1:F8"/>
  <sheetViews>
    <sheetView workbookViewId="0">
      <selection activeCell="J32" sqref="J32"/>
    </sheetView>
  </sheetViews>
  <sheetFormatPr defaultRowHeight="15" x14ac:dyDescent="0.25"/>
  <cols>
    <col min="1" max="1" width="17.85546875" customWidth="1"/>
  </cols>
  <sheetData>
    <row r="1" spans="1:6" x14ac:dyDescent="0.25">
      <c r="B1" t="s">
        <v>116</v>
      </c>
      <c r="C1">
        <v>1400</v>
      </c>
    </row>
    <row r="4" spans="1:6" x14ac:dyDescent="0.25">
      <c r="B4" t="s">
        <v>257</v>
      </c>
      <c r="C4" t="s">
        <v>258</v>
      </c>
      <c r="D4" t="s">
        <v>87</v>
      </c>
      <c r="E4" t="s">
        <v>45</v>
      </c>
      <c r="F4" t="s">
        <v>67</v>
      </c>
    </row>
    <row r="5" spans="1:6" x14ac:dyDescent="0.25">
      <c r="A5" s="27" t="s">
        <v>159</v>
      </c>
      <c r="B5">
        <v>0.7</v>
      </c>
      <c r="C5">
        <f t="shared" ref="C5:C8" si="0">C$1</f>
        <v>1400</v>
      </c>
      <c r="D5">
        <f t="shared" ref="D5:D8" si="1">C5*B5</f>
        <v>979.99999999999989</v>
      </c>
      <c r="E5">
        <v>0.125</v>
      </c>
      <c r="F5">
        <f t="shared" ref="F5:F8" si="2">D5*E5</f>
        <v>122.49999999999999</v>
      </c>
    </row>
    <row r="6" spans="1:6" x14ac:dyDescent="0.25">
      <c r="A6" s="27" t="s">
        <v>161</v>
      </c>
      <c r="B6">
        <v>1.5</v>
      </c>
      <c r="C6">
        <f t="shared" si="0"/>
        <v>1400</v>
      </c>
      <c r="D6">
        <f t="shared" si="1"/>
        <v>2100</v>
      </c>
      <c r="E6">
        <v>0.125</v>
      </c>
      <c r="F6">
        <f t="shared" si="2"/>
        <v>262.5</v>
      </c>
    </row>
    <row r="7" spans="1:6" x14ac:dyDescent="0.25">
      <c r="A7" s="27" t="s">
        <v>162</v>
      </c>
      <c r="B7">
        <v>2</v>
      </c>
      <c r="C7">
        <f t="shared" si="0"/>
        <v>1400</v>
      </c>
      <c r="D7">
        <f t="shared" si="1"/>
        <v>2800</v>
      </c>
      <c r="E7">
        <v>0.125</v>
      </c>
      <c r="F7">
        <f t="shared" si="2"/>
        <v>350</v>
      </c>
    </row>
    <row r="8" spans="1:6" x14ac:dyDescent="0.25">
      <c r="A8" s="27" t="s">
        <v>163</v>
      </c>
      <c r="B8">
        <v>3</v>
      </c>
      <c r="C8">
        <f t="shared" si="0"/>
        <v>1400</v>
      </c>
      <c r="D8">
        <f t="shared" si="1"/>
        <v>4200</v>
      </c>
      <c r="E8">
        <v>0.125</v>
      </c>
      <c r="F8">
        <f t="shared" si="2"/>
        <v>525</v>
      </c>
    </row>
  </sheetData>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EB031-C84B-40F8-9F7E-D309637EE17E}">
  <dimension ref="A1:B27"/>
  <sheetViews>
    <sheetView workbookViewId="0">
      <selection activeCell="B28" sqref="B28"/>
    </sheetView>
  </sheetViews>
  <sheetFormatPr defaultRowHeight="15" x14ac:dyDescent="0.25"/>
  <sheetData>
    <row r="1" spans="1:1" x14ac:dyDescent="0.25">
      <c r="A1" t="s">
        <v>168</v>
      </c>
    </row>
    <row r="27" spans="2:2" x14ac:dyDescent="0.25">
      <c r="B27" t="s">
        <v>375</v>
      </c>
    </row>
  </sheetData>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pageSetUpPr fitToPage="1"/>
  </sheetPr>
  <dimension ref="B1:J104"/>
  <sheetViews>
    <sheetView workbookViewId="0">
      <selection activeCell="P28" sqref="P28"/>
    </sheetView>
  </sheetViews>
  <sheetFormatPr defaultRowHeight="15" x14ac:dyDescent="0.25"/>
  <cols>
    <col min="1" max="2" width="3.5703125" customWidth="1"/>
    <col min="3" max="3" width="4.140625" customWidth="1"/>
    <col min="4" max="6" width="6.5703125" customWidth="1"/>
  </cols>
  <sheetData>
    <row r="1" spans="2:3" x14ac:dyDescent="0.25">
      <c r="B1" s="4" t="s">
        <v>141</v>
      </c>
    </row>
    <row r="2" spans="2:3" x14ac:dyDescent="0.25">
      <c r="B2" s="4"/>
      <c r="C2" t="s">
        <v>103</v>
      </c>
    </row>
    <row r="4" spans="2:3" x14ac:dyDescent="0.25">
      <c r="C4" t="s">
        <v>261</v>
      </c>
    </row>
    <row r="36" spans="2:7" x14ac:dyDescent="0.25">
      <c r="B36" s="4" t="s">
        <v>106</v>
      </c>
    </row>
    <row r="37" spans="2:7" x14ac:dyDescent="0.25">
      <c r="B37" s="4"/>
      <c r="C37" t="s">
        <v>103</v>
      </c>
    </row>
    <row r="39" spans="2:7" x14ac:dyDescent="0.25">
      <c r="C39" s="16" t="s">
        <v>7</v>
      </c>
    </row>
    <row r="40" spans="2:7" x14ac:dyDescent="0.25">
      <c r="C40" s="16" t="s">
        <v>6</v>
      </c>
    </row>
    <row r="41" spans="2:7" x14ac:dyDescent="0.25">
      <c r="D41" t="s">
        <v>0</v>
      </c>
    </row>
    <row r="42" spans="2:7" x14ac:dyDescent="0.25">
      <c r="D42" t="s">
        <v>3</v>
      </c>
    </row>
    <row r="43" spans="2:7" x14ac:dyDescent="0.25">
      <c r="D43" s="1">
        <f>8/2</f>
        <v>4</v>
      </c>
      <c r="E43" s="1" t="s">
        <v>4</v>
      </c>
      <c r="F43" s="1">
        <v>8</v>
      </c>
      <c r="G43" t="s">
        <v>21</v>
      </c>
    </row>
    <row r="44" spans="2:7" x14ac:dyDescent="0.25">
      <c r="D44" s="1">
        <f>0.5*60</f>
        <v>30</v>
      </c>
      <c r="E44" s="1" t="s">
        <v>4</v>
      </c>
      <c r="F44" s="1">
        <v>60</v>
      </c>
      <c r="G44" t="s">
        <v>5</v>
      </c>
    </row>
    <row r="45" spans="2:7" x14ac:dyDescent="0.25">
      <c r="D45" t="s">
        <v>1</v>
      </c>
    </row>
    <row r="46" spans="2:7" x14ac:dyDescent="0.25">
      <c r="D46" t="s">
        <v>2</v>
      </c>
    </row>
    <row r="48" spans="2:7" x14ac:dyDescent="0.25">
      <c r="C48" s="16" t="s">
        <v>8</v>
      </c>
    </row>
    <row r="49" spans="3:6" x14ac:dyDescent="0.25">
      <c r="C49" s="16" t="s">
        <v>9</v>
      </c>
    </row>
    <row r="50" spans="3:6" x14ac:dyDescent="0.25">
      <c r="D50" t="s">
        <v>10</v>
      </c>
    </row>
    <row r="51" spans="3:6" x14ac:dyDescent="0.25">
      <c r="D51" t="s">
        <v>11</v>
      </c>
    </row>
    <row r="52" spans="3:6" x14ac:dyDescent="0.25">
      <c r="D52" t="s">
        <v>12</v>
      </c>
    </row>
    <row r="53" spans="3:6" x14ac:dyDescent="0.25">
      <c r="D53" t="s">
        <v>13</v>
      </c>
    </row>
    <row r="54" spans="3:6" x14ac:dyDescent="0.25">
      <c r="D54" t="s">
        <v>14</v>
      </c>
      <c r="E54">
        <f>2*60/8</f>
        <v>15</v>
      </c>
      <c r="F54" t="s">
        <v>5</v>
      </c>
    </row>
    <row r="56" spans="3:6" x14ac:dyDescent="0.25">
      <c r="C56" s="16" t="s">
        <v>83</v>
      </c>
    </row>
    <row r="57" spans="3:6" x14ac:dyDescent="0.25">
      <c r="C57" s="16" t="s">
        <v>15</v>
      </c>
    </row>
    <row r="58" spans="3:6" x14ac:dyDescent="0.25">
      <c r="C58" t="s">
        <v>81</v>
      </c>
    </row>
    <row r="59" spans="3:6" x14ac:dyDescent="0.25">
      <c r="D59" t="s">
        <v>20</v>
      </c>
    </row>
    <row r="60" spans="3:6" x14ac:dyDescent="0.25">
      <c r="D60" t="s">
        <v>16</v>
      </c>
    </row>
    <row r="61" spans="3:6" x14ac:dyDescent="0.25">
      <c r="D61" t="s">
        <v>85</v>
      </c>
    </row>
    <row r="62" spans="3:6" x14ac:dyDescent="0.25">
      <c r="D62" t="s">
        <v>84</v>
      </c>
    </row>
    <row r="63" spans="3:6" x14ac:dyDescent="0.25">
      <c r="E63" t="s">
        <v>17</v>
      </c>
    </row>
    <row r="64" spans="3:6" x14ac:dyDescent="0.25">
      <c r="E64" t="s">
        <v>18</v>
      </c>
    </row>
    <row r="65" spans="3:10" x14ac:dyDescent="0.25">
      <c r="E65" t="s">
        <v>19</v>
      </c>
      <c r="I65" s="1" t="s">
        <v>67</v>
      </c>
      <c r="J65" s="1" t="s">
        <v>87</v>
      </c>
    </row>
    <row r="66" spans="3:10" x14ac:dyDescent="0.25">
      <c r="E66" s="3">
        <f>I66/J66</f>
        <v>0.16990291262135923</v>
      </c>
      <c r="F66" t="s">
        <v>86</v>
      </c>
      <c r="I66" s="1">
        <v>350</v>
      </c>
      <c r="J66" s="1">
        <v>2060</v>
      </c>
    </row>
    <row r="67" spans="3:10" x14ac:dyDescent="0.25">
      <c r="D67" t="s">
        <v>47</v>
      </c>
    </row>
    <row r="68" spans="3:10" x14ac:dyDescent="0.25">
      <c r="D68" s="8">
        <f>3100/1300</f>
        <v>2.3846153846153846</v>
      </c>
      <c r="E68" t="s">
        <v>78</v>
      </c>
      <c r="G68" s="8">
        <f>2060/1300</f>
        <v>1.5846153846153845</v>
      </c>
      <c r="H68" t="s">
        <v>79</v>
      </c>
    </row>
    <row r="69" spans="3:10" x14ac:dyDescent="0.25">
      <c r="D69" s="7">
        <f>D68*60/8</f>
        <v>17.884615384615383</v>
      </c>
      <c r="E69" t="s">
        <v>5</v>
      </c>
      <c r="G69" s="7">
        <f>G68*60/8</f>
        <v>11.884615384615383</v>
      </c>
      <c r="H69" t="s">
        <v>5</v>
      </c>
    </row>
    <row r="71" spans="3:10" x14ac:dyDescent="0.25">
      <c r="C71" s="16" t="s">
        <v>82</v>
      </c>
    </row>
    <row r="72" spans="3:10" x14ac:dyDescent="0.25">
      <c r="C72" s="16" t="s">
        <v>48</v>
      </c>
    </row>
    <row r="73" spans="3:10" x14ac:dyDescent="0.25">
      <c r="C73" s="16" t="s">
        <v>49</v>
      </c>
    </row>
    <row r="74" spans="3:10" x14ac:dyDescent="0.25">
      <c r="D74" t="s">
        <v>50</v>
      </c>
      <c r="E74" s="2"/>
    </row>
    <row r="75" spans="3:10" x14ac:dyDescent="0.25">
      <c r="E75" s="2" t="s">
        <v>63</v>
      </c>
    </row>
    <row r="76" spans="3:10" x14ac:dyDescent="0.25">
      <c r="E76" s="2" t="s">
        <v>64</v>
      </c>
    </row>
    <row r="77" spans="3:10" x14ac:dyDescent="0.25">
      <c r="E77" s="2" t="s">
        <v>65</v>
      </c>
    </row>
    <row r="78" spans="3:10" x14ac:dyDescent="0.25">
      <c r="D78">
        <v>1020</v>
      </c>
      <c r="E78" s="2" t="s">
        <v>51</v>
      </c>
    </row>
    <row r="79" spans="3:10" x14ac:dyDescent="0.25">
      <c r="D79">
        <v>439</v>
      </c>
      <c r="E79" s="2" t="s">
        <v>52</v>
      </c>
    </row>
    <row r="80" spans="3:10" x14ac:dyDescent="0.25">
      <c r="D80">
        <v>2.5</v>
      </c>
      <c r="E80" s="2" t="s">
        <v>53</v>
      </c>
    </row>
    <row r="81" spans="3:6" x14ac:dyDescent="0.25">
      <c r="D81">
        <v>13200</v>
      </c>
      <c r="E81" s="2" t="s">
        <v>54</v>
      </c>
    </row>
    <row r="82" spans="3:6" x14ac:dyDescent="0.25">
      <c r="D82">
        <v>8840</v>
      </c>
      <c r="E82" s="2" t="s">
        <v>55</v>
      </c>
    </row>
    <row r="83" spans="3:6" x14ac:dyDescent="0.25">
      <c r="D83">
        <v>8</v>
      </c>
      <c r="E83" s="2" t="s">
        <v>56</v>
      </c>
    </row>
    <row r="84" spans="3:6" x14ac:dyDescent="0.25">
      <c r="D84">
        <f>D83*D78</f>
        <v>8160</v>
      </c>
      <c r="E84" s="2" t="s">
        <v>57</v>
      </c>
    </row>
    <row r="85" spans="3:6" x14ac:dyDescent="0.25">
      <c r="D85">
        <f>D81/D84</f>
        <v>1.6176470588235294</v>
      </c>
      <c r="E85" s="2" t="s">
        <v>58</v>
      </c>
    </row>
    <row r="86" spans="3:6" x14ac:dyDescent="0.25">
      <c r="D86">
        <v>0.8</v>
      </c>
      <c r="E86" s="2" t="s">
        <v>59</v>
      </c>
    </row>
    <row r="87" spans="3:6" x14ac:dyDescent="0.25">
      <c r="D87">
        <f>D86*60</f>
        <v>48</v>
      </c>
      <c r="E87" s="2" t="s">
        <v>5</v>
      </c>
      <c r="F87" t="s">
        <v>88</v>
      </c>
    </row>
    <row r="88" spans="3:6" x14ac:dyDescent="0.25">
      <c r="D88">
        <v>8</v>
      </c>
      <c r="E88" s="2" t="s">
        <v>60</v>
      </c>
    </row>
    <row r="89" spans="3:6" x14ac:dyDescent="0.25">
      <c r="D89">
        <v>40</v>
      </c>
      <c r="E89" s="2" t="s">
        <v>61</v>
      </c>
    </row>
    <row r="90" spans="3:6" x14ac:dyDescent="0.25">
      <c r="D90">
        <v>400</v>
      </c>
      <c r="E90" s="2" t="s">
        <v>62</v>
      </c>
    </row>
    <row r="91" spans="3:6" x14ac:dyDescent="0.25">
      <c r="D91" s="8">
        <f>D90*D80*60/D84</f>
        <v>7.3529411764705879</v>
      </c>
      <c r="E91" s="2" t="s">
        <v>89</v>
      </c>
    </row>
    <row r="93" spans="3:6" x14ac:dyDescent="0.25">
      <c r="C93" s="16" t="s">
        <v>90</v>
      </c>
    </row>
    <row r="94" spans="3:6" x14ac:dyDescent="0.25">
      <c r="C94" s="16" t="s">
        <v>91</v>
      </c>
    </row>
    <row r="95" spans="3:6" x14ac:dyDescent="0.25">
      <c r="D95" t="s">
        <v>92</v>
      </c>
    </row>
    <row r="96" spans="3:6" x14ac:dyDescent="0.25">
      <c r="D96">
        <v>1527</v>
      </c>
      <c r="E96" s="2" t="s">
        <v>66</v>
      </c>
    </row>
    <row r="97" spans="4:5" x14ac:dyDescent="0.25">
      <c r="D97">
        <v>228</v>
      </c>
      <c r="E97" s="2" t="s">
        <v>67</v>
      </c>
    </row>
    <row r="98" spans="4:5" x14ac:dyDescent="0.25">
      <c r="D98" s="17">
        <f>D97/D96</f>
        <v>0.14931237721021612</v>
      </c>
      <c r="E98" s="2" t="s">
        <v>45</v>
      </c>
    </row>
    <row r="99" spans="4:5" x14ac:dyDescent="0.25">
      <c r="D99" t="s">
        <v>68</v>
      </c>
    </row>
    <row r="100" spans="4:5" x14ac:dyDescent="0.25">
      <c r="E100" s="2" t="s">
        <v>69</v>
      </c>
    </row>
    <row r="101" spans="4:5" x14ac:dyDescent="0.25">
      <c r="D101">
        <v>2400</v>
      </c>
      <c r="E101" s="2" t="s">
        <v>70</v>
      </c>
    </row>
    <row r="102" spans="4:5" x14ac:dyDescent="0.25">
      <c r="D102">
        <f>D96/D101</f>
        <v>0.63624999999999998</v>
      </c>
      <c r="E102" s="2" t="s">
        <v>77</v>
      </c>
    </row>
    <row r="103" spans="4:5" x14ac:dyDescent="0.25">
      <c r="D103">
        <f>D102*60/8</f>
        <v>4.7718749999999996</v>
      </c>
      <c r="E103" s="2" t="s">
        <v>5</v>
      </c>
    </row>
    <row r="104" spans="4:5" x14ac:dyDescent="0.25">
      <c r="D104" t="s">
        <v>80</v>
      </c>
    </row>
  </sheetData>
  <pageMargins left="0.7" right="0.7" top="0.75" bottom="0.75" header="0.3" footer="0.3"/>
  <pageSetup orientation="portrait" horizontalDpi="0" verticalDpi="0" r:id="rId1"/>
  <headerFooter>
    <oddFooter>&amp;L&amp;Z&amp;F &amp;A&amp;C&amp;P&amp;R&amp;D &amp;T</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pageSetUpPr fitToPage="1"/>
  </sheetPr>
  <dimension ref="B1:Y53"/>
  <sheetViews>
    <sheetView tabSelected="1" topLeftCell="C6" workbookViewId="0">
      <selection activeCell="S28" sqref="S28"/>
    </sheetView>
  </sheetViews>
  <sheetFormatPr defaultRowHeight="15" x14ac:dyDescent="0.25"/>
  <cols>
    <col min="2" max="2" width="12.7109375" bestFit="1" customWidth="1"/>
    <col min="3" max="3" width="9.42578125" customWidth="1"/>
    <col min="4" max="4" width="7.7109375" customWidth="1"/>
    <col min="5" max="5" width="7.140625" customWidth="1"/>
    <col min="6" max="6" width="8" customWidth="1"/>
    <col min="7" max="7" width="7.7109375" customWidth="1"/>
    <col min="8" max="8" width="8" customWidth="1"/>
    <col min="9" max="9" width="7.42578125" customWidth="1"/>
    <col min="12" max="12" width="13" customWidth="1"/>
    <col min="19" max="19" width="11" bestFit="1" customWidth="1"/>
    <col min="23" max="23" width="11" bestFit="1" customWidth="1"/>
  </cols>
  <sheetData>
    <row r="1" spans="2:20" x14ac:dyDescent="0.25">
      <c r="B1" s="4" t="s">
        <v>121</v>
      </c>
      <c r="R1" s="4" t="s">
        <v>136</v>
      </c>
    </row>
    <row r="2" spans="2:20" x14ac:dyDescent="0.25">
      <c r="B2" s="9" t="s">
        <v>40</v>
      </c>
      <c r="C2" s="9" t="s">
        <v>41</v>
      </c>
      <c r="D2" s="9" t="s">
        <v>23</v>
      </c>
      <c r="E2" s="9" t="s">
        <v>24</v>
      </c>
      <c r="F2" s="9" t="s">
        <v>100</v>
      </c>
      <c r="G2" s="9" t="s">
        <v>101</v>
      </c>
      <c r="H2" s="9" t="s">
        <v>25</v>
      </c>
      <c r="I2" s="9" t="s">
        <v>76</v>
      </c>
      <c r="J2" s="9" t="s">
        <v>42</v>
      </c>
      <c r="K2" s="9" t="s">
        <v>43</v>
      </c>
      <c r="L2" s="9" t="s">
        <v>46</v>
      </c>
      <c r="P2" t="s">
        <v>93</v>
      </c>
      <c r="R2" t="s">
        <v>308</v>
      </c>
    </row>
    <row r="3" spans="2:20" x14ac:dyDescent="0.25">
      <c r="B3" s="19" t="s">
        <v>22</v>
      </c>
      <c r="C3" s="19" t="s">
        <v>26</v>
      </c>
      <c r="D3" s="19">
        <v>1000</v>
      </c>
      <c r="E3" s="19"/>
      <c r="F3" s="19">
        <v>70</v>
      </c>
      <c r="G3" s="19"/>
      <c r="H3" s="19">
        <v>38</v>
      </c>
      <c r="I3" s="19"/>
      <c r="J3" s="21">
        <f>F3/D3</f>
        <v>7.0000000000000007E-2</v>
      </c>
      <c r="K3" s="21"/>
      <c r="L3" s="19"/>
      <c r="O3" s="12" t="s">
        <v>132</v>
      </c>
      <c r="P3" s="5">
        <f>J12/J11</f>
        <v>0.6004061944656004</v>
      </c>
      <c r="R3">
        <v>0.15</v>
      </c>
      <c r="S3" t="s">
        <v>71</v>
      </c>
      <c r="T3" t="s">
        <v>309</v>
      </c>
    </row>
    <row r="4" spans="2:20" x14ac:dyDescent="0.25">
      <c r="B4" s="19" t="s">
        <v>22</v>
      </c>
      <c r="C4" s="19" t="s">
        <v>74</v>
      </c>
      <c r="D4" s="19">
        <v>1600</v>
      </c>
      <c r="E4" s="19">
        <v>1150</v>
      </c>
      <c r="F4" s="19">
        <v>230</v>
      </c>
      <c r="G4" s="19">
        <v>207</v>
      </c>
      <c r="H4" s="19">
        <v>38</v>
      </c>
      <c r="I4" s="19"/>
      <c r="J4" s="21">
        <f>F4/D4</f>
        <v>0.14374999999999999</v>
      </c>
      <c r="K4" s="21">
        <f>G4/E4</f>
        <v>0.18</v>
      </c>
      <c r="L4" s="22">
        <f>E4/D4</f>
        <v>0.71875</v>
      </c>
      <c r="O4" s="12" t="s">
        <v>133</v>
      </c>
      <c r="P4" s="5">
        <f>J14/J13</f>
        <v>0.57405405405405407</v>
      </c>
      <c r="R4" s="3">
        <f>P7*R3</f>
        <v>0.10910816464729267</v>
      </c>
      <c r="S4" t="s">
        <v>72</v>
      </c>
      <c r="T4" t="s">
        <v>104</v>
      </c>
    </row>
    <row r="5" spans="2:20" x14ac:dyDescent="0.25">
      <c r="B5" s="19" t="s">
        <v>22</v>
      </c>
      <c r="C5" s="19" t="s">
        <v>75</v>
      </c>
      <c r="D5" s="19">
        <v>3400</v>
      </c>
      <c r="E5" s="19">
        <v>1900</v>
      </c>
      <c r="F5" s="19">
        <v>450</v>
      </c>
      <c r="G5" s="19">
        <v>340</v>
      </c>
      <c r="H5" s="19">
        <v>38</v>
      </c>
      <c r="I5" s="19"/>
      <c r="J5" s="21">
        <f t="shared" ref="J5:J18" si="0">F5/D5</f>
        <v>0.13235294117647059</v>
      </c>
      <c r="K5" s="21">
        <f>G5/E5</f>
        <v>0.17894736842105263</v>
      </c>
      <c r="L5" s="22">
        <f t="shared" ref="L5:L8" si="1">E5/D5</f>
        <v>0.55882352941176472</v>
      </c>
      <c r="O5" s="12" t="s">
        <v>95</v>
      </c>
      <c r="P5" s="5">
        <f>J16/J15</f>
        <v>0.94523411371237454</v>
      </c>
      <c r="R5" t="s">
        <v>307</v>
      </c>
    </row>
    <row r="6" spans="2:20" x14ac:dyDescent="0.25">
      <c r="B6" s="19" t="s">
        <v>27</v>
      </c>
      <c r="C6" s="19" t="s">
        <v>129</v>
      </c>
      <c r="D6" s="19">
        <v>3253</v>
      </c>
      <c r="E6" s="19">
        <v>723</v>
      </c>
      <c r="F6" s="19">
        <v>321</v>
      </c>
      <c r="G6" s="19">
        <v>18</v>
      </c>
      <c r="H6" s="19">
        <v>13</v>
      </c>
      <c r="I6" s="19" t="s">
        <v>72</v>
      </c>
      <c r="J6" s="21">
        <f t="shared" si="0"/>
        <v>9.8678143252382416E-2</v>
      </c>
      <c r="K6" s="21">
        <f t="shared" ref="K6:K8" si="2">G6/E6</f>
        <v>2.4896265560165973E-2</v>
      </c>
      <c r="L6" s="22">
        <f t="shared" si="1"/>
        <v>0.22225637872732862</v>
      </c>
      <c r="O6" s="12" t="s">
        <v>94</v>
      </c>
      <c r="P6" s="5">
        <f>J18/J17</f>
        <v>0.78985669502910882</v>
      </c>
    </row>
    <row r="7" spans="2:20" x14ac:dyDescent="0.25">
      <c r="B7" s="19" t="s">
        <v>27</v>
      </c>
      <c r="C7" s="19" t="s">
        <v>130</v>
      </c>
      <c r="D7" s="19">
        <v>3440</v>
      </c>
      <c r="E7" s="19">
        <v>723</v>
      </c>
      <c r="F7" s="19">
        <v>298</v>
      </c>
      <c r="G7" s="19">
        <v>17</v>
      </c>
      <c r="H7" s="19">
        <v>49</v>
      </c>
      <c r="I7" s="19" t="s">
        <v>72</v>
      </c>
      <c r="J7" s="21">
        <f t="shared" si="0"/>
        <v>8.662790697674419E-2</v>
      </c>
      <c r="K7" s="21">
        <f t="shared" si="2"/>
        <v>2.351313969571231E-2</v>
      </c>
      <c r="L7" s="22">
        <f t="shared" si="1"/>
        <v>0.21017441860465116</v>
      </c>
      <c r="O7" s="12" t="s">
        <v>99</v>
      </c>
      <c r="P7" s="14">
        <f>AVERAGE(P3:P6)</f>
        <v>0.72738776431528451</v>
      </c>
    </row>
    <row r="8" spans="2:20" x14ac:dyDescent="0.25">
      <c r="B8" s="19" t="s">
        <v>27</v>
      </c>
      <c r="C8" s="19" t="s">
        <v>131</v>
      </c>
      <c r="D8" s="19">
        <v>5350</v>
      </c>
      <c r="E8" s="19">
        <v>1367</v>
      </c>
      <c r="F8" s="19">
        <v>825</v>
      </c>
      <c r="G8" s="19">
        <v>34</v>
      </c>
      <c r="H8" s="19">
        <v>49</v>
      </c>
      <c r="I8" s="19" t="s">
        <v>72</v>
      </c>
      <c r="J8" s="21">
        <f t="shared" si="0"/>
        <v>0.1542056074766355</v>
      </c>
      <c r="K8" s="21">
        <f t="shared" si="2"/>
        <v>2.487198244330651E-2</v>
      </c>
      <c r="L8" s="22">
        <f t="shared" si="1"/>
        <v>0.2555140186915888</v>
      </c>
    </row>
    <row r="9" spans="2:20" x14ac:dyDescent="0.25">
      <c r="B9" s="19" t="s">
        <v>127</v>
      </c>
      <c r="C9" s="20" t="s">
        <v>128</v>
      </c>
      <c r="D9" s="19">
        <v>3209</v>
      </c>
      <c r="E9" s="19" t="s">
        <v>32</v>
      </c>
      <c r="F9" s="19">
        <v>491</v>
      </c>
      <c r="G9" s="19">
        <v>246</v>
      </c>
      <c r="H9" s="19">
        <v>5</v>
      </c>
      <c r="I9" s="19" t="s">
        <v>72</v>
      </c>
      <c r="J9" s="21">
        <f t="shared" si="0"/>
        <v>0.15300716734185105</v>
      </c>
      <c r="K9" s="21"/>
      <c r="L9" s="19"/>
    </row>
    <row r="10" spans="2:20" x14ac:dyDescent="0.25">
      <c r="B10" s="19" t="s">
        <v>127</v>
      </c>
      <c r="C10" s="20" t="s">
        <v>126</v>
      </c>
      <c r="D10" s="19">
        <v>3945</v>
      </c>
      <c r="E10" s="19" t="s">
        <v>32</v>
      </c>
      <c r="F10" s="19">
        <v>662</v>
      </c>
      <c r="G10" s="19">
        <v>480</v>
      </c>
      <c r="H10" s="19">
        <v>5</v>
      </c>
      <c r="I10" s="19" t="s">
        <v>71</v>
      </c>
      <c r="J10" s="21">
        <f t="shared" si="0"/>
        <v>0.16780735107731307</v>
      </c>
      <c r="K10" s="21"/>
      <c r="L10" s="19"/>
    </row>
    <row r="11" spans="2:20" x14ac:dyDescent="0.25">
      <c r="B11" s="9" t="s">
        <v>34</v>
      </c>
      <c r="C11" s="9" t="s">
        <v>123</v>
      </c>
      <c r="D11" s="9">
        <v>1100</v>
      </c>
      <c r="E11" s="19" t="s">
        <v>32</v>
      </c>
      <c r="F11" s="9">
        <v>117</v>
      </c>
      <c r="G11" s="19" t="s">
        <v>32</v>
      </c>
      <c r="H11" s="9">
        <v>5</v>
      </c>
      <c r="I11" s="9" t="s">
        <v>71</v>
      </c>
      <c r="J11" s="10">
        <f>F11/D11</f>
        <v>0.10636363636363637</v>
      </c>
      <c r="K11" s="10"/>
      <c r="L11" s="11"/>
    </row>
    <row r="12" spans="2:20" x14ac:dyDescent="0.25">
      <c r="B12" s="9" t="s">
        <v>34</v>
      </c>
      <c r="C12" s="9" t="s">
        <v>122</v>
      </c>
      <c r="D12" s="9">
        <v>1010</v>
      </c>
      <c r="E12" s="19" t="s">
        <v>32</v>
      </c>
      <c r="F12" s="9">
        <v>64.5</v>
      </c>
      <c r="G12" s="19" t="s">
        <v>32</v>
      </c>
      <c r="H12" s="9">
        <v>5</v>
      </c>
      <c r="I12" s="9" t="s">
        <v>72</v>
      </c>
      <c r="J12" s="10">
        <f>F12/D12</f>
        <v>6.3861386138613863E-2</v>
      </c>
      <c r="K12" s="10"/>
      <c r="L12" s="11"/>
    </row>
    <row r="13" spans="2:20" x14ac:dyDescent="0.25">
      <c r="B13" s="9" t="s">
        <v>34</v>
      </c>
      <c r="C13" s="9" t="s">
        <v>124</v>
      </c>
      <c r="D13" s="9">
        <v>1770</v>
      </c>
      <c r="E13" s="9">
        <v>1330</v>
      </c>
      <c r="F13" s="9">
        <v>250</v>
      </c>
      <c r="G13" s="9">
        <v>201</v>
      </c>
      <c r="H13" s="9">
        <v>5</v>
      </c>
      <c r="I13" s="9" t="s">
        <v>71</v>
      </c>
      <c r="J13" s="10">
        <f t="shared" si="0"/>
        <v>0.14124293785310735</v>
      </c>
      <c r="K13" s="10">
        <f t="shared" ref="K13:K15" si="3">G13/E13</f>
        <v>0.15112781954887219</v>
      </c>
      <c r="L13" s="11">
        <f t="shared" ref="L13:L15" si="4">E13/D13</f>
        <v>0.75141242937853103</v>
      </c>
    </row>
    <row r="14" spans="2:20" x14ac:dyDescent="0.25">
      <c r="B14" s="9" t="s">
        <v>34</v>
      </c>
      <c r="C14" s="9" t="s">
        <v>125</v>
      </c>
      <c r="D14" s="9">
        <v>1850</v>
      </c>
      <c r="E14" s="9">
        <v>1420</v>
      </c>
      <c r="F14" s="9">
        <v>150</v>
      </c>
      <c r="G14" s="9">
        <v>79.5</v>
      </c>
      <c r="H14" s="9">
        <v>5</v>
      </c>
      <c r="I14" s="9" t="s">
        <v>72</v>
      </c>
      <c r="J14" s="10">
        <f t="shared" si="0"/>
        <v>8.1081081081081086E-2</v>
      </c>
      <c r="K14" s="10">
        <f t="shared" si="3"/>
        <v>5.5985915492957748E-2</v>
      </c>
      <c r="L14" s="11">
        <f t="shared" si="4"/>
        <v>0.76756756756756761</v>
      </c>
    </row>
    <row r="15" spans="2:20" x14ac:dyDescent="0.25">
      <c r="B15" s="9" t="s">
        <v>34</v>
      </c>
      <c r="C15" s="9" t="s">
        <v>73</v>
      </c>
      <c r="D15" s="9">
        <v>2380</v>
      </c>
      <c r="E15" s="9">
        <v>2160</v>
      </c>
      <c r="F15" s="9">
        <v>299</v>
      </c>
      <c r="G15" s="9">
        <v>256</v>
      </c>
      <c r="H15" s="9">
        <v>5</v>
      </c>
      <c r="I15" s="9" t="s">
        <v>71</v>
      </c>
      <c r="J15" s="10">
        <f t="shared" si="0"/>
        <v>0.12563025210084033</v>
      </c>
      <c r="K15" s="10">
        <f t="shared" si="3"/>
        <v>0.11851851851851852</v>
      </c>
      <c r="L15" s="11">
        <f t="shared" si="4"/>
        <v>0.90756302521008403</v>
      </c>
    </row>
    <row r="16" spans="2:20" x14ac:dyDescent="0.25">
      <c r="B16" s="9" t="s">
        <v>34</v>
      </c>
      <c r="C16" s="9" t="s">
        <v>37</v>
      </c>
      <c r="D16" s="9">
        <v>2400</v>
      </c>
      <c r="E16" s="9">
        <v>1500</v>
      </c>
      <c r="F16" s="9">
        <v>285</v>
      </c>
      <c r="G16" s="9">
        <v>80</v>
      </c>
      <c r="H16" s="9">
        <v>5</v>
      </c>
      <c r="I16" s="9" t="s">
        <v>72</v>
      </c>
      <c r="J16" s="10">
        <f t="shared" si="0"/>
        <v>0.11874999999999999</v>
      </c>
      <c r="K16" s="10"/>
      <c r="L16" s="9"/>
    </row>
    <row r="17" spans="2:25" x14ac:dyDescent="0.25">
      <c r="B17" s="9" t="s">
        <v>34</v>
      </c>
      <c r="C17" s="9" t="s">
        <v>35</v>
      </c>
      <c r="D17" s="9">
        <v>3230</v>
      </c>
      <c r="E17" s="9">
        <v>2560</v>
      </c>
      <c r="F17" s="9">
        <v>551</v>
      </c>
      <c r="G17" s="9">
        <v>415</v>
      </c>
      <c r="H17" s="9">
        <v>5</v>
      </c>
      <c r="I17" s="9" t="s">
        <v>71</v>
      </c>
      <c r="J17" s="10">
        <f t="shared" si="0"/>
        <v>0.17058823529411765</v>
      </c>
      <c r="K17" s="10">
        <f t="shared" ref="K17:K18" si="5">G17/E17</f>
        <v>0.162109375</v>
      </c>
      <c r="L17" s="11">
        <f t="shared" ref="L17:L18" si="6">E17/D17</f>
        <v>0.79256965944272451</v>
      </c>
    </row>
    <row r="18" spans="2:25" x14ac:dyDescent="0.25">
      <c r="B18" s="9" t="s">
        <v>34</v>
      </c>
      <c r="C18" s="9" t="s">
        <v>36</v>
      </c>
      <c r="D18" s="9">
        <v>3080</v>
      </c>
      <c r="E18" s="9">
        <v>1620</v>
      </c>
      <c r="F18" s="9">
        <v>415</v>
      </c>
      <c r="G18" s="9">
        <v>75</v>
      </c>
      <c r="H18" s="9">
        <v>5</v>
      </c>
      <c r="I18" s="9" t="s">
        <v>72</v>
      </c>
      <c r="J18" s="10">
        <f t="shared" si="0"/>
        <v>0.13474025974025974</v>
      </c>
      <c r="K18" s="10">
        <f t="shared" si="5"/>
        <v>4.6296296296296294E-2</v>
      </c>
      <c r="L18" s="11">
        <f t="shared" si="6"/>
        <v>0.52597402597402598</v>
      </c>
    </row>
    <row r="19" spans="2:25" x14ac:dyDescent="0.25">
      <c r="I19" s="12" t="s">
        <v>134</v>
      </c>
      <c r="J19" s="3">
        <f>AVERAGEIF(I3:I18, "ECM", J3:J18)</f>
        <v>0.11136894400094599</v>
      </c>
      <c r="K19" s="3">
        <f>AVERAGE(K3:K18)</f>
        <v>9.6626668097688204E-2</v>
      </c>
      <c r="L19" s="5"/>
    </row>
    <row r="20" spans="2:25" x14ac:dyDescent="0.25">
      <c r="I20" s="12" t="s">
        <v>135</v>
      </c>
      <c r="J20" s="23">
        <f>AVERAGEIF(I3:I18, "PSC", J3:J18)</f>
        <v>0.14232648253780295</v>
      </c>
    </row>
    <row r="22" spans="2:25" x14ac:dyDescent="0.25">
      <c r="Q22" t="s">
        <v>312</v>
      </c>
      <c r="R22" s="18">
        <v>0.7</v>
      </c>
    </row>
    <row r="23" spans="2:25" x14ac:dyDescent="0.25">
      <c r="B23" s="4" t="s">
        <v>107</v>
      </c>
      <c r="T23" t="s">
        <v>108</v>
      </c>
    </row>
    <row r="24" spans="2:25" x14ac:dyDescent="0.25">
      <c r="B24" s="9" t="s">
        <v>40</v>
      </c>
      <c r="C24" s="9" t="s">
        <v>41</v>
      </c>
      <c r="D24" s="9" t="s">
        <v>23</v>
      </c>
      <c r="E24" s="9" t="s">
        <v>24</v>
      </c>
      <c r="F24" s="9" t="s">
        <v>100</v>
      </c>
      <c r="G24" s="9" t="s">
        <v>101</v>
      </c>
      <c r="H24" s="9" t="s">
        <v>25</v>
      </c>
      <c r="I24" s="9" t="s">
        <v>76</v>
      </c>
      <c r="J24" s="9" t="s">
        <v>42</v>
      </c>
      <c r="K24" s="9" t="s">
        <v>43</v>
      </c>
      <c r="L24" s="9" t="s">
        <v>46</v>
      </c>
      <c r="R24" s="9" t="s">
        <v>72</v>
      </c>
      <c r="S24" s="9" t="s">
        <v>71</v>
      </c>
      <c r="T24" t="s">
        <v>109</v>
      </c>
    </row>
    <row r="25" spans="2:25" x14ac:dyDescent="0.25">
      <c r="B25" s="9" t="s">
        <v>22</v>
      </c>
      <c r="C25" s="9" t="s">
        <v>26</v>
      </c>
      <c r="D25" s="9">
        <v>1000</v>
      </c>
      <c r="E25" s="9"/>
      <c r="F25" s="9">
        <v>70</v>
      </c>
      <c r="G25" s="9"/>
      <c r="H25" s="9">
        <v>38</v>
      </c>
      <c r="I25" s="9"/>
      <c r="J25" s="10">
        <f>F25/D25</f>
        <v>7.0000000000000007E-2</v>
      </c>
      <c r="K25" s="10"/>
      <c r="L25" s="9"/>
      <c r="R25" s="38">
        <f>R26*R27/R28</f>
        <v>0.32433411481528462</v>
      </c>
      <c r="S25" s="38">
        <f>S26*S27/S28</f>
        <v>0.23591666666666666</v>
      </c>
      <c r="T25" t="s">
        <v>117</v>
      </c>
    </row>
    <row r="26" spans="2:25" x14ac:dyDescent="0.25">
      <c r="B26" s="9" t="s">
        <v>22</v>
      </c>
      <c r="C26" s="9" t="s">
        <v>74</v>
      </c>
      <c r="D26" s="9">
        <v>1600</v>
      </c>
      <c r="E26" s="9">
        <v>1150</v>
      </c>
      <c r="F26" s="9">
        <v>230</v>
      </c>
      <c r="G26" s="9">
        <v>207</v>
      </c>
      <c r="H26" s="9">
        <v>38</v>
      </c>
      <c r="I26" s="9"/>
      <c r="J26" s="10">
        <f>F26/D26</f>
        <v>0.14374999999999999</v>
      </c>
      <c r="K26" s="10">
        <f>G26/E26</f>
        <v>0.18</v>
      </c>
      <c r="L26" s="11">
        <f>E26/D26</f>
        <v>0.71875</v>
      </c>
      <c r="R26" s="9">
        <v>75</v>
      </c>
      <c r="S26" s="9">
        <v>75</v>
      </c>
      <c r="T26" t="s">
        <v>110</v>
      </c>
      <c r="U26" t="s">
        <v>111</v>
      </c>
      <c r="V26" t="s">
        <v>120</v>
      </c>
      <c r="W26">
        <f>S26/6895</f>
        <v>1.0877447425670777E-2</v>
      </c>
      <c r="X26" t="s">
        <v>137</v>
      </c>
      <c r="Y26" t="s">
        <v>334</v>
      </c>
    </row>
    <row r="27" spans="2:25" x14ac:dyDescent="0.25">
      <c r="B27" s="9" t="s">
        <v>22</v>
      </c>
      <c r="C27" s="9" t="s">
        <v>75</v>
      </c>
      <c r="D27" s="9">
        <v>3400</v>
      </c>
      <c r="E27" s="9">
        <v>1900</v>
      </c>
      <c r="F27" s="9">
        <v>450</v>
      </c>
      <c r="G27" s="9">
        <v>340</v>
      </c>
      <c r="H27" s="9">
        <v>38</v>
      </c>
      <c r="I27" s="9"/>
      <c r="J27" s="10">
        <f t="shared" ref="J27:K39" si="7">F27/D27</f>
        <v>0.13235294117647059</v>
      </c>
      <c r="K27" s="10">
        <f>G27/E27</f>
        <v>0.17894736842105263</v>
      </c>
      <c r="L27" s="11">
        <f t="shared" ref="L27:L30" si="8">E27/D27</f>
        <v>0.55882352941176472</v>
      </c>
      <c r="R27" s="9">
        <f>R22*T32*0.0283/60</f>
        <v>0.46223333333333322</v>
      </c>
      <c r="S27" s="9">
        <f>R22*T32*0.0283/60</f>
        <v>0.46223333333333322</v>
      </c>
      <c r="T27" t="s">
        <v>112</v>
      </c>
      <c r="U27" t="s">
        <v>119</v>
      </c>
      <c r="V27" t="s">
        <v>118</v>
      </c>
    </row>
    <row r="28" spans="2:25" x14ac:dyDescent="0.25">
      <c r="B28" s="9" t="s">
        <v>27</v>
      </c>
      <c r="C28" s="9" t="s">
        <v>28</v>
      </c>
      <c r="D28" s="9">
        <v>1047</v>
      </c>
      <c r="E28" s="9">
        <v>600</v>
      </c>
      <c r="F28" s="9">
        <v>85</v>
      </c>
      <c r="G28" s="9">
        <v>55</v>
      </c>
      <c r="H28" s="9">
        <v>14</v>
      </c>
      <c r="I28" s="9"/>
      <c r="J28" s="10">
        <f t="shared" si="7"/>
        <v>8.1184336198662846E-2</v>
      </c>
      <c r="K28" s="10">
        <f t="shared" si="7"/>
        <v>9.166666666666666E-2</v>
      </c>
      <c r="L28" s="11">
        <f t="shared" si="8"/>
        <v>0.57306590257879653</v>
      </c>
      <c r="R28" s="9">
        <f>R4*R29</f>
        <v>106.8882316611803</v>
      </c>
      <c r="S28" s="9">
        <f>R3*S29</f>
        <v>146.94807488519953</v>
      </c>
      <c r="T28" t="s">
        <v>113</v>
      </c>
      <c r="U28" t="s">
        <v>114</v>
      </c>
      <c r="V28" t="s">
        <v>67</v>
      </c>
      <c r="Y28" t="s">
        <v>138</v>
      </c>
    </row>
    <row r="29" spans="2:25" x14ac:dyDescent="0.25">
      <c r="B29" s="9" t="s">
        <v>27</v>
      </c>
      <c r="C29" s="9" t="s">
        <v>29</v>
      </c>
      <c r="D29" s="9">
        <v>3500</v>
      </c>
      <c r="E29" s="9">
        <v>800</v>
      </c>
      <c r="F29" s="9">
        <v>385</v>
      </c>
      <c r="G29" s="9">
        <v>20</v>
      </c>
      <c r="H29" s="9">
        <v>10</v>
      </c>
      <c r="I29" s="9"/>
      <c r="J29" s="10">
        <f t="shared" si="7"/>
        <v>0.11</v>
      </c>
      <c r="K29" s="10">
        <f t="shared" si="7"/>
        <v>2.5000000000000001E-2</v>
      </c>
      <c r="L29" s="11">
        <f t="shared" si="8"/>
        <v>0.22857142857142856</v>
      </c>
      <c r="R29" s="9">
        <f>R27/0.02831*60</f>
        <v>979.65383256799691</v>
      </c>
      <c r="S29" s="9">
        <f>S27/0.02831*60</f>
        <v>979.65383256799691</v>
      </c>
      <c r="U29" t="s">
        <v>119</v>
      </c>
      <c r="V29" t="s">
        <v>66</v>
      </c>
      <c r="Y29" t="s">
        <v>139</v>
      </c>
    </row>
    <row r="30" spans="2:25" x14ac:dyDescent="0.25">
      <c r="B30" s="9" t="s">
        <v>27</v>
      </c>
      <c r="C30" s="9" t="s">
        <v>30</v>
      </c>
      <c r="D30" s="9">
        <v>5064</v>
      </c>
      <c r="E30" s="9">
        <v>1316</v>
      </c>
      <c r="F30" s="9">
        <v>810</v>
      </c>
      <c r="G30" s="9">
        <v>28</v>
      </c>
      <c r="H30" s="9">
        <v>10</v>
      </c>
      <c r="I30" s="9"/>
      <c r="J30" s="10">
        <f t="shared" si="7"/>
        <v>0.15995260663507108</v>
      </c>
      <c r="K30" s="10">
        <f t="shared" si="7"/>
        <v>2.1276595744680851E-2</v>
      </c>
      <c r="L30" s="11">
        <f t="shared" si="8"/>
        <v>0.25987361769352291</v>
      </c>
      <c r="X30">
        <f>X29*X28</f>
        <v>0</v>
      </c>
      <c r="Y30" t="s">
        <v>140</v>
      </c>
    </row>
    <row r="31" spans="2:25" x14ac:dyDescent="0.25">
      <c r="B31" s="9" t="s">
        <v>31</v>
      </c>
      <c r="C31" s="13">
        <v>1.5</v>
      </c>
      <c r="D31" s="9">
        <v>1532</v>
      </c>
      <c r="E31" s="9" t="s">
        <v>32</v>
      </c>
      <c r="F31" s="9">
        <v>168</v>
      </c>
      <c r="G31" s="9" t="s">
        <v>32</v>
      </c>
      <c r="H31" s="9" t="s">
        <v>33</v>
      </c>
      <c r="I31" s="9"/>
      <c r="J31" s="10">
        <f t="shared" si="7"/>
        <v>0.10966057441253264</v>
      </c>
      <c r="K31" s="10"/>
      <c r="L31" s="9"/>
      <c r="T31" t="s">
        <v>115</v>
      </c>
    </row>
    <row r="32" spans="2:25" x14ac:dyDescent="0.25">
      <c r="B32" s="9" t="s">
        <v>31</v>
      </c>
      <c r="C32" s="13">
        <v>2.8</v>
      </c>
      <c r="D32" s="9">
        <v>2850</v>
      </c>
      <c r="E32" s="9" t="s">
        <v>32</v>
      </c>
      <c r="F32" s="9">
        <v>297</v>
      </c>
      <c r="G32" s="9" t="s">
        <v>32</v>
      </c>
      <c r="H32" s="9" t="s">
        <v>33</v>
      </c>
      <c r="I32" s="9"/>
      <c r="J32" s="10">
        <f t="shared" si="7"/>
        <v>0.10421052631578948</v>
      </c>
      <c r="K32" s="10"/>
      <c r="L32" s="9"/>
      <c r="T32">
        <v>1400</v>
      </c>
      <c r="U32" t="s">
        <v>116</v>
      </c>
    </row>
    <row r="33" spans="2:12" x14ac:dyDescent="0.25">
      <c r="B33" s="9" t="s">
        <v>34</v>
      </c>
      <c r="C33" s="9" t="s">
        <v>26</v>
      </c>
      <c r="D33" s="9">
        <v>1104</v>
      </c>
      <c r="E33" s="9">
        <v>552</v>
      </c>
      <c r="F33" s="9">
        <v>78</v>
      </c>
      <c r="G33" s="9">
        <v>39</v>
      </c>
      <c r="H33" s="9">
        <v>6.8</v>
      </c>
      <c r="I33" s="9"/>
      <c r="J33" s="10">
        <f t="shared" si="7"/>
        <v>7.0652173913043473E-2</v>
      </c>
      <c r="K33" s="10">
        <f t="shared" si="7"/>
        <v>7.0652173913043473E-2</v>
      </c>
      <c r="L33" s="11">
        <f t="shared" ref="L33:L35" si="9">E33/D33</f>
        <v>0.5</v>
      </c>
    </row>
    <row r="34" spans="2:12" x14ac:dyDescent="0.25">
      <c r="B34" s="9" t="s">
        <v>34</v>
      </c>
      <c r="C34" s="9" t="s">
        <v>35</v>
      </c>
      <c r="D34" s="9">
        <v>4672</v>
      </c>
      <c r="E34" s="9">
        <v>3586</v>
      </c>
      <c r="F34" s="9">
        <v>591</v>
      </c>
      <c r="G34" s="9">
        <v>491</v>
      </c>
      <c r="H34" s="9">
        <v>5</v>
      </c>
      <c r="I34" s="9" t="s">
        <v>71</v>
      </c>
      <c r="J34" s="10">
        <f t="shared" si="7"/>
        <v>0.12649828767123289</v>
      </c>
      <c r="K34" s="10">
        <f t="shared" si="7"/>
        <v>0.1369213608477412</v>
      </c>
      <c r="L34" s="11">
        <f t="shared" si="9"/>
        <v>0.76755136986301364</v>
      </c>
    </row>
    <row r="35" spans="2:12" x14ac:dyDescent="0.25">
      <c r="B35" s="9" t="s">
        <v>34</v>
      </c>
      <c r="C35" s="9" t="s">
        <v>36</v>
      </c>
      <c r="D35" s="9">
        <v>4427</v>
      </c>
      <c r="E35" s="9">
        <v>2050</v>
      </c>
      <c r="F35" s="9">
        <v>494</v>
      </c>
      <c r="G35" s="9">
        <v>64</v>
      </c>
      <c r="H35" s="9">
        <v>5</v>
      </c>
      <c r="I35" s="9" t="s">
        <v>72</v>
      </c>
      <c r="J35" s="10">
        <f t="shared" si="7"/>
        <v>0.11158798283261803</v>
      </c>
      <c r="K35" s="10">
        <f t="shared" si="7"/>
        <v>3.1219512195121951E-2</v>
      </c>
      <c r="L35" s="11">
        <f t="shared" si="9"/>
        <v>0.46306754009487239</v>
      </c>
    </row>
    <row r="36" spans="2:12" x14ac:dyDescent="0.25">
      <c r="B36" s="9" t="s">
        <v>34</v>
      </c>
      <c r="C36" s="9" t="s">
        <v>73</v>
      </c>
      <c r="D36" s="9">
        <v>3190</v>
      </c>
      <c r="E36" s="9">
        <v>1906</v>
      </c>
      <c r="F36" s="9">
        <v>320</v>
      </c>
      <c r="G36" s="9">
        <v>231</v>
      </c>
      <c r="H36" s="9">
        <v>5</v>
      </c>
      <c r="I36" s="9" t="s">
        <v>71</v>
      </c>
      <c r="J36" s="10">
        <f t="shared" si="7"/>
        <v>0.10031347962382445</v>
      </c>
      <c r="K36" s="10">
        <f t="shared" ref="K36" si="10">G36/E36</f>
        <v>0.12119622245540398</v>
      </c>
      <c r="L36" s="11">
        <f t="shared" ref="L36" si="11">E36/D36</f>
        <v>0.59749216300940444</v>
      </c>
    </row>
    <row r="37" spans="2:12" x14ac:dyDescent="0.25">
      <c r="B37" s="9" t="s">
        <v>34</v>
      </c>
      <c r="C37" s="9" t="s">
        <v>37</v>
      </c>
      <c r="D37" s="9">
        <v>3103</v>
      </c>
      <c r="E37" s="9" t="s">
        <v>32</v>
      </c>
      <c r="F37" s="9">
        <v>264</v>
      </c>
      <c r="G37" s="9" t="s">
        <v>32</v>
      </c>
      <c r="H37" s="9">
        <v>5</v>
      </c>
      <c r="I37" s="9" t="s">
        <v>72</v>
      </c>
      <c r="J37" s="10">
        <f t="shared" si="7"/>
        <v>8.5078955849178212E-2</v>
      </c>
      <c r="K37" s="10"/>
      <c r="L37" s="9"/>
    </row>
    <row r="38" spans="2:12" x14ac:dyDescent="0.25">
      <c r="B38" s="9" t="s">
        <v>34</v>
      </c>
      <c r="C38" s="9" t="s">
        <v>38</v>
      </c>
      <c r="D38" s="9">
        <v>6306</v>
      </c>
      <c r="E38" s="9">
        <v>3226</v>
      </c>
      <c r="F38" s="9">
        <v>703</v>
      </c>
      <c r="G38" s="9">
        <v>329</v>
      </c>
      <c r="H38" s="9">
        <v>5</v>
      </c>
      <c r="I38" s="9" t="s">
        <v>71</v>
      </c>
      <c r="J38" s="10">
        <f t="shared" si="7"/>
        <v>0.11148112908341262</v>
      </c>
      <c r="K38" s="10">
        <f t="shared" si="7"/>
        <v>0.10198388096714198</v>
      </c>
      <c r="L38" s="11">
        <f t="shared" ref="L38:L39" si="12">E38/D38</f>
        <v>0.51157627656200444</v>
      </c>
    </row>
    <row r="39" spans="2:12" x14ac:dyDescent="0.25">
      <c r="B39" s="9" t="s">
        <v>34</v>
      </c>
      <c r="C39" s="9" t="s">
        <v>39</v>
      </c>
      <c r="D39" s="9">
        <v>6328</v>
      </c>
      <c r="E39" s="9">
        <v>2860</v>
      </c>
      <c r="F39" s="9">
        <v>527</v>
      </c>
      <c r="G39" s="9">
        <v>179</v>
      </c>
      <c r="H39" s="9">
        <v>5</v>
      </c>
      <c r="I39" s="9" t="s">
        <v>72</v>
      </c>
      <c r="J39" s="10">
        <f t="shared" si="7"/>
        <v>8.3280657395701646E-2</v>
      </c>
      <c r="K39" s="10">
        <f t="shared" si="7"/>
        <v>6.2587412587412586E-2</v>
      </c>
      <c r="L39" s="11">
        <f t="shared" si="12"/>
        <v>0.45195954487989887</v>
      </c>
    </row>
    <row r="40" spans="2:12" x14ac:dyDescent="0.25">
      <c r="I40" s="12" t="s">
        <v>44</v>
      </c>
      <c r="J40" s="3">
        <f>AVERAGE(J25:J39)</f>
        <v>0.10666691007383586</v>
      </c>
      <c r="K40" s="3">
        <f>AVERAGE(K25:K39)</f>
        <v>9.2859199436205936E-2</v>
      </c>
      <c r="L40" s="5"/>
    </row>
    <row r="42" spans="2:12" x14ac:dyDescent="0.25">
      <c r="J42" t="s">
        <v>105</v>
      </c>
    </row>
    <row r="43" spans="2:12" x14ac:dyDescent="0.25">
      <c r="J43">
        <v>0.15</v>
      </c>
      <c r="K43" t="s">
        <v>71</v>
      </c>
      <c r="L43" t="s">
        <v>97</v>
      </c>
    </row>
    <row r="44" spans="2:12" x14ac:dyDescent="0.25">
      <c r="J44" s="6">
        <f>J51*J43</f>
        <v>0.12386496909173256</v>
      </c>
      <c r="K44" t="s">
        <v>72</v>
      </c>
      <c r="L44" t="s">
        <v>104</v>
      </c>
    </row>
    <row r="47" spans="2:12" x14ac:dyDescent="0.25">
      <c r="J47" t="s">
        <v>93</v>
      </c>
    </row>
    <row r="48" spans="2:12" x14ac:dyDescent="0.25">
      <c r="I48" s="12" t="s">
        <v>96</v>
      </c>
      <c r="J48" s="5">
        <f>J39/J38</f>
        <v>0.74703815865902501</v>
      </c>
    </row>
    <row r="49" spans="9:11" x14ac:dyDescent="0.25">
      <c r="I49" s="12" t="s">
        <v>94</v>
      </c>
      <c r="J49" s="5">
        <f>J35/J34</f>
        <v>0.88213038205413097</v>
      </c>
    </row>
    <row r="50" spans="9:11" x14ac:dyDescent="0.25">
      <c r="I50" s="12" t="s">
        <v>95</v>
      </c>
      <c r="J50" s="5">
        <f>J37/J36</f>
        <v>0.84813084112149528</v>
      </c>
    </row>
    <row r="51" spans="9:11" x14ac:dyDescent="0.25">
      <c r="I51" s="12" t="s">
        <v>99</v>
      </c>
      <c r="J51" s="14">
        <f>AVERAGE(J48:J50)</f>
        <v>0.82576646061155046</v>
      </c>
    </row>
    <row r="52" spans="9:11" x14ac:dyDescent="0.25">
      <c r="I52" s="12" t="s">
        <v>98</v>
      </c>
      <c r="J52" s="15">
        <v>0.83499999999999996</v>
      </c>
      <c r="K52" t="s">
        <v>102</v>
      </c>
    </row>
    <row r="53" spans="9:11" x14ac:dyDescent="0.25">
      <c r="J53" s="3"/>
    </row>
  </sheetData>
  <phoneticPr fontId="6" type="noConversion"/>
  <pageMargins left="0.7" right="0.7" top="0.75" bottom="0.75" header="0.3" footer="0.3"/>
  <pageSetup orientation="portrait" r:id="rId1"/>
  <headerFooter>
    <oddFooter>&amp;L&amp;Z&amp;F &amp;A&amp;C&amp;P&amp;R&amp;D &amp;T</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AF2C0-1B4A-4A60-911A-9BF2845398FD}">
  <dimension ref="A1"/>
  <sheetViews>
    <sheetView topLeftCell="J1" workbookViewId="0">
      <selection activeCell="B8" sqref="B8"/>
    </sheetView>
  </sheetViews>
  <sheetFormatPr defaultRowHeight="15" x14ac:dyDescent="0.25"/>
  <sheetData>
    <row r="1" spans="1:1" x14ac:dyDescent="0.25">
      <c r="A1" t="s">
        <v>335</v>
      </c>
    </row>
  </sheetData>
  <pageMargins left="0.7" right="0.7" top="0.75" bottom="0.75" header="0.3" footer="0.3"/>
  <pageSetup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3054B-C431-4EB0-81AF-2AD4C93DC16C}">
  <dimension ref="A1"/>
  <sheetViews>
    <sheetView workbookViewId="0">
      <selection activeCell="B70" sqref="B70"/>
    </sheetView>
  </sheetViews>
  <sheetFormatPr defaultRowHeight="15" x14ac:dyDescent="0.25"/>
  <sheetData/>
  <pageMargins left="0.7" right="0.7" top="0.75" bottom="0.75" header="0.3" footer="0.3"/>
  <pageSetup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DC6C9-317B-4EB7-991C-6B0908E6E199}">
  <dimension ref="A1"/>
  <sheetViews>
    <sheetView workbookViewId="0">
      <selection activeCell="J29" sqref="J29"/>
    </sheetView>
  </sheetViews>
  <sheetFormatPr defaultRowHeight="15" x14ac:dyDescent="0.25"/>
  <sheetData/>
  <pageMargins left="0.7" right="0.7" top="0.75" bottom="0.75" header="0.3" footer="0.3"/>
  <pageSetup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CEF1A-B173-4613-B995-F236BEF5DFC5}">
  <dimension ref="A3:Q10"/>
  <sheetViews>
    <sheetView workbookViewId="0">
      <selection activeCell="G17" sqref="G17"/>
    </sheetView>
  </sheetViews>
  <sheetFormatPr defaultRowHeight="15" x14ac:dyDescent="0.25"/>
  <cols>
    <col min="1" max="1" width="28.42578125" customWidth="1"/>
    <col min="2" max="2" width="9.5703125" customWidth="1"/>
  </cols>
  <sheetData>
    <row r="3" spans="1:17" x14ac:dyDescent="0.25">
      <c r="A3" s="24"/>
      <c r="B3" s="24"/>
      <c r="C3" s="24" t="s">
        <v>142</v>
      </c>
      <c r="D3" s="24"/>
      <c r="E3" s="24"/>
      <c r="F3" s="24"/>
      <c r="G3" s="24"/>
      <c r="H3" s="24"/>
      <c r="I3" s="24"/>
      <c r="J3" s="24"/>
      <c r="K3" s="24"/>
      <c r="L3" s="24"/>
      <c r="M3" s="24"/>
      <c r="N3" s="24"/>
      <c r="O3" s="24"/>
      <c r="P3" s="24"/>
      <c r="Q3" s="24"/>
    </row>
    <row r="4" spans="1:17" x14ac:dyDescent="0.25">
      <c r="A4" s="24"/>
      <c r="B4" s="24"/>
      <c r="C4" s="24"/>
      <c r="D4" s="24"/>
      <c r="E4" s="24"/>
      <c r="F4" s="24"/>
      <c r="G4" s="24"/>
      <c r="H4" s="24"/>
      <c r="I4" s="24"/>
      <c r="J4" s="24"/>
      <c r="K4" s="24"/>
      <c r="L4" s="24"/>
      <c r="M4" s="24"/>
      <c r="N4" s="24"/>
      <c r="O4" s="24"/>
      <c r="P4" s="24"/>
      <c r="Q4" s="24"/>
    </row>
    <row r="5" spans="1:17" x14ac:dyDescent="0.25">
      <c r="A5" s="24"/>
      <c r="B5" s="24"/>
      <c r="C5" s="24"/>
      <c r="D5" s="24"/>
      <c r="E5" s="24"/>
      <c r="F5" s="24"/>
      <c r="G5" s="24"/>
      <c r="H5" s="24"/>
      <c r="I5" s="24"/>
      <c r="J5" s="24"/>
      <c r="K5" s="24"/>
      <c r="L5" s="24"/>
      <c r="M5" s="24"/>
      <c r="N5" s="24"/>
      <c r="O5" s="24"/>
      <c r="P5" s="24"/>
      <c r="Q5" s="24"/>
    </row>
    <row r="6" spans="1:17" x14ac:dyDescent="0.25">
      <c r="A6" s="24"/>
      <c r="B6" s="24" t="s">
        <v>143</v>
      </c>
      <c r="C6" s="24" t="s">
        <v>144</v>
      </c>
      <c r="D6" s="24" t="s">
        <v>145</v>
      </c>
      <c r="E6" s="24" t="s">
        <v>146</v>
      </c>
      <c r="F6" s="24" t="s">
        <v>147</v>
      </c>
      <c r="G6" s="24" t="s">
        <v>148</v>
      </c>
      <c r="H6" s="24" t="s">
        <v>149</v>
      </c>
      <c r="I6" s="24" t="s">
        <v>150</v>
      </c>
      <c r="J6" s="24" t="s">
        <v>151</v>
      </c>
      <c r="K6" s="24" t="s">
        <v>152</v>
      </c>
      <c r="L6" s="24" t="s">
        <v>153</v>
      </c>
      <c r="M6" s="24" t="s">
        <v>154</v>
      </c>
      <c r="N6" s="24" t="s">
        <v>155</v>
      </c>
      <c r="O6" s="24" t="s">
        <v>156</v>
      </c>
      <c r="P6" s="24" t="s">
        <v>157</v>
      </c>
      <c r="Q6" s="24" t="s">
        <v>158</v>
      </c>
    </row>
    <row r="7" spans="1:17" x14ac:dyDescent="0.25">
      <c r="A7" s="24" t="s">
        <v>159</v>
      </c>
      <c r="B7" s="24" t="s">
        <v>160</v>
      </c>
      <c r="C7" s="24">
        <v>36.200000000000003</v>
      </c>
      <c r="D7" s="24">
        <v>-19.100000000000001</v>
      </c>
      <c r="E7" s="24">
        <v>65</v>
      </c>
      <c r="F7" s="24">
        <v>10.7</v>
      </c>
      <c r="G7" s="24">
        <v>110</v>
      </c>
      <c r="H7" s="24">
        <v>185</v>
      </c>
      <c r="I7" s="24">
        <v>337</v>
      </c>
      <c r="J7" s="24">
        <v>252</v>
      </c>
      <c r="K7" s="24">
        <v>241</v>
      </c>
      <c r="L7" s="24">
        <v>228</v>
      </c>
      <c r="M7" s="24">
        <v>161</v>
      </c>
      <c r="N7" s="24">
        <v>204</v>
      </c>
      <c r="O7" s="24">
        <v>100</v>
      </c>
      <c r="P7" s="24">
        <v>128</v>
      </c>
      <c r="Q7" s="24">
        <v>-14.3</v>
      </c>
    </row>
    <row r="8" spans="1:17" x14ac:dyDescent="0.25">
      <c r="A8" s="24" t="s">
        <v>161</v>
      </c>
      <c r="B8" s="24" t="s">
        <v>160</v>
      </c>
      <c r="C8" s="24">
        <v>25.5</v>
      </c>
      <c r="D8" s="24">
        <v>-35.299999999999997</v>
      </c>
      <c r="E8" s="24">
        <v>43.3</v>
      </c>
      <c r="F8" s="24">
        <v>8.31</v>
      </c>
      <c r="G8" s="24">
        <v>65.5</v>
      </c>
      <c r="H8" s="24">
        <v>176</v>
      </c>
      <c r="I8" s="24">
        <v>325</v>
      </c>
      <c r="J8" s="24">
        <v>228</v>
      </c>
      <c r="K8" s="24">
        <v>245</v>
      </c>
      <c r="L8" s="24">
        <v>263</v>
      </c>
      <c r="M8" s="24">
        <v>147</v>
      </c>
      <c r="N8" s="24">
        <v>239</v>
      </c>
      <c r="O8" s="24">
        <v>126</v>
      </c>
      <c r="P8" s="24">
        <v>124</v>
      </c>
      <c r="Q8" s="24">
        <v>-91.2</v>
      </c>
    </row>
    <row r="9" spans="1:17" x14ac:dyDescent="0.25">
      <c r="A9" s="24" t="s">
        <v>162</v>
      </c>
      <c r="B9" s="24" t="s">
        <v>160</v>
      </c>
      <c r="C9" s="24">
        <v>19.399999999999999</v>
      </c>
      <c r="D9" s="24">
        <v>-39</v>
      </c>
      <c r="E9" s="24">
        <v>31.9</v>
      </c>
      <c r="F9" s="24">
        <v>6.87</v>
      </c>
      <c r="G9" s="24">
        <v>44.1</v>
      </c>
      <c r="H9" s="24">
        <v>179</v>
      </c>
      <c r="I9" s="24">
        <v>320</v>
      </c>
      <c r="J9" s="24">
        <v>199</v>
      </c>
      <c r="K9" s="24">
        <v>235</v>
      </c>
      <c r="L9" s="24">
        <v>250</v>
      </c>
      <c r="M9" s="24">
        <v>127</v>
      </c>
      <c r="N9" s="24">
        <v>218</v>
      </c>
      <c r="O9" s="24">
        <v>123</v>
      </c>
      <c r="P9" s="24">
        <v>95.5</v>
      </c>
      <c r="Q9" s="24">
        <v>-122</v>
      </c>
    </row>
    <row r="10" spans="1:17" x14ac:dyDescent="0.25">
      <c r="A10" s="24" t="s">
        <v>163</v>
      </c>
      <c r="B10" s="24" t="s">
        <v>160</v>
      </c>
      <c r="C10" s="24">
        <v>12.8</v>
      </c>
      <c r="D10" s="24">
        <v>-41.5</v>
      </c>
      <c r="E10" s="24">
        <v>15.1</v>
      </c>
      <c r="F10" s="24">
        <v>6.96</v>
      </c>
      <c r="G10" s="24">
        <v>33.299999999999997</v>
      </c>
      <c r="H10" s="24">
        <v>182</v>
      </c>
      <c r="I10" s="24">
        <v>305</v>
      </c>
      <c r="J10" s="24">
        <v>172</v>
      </c>
      <c r="K10" s="24">
        <v>212</v>
      </c>
      <c r="L10" s="24">
        <v>222</v>
      </c>
      <c r="M10" s="24">
        <v>96.9</v>
      </c>
      <c r="N10" s="24">
        <v>188</v>
      </c>
      <c r="O10" s="24">
        <v>118</v>
      </c>
      <c r="P10" s="24">
        <v>49.9</v>
      </c>
      <c r="Q10" s="24">
        <v>-154</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Whole House Fans</vt:lpstr>
      <vt:lpstr>inputs</vt:lpstr>
      <vt:lpstr>Notes</vt:lpstr>
      <vt:lpstr>GeneralLitReview</vt:lpstr>
      <vt:lpstr>Product Data</vt:lpstr>
      <vt:lpstr>CA 2022 T-24</vt:lpstr>
      <vt:lpstr>E-5152 attachment</vt:lpstr>
      <vt:lpstr>POU savings</vt:lpstr>
      <vt:lpstr>DEER2020</vt:lpstr>
      <vt:lpstr>Min Indoor Setpoint</vt:lpstr>
      <vt:lpstr>New output</vt:lpstr>
      <vt:lpstr>lower fan efficiency</vt:lpstr>
      <vt:lpstr>WHF always enabled</vt:lpstr>
      <vt:lpstr>more thermal mass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Doug Maddox</dc:creator>
  <cp:lastModifiedBy>McWilliams, Jennifer</cp:lastModifiedBy>
  <dcterms:created xsi:type="dcterms:W3CDTF">2010-08-12T17:56:03Z</dcterms:created>
  <dcterms:modified xsi:type="dcterms:W3CDTF">2022-09-26T06:05:07Z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2fbb032-08bf-4f1e-af46-2528cd3f96ca_Enabled">
    <vt:lpwstr>true</vt:lpwstr>
  </property>
  <property fmtid="{D5CDD505-2E9C-101B-9397-08002B2CF9AE}" pid="3" name="MSIP_Label_22fbb032-08bf-4f1e-af46-2528cd3f96ca_SetDate">
    <vt:lpwstr>2022-02-04T00:07:18Z</vt:lpwstr>
  </property>
  <property fmtid="{D5CDD505-2E9C-101B-9397-08002B2CF9AE}" pid="4" name="MSIP_Label_22fbb032-08bf-4f1e-af46-2528cd3f96ca_Method">
    <vt:lpwstr>Privileged</vt:lpwstr>
  </property>
  <property fmtid="{D5CDD505-2E9C-101B-9397-08002B2CF9AE}" pid="5" name="MSIP_Label_22fbb032-08bf-4f1e-af46-2528cd3f96ca_Name">
    <vt:lpwstr>22fbb032-08bf-4f1e-af46-2528cd3f96ca</vt:lpwstr>
  </property>
  <property fmtid="{D5CDD505-2E9C-101B-9397-08002B2CF9AE}" pid="6" name="MSIP_Label_22fbb032-08bf-4f1e-af46-2528cd3f96ca_SiteId">
    <vt:lpwstr>adf10e2b-b6e9-41d6-be2f-c12bb566019c</vt:lpwstr>
  </property>
  <property fmtid="{D5CDD505-2E9C-101B-9397-08002B2CF9AE}" pid="7" name="MSIP_Label_22fbb032-08bf-4f1e-af46-2528cd3f96ca_ActionId">
    <vt:lpwstr>6e940540-ba97-4965-b70f-505e39e8b470</vt:lpwstr>
  </property>
  <property fmtid="{D5CDD505-2E9C-101B-9397-08002B2CF9AE}" pid="8" name="MSIP_Label_22fbb032-08bf-4f1e-af46-2528cd3f96ca_ContentBits">
    <vt:lpwstr>0</vt:lpwstr>
  </property>
</Properties>
</file>