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updateLinks="never" codeName="ThisWorkbook" hidePivotFieldList="1"/>
  <xr:revisionPtr revIDLastSave="1" documentId="8_{9065CE45-57D1-4922-91DE-63E9CB9A9A84}" xr6:coauthVersionLast="45" xr6:coauthVersionMax="45" xr10:uidLastSave="{D626A302-6293-4629-AACE-08150D124286}"/>
  <bookViews>
    <workbookView xWindow="-120" yWindow="-120" windowWidth="29040" windowHeight="15840" tabRatio="799" activeTab="5" xr2:uid="{00000000-000D-0000-FFFF-FFFF00000000}"/>
  </bookViews>
  <sheets>
    <sheet name="QPL" sheetId="2" r:id="rId1"/>
    <sheet name="EnergyStar" sheetId="12" r:id="rId2"/>
    <sheet name="FSTC_Gas Data" sheetId="5" r:id="rId3"/>
    <sheet name="FSTC_Elec. Data" sheetId="24" r:id="rId4"/>
    <sheet name="SCG BL Data" sheetId="16" r:id="rId5"/>
    <sheet name="Avg_Min_Max" sheetId="1" r:id="rId6"/>
    <sheet name="WP Energy Calculation" sheetId="21" r:id="rId7"/>
    <sheet name="EE Weighted" sheetId="22" r:id="rId8"/>
    <sheet name="Preheat Energy" sheetId="19" r:id="rId9"/>
    <sheet name="Sectors" sheetId="10" r:id="rId10"/>
    <sheet name="Models" sheetId="6" r:id="rId11"/>
    <sheet name="Op Hours" sheetId="3" r:id="rId12"/>
    <sheet name="Op Days" sheetId="20" r:id="rId13"/>
    <sheet name="Food Cooked" sheetId="13" r:id="rId14"/>
    <sheet name="Rebate Inspection" sheetId="17" r:id="rId15"/>
    <sheet name="Consumptions Estimates" sheetId="11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7" hidden="1">'EE Weighted'!$A$5:$R$200</definedName>
    <definedName name="_xlnm._FilterDatabase" localSheetId="1" hidden="1">EnergyStar!$A$1:$S$124</definedName>
    <definedName name="_xlnm._FilterDatabase" localSheetId="3" hidden="1">'FSTC_Elec. Data'!$B$3:$Q$56</definedName>
    <definedName name="_xlnm._FilterDatabase" localSheetId="2" hidden="1">'FSTC_Gas Data'!$C$3:$S$72</definedName>
    <definedName name="_xlnm._FilterDatabase" localSheetId="0" hidden="1">QPL!$B$10:$M$314</definedName>
    <definedName name="Baseline">[1]Lookups!$H$91:$I$93</definedName>
    <definedName name="BldgList">[1]Lookups!$B$18:$B$41</definedName>
    <definedName name="BldSysArray">#REF!</definedName>
    <definedName name="BuildingType">[1]Lookups!$A$18:$P$41</definedName>
    <definedName name="BuildingType2">[1]Lookups!$B$18:$P$41</definedName>
    <definedName name="BuildingType2Cols">[1]Lookups!$B$16:$M$16</definedName>
    <definedName name="BuildingTypeDD">[1]Lookups!$A$18:$A$41</definedName>
    <definedName name="ClimateZone">[1]Lookups!$B$70:$G$86</definedName>
    <definedName name="CZWtsCol">'[1]Weighting Factors'!$AK$6:$BA$6</definedName>
    <definedName name="DmdModCZArray">[1]DmdModTable!$B$5:$R$5</definedName>
    <definedName name="DmdModTable">[1]DmdModTable!$B$7:$R$29</definedName>
    <definedName name="IETable">#REF!</definedName>
    <definedName name="L_UtilityHVACWtsTbl">[2]Lookups!$F$20:$G$29</definedName>
    <definedName name="Measure">[1]Lookups!$B$57:$F$62</definedName>
    <definedName name="OLE_LINK1">'[3]Cost Data'!#REF!</definedName>
    <definedName name="_xlnm.Print_Titles" localSheetId="0">QPL!$1:$10</definedName>
    <definedName name="ResultType2">[1]Lookups!$A$110:$B$112</definedName>
    <definedName name="superrange">#REF!</definedName>
    <definedName name="SystemType">[1]Lookups!$A$116:$C$126</definedName>
    <definedName name="SystemTypeDD">[1]Lookups!$A$116:$A$125</definedName>
    <definedName name="SysWtsCol">'[1]Weighting Factors'!$D$7:$P$7</definedName>
    <definedName name="TableResults">[1]Results!$B$22:$M$72</definedName>
    <definedName name="Test">[4]WP!#REF!</definedName>
    <definedName name="TestRange">[4]WP!#REF!</definedName>
    <definedName name="Utility">[1]Lookups!$A$3:$C$6</definedName>
    <definedName name="Vintage">[1]Lookups!$A$47:$G$48</definedName>
    <definedName name="VintageDD">[1]Lookups!$A$47:$A$48</definedName>
  </definedNames>
  <calcPr calcId="191029"/>
  <pivotCaches>
    <pivotCache cacheId="0" r:id="rId2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21" l="1"/>
  <c r="W41" i="1"/>
  <c r="T41" i="1"/>
  <c r="S41" i="1"/>
  <c r="L41" i="1"/>
  <c r="K41" i="1"/>
  <c r="G41" i="1"/>
  <c r="C41" i="1"/>
  <c r="W117" i="24"/>
  <c r="X117" i="24"/>
  <c r="Y117" i="24"/>
  <c r="Z117" i="24"/>
  <c r="AA117" i="24"/>
  <c r="AB117" i="24"/>
  <c r="AC117" i="24"/>
  <c r="AD117" i="24"/>
  <c r="AE117" i="24"/>
  <c r="AF117" i="24"/>
  <c r="W118" i="24"/>
  <c r="X118" i="24"/>
  <c r="Y118" i="24"/>
  <c r="Z118" i="24"/>
  <c r="AA118" i="24"/>
  <c r="H41" i="1" s="1"/>
  <c r="AB118" i="24"/>
  <c r="AC118" i="24"/>
  <c r="AD118" i="24"/>
  <c r="AE118" i="24"/>
  <c r="D41" i="1" s="1"/>
  <c r="AF118" i="24"/>
  <c r="P41" i="1" s="1"/>
  <c r="W119" i="24"/>
  <c r="X119" i="24"/>
  <c r="Y119" i="24"/>
  <c r="Z119" i="24"/>
  <c r="M41" i="1" s="1"/>
  <c r="AA119" i="24"/>
  <c r="I41" i="1" s="1"/>
  <c r="AB119" i="24"/>
  <c r="AC119" i="24"/>
  <c r="AD119" i="24"/>
  <c r="AE119" i="24"/>
  <c r="E41" i="1" s="1"/>
  <c r="AF119" i="24"/>
  <c r="Q41" i="1" s="1"/>
  <c r="W120" i="24"/>
  <c r="X120" i="24"/>
  <c r="Y120" i="24"/>
  <c r="Z120" i="24"/>
  <c r="N41" i="1" s="1"/>
  <c r="AA120" i="24"/>
  <c r="J41" i="1" s="1"/>
  <c r="AB120" i="24"/>
  <c r="AC120" i="24"/>
  <c r="AD120" i="24"/>
  <c r="AE120" i="24"/>
  <c r="F41" i="1" s="1"/>
  <c r="AF120" i="24"/>
  <c r="R41" i="1" s="1"/>
  <c r="W121" i="24"/>
  <c r="X121" i="24"/>
  <c r="Y121" i="24"/>
  <c r="Z121" i="24"/>
  <c r="O41" i="1" s="1"/>
  <c r="AA121" i="24"/>
  <c r="AB121" i="24"/>
  <c r="AC121" i="24"/>
  <c r="AD121" i="24"/>
  <c r="AE121" i="24"/>
  <c r="AF121" i="24"/>
  <c r="V121" i="24"/>
  <c r="V120" i="24"/>
  <c r="V41" i="1" s="1"/>
  <c r="V119" i="24"/>
  <c r="U41" i="1" s="1"/>
  <c r="V118" i="24"/>
  <c r="V117" i="24"/>
  <c r="W92" i="24"/>
  <c r="X92" i="24"/>
  <c r="Y92" i="24"/>
  <c r="Z92" i="24"/>
  <c r="AA92" i="24"/>
  <c r="AB92" i="24"/>
  <c r="AC92" i="24"/>
  <c r="AD92" i="24"/>
  <c r="AE92" i="24"/>
  <c r="C40" i="1" s="1"/>
  <c r="AF92" i="24"/>
  <c r="W93" i="24"/>
  <c r="X93" i="24"/>
  <c r="Y93" i="24"/>
  <c r="Z93" i="24"/>
  <c r="L40" i="1" s="1"/>
  <c r="AA93" i="24"/>
  <c r="H40" i="1" s="1"/>
  <c r="AB93" i="24"/>
  <c r="AC93" i="24"/>
  <c r="AD93" i="24"/>
  <c r="AE93" i="24"/>
  <c r="D40" i="1" s="1"/>
  <c r="AF93" i="24"/>
  <c r="P40" i="1" s="1"/>
  <c r="W94" i="24"/>
  <c r="X94" i="24"/>
  <c r="Y94" i="24"/>
  <c r="Z94" i="24"/>
  <c r="M40" i="1" s="1"/>
  <c r="AA94" i="24"/>
  <c r="I40" i="1" s="1"/>
  <c r="AB94" i="24"/>
  <c r="AC94" i="24"/>
  <c r="AD94" i="24"/>
  <c r="AE94" i="24"/>
  <c r="E40" i="1" s="1"/>
  <c r="AF94" i="24"/>
  <c r="Q40" i="1" s="1"/>
  <c r="W95" i="24"/>
  <c r="X95" i="24"/>
  <c r="Y95" i="24"/>
  <c r="Z95" i="24"/>
  <c r="N40" i="1" s="1"/>
  <c r="AA95" i="24"/>
  <c r="J40" i="1" s="1"/>
  <c r="AB95" i="24"/>
  <c r="AC95" i="24"/>
  <c r="AD95" i="24"/>
  <c r="AE95" i="24"/>
  <c r="F40" i="1" s="1"/>
  <c r="AF95" i="24"/>
  <c r="R40" i="1" s="1"/>
  <c r="W96" i="24"/>
  <c r="X96" i="24"/>
  <c r="Y96" i="24"/>
  <c r="Z96" i="24"/>
  <c r="O40" i="1" s="1"/>
  <c r="AA96" i="24"/>
  <c r="K40" i="1" s="1"/>
  <c r="AB96" i="24"/>
  <c r="AC96" i="24"/>
  <c r="AD96" i="24"/>
  <c r="AE96" i="24"/>
  <c r="G40" i="1" s="1"/>
  <c r="AF96" i="24"/>
  <c r="S40" i="1" s="1"/>
  <c r="V96" i="24"/>
  <c r="W40" i="1" s="1"/>
  <c r="V95" i="24"/>
  <c r="V40" i="1" s="1"/>
  <c r="V94" i="24"/>
  <c r="U40" i="1" s="1"/>
  <c r="V93" i="24"/>
  <c r="T40" i="1" s="1"/>
  <c r="V92" i="24"/>
  <c r="V62" i="24"/>
  <c r="W62" i="24"/>
  <c r="X62" i="24"/>
  <c r="Y62" i="24"/>
  <c r="Z62" i="24"/>
  <c r="AA62" i="24"/>
  <c r="AB62" i="24"/>
  <c r="AC62" i="24"/>
  <c r="AD62" i="24"/>
  <c r="AE62" i="24"/>
  <c r="C39" i="1" s="1"/>
  <c r="AF62" i="24"/>
  <c r="V63" i="24"/>
  <c r="T39" i="1" s="1"/>
  <c r="D11" i="21" s="1"/>
  <c r="W63" i="24"/>
  <c r="X63" i="24"/>
  <c r="Y63" i="24"/>
  <c r="D12" i="21" s="1"/>
  <c r="Z63" i="24"/>
  <c r="L39" i="1" s="1"/>
  <c r="D13" i="21" s="1"/>
  <c r="AA63" i="24"/>
  <c r="H39" i="1" s="1"/>
  <c r="AB63" i="24"/>
  <c r="AC63" i="24"/>
  <c r="AD63" i="24"/>
  <c r="AE63" i="24"/>
  <c r="D39" i="1" s="1"/>
  <c r="D15" i="21" s="1"/>
  <c r="AF63" i="24"/>
  <c r="P39" i="1" s="1"/>
  <c r="D16" i="21" s="1"/>
  <c r="V64" i="24"/>
  <c r="U39" i="1" s="1"/>
  <c r="W64" i="24"/>
  <c r="X64" i="24"/>
  <c r="Y64" i="24"/>
  <c r="Z64" i="24"/>
  <c r="M39" i="1" s="1"/>
  <c r="AA64" i="24"/>
  <c r="I39" i="1" s="1"/>
  <c r="AB64" i="24"/>
  <c r="AC64" i="24"/>
  <c r="AD64" i="24"/>
  <c r="AE64" i="24"/>
  <c r="E39" i="1" s="1"/>
  <c r="AF64" i="24"/>
  <c r="Q39" i="1" s="1"/>
  <c r="V65" i="24"/>
  <c r="V39" i="1" s="1"/>
  <c r="W65" i="24"/>
  <c r="X65" i="24"/>
  <c r="Y65" i="24"/>
  <c r="Z65" i="24"/>
  <c r="N39" i="1" s="1"/>
  <c r="AA65" i="24"/>
  <c r="J39" i="1" s="1"/>
  <c r="AB65" i="24"/>
  <c r="AC65" i="24"/>
  <c r="AD65" i="24"/>
  <c r="AE65" i="24"/>
  <c r="F39" i="1" s="1"/>
  <c r="AF65" i="24"/>
  <c r="R39" i="1" s="1"/>
  <c r="V66" i="24"/>
  <c r="W39" i="1" s="1"/>
  <c r="W66" i="24"/>
  <c r="X66" i="24"/>
  <c r="Y66" i="24"/>
  <c r="Z66" i="24"/>
  <c r="O39" i="1" s="1"/>
  <c r="AA66" i="24"/>
  <c r="K39" i="1" s="1"/>
  <c r="AB66" i="24"/>
  <c r="AC66" i="24"/>
  <c r="AD66" i="24"/>
  <c r="AE66" i="24"/>
  <c r="G39" i="1" s="1"/>
  <c r="AF66" i="24"/>
  <c r="S39" i="1" s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F117" i="24" l="1"/>
  <c r="G117" i="24"/>
  <c r="H117" i="24"/>
  <c r="I117" i="24"/>
  <c r="J117" i="24"/>
  <c r="K117" i="24"/>
  <c r="L117" i="24"/>
  <c r="M117" i="24"/>
  <c r="N117" i="24"/>
  <c r="C38" i="1" s="1"/>
  <c r="O117" i="24"/>
  <c r="F118" i="24"/>
  <c r="G118" i="24"/>
  <c r="H118" i="24"/>
  <c r="I118" i="24"/>
  <c r="L38" i="1" s="1"/>
  <c r="J118" i="24"/>
  <c r="H38" i="1" s="1"/>
  <c r="K118" i="24"/>
  <c r="L118" i="24"/>
  <c r="M118" i="24"/>
  <c r="N118" i="24"/>
  <c r="D38" i="1" s="1"/>
  <c r="O118" i="24"/>
  <c r="P38" i="1" s="1"/>
  <c r="F119" i="24"/>
  <c r="G119" i="24"/>
  <c r="H119" i="24"/>
  <c r="I119" i="24"/>
  <c r="M38" i="1" s="1"/>
  <c r="J119" i="24"/>
  <c r="I38" i="1" s="1"/>
  <c r="K119" i="24"/>
  <c r="L119" i="24"/>
  <c r="M119" i="24"/>
  <c r="N119" i="24"/>
  <c r="E38" i="1" s="1"/>
  <c r="O119" i="24"/>
  <c r="Q38" i="1" s="1"/>
  <c r="F120" i="24"/>
  <c r="G120" i="24"/>
  <c r="H120" i="24"/>
  <c r="I120" i="24"/>
  <c r="N38" i="1" s="1"/>
  <c r="J120" i="24"/>
  <c r="J38" i="1" s="1"/>
  <c r="K120" i="24"/>
  <c r="L120" i="24"/>
  <c r="M120" i="24"/>
  <c r="N120" i="24"/>
  <c r="F38" i="1" s="1"/>
  <c r="O120" i="24"/>
  <c r="R38" i="1" s="1"/>
  <c r="F121" i="24"/>
  <c r="G121" i="24"/>
  <c r="H121" i="24"/>
  <c r="I121" i="24"/>
  <c r="O38" i="1" s="1"/>
  <c r="J121" i="24"/>
  <c r="K38" i="1" s="1"/>
  <c r="K121" i="24"/>
  <c r="L121" i="24"/>
  <c r="M121" i="24"/>
  <c r="N121" i="24"/>
  <c r="G38" i="1" s="1"/>
  <c r="O121" i="24"/>
  <c r="S38" i="1" s="1"/>
  <c r="E121" i="24"/>
  <c r="W38" i="1" s="1"/>
  <c r="E120" i="24"/>
  <c r="V38" i="1" s="1"/>
  <c r="E119" i="24"/>
  <c r="U38" i="1" s="1"/>
  <c r="E118" i="24"/>
  <c r="T38" i="1" s="1"/>
  <c r="E117" i="24"/>
  <c r="F93" i="24"/>
  <c r="G93" i="24"/>
  <c r="H93" i="24"/>
  <c r="I93" i="24"/>
  <c r="L37" i="1" s="1"/>
  <c r="J93" i="24"/>
  <c r="H37" i="1" s="1"/>
  <c r="K93" i="24"/>
  <c r="L93" i="24"/>
  <c r="M93" i="24"/>
  <c r="N93" i="24"/>
  <c r="D37" i="1" s="1"/>
  <c r="O93" i="24"/>
  <c r="P37" i="1" s="1"/>
  <c r="F94" i="24"/>
  <c r="G94" i="24"/>
  <c r="H94" i="24"/>
  <c r="I94" i="24"/>
  <c r="M37" i="1" s="1"/>
  <c r="J94" i="24"/>
  <c r="I37" i="1" s="1"/>
  <c r="K94" i="24"/>
  <c r="L94" i="24"/>
  <c r="M94" i="24"/>
  <c r="N94" i="24"/>
  <c r="E37" i="1" s="1"/>
  <c r="O94" i="24"/>
  <c r="Q37" i="1" s="1"/>
  <c r="F95" i="24"/>
  <c r="G95" i="24"/>
  <c r="H95" i="24"/>
  <c r="I95" i="24"/>
  <c r="N37" i="1" s="1"/>
  <c r="J95" i="24"/>
  <c r="J37" i="1" s="1"/>
  <c r="K95" i="24"/>
  <c r="L95" i="24"/>
  <c r="M95" i="24"/>
  <c r="N95" i="24"/>
  <c r="F37" i="1" s="1"/>
  <c r="O95" i="24"/>
  <c r="R37" i="1" s="1"/>
  <c r="F96" i="24"/>
  <c r="G96" i="24"/>
  <c r="H96" i="24"/>
  <c r="I96" i="24"/>
  <c r="O37" i="1" s="1"/>
  <c r="J96" i="24"/>
  <c r="K37" i="1" s="1"/>
  <c r="K96" i="24"/>
  <c r="L96" i="24"/>
  <c r="M96" i="24"/>
  <c r="N96" i="24"/>
  <c r="G37" i="1" s="1"/>
  <c r="O96" i="24"/>
  <c r="S37" i="1" s="1"/>
  <c r="E96" i="24"/>
  <c r="W37" i="1" s="1"/>
  <c r="E95" i="24"/>
  <c r="V37" i="1" s="1"/>
  <c r="E94" i="24"/>
  <c r="U37" i="1" s="1"/>
  <c r="E93" i="24"/>
  <c r="T37" i="1" s="1"/>
  <c r="E92" i="24"/>
  <c r="F92" i="24"/>
  <c r="G92" i="24"/>
  <c r="H92" i="24"/>
  <c r="I92" i="24"/>
  <c r="J92" i="24"/>
  <c r="K92" i="24"/>
  <c r="L92" i="24"/>
  <c r="M92" i="24"/>
  <c r="N92" i="24"/>
  <c r="C37" i="1" s="1"/>
  <c r="O92" i="24"/>
  <c r="F62" i="24"/>
  <c r="G62" i="24"/>
  <c r="H62" i="24"/>
  <c r="I62" i="24"/>
  <c r="J62" i="24"/>
  <c r="K62" i="24"/>
  <c r="L62" i="24"/>
  <c r="M62" i="24"/>
  <c r="N62" i="24"/>
  <c r="C36" i="1" s="1"/>
  <c r="O62" i="24"/>
  <c r="F63" i="24"/>
  <c r="G63" i="24"/>
  <c r="H63" i="24"/>
  <c r="E12" i="21" s="1"/>
  <c r="I63" i="24"/>
  <c r="L36" i="1" s="1"/>
  <c r="E13" i="21" s="1"/>
  <c r="J63" i="24"/>
  <c r="H36" i="1" s="1"/>
  <c r="E14" i="21" s="1"/>
  <c r="K63" i="24"/>
  <c r="L63" i="24"/>
  <c r="M63" i="24"/>
  <c r="N63" i="24"/>
  <c r="D36" i="1" s="1"/>
  <c r="E15" i="21" s="1"/>
  <c r="O63" i="24"/>
  <c r="P36" i="1" s="1"/>
  <c r="E16" i="21" s="1"/>
  <c r="F64" i="24"/>
  <c r="G64" i="24"/>
  <c r="H64" i="24"/>
  <c r="I64" i="24"/>
  <c r="M36" i="1" s="1"/>
  <c r="J64" i="24"/>
  <c r="I36" i="1" s="1"/>
  <c r="K64" i="24"/>
  <c r="L64" i="24"/>
  <c r="M64" i="24"/>
  <c r="N64" i="24"/>
  <c r="E36" i="1" s="1"/>
  <c r="O64" i="24"/>
  <c r="Q36" i="1" s="1"/>
  <c r="F65" i="24"/>
  <c r="G65" i="24"/>
  <c r="H65" i="24"/>
  <c r="I65" i="24"/>
  <c r="N36" i="1" s="1"/>
  <c r="J65" i="24"/>
  <c r="J36" i="1" s="1"/>
  <c r="K65" i="24"/>
  <c r="L65" i="24"/>
  <c r="M65" i="24"/>
  <c r="N65" i="24"/>
  <c r="F36" i="1" s="1"/>
  <c r="O65" i="24"/>
  <c r="R36" i="1" s="1"/>
  <c r="F66" i="24"/>
  <c r="G66" i="24"/>
  <c r="H66" i="24"/>
  <c r="I66" i="24"/>
  <c r="O36" i="1" s="1"/>
  <c r="J66" i="24"/>
  <c r="K36" i="1" s="1"/>
  <c r="K66" i="24"/>
  <c r="L66" i="24"/>
  <c r="M66" i="24"/>
  <c r="N66" i="24"/>
  <c r="G36" i="1" s="1"/>
  <c r="O66" i="24"/>
  <c r="S36" i="1" s="1"/>
  <c r="E66" i="24"/>
  <c r="W36" i="1" s="1"/>
  <c r="E65" i="24"/>
  <c r="V36" i="1" s="1"/>
  <c r="E64" i="24"/>
  <c r="U36" i="1" s="1"/>
  <c r="E63" i="24"/>
  <c r="T36" i="1" s="1"/>
  <c r="E11" i="21" s="1"/>
  <c r="E62" i="24"/>
  <c r="T9" i="1" l="1"/>
  <c r="P9" i="1"/>
  <c r="L9" i="1"/>
  <c r="H9" i="1"/>
  <c r="Z288" i="5"/>
  <c r="AA288" i="5"/>
  <c r="AB288" i="5"/>
  <c r="AC288" i="5"/>
  <c r="AD288" i="5"/>
  <c r="AE288" i="5"/>
  <c r="AF288" i="5"/>
  <c r="AG288" i="5"/>
  <c r="AH288" i="5"/>
  <c r="C9" i="1" s="1"/>
  <c r="AI288" i="5"/>
  <c r="Z289" i="5"/>
  <c r="AA289" i="5"/>
  <c r="AB289" i="5"/>
  <c r="AC289" i="5"/>
  <c r="AD289" i="5"/>
  <c r="AE289" i="5"/>
  <c r="AF289" i="5"/>
  <c r="AG289" i="5"/>
  <c r="AH289" i="5"/>
  <c r="D9" i="1" s="1"/>
  <c r="AI289" i="5"/>
  <c r="Z290" i="5"/>
  <c r="AA290" i="5"/>
  <c r="AB290" i="5"/>
  <c r="M9" i="1" s="1"/>
  <c r="AC290" i="5"/>
  <c r="I9" i="1" s="1"/>
  <c r="AD290" i="5"/>
  <c r="AE290" i="5"/>
  <c r="AF290" i="5"/>
  <c r="AG290" i="5"/>
  <c r="AH290" i="5"/>
  <c r="E9" i="1" s="1"/>
  <c r="AI290" i="5"/>
  <c r="Q9" i="1" s="1"/>
  <c r="Z291" i="5"/>
  <c r="AA291" i="5"/>
  <c r="AB291" i="5"/>
  <c r="N9" i="1" s="1"/>
  <c r="AC291" i="5"/>
  <c r="J9" i="1" s="1"/>
  <c r="AD291" i="5"/>
  <c r="AE291" i="5"/>
  <c r="AF291" i="5"/>
  <c r="AG291" i="5"/>
  <c r="AH291" i="5"/>
  <c r="F9" i="1" s="1"/>
  <c r="AI291" i="5"/>
  <c r="R9" i="1" s="1"/>
  <c r="Z292" i="5"/>
  <c r="AA292" i="5"/>
  <c r="AB292" i="5"/>
  <c r="O9" i="1" s="1"/>
  <c r="AC292" i="5"/>
  <c r="K9" i="1" s="1"/>
  <c r="AD292" i="5"/>
  <c r="AE292" i="5"/>
  <c r="AF292" i="5"/>
  <c r="AG292" i="5"/>
  <c r="AH292" i="5"/>
  <c r="G9" i="1" s="1"/>
  <c r="AI292" i="5"/>
  <c r="S9" i="1" s="1"/>
  <c r="Y292" i="5"/>
  <c r="W9" i="1" s="1"/>
  <c r="Y291" i="5"/>
  <c r="V9" i="1" s="1"/>
  <c r="Y290" i="5"/>
  <c r="U9" i="1" s="1"/>
  <c r="Y289" i="5"/>
  <c r="Y288" i="5"/>
  <c r="T8" i="1"/>
  <c r="P8" i="1"/>
  <c r="L8" i="1"/>
  <c r="H8" i="1"/>
  <c r="Z258" i="5"/>
  <c r="AA258" i="5"/>
  <c r="AB258" i="5"/>
  <c r="AC258" i="5"/>
  <c r="AD258" i="5"/>
  <c r="AE258" i="5"/>
  <c r="AF258" i="5"/>
  <c r="AG258" i="5"/>
  <c r="AH258" i="5"/>
  <c r="C8" i="1" s="1"/>
  <c r="AI258" i="5"/>
  <c r="Z259" i="5"/>
  <c r="AA259" i="5"/>
  <c r="AB259" i="5"/>
  <c r="AC259" i="5"/>
  <c r="AD259" i="5"/>
  <c r="AE259" i="5"/>
  <c r="AF259" i="5"/>
  <c r="AG259" i="5"/>
  <c r="AH259" i="5"/>
  <c r="D8" i="1" s="1"/>
  <c r="AI259" i="5"/>
  <c r="Z260" i="5"/>
  <c r="AA260" i="5"/>
  <c r="AB260" i="5"/>
  <c r="M8" i="1" s="1"/>
  <c r="AC260" i="5"/>
  <c r="I8" i="1" s="1"/>
  <c r="AD260" i="5"/>
  <c r="AE260" i="5"/>
  <c r="AF260" i="5"/>
  <c r="AG260" i="5"/>
  <c r="AH260" i="5"/>
  <c r="E8" i="1" s="1"/>
  <c r="AI260" i="5"/>
  <c r="Q8" i="1" s="1"/>
  <c r="Z261" i="5"/>
  <c r="AA261" i="5"/>
  <c r="AB261" i="5"/>
  <c r="N8" i="1" s="1"/>
  <c r="AC261" i="5"/>
  <c r="J8" i="1" s="1"/>
  <c r="AD261" i="5"/>
  <c r="AE261" i="5"/>
  <c r="AF261" i="5"/>
  <c r="AG261" i="5"/>
  <c r="AH261" i="5"/>
  <c r="F8" i="1" s="1"/>
  <c r="AI261" i="5"/>
  <c r="R8" i="1" s="1"/>
  <c r="Z262" i="5"/>
  <c r="AA262" i="5"/>
  <c r="AB262" i="5"/>
  <c r="O8" i="1" s="1"/>
  <c r="AC262" i="5"/>
  <c r="K8" i="1" s="1"/>
  <c r="AD262" i="5"/>
  <c r="AE262" i="5"/>
  <c r="AF262" i="5"/>
  <c r="AG262" i="5"/>
  <c r="AH262" i="5"/>
  <c r="G8" i="1" s="1"/>
  <c r="AI262" i="5"/>
  <c r="S8" i="1" s="1"/>
  <c r="Y262" i="5"/>
  <c r="W8" i="1" s="1"/>
  <c r="Y261" i="5"/>
  <c r="V8" i="1" s="1"/>
  <c r="Y260" i="5"/>
  <c r="U8" i="1" s="1"/>
  <c r="Y259" i="5"/>
  <c r="Y258" i="5"/>
  <c r="U317" i="2"/>
  <c r="W317" i="2"/>
  <c r="X317" i="2"/>
  <c r="Y317" i="2"/>
  <c r="Z317" i="2"/>
  <c r="C45" i="1" s="1"/>
  <c r="U318" i="2"/>
  <c r="W318" i="2"/>
  <c r="L45" i="1" s="1"/>
  <c r="X318" i="2"/>
  <c r="H45" i="1" s="1"/>
  <c r="Y318" i="2"/>
  <c r="D45" i="1" s="1"/>
  <c r="Z318" i="2"/>
  <c r="P45" i="1" s="1"/>
  <c r="U319" i="2"/>
  <c r="W319" i="2"/>
  <c r="M45" i="1" s="1"/>
  <c r="X319" i="2"/>
  <c r="I45" i="1" s="1"/>
  <c r="Y319" i="2"/>
  <c r="E45" i="1" s="1"/>
  <c r="Z319" i="2"/>
  <c r="Q45" i="1" s="1"/>
  <c r="U320" i="2"/>
  <c r="W320" i="2"/>
  <c r="N45" i="1" s="1"/>
  <c r="X320" i="2"/>
  <c r="J45" i="1" s="1"/>
  <c r="Y320" i="2"/>
  <c r="F45" i="1" s="1"/>
  <c r="Z320" i="2"/>
  <c r="R45" i="1" s="1"/>
  <c r="U321" i="2"/>
  <c r="W321" i="2"/>
  <c r="O45" i="1" s="1"/>
  <c r="X321" i="2"/>
  <c r="K45" i="1" s="1"/>
  <c r="Y321" i="2"/>
  <c r="G45" i="1" s="1"/>
  <c r="Z321" i="2"/>
  <c r="S45" i="1" s="1"/>
  <c r="T321" i="2"/>
  <c r="W45" i="1" s="1"/>
  <c r="T320" i="2"/>
  <c r="V45" i="1" s="1"/>
  <c r="T319" i="2"/>
  <c r="U45" i="1" s="1"/>
  <c r="T318" i="2"/>
  <c r="T45" i="1" s="1"/>
  <c r="T317" i="2"/>
  <c r="AL212" i="12"/>
  <c r="G53" i="1" s="1"/>
  <c r="AL211" i="12"/>
  <c r="F53" i="1" s="1"/>
  <c r="AL210" i="12"/>
  <c r="E53" i="1" s="1"/>
  <c r="AL209" i="12"/>
  <c r="D53" i="1" s="1"/>
  <c r="AJ208" i="12"/>
  <c r="AK208" i="12"/>
  <c r="AL208" i="12"/>
  <c r="C53" i="1" s="1"/>
  <c r="AN208" i="12"/>
  <c r="AJ209" i="12"/>
  <c r="AK209" i="12"/>
  <c r="AN209" i="12"/>
  <c r="H53" i="1" s="1"/>
  <c r="AJ210" i="12"/>
  <c r="AK210" i="12"/>
  <c r="AN210" i="12"/>
  <c r="I53" i="1" s="1"/>
  <c r="AJ211" i="12"/>
  <c r="AK211" i="12"/>
  <c r="AN211" i="12"/>
  <c r="J53" i="1" s="1"/>
  <c r="AJ212" i="12"/>
  <c r="AK212" i="12"/>
  <c r="AN212" i="12"/>
  <c r="K53" i="1" s="1"/>
  <c r="AI212" i="12"/>
  <c r="W53" i="1" s="1"/>
  <c r="AI211" i="12"/>
  <c r="V53" i="1" s="1"/>
  <c r="AI210" i="12"/>
  <c r="U53" i="1" s="1"/>
  <c r="AI209" i="12"/>
  <c r="T53" i="1" s="1"/>
  <c r="AI208" i="12"/>
  <c r="AL178" i="12"/>
  <c r="G52" i="1" s="1"/>
  <c r="AL177" i="12"/>
  <c r="F52" i="1" s="1"/>
  <c r="AL176" i="12"/>
  <c r="E52" i="1" s="1"/>
  <c r="AL175" i="12"/>
  <c r="D52" i="1" s="1"/>
  <c r="AL130" i="12"/>
  <c r="G51" i="1" s="1"/>
  <c r="AL129" i="12"/>
  <c r="F51" i="1" s="1"/>
  <c r="AL128" i="12"/>
  <c r="E51" i="1" s="1"/>
  <c r="AL127" i="12"/>
  <c r="D51" i="1" s="1"/>
  <c r="AJ174" i="12"/>
  <c r="AK174" i="12"/>
  <c r="AL174" i="12"/>
  <c r="C52" i="1" s="1"/>
  <c r="AN174" i="12"/>
  <c r="AJ175" i="12"/>
  <c r="AK175" i="12"/>
  <c r="AN175" i="12"/>
  <c r="H52" i="1" s="1"/>
  <c r="AJ176" i="12"/>
  <c r="AK176" i="12"/>
  <c r="AN176" i="12"/>
  <c r="I52" i="1" s="1"/>
  <c r="AJ177" i="12"/>
  <c r="AK177" i="12"/>
  <c r="AN177" i="12"/>
  <c r="J52" i="1" s="1"/>
  <c r="AJ178" i="12"/>
  <c r="AK178" i="12"/>
  <c r="AN178" i="12"/>
  <c r="K52" i="1" s="1"/>
  <c r="AI178" i="12"/>
  <c r="W52" i="1" s="1"/>
  <c r="AI177" i="12"/>
  <c r="V52" i="1" s="1"/>
  <c r="AI176" i="12"/>
  <c r="U52" i="1" s="1"/>
  <c r="AI175" i="12"/>
  <c r="T52" i="1" s="1"/>
  <c r="AI174" i="12"/>
  <c r="AJ126" i="12"/>
  <c r="AK126" i="12"/>
  <c r="AL126" i="12"/>
  <c r="C51" i="1" s="1"/>
  <c r="AN126" i="12"/>
  <c r="AJ127" i="12"/>
  <c r="AK127" i="12"/>
  <c r="AN127" i="12"/>
  <c r="H51" i="1" s="1"/>
  <c r="AJ128" i="12"/>
  <c r="AK128" i="12"/>
  <c r="AN128" i="12"/>
  <c r="I51" i="1" s="1"/>
  <c r="AJ129" i="12"/>
  <c r="AK129" i="12"/>
  <c r="AN129" i="12"/>
  <c r="J51" i="1" s="1"/>
  <c r="AJ130" i="12"/>
  <c r="AK130" i="12"/>
  <c r="AN130" i="12"/>
  <c r="K51" i="1" s="1"/>
  <c r="AI130" i="12"/>
  <c r="W51" i="1" s="1"/>
  <c r="AI129" i="12"/>
  <c r="V51" i="1" s="1"/>
  <c r="AI128" i="12"/>
  <c r="U51" i="1" s="1"/>
  <c r="AI127" i="12"/>
  <c r="T51" i="1" s="1"/>
  <c r="AI126" i="12"/>
  <c r="F41" i="16"/>
  <c r="G41" i="16"/>
  <c r="H41" i="16"/>
  <c r="I41" i="16"/>
  <c r="J41" i="16"/>
  <c r="K41" i="16"/>
  <c r="L41" i="16"/>
  <c r="M41" i="16"/>
  <c r="N41" i="16"/>
  <c r="C31" i="1" s="1"/>
  <c r="O41" i="16"/>
  <c r="F42" i="16"/>
  <c r="G42" i="16"/>
  <c r="H42" i="16"/>
  <c r="L31" i="1" s="1"/>
  <c r="I42" i="16"/>
  <c r="H31" i="1" s="1"/>
  <c r="J42" i="16"/>
  <c r="K42" i="16"/>
  <c r="L42" i="16"/>
  <c r="M42" i="16"/>
  <c r="N42" i="16"/>
  <c r="D31" i="1" s="1"/>
  <c r="O42" i="16"/>
  <c r="P31" i="1" s="1"/>
  <c r="F43" i="16"/>
  <c r="G43" i="16"/>
  <c r="H43" i="16"/>
  <c r="M31" i="1" s="1"/>
  <c r="I43" i="16"/>
  <c r="I31" i="1" s="1"/>
  <c r="J43" i="16"/>
  <c r="K43" i="16"/>
  <c r="L43" i="16"/>
  <c r="M43" i="16"/>
  <c r="N43" i="16"/>
  <c r="E31" i="1" s="1"/>
  <c r="O43" i="16"/>
  <c r="Q31" i="1" s="1"/>
  <c r="F44" i="16"/>
  <c r="G44" i="16"/>
  <c r="H44" i="16"/>
  <c r="N31" i="1" s="1"/>
  <c r="I44" i="16"/>
  <c r="J31" i="1" s="1"/>
  <c r="J44" i="16"/>
  <c r="K44" i="16"/>
  <c r="L44" i="16"/>
  <c r="M44" i="16"/>
  <c r="N44" i="16"/>
  <c r="F31" i="1" s="1"/>
  <c r="O44" i="16"/>
  <c r="R31" i="1" s="1"/>
  <c r="F45" i="16"/>
  <c r="G45" i="16"/>
  <c r="H45" i="16"/>
  <c r="O31" i="1" s="1"/>
  <c r="I45" i="16"/>
  <c r="K31" i="1" s="1"/>
  <c r="J45" i="16"/>
  <c r="K45" i="16"/>
  <c r="L45" i="16"/>
  <c r="M45" i="16"/>
  <c r="N45" i="16"/>
  <c r="G31" i="1" s="1"/>
  <c r="O45" i="16"/>
  <c r="S31" i="1" s="1"/>
  <c r="E45" i="16"/>
  <c r="W31" i="1" s="1"/>
  <c r="E44" i="16"/>
  <c r="V31" i="1" s="1"/>
  <c r="E43" i="16"/>
  <c r="U31" i="1" s="1"/>
  <c r="E42" i="16"/>
  <c r="T31" i="1" s="1"/>
  <c r="E41" i="16"/>
  <c r="F21" i="16"/>
  <c r="G21" i="16"/>
  <c r="H21" i="16"/>
  <c r="F22" i="16"/>
  <c r="G22" i="16"/>
  <c r="H30" i="1" s="1"/>
  <c r="H22" i="16"/>
  <c r="D30" i="1" s="1"/>
  <c r="F23" i="16"/>
  <c r="G23" i="16"/>
  <c r="I30" i="1" s="1"/>
  <c r="H23" i="16"/>
  <c r="E30" i="1" s="1"/>
  <c r="F24" i="16"/>
  <c r="G24" i="16"/>
  <c r="J30" i="1" s="1"/>
  <c r="H24" i="16"/>
  <c r="F30" i="1" s="1"/>
  <c r="F25" i="16"/>
  <c r="G25" i="16"/>
  <c r="K30" i="1" s="1"/>
  <c r="H25" i="16"/>
  <c r="G30" i="1" s="1"/>
  <c r="E25" i="16"/>
  <c r="W30" i="1" s="1"/>
  <c r="E24" i="16"/>
  <c r="V30" i="1" s="1"/>
  <c r="E23" i="16"/>
  <c r="U30" i="1" s="1"/>
  <c r="E22" i="16"/>
  <c r="T30" i="1" s="1"/>
  <c r="E21" i="16"/>
  <c r="W14" i="1"/>
  <c r="S14" i="1"/>
  <c r="O14" i="1"/>
  <c r="G14" i="1"/>
  <c r="C14" i="1"/>
  <c r="Z228" i="5"/>
  <c r="AA228" i="5"/>
  <c r="AB228" i="5"/>
  <c r="AC228" i="5"/>
  <c r="AD228" i="5"/>
  <c r="AE228" i="5"/>
  <c r="AF228" i="5"/>
  <c r="AG228" i="5"/>
  <c r="AH228" i="5"/>
  <c r="AI228" i="5"/>
  <c r="Z229" i="5"/>
  <c r="AA229" i="5"/>
  <c r="AB229" i="5"/>
  <c r="L14" i="1" s="1"/>
  <c r="AC229" i="5"/>
  <c r="H14" i="1" s="1"/>
  <c r="AD229" i="5"/>
  <c r="AE229" i="5"/>
  <c r="AF229" i="5"/>
  <c r="AG229" i="5"/>
  <c r="AH229" i="5"/>
  <c r="D14" i="1" s="1"/>
  <c r="AI229" i="5"/>
  <c r="P14" i="1" s="1"/>
  <c r="Z230" i="5"/>
  <c r="AA230" i="5"/>
  <c r="AB230" i="5"/>
  <c r="M14" i="1" s="1"/>
  <c r="AC230" i="5"/>
  <c r="I14" i="1" s="1"/>
  <c r="AD230" i="5"/>
  <c r="AE230" i="5"/>
  <c r="AF230" i="5"/>
  <c r="AG230" i="5"/>
  <c r="AH230" i="5"/>
  <c r="E14" i="1" s="1"/>
  <c r="AI230" i="5"/>
  <c r="Q14" i="1" s="1"/>
  <c r="Z231" i="5"/>
  <c r="AA231" i="5"/>
  <c r="AB231" i="5"/>
  <c r="N14" i="1" s="1"/>
  <c r="AC231" i="5"/>
  <c r="J14" i="1" s="1"/>
  <c r="AD231" i="5"/>
  <c r="AE231" i="5"/>
  <c r="AF231" i="5"/>
  <c r="AG231" i="5"/>
  <c r="AH231" i="5"/>
  <c r="F14" i="1" s="1"/>
  <c r="AI231" i="5"/>
  <c r="R14" i="1" s="1"/>
  <c r="Z232" i="5"/>
  <c r="AA232" i="5"/>
  <c r="AB232" i="5"/>
  <c r="AC232" i="5"/>
  <c r="K14" i="1" s="1"/>
  <c r="AD232" i="5"/>
  <c r="AE232" i="5"/>
  <c r="AF232" i="5"/>
  <c r="AG232" i="5"/>
  <c r="AH232" i="5"/>
  <c r="AI232" i="5"/>
  <c r="Y232" i="5"/>
  <c r="Y231" i="5"/>
  <c r="V14" i="1" s="1"/>
  <c r="Y230" i="5"/>
  <c r="U14" i="1" s="1"/>
  <c r="Y229" i="5"/>
  <c r="T14" i="1" s="1"/>
  <c r="Y228" i="5"/>
  <c r="W13" i="1"/>
  <c r="S13" i="1"/>
  <c r="O13" i="1"/>
  <c r="G13" i="1"/>
  <c r="C13" i="1"/>
  <c r="Z167" i="5"/>
  <c r="AA167" i="5"/>
  <c r="AB167" i="5"/>
  <c r="AC167" i="5"/>
  <c r="AD167" i="5"/>
  <c r="AE167" i="5"/>
  <c r="AF167" i="5"/>
  <c r="AG167" i="5"/>
  <c r="AH167" i="5"/>
  <c r="AI167" i="5"/>
  <c r="Z168" i="5"/>
  <c r="AA168" i="5"/>
  <c r="AB168" i="5"/>
  <c r="L13" i="1" s="1"/>
  <c r="AC168" i="5"/>
  <c r="H13" i="1" s="1"/>
  <c r="AD168" i="5"/>
  <c r="AE168" i="5"/>
  <c r="AF168" i="5"/>
  <c r="AG168" i="5"/>
  <c r="AH168" i="5"/>
  <c r="D13" i="1" s="1"/>
  <c r="AI168" i="5"/>
  <c r="P13" i="1" s="1"/>
  <c r="Z169" i="5"/>
  <c r="AA169" i="5"/>
  <c r="AB169" i="5"/>
  <c r="M13" i="1" s="1"/>
  <c r="AC169" i="5"/>
  <c r="I13" i="1" s="1"/>
  <c r="AD169" i="5"/>
  <c r="AE169" i="5"/>
  <c r="AF169" i="5"/>
  <c r="AG169" i="5"/>
  <c r="AH169" i="5"/>
  <c r="E13" i="1" s="1"/>
  <c r="AI169" i="5"/>
  <c r="Q13" i="1" s="1"/>
  <c r="Z170" i="5"/>
  <c r="AA170" i="5"/>
  <c r="AB170" i="5"/>
  <c r="N13" i="1" s="1"/>
  <c r="AC170" i="5"/>
  <c r="J13" i="1" s="1"/>
  <c r="AD170" i="5"/>
  <c r="AE170" i="5"/>
  <c r="AF170" i="5"/>
  <c r="AG170" i="5"/>
  <c r="AH170" i="5"/>
  <c r="F13" i="1" s="1"/>
  <c r="AI170" i="5"/>
  <c r="R13" i="1" s="1"/>
  <c r="Z171" i="5"/>
  <c r="AA171" i="5"/>
  <c r="AB171" i="5"/>
  <c r="AC171" i="5"/>
  <c r="K13" i="1" s="1"/>
  <c r="AD171" i="5"/>
  <c r="AE171" i="5"/>
  <c r="AF171" i="5"/>
  <c r="AG171" i="5"/>
  <c r="AH171" i="5"/>
  <c r="AI171" i="5"/>
  <c r="Y171" i="5"/>
  <c r="Y170" i="5"/>
  <c r="V13" i="1" s="1"/>
  <c r="Y169" i="5"/>
  <c r="U13" i="1" s="1"/>
  <c r="Y168" i="5"/>
  <c r="T13" i="1" s="1"/>
  <c r="Y167" i="5"/>
  <c r="W4" i="1"/>
  <c r="S4" i="1"/>
  <c r="O4" i="1"/>
  <c r="M4" i="1"/>
  <c r="J4" i="1"/>
  <c r="G4" i="1"/>
  <c r="F4" i="1"/>
  <c r="C4" i="1"/>
  <c r="Z144" i="5"/>
  <c r="AA144" i="5"/>
  <c r="AB144" i="5"/>
  <c r="AC144" i="5"/>
  <c r="AD144" i="5"/>
  <c r="AE144" i="5"/>
  <c r="AF144" i="5"/>
  <c r="AG144" i="5"/>
  <c r="AH144" i="5"/>
  <c r="AI144" i="5"/>
  <c r="Z145" i="5"/>
  <c r="AA145" i="5"/>
  <c r="AB145" i="5"/>
  <c r="L4" i="1" s="1"/>
  <c r="AC145" i="5"/>
  <c r="H4" i="1" s="1"/>
  <c r="AD145" i="5"/>
  <c r="AE145" i="5"/>
  <c r="AF145" i="5"/>
  <c r="AG145" i="5"/>
  <c r="AH145" i="5"/>
  <c r="D4" i="1" s="1"/>
  <c r="AI145" i="5"/>
  <c r="P4" i="1" s="1"/>
  <c r="Z146" i="5"/>
  <c r="AA146" i="5"/>
  <c r="AB146" i="5"/>
  <c r="AC146" i="5"/>
  <c r="I4" i="1" s="1"/>
  <c r="AD146" i="5"/>
  <c r="AE146" i="5"/>
  <c r="AF146" i="5"/>
  <c r="AG146" i="5"/>
  <c r="AH146" i="5"/>
  <c r="E4" i="1" s="1"/>
  <c r="AI146" i="5"/>
  <c r="Q4" i="1" s="1"/>
  <c r="Z147" i="5"/>
  <c r="AA147" i="5"/>
  <c r="AB147" i="5"/>
  <c r="N4" i="1" s="1"/>
  <c r="AC147" i="5"/>
  <c r="AD147" i="5"/>
  <c r="AE147" i="5"/>
  <c r="AF147" i="5"/>
  <c r="AG147" i="5"/>
  <c r="AH147" i="5"/>
  <c r="AI147" i="5"/>
  <c r="R4" i="1" s="1"/>
  <c r="Z148" i="5"/>
  <c r="AA148" i="5"/>
  <c r="AB148" i="5"/>
  <c r="AC148" i="5"/>
  <c r="K4" i="1" s="1"/>
  <c r="AD148" i="5"/>
  <c r="AE148" i="5"/>
  <c r="AF148" i="5"/>
  <c r="AG148" i="5"/>
  <c r="AH148" i="5"/>
  <c r="AI148" i="5"/>
  <c r="Y148" i="5"/>
  <c r="Y147" i="5"/>
  <c r="V4" i="1" s="1"/>
  <c r="Y146" i="5"/>
  <c r="U4" i="1" s="1"/>
  <c r="Y145" i="5"/>
  <c r="T4" i="1" s="1"/>
  <c r="Y144" i="5"/>
  <c r="C3" i="1"/>
  <c r="Y103" i="5"/>
  <c r="Z103" i="5"/>
  <c r="Y104" i="5"/>
  <c r="T3" i="1" s="1"/>
  <c r="Z104" i="5"/>
  <c r="Y105" i="5"/>
  <c r="U3" i="1" s="1"/>
  <c r="Z105" i="5"/>
  <c r="Y106" i="5"/>
  <c r="V3" i="1" s="1"/>
  <c r="Z106" i="5"/>
  <c r="Y107" i="5"/>
  <c r="W3" i="1" s="1"/>
  <c r="Z107" i="5"/>
  <c r="AB103" i="5"/>
  <c r="AC103" i="5"/>
  <c r="AD103" i="5"/>
  <c r="AE103" i="5"/>
  <c r="AF103" i="5"/>
  <c r="AG103" i="5"/>
  <c r="AH103" i="5"/>
  <c r="AI103" i="5"/>
  <c r="AB104" i="5"/>
  <c r="L3" i="1" s="1"/>
  <c r="AC104" i="5"/>
  <c r="H3" i="1" s="1"/>
  <c r="AD104" i="5"/>
  <c r="AE104" i="5"/>
  <c r="AF104" i="5"/>
  <c r="AG104" i="5"/>
  <c r="AH104" i="5"/>
  <c r="D3" i="1" s="1"/>
  <c r="AI104" i="5"/>
  <c r="P3" i="1" s="1"/>
  <c r="AB105" i="5"/>
  <c r="M3" i="1" s="1"/>
  <c r="AC105" i="5"/>
  <c r="I3" i="1" s="1"/>
  <c r="AD105" i="5"/>
  <c r="AE105" i="5"/>
  <c r="AF105" i="5"/>
  <c r="AG105" i="5"/>
  <c r="Q3" i="1" s="1"/>
  <c r="AH105" i="5"/>
  <c r="E3" i="1" s="1"/>
  <c r="AI105" i="5"/>
  <c r="AB106" i="5"/>
  <c r="N3" i="1" s="1"/>
  <c r="AC106" i="5"/>
  <c r="J3" i="1" s="1"/>
  <c r="AD106" i="5"/>
  <c r="AE106" i="5"/>
  <c r="AF106" i="5"/>
  <c r="AG106" i="5"/>
  <c r="AH106" i="5"/>
  <c r="F3" i="1" s="1"/>
  <c r="AI106" i="5"/>
  <c r="R3" i="1" s="1"/>
  <c r="AB107" i="5"/>
  <c r="O3" i="1" s="1"/>
  <c r="AC107" i="5"/>
  <c r="K3" i="1" s="1"/>
  <c r="AD107" i="5"/>
  <c r="AE107" i="5"/>
  <c r="AF107" i="5"/>
  <c r="AG107" i="5"/>
  <c r="AH107" i="5"/>
  <c r="G3" i="1" s="1"/>
  <c r="AI107" i="5"/>
  <c r="S3" i="1" s="1"/>
  <c r="AA107" i="5"/>
  <c r="AA106" i="5"/>
  <c r="AA105" i="5"/>
  <c r="AA104" i="5"/>
  <c r="AA103" i="5"/>
  <c r="C30" i="1" l="1"/>
  <c r="N75" i="5"/>
  <c r="D6" i="17" l="1"/>
  <c r="D5" i="17"/>
  <c r="D4" i="17"/>
  <c r="D7" i="17" s="1"/>
  <c r="C200" i="22" l="1"/>
  <c r="C199" i="22"/>
  <c r="C198" i="22"/>
  <c r="C197" i="22"/>
  <c r="C196" i="22"/>
  <c r="C195" i="22"/>
  <c r="C194" i="22"/>
  <c r="C193" i="22"/>
  <c r="C192" i="22"/>
  <c r="C191" i="22"/>
  <c r="C190" i="22"/>
  <c r="C189" i="22"/>
  <c r="C188" i="22"/>
  <c r="C187" i="22"/>
  <c r="C186" i="22"/>
  <c r="C185" i="22"/>
  <c r="C184" i="22"/>
  <c r="C183" i="22"/>
  <c r="C182" i="22"/>
  <c r="C181" i="22"/>
  <c r="C180" i="22"/>
  <c r="C179" i="22"/>
  <c r="C178" i="22"/>
  <c r="C177" i="22"/>
  <c r="C176" i="22"/>
  <c r="C175" i="22"/>
  <c r="C174" i="22"/>
  <c r="C173" i="22"/>
  <c r="C172" i="22"/>
  <c r="C171" i="22"/>
  <c r="C170" i="22"/>
  <c r="C169" i="22"/>
  <c r="C168" i="22"/>
  <c r="C167" i="22"/>
  <c r="C166" i="22"/>
  <c r="C165" i="22"/>
  <c r="C164" i="22"/>
  <c r="C163" i="22"/>
  <c r="C162" i="22"/>
  <c r="C161" i="22"/>
  <c r="C160" i="22"/>
  <c r="C159" i="22"/>
  <c r="C158" i="22"/>
  <c r="C157" i="22"/>
  <c r="C156" i="22"/>
  <c r="C155" i="22"/>
  <c r="C154" i="22"/>
  <c r="C153" i="22"/>
  <c r="C152" i="22"/>
  <c r="C151" i="22"/>
  <c r="C150" i="22"/>
  <c r="C149" i="22"/>
  <c r="C148" i="22"/>
  <c r="C147" i="22"/>
  <c r="C146" i="22"/>
  <c r="C145" i="22"/>
  <c r="C144" i="22"/>
  <c r="C143" i="22"/>
  <c r="C142" i="22"/>
  <c r="C141" i="22"/>
  <c r="C140" i="22"/>
  <c r="C139" i="22"/>
  <c r="C138" i="22"/>
  <c r="C137" i="22"/>
  <c r="C136" i="22"/>
  <c r="C135" i="22"/>
  <c r="C134" i="22"/>
  <c r="C133" i="22"/>
  <c r="C132" i="22"/>
  <c r="C131" i="22"/>
  <c r="C130" i="22"/>
  <c r="C129" i="22"/>
  <c r="C128" i="22"/>
  <c r="C127" i="22"/>
  <c r="C126" i="22"/>
  <c r="C125" i="22"/>
  <c r="C124" i="22"/>
  <c r="C123" i="22"/>
  <c r="C122" i="22"/>
  <c r="C121" i="22"/>
  <c r="C120" i="22"/>
  <c r="C119" i="22"/>
  <c r="C118" i="22"/>
  <c r="C117" i="22"/>
  <c r="C116" i="22"/>
  <c r="C115" i="22"/>
  <c r="C114" i="22"/>
  <c r="C113" i="22"/>
  <c r="C112" i="22"/>
  <c r="C111" i="22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7" i="22"/>
  <c r="C96" i="22"/>
  <c r="C95" i="22"/>
  <c r="C94" i="22"/>
  <c r="C93" i="22"/>
  <c r="C92" i="22"/>
  <c r="C91" i="22"/>
  <c r="C90" i="22"/>
  <c r="C89" i="22"/>
  <c r="C88" i="22"/>
  <c r="C87" i="22"/>
  <c r="C86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3" i="22"/>
  <c r="C72" i="22"/>
  <c r="C71" i="22"/>
  <c r="C70" i="22"/>
  <c r="C69" i="22"/>
  <c r="C68" i="22"/>
  <c r="C67" i="22"/>
  <c r="C66" i="22"/>
  <c r="C65" i="22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F2" i="22" s="1"/>
  <c r="R9" i="22" s="1"/>
  <c r="C7" i="22"/>
  <c r="C6" i="22"/>
  <c r="B4" i="22"/>
  <c r="A4" i="22"/>
  <c r="Q9" i="22" l="1"/>
  <c r="M9" i="22"/>
  <c r="P9" i="22"/>
  <c r="O9" i="22"/>
  <c r="N9" i="22"/>
  <c r="R8" i="22"/>
  <c r="R65" i="22"/>
  <c r="R50" i="22"/>
  <c r="R54" i="22"/>
  <c r="R58" i="22"/>
  <c r="R62" i="22"/>
  <c r="R66" i="22"/>
  <c r="R7" i="22"/>
  <c r="R12" i="22"/>
  <c r="R15" i="22"/>
  <c r="R19" i="22"/>
  <c r="R23" i="22"/>
  <c r="R27" i="22"/>
  <c r="R31" i="22"/>
  <c r="R35" i="22"/>
  <c r="R39" i="22"/>
  <c r="R43" i="22"/>
  <c r="R47" i="22"/>
  <c r="R51" i="22"/>
  <c r="R55" i="22"/>
  <c r="R59" i="22"/>
  <c r="R63" i="22"/>
  <c r="R198" i="22"/>
  <c r="R194" i="22"/>
  <c r="R195" i="22"/>
  <c r="R187" i="22"/>
  <c r="R179" i="22"/>
  <c r="R171" i="22"/>
  <c r="R163" i="22"/>
  <c r="R155" i="22"/>
  <c r="R199" i="22"/>
  <c r="R191" i="22"/>
  <c r="R183" i="22"/>
  <c r="R175" i="22"/>
  <c r="R167" i="22"/>
  <c r="R159" i="22"/>
  <c r="R151" i="22"/>
  <c r="R141" i="22"/>
  <c r="R137" i="22"/>
  <c r="R133" i="22"/>
  <c r="R129" i="22"/>
  <c r="R125" i="22"/>
  <c r="R121" i="22"/>
  <c r="R117" i="22"/>
  <c r="R113" i="22"/>
  <c r="R145" i="22"/>
  <c r="R138" i="22"/>
  <c r="R130" i="22"/>
  <c r="R122" i="22"/>
  <c r="R85" i="22"/>
  <c r="R81" i="22"/>
  <c r="R77" i="22"/>
  <c r="R73" i="22"/>
  <c r="R69" i="22"/>
  <c r="R90" i="22"/>
  <c r="R82" i="22"/>
  <c r="R74" i="22"/>
  <c r="R46" i="22"/>
  <c r="R42" i="22"/>
  <c r="R38" i="22"/>
  <c r="R34" i="22"/>
  <c r="R30" i="22"/>
  <c r="R26" i="22"/>
  <c r="R22" i="22"/>
  <c r="R18" i="22"/>
  <c r="R14" i="22"/>
  <c r="R10" i="22"/>
  <c r="R53" i="22"/>
  <c r="R41" i="22"/>
  <c r="R33" i="22"/>
  <c r="R29" i="22"/>
  <c r="R21" i="22"/>
  <c r="R61" i="22"/>
  <c r="R49" i="22"/>
  <c r="R25" i="22"/>
  <c r="R142" i="22"/>
  <c r="R134" i="22"/>
  <c r="R126" i="22"/>
  <c r="R86" i="22"/>
  <c r="R78" i="22"/>
  <c r="R70" i="22"/>
  <c r="R64" i="22"/>
  <c r="R60" i="22"/>
  <c r="R56" i="22"/>
  <c r="R57" i="22"/>
  <c r="R45" i="22"/>
  <c r="R37" i="22"/>
  <c r="R17" i="22"/>
  <c r="R11" i="22"/>
  <c r="C4" i="22"/>
  <c r="R6" i="22"/>
  <c r="R13" i="22"/>
  <c r="R16" i="22"/>
  <c r="R20" i="22"/>
  <c r="R24" i="22"/>
  <c r="R28" i="22"/>
  <c r="R32" i="22"/>
  <c r="R36" i="22"/>
  <c r="R40" i="22"/>
  <c r="R44" i="22"/>
  <c r="R48" i="22"/>
  <c r="R52" i="22"/>
  <c r="R68" i="22"/>
  <c r="R67" i="22"/>
  <c r="R72" i="22"/>
  <c r="R75" i="22"/>
  <c r="R88" i="22"/>
  <c r="R91" i="22"/>
  <c r="R95" i="22"/>
  <c r="R97" i="22"/>
  <c r="R99" i="22"/>
  <c r="R101" i="22"/>
  <c r="R103" i="22"/>
  <c r="R105" i="22"/>
  <c r="R156" i="22"/>
  <c r="R166" i="22"/>
  <c r="R188" i="22"/>
  <c r="R83" i="22"/>
  <c r="R93" i="22"/>
  <c r="R169" i="22"/>
  <c r="R71" i="22"/>
  <c r="R76" i="22"/>
  <c r="R79" i="22"/>
  <c r="R84" i="22"/>
  <c r="R87" i="22"/>
  <c r="R89" i="22"/>
  <c r="R92" i="22"/>
  <c r="R153" i="22"/>
  <c r="R185" i="22"/>
  <c r="R80" i="22"/>
  <c r="R94" i="22"/>
  <c r="R96" i="22"/>
  <c r="R98" i="22"/>
  <c r="R100" i="22"/>
  <c r="R102" i="22"/>
  <c r="R104" i="22"/>
  <c r="R106" i="22"/>
  <c r="R108" i="22"/>
  <c r="R110" i="22"/>
  <c r="R112" i="22"/>
  <c r="R114" i="22"/>
  <c r="R116" i="22"/>
  <c r="R118" i="22"/>
  <c r="R150" i="22"/>
  <c r="R172" i="22"/>
  <c r="R182" i="22"/>
  <c r="R124" i="22"/>
  <c r="R127" i="22"/>
  <c r="R132" i="22"/>
  <c r="R135" i="22"/>
  <c r="R140" i="22"/>
  <c r="R143" i="22"/>
  <c r="R147" i="22"/>
  <c r="R107" i="22"/>
  <c r="R109" i="22"/>
  <c r="R111" i="22"/>
  <c r="R115" i="22"/>
  <c r="R119" i="22"/>
  <c r="R120" i="22"/>
  <c r="R148" i="22"/>
  <c r="R158" i="22"/>
  <c r="R161" i="22"/>
  <c r="R164" i="22"/>
  <c r="R174" i="22"/>
  <c r="R177" i="22"/>
  <c r="R180" i="22"/>
  <c r="R190" i="22"/>
  <c r="R193" i="22"/>
  <c r="R196" i="22"/>
  <c r="R123" i="22"/>
  <c r="R128" i="22"/>
  <c r="R131" i="22"/>
  <c r="R136" i="22"/>
  <c r="R139" i="22"/>
  <c r="R144" i="22"/>
  <c r="R146" i="22"/>
  <c r="R149" i="22"/>
  <c r="R152" i="22"/>
  <c r="R154" i="22"/>
  <c r="R157" i="22"/>
  <c r="R160" i="22"/>
  <c r="R162" i="22"/>
  <c r="R165" i="22"/>
  <c r="R168" i="22"/>
  <c r="R170" i="22"/>
  <c r="R173" i="22"/>
  <c r="R176" i="22"/>
  <c r="R178" i="22"/>
  <c r="R181" i="22"/>
  <c r="R184" i="22"/>
  <c r="R186" i="22"/>
  <c r="R189" i="22"/>
  <c r="R192" i="22"/>
  <c r="R197" i="22"/>
  <c r="R200" i="22"/>
  <c r="C26" i="11"/>
  <c r="C27" i="11"/>
  <c r="N176" i="22" l="1"/>
  <c r="Q176" i="22"/>
  <c r="M176" i="22"/>
  <c r="P176" i="22"/>
  <c r="O176" i="22"/>
  <c r="P154" i="22"/>
  <c r="O154" i="22"/>
  <c r="N154" i="22"/>
  <c r="M154" i="22"/>
  <c r="Q154" i="22"/>
  <c r="P190" i="22"/>
  <c r="O190" i="22"/>
  <c r="N190" i="22"/>
  <c r="Q190" i="22"/>
  <c r="M190" i="22"/>
  <c r="O120" i="22"/>
  <c r="Q120" i="22"/>
  <c r="M120" i="22"/>
  <c r="N120" i="22"/>
  <c r="P120" i="22"/>
  <c r="O140" i="22"/>
  <c r="N140" i="22"/>
  <c r="Q140" i="22"/>
  <c r="M140" i="22"/>
  <c r="P140" i="22"/>
  <c r="Q110" i="22"/>
  <c r="M110" i="22"/>
  <c r="O110" i="22"/>
  <c r="N110" i="22"/>
  <c r="P110" i="22"/>
  <c r="N94" i="22"/>
  <c r="Q94" i="22"/>
  <c r="P94" i="22"/>
  <c r="O94" i="22"/>
  <c r="P93" i="22"/>
  <c r="O93" i="22"/>
  <c r="N93" i="22"/>
  <c r="Q93" i="22"/>
  <c r="M93" i="22"/>
  <c r="P99" i="22"/>
  <c r="O99" i="22"/>
  <c r="N99" i="22"/>
  <c r="Q99" i="22"/>
  <c r="P40" i="22"/>
  <c r="O40" i="22"/>
  <c r="M40" i="22"/>
  <c r="N40" i="22"/>
  <c r="Q40" i="22"/>
  <c r="O6" i="22"/>
  <c r="N6" i="22"/>
  <c r="Q6" i="22"/>
  <c r="M6" i="22"/>
  <c r="P6" i="22"/>
  <c r="P60" i="22"/>
  <c r="M60" i="22"/>
  <c r="O60" i="22"/>
  <c r="N60" i="22"/>
  <c r="Q60" i="22"/>
  <c r="Q29" i="22"/>
  <c r="M29" i="22"/>
  <c r="P29" i="22"/>
  <c r="N29" i="22"/>
  <c r="O29" i="22"/>
  <c r="N26" i="22"/>
  <c r="Q26" i="22"/>
  <c r="M26" i="22"/>
  <c r="P26" i="22"/>
  <c r="O26" i="22"/>
  <c r="Q90" i="22"/>
  <c r="M90" i="22"/>
  <c r="P90" i="22"/>
  <c r="O90" i="22"/>
  <c r="N90" i="22"/>
  <c r="Q138" i="22"/>
  <c r="M138" i="22"/>
  <c r="P138" i="22"/>
  <c r="O138" i="22"/>
  <c r="N138" i="22"/>
  <c r="P137" i="22"/>
  <c r="O137" i="22"/>
  <c r="N137" i="22"/>
  <c r="Q137" i="22"/>
  <c r="M137" i="22"/>
  <c r="Q199" i="22"/>
  <c r="M199" i="22"/>
  <c r="P199" i="22"/>
  <c r="O199" i="22"/>
  <c r="N199" i="22"/>
  <c r="P198" i="22"/>
  <c r="O198" i="22"/>
  <c r="N198" i="22"/>
  <c r="Q198" i="22"/>
  <c r="M198" i="22"/>
  <c r="O35" i="22"/>
  <c r="N35" i="22"/>
  <c r="Q35" i="22"/>
  <c r="M35" i="22"/>
  <c r="P35" i="22"/>
  <c r="O173" i="22"/>
  <c r="N173" i="22"/>
  <c r="Q173" i="22"/>
  <c r="M173" i="22"/>
  <c r="P173" i="22"/>
  <c r="N152" i="22"/>
  <c r="Q152" i="22"/>
  <c r="M152" i="22"/>
  <c r="P152" i="22"/>
  <c r="O152" i="22"/>
  <c r="N180" i="22"/>
  <c r="Q180" i="22"/>
  <c r="M180" i="22"/>
  <c r="P180" i="22"/>
  <c r="O180" i="22"/>
  <c r="N119" i="22"/>
  <c r="P119" i="22"/>
  <c r="M119" i="22"/>
  <c r="Q119" i="22"/>
  <c r="O119" i="22"/>
  <c r="N135" i="22"/>
  <c r="Q135" i="22"/>
  <c r="M135" i="22"/>
  <c r="P135" i="22"/>
  <c r="O135" i="22"/>
  <c r="O116" i="22"/>
  <c r="Q116" i="22"/>
  <c r="M116" i="22"/>
  <c r="N116" i="22"/>
  <c r="P116" i="22"/>
  <c r="N100" i="22"/>
  <c r="Q100" i="22"/>
  <c r="P100" i="22"/>
  <c r="O100" i="22"/>
  <c r="O80" i="22"/>
  <c r="N80" i="22"/>
  <c r="Q80" i="22"/>
  <c r="M80" i="22"/>
  <c r="P80" i="22"/>
  <c r="P89" i="22"/>
  <c r="O89" i="22"/>
  <c r="N89" i="22"/>
  <c r="M89" i="22"/>
  <c r="Q89" i="22"/>
  <c r="O76" i="22"/>
  <c r="N76" i="22"/>
  <c r="Q76" i="22"/>
  <c r="M76" i="22"/>
  <c r="P76" i="22"/>
  <c r="N83" i="22"/>
  <c r="Q83" i="22"/>
  <c r="M83" i="22"/>
  <c r="P83" i="22"/>
  <c r="O83" i="22"/>
  <c r="P105" i="22"/>
  <c r="O105" i="22"/>
  <c r="N105" i="22"/>
  <c r="Q105" i="22"/>
  <c r="P97" i="22"/>
  <c r="O97" i="22"/>
  <c r="N97" i="22"/>
  <c r="Q97" i="22"/>
  <c r="N75" i="22"/>
  <c r="Q75" i="22"/>
  <c r="M75" i="22"/>
  <c r="P75" i="22"/>
  <c r="O75" i="22"/>
  <c r="P52" i="22"/>
  <c r="M52" i="22"/>
  <c r="O52" i="22"/>
  <c r="Q52" i="22"/>
  <c r="N52" i="22"/>
  <c r="P36" i="22"/>
  <c r="M36" i="22"/>
  <c r="O36" i="22"/>
  <c r="Q36" i="22"/>
  <c r="N36" i="22"/>
  <c r="P20" i="22"/>
  <c r="M20" i="22"/>
  <c r="O20" i="22"/>
  <c r="N20" i="22"/>
  <c r="Q20" i="22"/>
  <c r="Q45" i="22"/>
  <c r="M45" i="22"/>
  <c r="P45" i="22"/>
  <c r="N45" i="22"/>
  <c r="O45" i="22"/>
  <c r="P64" i="22"/>
  <c r="O64" i="22"/>
  <c r="M64" i="22"/>
  <c r="N64" i="22"/>
  <c r="Q64" i="22"/>
  <c r="Q126" i="22"/>
  <c r="M126" i="22"/>
  <c r="P126" i="22"/>
  <c r="O126" i="22"/>
  <c r="N126" i="22"/>
  <c r="Q49" i="22"/>
  <c r="M49" i="22"/>
  <c r="P49" i="22"/>
  <c r="O49" i="22"/>
  <c r="N49" i="22"/>
  <c r="Q33" i="22"/>
  <c r="M33" i="22"/>
  <c r="P33" i="22"/>
  <c r="N33" i="22"/>
  <c r="O33" i="22"/>
  <c r="N14" i="22"/>
  <c r="Q14" i="22"/>
  <c r="M14" i="22"/>
  <c r="P14" i="22"/>
  <c r="O14" i="22"/>
  <c r="N30" i="22"/>
  <c r="Q30" i="22"/>
  <c r="M30" i="22"/>
  <c r="P30" i="22"/>
  <c r="O30" i="22"/>
  <c r="N46" i="22"/>
  <c r="Q46" i="22"/>
  <c r="M46" i="22"/>
  <c r="O46" i="22"/>
  <c r="P46" i="22"/>
  <c r="P69" i="22"/>
  <c r="O69" i="22"/>
  <c r="N69" i="22"/>
  <c r="Q69" i="22"/>
  <c r="M69" i="22"/>
  <c r="P85" i="22"/>
  <c r="O85" i="22"/>
  <c r="N85" i="22"/>
  <c r="Q85" i="22"/>
  <c r="M85" i="22"/>
  <c r="O145" i="22"/>
  <c r="Q145" i="22"/>
  <c r="M145" i="22"/>
  <c r="P145" i="22"/>
  <c r="N145" i="22"/>
  <c r="P125" i="22"/>
  <c r="O125" i="22"/>
  <c r="N125" i="22"/>
  <c r="Q125" i="22"/>
  <c r="M125" i="22"/>
  <c r="P141" i="22"/>
  <c r="O141" i="22"/>
  <c r="N141" i="22"/>
  <c r="Q141" i="22"/>
  <c r="M141" i="22"/>
  <c r="Q175" i="22"/>
  <c r="M175" i="22"/>
  <c r="P175" i="22"/>
  <c r="O175" i="22"/>
  <c r="N175" i="22"/>
  <c r="Q155" i="22"/>
  <c r="M155" i="22"/>
  <c r="P155" i="22"/>
  <c r="O155" i="22"/>
  <c r="N155" i="22"/>
  <c r="Q187" i="22"/>
  <c r="M187" i="22"/>
  <c r="P187" i="22"/>
  <c r="O187" i="22"/>
  <c r="N187" i="22"/>
  <c r="O63" i="22"/>
  <c r="N63" i="22"/>
  <c r="Q63" i="22"/>
  <c r="M63" i="22"/>
  <c r="P63" i="22"/>
  <c r="O47" i="22"/>
  <c r="N47" i="22"/>
  <c r="Q47" i="22"/>
  <c r="M47" i="22"/>
  <c r="P47" i="22"/>
  <c r="O31" i="22"/>
  <c r="N31" i="22"/>
  <c r="Q31" i="22"/>
  <c r="M31" i="22"/>
  <c r="P31" i="22"/>
  <c r="O15" i="22"/>
  <c r="N15" i="22"/>
  <c r="P15" i="22"/>
  <c r="Q15" i="22"/>
  <c r="M15" i="22"/>
  <c r="N62" i="22"/>
  <c r="Q62" i="22"/>
  <c r="M62" i="22"/>
  <c r="P62" i="22"/>
  <c r="O62" i="22"/>
  <c r="P65" i="22"/>
  <c r="M65" i="22"/>
  <c r="N65" i="22"/>
  <c r="Q65" i="22"/>
  <c r="O65" i="22"/>
  <c r="N200" i="22"/>
  <c r="Q200" i="22"/>
  <c r="M200" i="22"/>
  <c r="P200" i="22"/>
  <c r="O200" i="22"/>
  <c r="O165" i="22"/>
  <c r="N165" i="22"/>
  <c r="Q165" i="22"/>
  <c r="M165" i="22"/>
  <c r="P165" i="22"/>
  <c r="P144" i="22"/>
  <c r="O144" i="22"/>
  <c r="N144" i="22"/>
  <c r="M144" i="22"/>
  <c r="Q144" i="22"/>
  <c r="N164" i="22"/>
  <c r="Q164" i="22"/>
  <c r="M164" i="22"/>
  <c r="P164" i="22"/>
  <c r="O164" i="22"/>
  <c r="P109" i="22"/>
  <c r="N109" i="22"/>
  <c r="M109" i="22"/>
  <c r="Q109" i="22"/>
  <c r="O109" i="22"/>
  <c r="Q118" i="22"/>
  <c r="M118" i="22"/>
  <c r="O118" i="22"/>
  <c r="N118" i="22"/>
  <c r="P118" i="22"/>
  <c r="N102" i="22"/>
  <c r="Q102" i="22"/>
  <c r="P102" i="22"/>
  <c r="O102" i="22"/>
  <c r="N79" i="22"/>
  <c r="Q79" i="22"/>
  <c r="M79" i="22"/>
  <c r="P79" i="22"/>
  <c r="O79" i="22"/>
  <c r="N156" i="22"/>
  <c r="Q156" i="22"/>
  <c r="M156" i="22"/>
  <c r="P156" i="22"/>
  <c r="O156" i="22"/>
  <c r="O68" i="22"/>
  <c r="Q68" i="22"/>
  <c r="M68" i="22"/>
  <c r="P68" i="22"/>
  <c r="N68" i="22"/>
  <c r="P24" i="22"/>
  <c r="M24" i="22"/>
  <c r="O24" i="22"/>
  <c r="Q24" i="22"/>
  <c r="N24" i="22"/>
  <c r="Q37" i="22"/>
  <c r="M37" i="22"/>
  <c r="P37" i="22"/>
  <c r="O37" i="22"/>
  <c r="N37" i="22"/>
  <c r="Q25" i="22"/>
  <c r="M25" i="22"/>
  <c r="P25" i="22"/>
  <c r="O25" i="22"/>
  <c r="N25" i="22"/>
  <c r="N10" i="22"/>
  <c r="Q10" i="22"/>
  <c r="M10" i="22"/>
  <c r="P10" i="22"/>
  <c r="O10" i="22"/>
  <c r="N42" i="22"/>
  <c r="Q42" i="22"/>
  <c r="M42" i="22"/>
  <c r="O42" i="22"/>
  <c r="P42" i="22"/>
  <c r="P81" i="22"/>
  <c r="O81" i="22"/>
  <c r="N81" i="22"/>
  <c r="M81" i="22"/>
  <c r="Q81" i="22"/>
  <c r="P121" i="22"/>
  <c r="O121" i="22"/>
  <c r="N121" i="22"/>
  <c r="Q121" i="22"/>
  <c r="M121" i="22"/>
  <c r="Q167" i="22"/>
  <c r="M167" i="22"/>
  <c r="P167" i="22"/>
  <c r="O167" i="22"/>
  <c r="N167" i="22"/>
  <c r="Q179" i="22"/>
  <c r="M179" i="22"/>
  <c r="P179" i="22"/>
  <c r="O179" i="22"/>
  <c r="N179" i="22"/>
  <c r="O51" i="22"/>
  <c r="N51" i="22"/>
  <c r="P51" i="22"/>
  <c r="Q51" i="22"/>
  <c r="M51" i="22"/>
  <c r="O19" i="22"/>
  <c r="N19" i="22"/>
  <c r="Q19" i="22"/>
  <c r="M19" i="22"/>
  <c r="P19" i="22"/>
  <c r="N50" i="22"/>
  <c r="O50" i="22"/>
  <c r="Q50" i="22"/>
  <c r="M50" i="22"/>
  <c r="P50" i="22"/>
  <c r="O197" i="22"/>
  <c r="N197" i="22"/>
  <c r="Q197" i="22"/>
  <c r="M197" i="22"/>
  <c r="P197" i="22"/>
  <c r="P162" i="22"/>
  <c r="O162" i="22"/>
  <c r="N162" i="22"/>
  <c r="M162" i="22"/>
  <c r="Q162" i="22"/>
  <c r="N139" i="22"/>
  <c r="Q139" i="22"/>
  <c r="M139" i="22"/>
  <c r="P139" i="22"/>
  <c r="O139" i="22"/>
  <c r="O161" i="22"/>
  <c r="N161" i="22"/>
  <c r="Q161" i="22"/>
  <c r="M161" i="22"/>
  <c r="P161" i="22"/>
  <c r="N107" i="22"/>
  <c r="P107" i="22"/>
  <c r="M107" i="22"/>
  <c r="Q107" i="22"/>
  <c r="O107" i="22"/>
  <c r="P182" i="22"/>
  <c r="O182" i="22"/>
  <c r="N182" i="22"/>
  <c r="Q182" i="22"/>
  <c r="M182" i="22"/>
  <c r="O181" i="22"/>
  <c r="N181" i="22"/>
  <c r="Q181" i="22"/>
  <c r="M181" i="22"/>
  <c r="P181" i="22"/>
  <c r="P170" i="22"/>
  <c r="O170" i="22"/>
  <c r="N170" i="22"/>
  <c r="M170" i="22"/>
  <c r="Q170" i="22"/>
  <c r="N160" i="22"/>
  <c r="Q160" i="22"/>
  <c r="M160" i="22"/>
  <c r="P160" i="22"/>
  <c r="O160" i="22"/>
  <c r="O149" i="22"/>
  <c r="N149" i="22"/>
  <c r="Q149" i="22"/>
  <c r="M149" i="22"/>
  <c r="P149" i="22"/>
  <c r="O136" i="22"/>
  <c r="N136" i="22"/>
  <c r="Q136" i="22"/>
  <c r="M136" i="22"/>
  <c r="P136" i="22"/>
  <c r="N196" i="22"/>
  <c r="Q196" i="22"/>
  <c r="M196" i="22"/>
  <c r="P196" i="22"/>
  <c r="O196" i="22"/>
  <c r="O177" i="22"/>
  <c r="N177" i="22"/>
  <c r="Q177" i="22"/>
  <c r="M177" i="22"/>
  <c r="P177" i="22"/>
  <c r="P158" i="22"/>
  <c r="O158" i="22"/>
  <c r="N158" i="22"/>
  <c r="Q158" i="22"/>
  <c r="M158" i="22"/>
  <c r="N115" i="22"/>
  <c r="P115" i="22"/>
  <c r="M115" i="22"/>
  <c r="Q115" i="22"/>
  <c r="O115" i="22"/>
  <c r="Q147" i="22"/>
  <c r="M147" i="22"/>
  <c r="P147" i="22"/>
  <c r="O147" i="22"/>
  <c r="N147" i="22"/>
  <c r="O132" i="22"/>
  <c r="N132" i="22"/>
  <c r="Q132" i="22"/>
  <c r="M132" i="22"/>
  <c r="P132" i="22"/>
  <c r="N172" i="22"/>
  <c r="Q172" i="22"/>
  <c r="M172" i="22"/>
  <c r="P172" i="22"/>
  <c r="O172" i="22"/>
  <c r="Q114" i="22"/>
  <c r="M114" i="22"/>
  <c r="O114" i="22"/>
  <c r="N114" i="22"/>
  <c r="P114" i="22"/>
  <c r="Q106" i="22"/>
  <c r="M106" i="22"/>
  <c r="O106" i="22"/>
  <c r="N106" i="22"/>
  <c r="P106" i="22"/>
  <c r="N98" i="22"/>
  <c r="Q98" i="22"/>
  <c r="P98" i="22"/>
  <c r="O98" i="22"/>
  <c r="O185" i="22"/>
  <c r="N185" i="22"/>
  <c r="Q185" i="22"/>
  <c r="M185" i="22"/>
  <c r="P185" i="22"/>
  <c r="N87" i="22"/>
  <c r="Q87" i="22"/>
  <c r="M87" i="22"/>
  <c r="P87" i="22"/>
  <c r="O87" i="22"/>
  <c r="N71" i="22"/>
  <c r="Q71" i="22"/>
  <c r="M71" i="22"/>
  <c r="P71" i="22"/>
  <c r="O71" i="22"/>
  <c r="N188" i="22"/>
  <c r="Q188" i="22"/>
  <c r="M188" i="22"/>
  <c r="P188" i="22"/>
  <c r="O188" i="22"/>
  <c r="P103" i="22"/>
  <c r="O103" i="22"/>
  <c r="N103" i="22"/>
  <c r="Q103" i="22"/>
  <c r="P95" i="22"/>
  <c r="O95" i="22"/>
  <c r="N95" i="22"/>
  <c r="Q95" i="22"/>
  <c r="O72" i="22"/>
  <c r="N72" i="22"/>
  <c r="Q72" i="22"/>
  <c r="M72" i="22"/>
  <c r="P72" i="22"/>
  <c r="P48" i="22"/>
  <c r="Q48" i="22"/>
  <c r="O48" i="22"/>
  <c r="M48" i="22"/>
  <c r="N48" i="22"/>
  <c r="P32" i="22"/>
  <c r="M32" i="22"/>
  <c r="O32" i="22"/>
  <c r="N32" i="22"/>
  <c r="Q32" i="22"/>
  <c r="P16" i="22"/>
  <c r="O16" i="22"/>
  <c r="Q16" i="22"/>
  <c r="N16" i="22"/>
  <c r="M16" i="22"/>
  <c r="O11" i="22"/>
  <c r="N11" i="22"/>
  <c r="Q11" i="22"/>
  <c r="M11" i="22"/>
  <c r="P11" i="22"/>
  <c r="Q57" i="22"/>
  <c r="M57" i="22"/>
  <c r="P57" i="22"/>
  <c r="N57" i="22"/>
  <c r="O57" i="22"/>
  <c r="Q70" i="22"/>
  <c r="M70" i="22"/>
  <c r="P70" i="22"/>
  <c r="O70" i="22"/>
  <c r="N70" i="22"/>
  <c r="Q134" i="22"/>
  <c r="M134" i="22"/>
  <c r="P134" i="22"/>
  <c r="O134" i="22"/>
  <c r="N134" i="22"/>
  <c r="Q61" i="22"/>
  <c r="M61" i="22"/>
  <c r="P61" i="22"/>
  <c r="N61" i="22"/>
  <c r="O61" i="22"/>
  <c r="Q41" i="22"/>
  <c r="M41" i="22"/>
  <c r="P41" i="22"/>
  <c r="N41" i="22"/>
  <c r="O41" i="22"/>
  <c r="N18" i="22"/>
  <c r="O18" i="22"/>
  <c r="Q18" i="22"/>
  <c r="M18" i="22"/>
  <c r="P18" i="22"/>
  <c r="N34" i="22"/>
  <c r="Q34" i="22"/>
  <c r="M34" i="22"/>
  <c r="P34" i="22"/>
  <c r="O34" i="22"/>
  <c r="Q74" i="22"/>
  <c r="M74" i="22"/>
  <c r="P74" i="22"/>
  <c r="O74" i="22"/>
  <c r="N74" i="22"/>
  <c r="P73" i="22"/>
  <c r="O73" i="22"/>
  <c r="N73" i="22"/>
  <c r="M73" i="22"/>
  <c r="Q73" i="22"/>
  <c r="Q122" i="22"/>
  <c r="M122" i="22"/>
  <c r="P122" i="22"/>
  <c r="O122" i="22"/>
  <c r="N122" i="22"/>
  <c r="P113" i="22"/>
  <c r="N113" i="22"/>
  <c r="M113" i="22"/>
  <c r="Q113" i="22"/>
  <c r="O113" i="22"/>
  <c r="P129" i="22"/>
  <c r="O129" i="22"/>
  <c r="N129" i="22"/>
  <c r="Q129" i="22"/>
  <c r="M129" i="22"/>
  <c r="Q151" i="22"/>
  <c r="M151" i="22"/>
  <c r="P151" i="22"/>
  <c r="O151" i="22"/>
  <c r="N151" i="22"/>
  <c r="Q183" i="22"/>
  <c r="M183" i="22"/>
  <c r="P183" i="22"/>
  <c r="O183" i="22"/>
  <c r="N183" i="22"/>
  <c r="Q163" i="22"/>
  <c r="M163" i="22"/>
  <c r="P163" i="22"/>
  <c r="O163" i="22"/>
  <c r="N163" i="22"/>
  <c r="Q195" i="22"/>
  <c r="M195" i="22"/>
  <c r="P195" i="22"/>
  <c r="O195" i="22"/>
  <c r="N195" i="22"/>
  <c r="O59" i="22"/>
  <c r="N59" i="22"/>
  <c r="Q59" i="22"/>
  <c r="M59" i="22"/>
  <c r="P59" i="22"/>
  <c r="O43" i="22"/>
  <c r="N43" i="22"/>
  <c r="P43" i="22"/>
  <c r="Q43" i="22"/>
  <c r="M43" i="22"/>
  <c r="O27" i="22"/>
  <c r="N27" i="22"/>
  <c r="P27" i="22"/>
  <c r="Q27" i="22"/>
  <c r="M27" i="22"/>
  <c r="P12" i="22"/>
  <c r="O12" i="22"/>
  <c r="N12" i="22"/>
  <c r="M12" i="22"/>
  <c r="Q12" i="22"/>
  <c r="N58" i="22"/>
  <c r="O58" i="22"/>
  <c r="Q58" i="22"/>
  <c r="M58" i="22"/>
  <c r="P58" i="22"/>
  <c r="P8" i="22"/>
  <c r="O8" i="22"/>
  <c r="N8" i="22"/>
  <c r="Q8" i="22"/>
  <c r="M8" i="22"/>
  <c r="P186" i="22"/>
  <c r="O186" i="22"/>
  <c r="N186" i="22"/>
  <c r="M186" i="22"/>
  <c r="Q186" i="22"/>
  <c r="O128" i="22"/>
  <c r="N128" i="22"/>
  <c r="Q128" i="22"/>
  <c r="M128" i="22"/>
  <c r="P128" i="22"/>
  <c r="O124" i="22"/>
  <c r="N124" i="22"/>
  <c r="Q124" i="22"/>
  <c r="M124" i="22"/>
  <c r="P124" i="22"/>
  <c r="O92" i="22"/>
  <c r="N92" i="22"/>
  <c r="Q92" i="22"/>
  <c r="M92" i="22"/>
  <c r="P92" i="22"/>
  <c r="O88" i="22"/>
  <c r="N88" i="22"/>
  <c r="Q88" i="22"/>
  <c r="M88" i="22"/>
  <c r="P88" i="22"/>
  <c r="Q86" i="22"/>
  <c r="M86" i="22"/>
  <c r="P86" i="22"/>
  <c r="O86" i="22"/>
  <c r="N86" i="22"/>
  <c r="Q66" i="22"/>
  <c r="M66" i="22"/>
  <c r="O66" i="22"/>
  <c r="P66" i="22"/>
  <c r="N66" i="22"/>
  <c r="N184" i="22"/>
  <c r="Q184" i="22"/>
  <c r="M184" i="22"/>
  <c r="P184" i="22"/>
  <c r="O184" i="22"/>
  <c r="N123" i="22"/>
  <c r="Q123" i="22"/>
  <c r="M123" i="22"/>
  <c r="P123" i="22"/>
  <c r="O123" i="22"/>
  <c r="O108" i="22"/>
  <c r="Q108" i="22"/>
  <c r="M108" i="22"/>
  <c r="N108" i="22"/>
  <c r="P108" i="22"/>
  <c r="N192" i="22"/>
  <c r="Q192" i="22"/>
  <c r="M192" i="22"/>
  <c r="P192" i="22"/>
  <c r="O192" i="22"/>
  <c r="O189" i="22"/>
  <c r="N189" i="22"/>
  <c r="Q189" i="22"/>
  <c r="M189" i="22"/>
  <c r="P189" i="22"/>
  <c r="P178" i="22"/>
  <c r="O178" i="22"/>
  <c r="N178" i="22"/>
  <c r="M178" i="22"/>
  <c r="Q178" i="22"/>
  <c r="N168" i="22"/>
  <c r="Q168" i="22"/>
  <c r="M168" i="22"/>
  <c r="P168" i="22"/>
  <c r="O168" i="22"/>
  <c r="O157" i="22"/>
  <c r="N157" i="22"/>
  <c r="Q157" i="22"/>
  <c r="M157" i="22"/>
  <c r="P157" i="22"/>
  <c r="P146" i="22"/>
  <c r="N146" i="22"/>
  <c r="O146" i="22"/>
  <c r="M146" i="22"/>
  <c r="Q146" i="22"/>
  <c r="N131" i="22"/>
  <c r="Q131" i="22"/>
  <c r="M131" i="22"/>
  <c r="P131" i="22"/>
  <c r="O131" i="22"/>
  <c r="O193" i="22"/>
  <c r="N193" i="22"/>
  <c r="Q193" i="22"/>
  <c r="M193" i="22"/>
  <c r="P193" i="22"/>
  <c r="P174" i="22"/>
  <c r="O174" i="22"/>
  <c r="N174" i="22"/>
  <c r="Q174" i="22"/>
  <c r="M174" i="22"/>
  <c r="N148" i="22"/>
  <c r="Q148" i="22"/>
  <c r="M148" i="22"/>
  <c r="P148" i="22"/>
  <c r="O148" i="22"/>
  <c r="N111" i="22"/>
  <c r="P111" i="22"/>
  <c r="M111" i="22"/>
  <c r="Q111" i="22"/>
  <c r="O111" i="22"/>
  <c r="N143" i="22"/>
  <c r="Q143" i="22"/>
  <c r="M143" i="22"/>
  <c r="P143" i="22"/>
  <c r="O143" i="22"/>
  <c r="N127" i="22"/>
  <c r="Q127" i="22"/>
  <c r="M127" i="22"/>
  <c r="P127" i="22"/>
  <c r="O127" i="22"/>
  <c r="P150" i="22"/>
  <c r="O150" i="22"/>
  <c r="N150" i="22"/>
  <c r="Q150" i="22"/>
  <c r="M150" i="22"/>
  <c r="O112" i="22"/>
  <c r="Q112" i="22"/>
  <c r="M112" i="22"/>
  <c r="N112" i="22"/>
  <c r="P112" i="22"/>
  <c r="N104" i="22"/>
  <c r="Q104" i="22"/>
  <c r="P104" i="22"/>
  <c r="O104" i="22"/>
  <c r="N96" i="22"/>
  <c r="Q96" i="22"/>
  <c r="P96" i="22"/>
  <c r="O96" i="22"/>
  <c r="O153" i="22"/>
  <c r="N153" i="22"/>
  <c r="Q153" i="22"/>
  <c r="M153" i="22"/>
  <c r="P153" i="22"/>
  <c r="O84" i="22"/>
  <c r="N84" i="22"/>
  <c r="Q84" i="22"/>
  <c r="M84" i="22"/>
  <c r="P84" i="22"/>
  <c r="O169" i="22"/>
  <c r="N169" i="22"/>
  <c r="Q169" i="22"/>
  <c r="M169" i="22"/>
  <c r="P169" i="22"/>
  <c r="P166" i="22"/>
  <c r="O166" i="22"/>
  <c r="N166" i="22"/>
  <c r="Q166" i="22"/>
  <c r="M166" i="22"/>
  <c r="P101" i="22"/>
  <c r="O101" i="22"/>
  <c r="N101" i="22"/>
  <c r="Q101" i="22"/>
  <c r="N91" i="22"/>
  <c r="Q91" i="22"/>
  <c r="M91" i="22"/>
  <c r="P91" i="22"/>
  <c r="O91" i="22"/>
  <c r="N67" i="22"/>
  <c r="P67" i="22"/>
  <c r="Q67" i="22"/>
  <c r="O67" i="22"/>
  <c r="M67" i="22"/>
  <c r="P44" i="22"/>
  <c r="M44" i="22"/>
  <c r="O44" i="22"/>
  <c r="N44" i="22"/>
  <c r="Q44" i="22"/>
  <c r="P28" i="22"/>
  <c r="Q28" i="22"/>
  <c r="O28" i="22"/>
  <c r="N28" i="22"/>
  <c r="M28" i="22"/>
  <c r="Q13" i="22"/>
  <c r="M13" i="22"/>
  <c r="P13" i="22"/>
  <c r="O13" i="22"/>
  <c r="N13" i="22"/>
  <c r="Q17" i="22"/>
  <c r="M17" i="22"/>
  <c r="N17" i="22"/>
  <c r="P17" i="22"/>
  <c r="O17" i="22"/>
  <c r="P56" i="22"/>
  <c r="M56" i="22"/>
  <c r="O56" i="22"/>
  <c r="N56" i="22"/>
  <c r="Q56" i="22"/>
  <c r="Q78" i="22"/>
  <c r="M78" i="22"/>
  <c r="P78" i="22"/>
  <c r="O78" i="22"/>
  <c r="N78" i="22"/>
  <c r="Q142" i="22"/>
  <c r="M142" i="22"/>
  <c r="P142" i="22"/>
  <c r="O142" i="22"/>
  <c r="N142" i="22"/>
  <c r="Q21" i="22"/>
  <c r="M21" i="22"/>
  <c r="P21" i="22"/>
  <c r="N21" i="22"/>
  <c r="O21" i="22"/>
  <c r="Q53" i="22"/>
  <c r="M53" i="22"/>
  <c r="P53" i="22"/>
  <c r="O53" i="22"/>
  <c r="N53" i="22"/>
  <c r="N22" i="22"/>
  <c r="Q22" i="22"/>
  <c r="M22" i="22"/>
  <c r="P22" i="22"/>
  <c r="O22" i="22"/>
  <c r="N38" i="22"/>
  <c r="Q38" i="22"/>
  <c r="M38" i="22"/>
  <c r="O38" i="22"/>
  <c r="P38" i="22"/>
  <c r="Q82" i="22"/>
  <c r="M82" i="22"/>
  <c r="P82" i="22"/>
  <c r="O82" i="22"/>
  <c r="N82" i="22"/>
  <c r="P77" i="22"/>
  <c r="O77" i="22"/>
  <c r="N77" i="22"/>
  <c r="Q77" i="22"/>
  <c r="M77" i="22"/>
  <c r="Q130" i="22"/>
  <c r="M130" i="22"/>
  <c r="P130" i="22"/>
  <c r="O130" i="22"/>
  <c r="N130" i="22"/>
  <c r="P117" i="22"/>
  <c r="N117" i="22"/>
  <c r="M117" i="22"/>
  <c r="Q117" i="22"/>
  <c r="O117" i="22"/>
  <c r="P133" i="22"/>
  <c r="O133" i="22"/>
  <c r="N133" i="22"/>
  <c r="Q133" i="22"/>
  <c r="M133" i="22"/>
  <c r="Q159" i="22"/>
  <c r="M159" i="22"/>
  <c r="P159" i="22"/>
  <c r="O159" i="22"/>
  <c r="N159" i="22"/>
  <c r="Q191" i="22"/>
  <c r="M191" i="22"/>
  <c r="P191" i="22"/>
  <c r="O191" i="22"/>
  <c r="N191" i="22"/>
  <c r="Q171" i="22"/>
  <c r="M171" i="22"/>
  <c r="P171" i="22"/>
  <c r="O171" i="22"/>
  <c r="N171" i="22"/>
  <c r="P194" i="22"/>
  <c r="O194" i="22"/>
  <c r="N194" i="22"/>
  <c r="M194" i="22"/>
  <c r="Q194" i="22"/>
  <c r="O55" i="22"/>
  <c r="N55" i="22"/>
  <c r="P55" i="22"/>
  <c r="Q55" i="22"/>
  <c r="M55" i="22"/>
  <c r="O39" i="22"/>
  <c r="N39" i="22"/>
  <c r="Q39" i="22"/>
  <c r="M39" i="22"/>
  <c r="P39" i="22"/>
  <c r="O23" i="22"/>
  <c r="N23" i="22"/>
  <c r="Q23" i="22"/>
  <c r="M23" i="22"/>
  <c r="P23" i="22"/>
  <c r="O7" i="22"/>
  <c r="N7" i="22"/>
  <c r="Q7" i="22"/>
  <c r="M7" i="22"/>
  <c r="P7" i="22"/>
  <c r="N54" i="22"/>
  <c r="Q54" i="22"/>
  <c r="M54" i="22"/>
  <c r="O54" i="22"/>
  <c r="P54" i="22"/>
  <c r="L13" i="21"/>
  <c r="X6" i="22" l="1"/>
  <c r="T6" i="22"/>
  <c r="M13" i="21" s="1"/>
  <c r="U6" i="22"/>
  <c r="M14" i="21" s="1"/>
  <c r="W6" i="22"/>
  <c r="M16" i="21" s="1"/>
  <c r="V6" i="22"/>
  <c r="M15" i="21" s="1"/>
  <c r="M12" i="21"/>
  <c r="L12" i="21"/>
  <c r="M11" i="21"/>
  <c r="L11" i="21"/>
  <c r="K34" i="21"/>
  <c r="J34" i="21"/>
  <c r="K33" i="21"/>
  <c r="J33" i="21"/>
  <c r="K32" i="21"/>
  <c r="J32" i="21"/>
  <c r="M28" i="21"/>
  <c r="L28" i="21"/>
  <c r="K28" i="21"/>
  <c r="J28" i="21"/>
  <c r="E28" i="21"/>
  <c r="D28" i="21"/>
  <c r="C28" i="21"/>
  <c r="B28" i="21"/>
  <c r="K27" i="21"/>
  <c r="J27" i="21"/>
  <c r="K26" i="21"/>
  <c r="J26" i="21"/>
  <c r="J29" i="21" s="1"/>
  <c r="C26" i="21"/>
  <c r="B26" i="21"/>
  <c r="C23" i="21"/>
  <c r="C24" i="21" s="1"/>
  <c r="C27" i="21" s="1"/>
  <c r="C30" i="21" s="1"/>
  <c r="C31" i="21" s="1"/>
  <c r="B23" i="21"/>
  <c r="B24" i="21" s="1"/>
  <c r="B27" i="21" s="1"/>
  <c r="K22" i="21"/>
  <c r="K23" i="21" s="1"/>
  <c r="J22" i="21"/>
  <c r="J23" i="21" s="1"/>
  <c r="A7" i="21"/>
  <c r="A6" i="21"/>
  <c r="A5" i="21"/>
  <c r="A4" i="21"/>
  <c r="A3" i="21"/>
  <c r="K29" i="21" l="1"/>
  <c r="K24" i="21"/>
  <c r="K37" i="21" s="1"/>
  <c r="B30" i="21"/>
  <c r="C32" i="21" l="1"/>
  <c r="C38" i="21" s="1"/>
  <c r="B31" i="21"/>
  <c r="C34" i="21" l="1"/>
  <c r="C37" i="21" s="1"/>
  <c r="C4" i="11" l="1"/>
  <c r="W5" i="6" l="1"/>
  <c r="W6" i="6"/>
  <c r="W7" i="6"/>
  <c r="W3" i="6" s="1"/>
  <c r="W8" i="6"/>
  <c r="W13" i="6"/>
  <c r="W14" i="6"/>
  <c r="W15" i="6"/>
  <c r="W11" i="6" s="1"/>
  <c r="W16" i="6"/>
  <c r="W17" i="6"/>
  <c r="W22" i="6"/>
  <c r="W20" i="6" s="1"/>
  <c r="W23" i="6"/>
  <c r="W24" i="6"/>
  <c r="V31" i="6"/>
  <c r="W31" i="6"/>
  <c r="Q30" i="20"/>
  <c r="P13" i="20" s="1"/>
  <c r="O30" i="20"/>
  <c r="P30" i="20"/>
  <c r="P47" i="11" s="1"/>
  <c r="P48" i="11" s="1"/>
  <c r="G24" i="3"/>
  <c r="O29" i="20"/>
  <c r="O31" i="20" s="1"/>
  <c r="Q29" i="20"/>
  <c r="P29" i="20"/>
  <c r="R29" i="20"/>
  <c r="W24" i="20"/>
  <c r="V24" i="20"/>
  <c r="X24" i="20" s="1"/>
  <c r="W23" i="20"/>
  <c r="X23" i="20" s="1"/>
  <c r="V23" i="20"/>
  <c r="I3" i="20"/>
  <c r="I4" i="20"/>
  <c r="I1" i="20" s="1"/>
  <c r="J1" i="20" s="1"/>
  <c r="M1" i="20" s="1"/>
  <c r="I5" i="20"/>
  <c r="I6" i="20"/>
  <c r="I7" i="20"/>
  <c r="I8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F1" i="20"/>
  <c r="L5" i="20"/>
  <c r="T3" i="20"/>
  <c r="T4" i="20"/>
  <c r="T6" i="20" s="1"/>
  <c r="T5" i="20"/>
  <c r="H1" i="20"/>
  <c r="G1" i="20"/>
  <c r="R6" i="11"/>
  <c r="P128" i="12"/>
  <c r="P129" i="12"/>
  <c r="P130" i="12"/>
  <c r="P131" i="12"/>
  <c r="H23" i="10"/>
  <c r="H27" i="10"/>
  <c r="H31" i="10"/>
  <c r="D22" i="10"/>
  <c r="D17" i="10"/>
  <c r="D11" i="10"/>
  <c r="D4" i="10"/>
  <c r="O131" i="12"/>
  <c r="O130" i="12"/>
  <c r="O129" i="12"/>
  <c r="O128" i="12"/>
  <c r="L14" i="21"/>
  <c r="O18" i="16"/>
  <c r="K18" i="16"/>
  <c r="G18" i="16"/>
  <c r="C18" i="16"/>
  <c r="O17" i="16"/>
  <c r="K17" i="16"/>
  <c r="G17" i="16"/>
  <c r="C17" i="16"/>
  <c r="O16" i="16"/>
  <c r="K16" i="16"/>
  <c r="G16" i="16"/>
  <c r="C16" i="16"/>
  <c r="O15" i="16"/>
  <c r="K15" i="16"/>
  <c r="G15" i="16"/>
  <c r="C15" i="16"/>
  <c r="O14" i="16"/>
  <c r="K14" i="16"/>
  <c r="G14" i="16"/>
  <c r="C14" i="16"/>
  <c r="H11" i="16"/>
  <c r="G11" i="16"/>
  <c r="J131" i="12"/>
  <c r="J130" i="12"/>
  <c r="J129" i="12"/>
  <c r="J128" i="12"/>
  <c r="M131" i="12"/>
  <c r="M130" i="12"/>
  <c r="M129" i="12"/>
  <c r="M128" i="12"/>
  <c r="N131" i="12"/>
  <c r="N130" i="12"/>
  <c r="N129" i="12"/>
  <c r="N128" i="12"/>
  <c r="J317" i="2"/>
  <c r="K321" i="2"/>
  <c r="J321" i="2"/>
  <c r="I321" i="2"/>
  <c r="H321" i="2"/>
  <c r="E321" i="2"/>
  <c r="K320" i="2"/>
  <c r="J320" i="2"/>
  <c r="I320" i="2"/>
  <c r="H320" i="2"/>
  <c r="E320" i="2"/>
  <c r="K319" i="2"/>
  <c r="J319" i="2"/>
  <c r="I319" i="2"/>
  <c r="H319" i="2"/>
  <c r="E319" i="2"/>
  <c r="K318" i="2"/>
  <c r="J318" i="2"/>
  <c r="I318" i="2"/>
  <c r="H318" i="2"/>
  <c r="E318" i="2"/>
  <c r="G78" i="5"/>
  <c r="G77" i="5"/>
  <c r="G76" i="5"/>
  <c r="G75" i="5"/>
  <c r="Q7" i="6"/>
  <c r="Q17" i="6"/>
  <c r="Q10" i="6"/>
  <c r="N48" i="6"/>
  <c r="N47" i="6"/>
  <c r="N36" i="6"/>
  <c r="N20" i="6"/>
  <c r="N17" i="6"/>
  <c r="P74" i="5"/>
  <c r="J75" i="5"/>
  <c r="K75" i="5"/>
  <c r="P75" i="5"/>
  <c r="Q75" i="5"/>
  <c r="J76" i="5"/>
  <c r="K76" i="5"/>
  <c r="N76" i="5"/>
  <c r="P76" i="5"/>
  <c r="Q76" i="5"/>
  <c r="J77" i="5"/>
  <c r="K77" i="5"/>
  <c r="N77" i="5"/>
  <c r="P77" i="5"/>
  <c r="Q77" i="5"/>
  <c r="J78" i="5"/>
  <c r="K78" i="5"/>
  <c r="N78" i="5"/>
  <c r="P78" i="5"/>
  <c r="Q78" i="5"/>
  <c r="G22" i="3"/>
  <c r="F22" i="3"/>
  <c r="C40" i="3"/>
  <c r="C22" i="13"/>
  <c r="Q1" i="13"/>
  <c r="M1" i="13"/>
  <c r="I1" i="13"/>
  <c r="C11" i="11"/>
  <c r="L13" i="11" s="1"/>
  <c r="L14" i="11" s="1"/>
  <c r="L15" i="11" s="1"/>
  <c r="C17" i="11"/>
  <c r="C18" i="11" s="1"/>
  <c r="C10" i="11"/>
  <c r="O12" i="11"/>
  <c r="L6" i="11"/>
  <c r="L7" i="11"/>
  <c r="C14" i="11"/>
  <c r="O6" i="11" s="1"/>
  <c r="O7" i="11" s="1"/>
  <c r="C13" i="11"/>
  <c r="R7" i="11"/>
  <c r="D26" i="10"/>
  <c r="D25" i="10"/>
  <c r="H34" i="10"/>
  <c r="H24" i="10" s="1"/>
  <c r="G34" i="10"/>
  <c r="G22" i="10" s="1"/>
  <c r="C39" i="3"/>
  <c r="C22" i="11"/>
  <c r="C23" i="11"/>
  <c r="L21" i="11" s="1"/>
  <c r="L22" i="11" s="1"/>
  <c r="L12" i="11"/>
  <c r="O21" i="11"/>
  <c r="O22" i="11" s="1"/>
  <c r="M127" i="12"/>
  <c r="I23" i="10"/>
  <c r="C36" i="6"/>
  <c r="C21" i="6"/>
  <c r="C27" i="6"/>
  <c r="C29" i="6"/>
  <c r="P32" i="20" l="1"/>
  <c r="O32" i="20"/>
  <c r="Q32" i="20" s="1"/>
  <c r="R32" i="20" s="1"/>
  <c r="P30" i="11"/>
  <c r="P14" i="20"/>
  <c r="M18" i="21"/>
  <c r="L18" i="21"/>
  <c r="O23" i="11"/>
  <c r="L23" i="11"/>
  <c r="C24" i="11"/>
  <c r="C19" i="11"/>
  <c r="G29" i="10"/>
  <c r="M20" i="21"/>
  <c r="L20" i="21"/>
  <c r="H19" i="10"/>
  <c r="H30" i="10"/>
  <c r="H26" i="10"/>
  <c r="H21" i="10"/>
  <c r="G32" i="10"/>
  <c r="G28" i="10"/>
  <c r="G24" i="10"/>
  <c r="G25" i="10"/>
  <c r="O13" i="11"/>
  <c r="O14" i="11" s="1"/>
  <c r="O15" i="11" s="1"/>
  <c r="N16" i="11" s="1"/>
  <c r="H33" i="10"/>
  <c r="H29" i="10"/>
  <c r="H25" i="10"/>
  <c r="H22" i="10"/>
  <c r="G31" i="10"/>
  <c r="G27" i="10"/>
  <c r="G23" i="10"/>
  <c r="L17" i="21"/>
  <c r="D17" i="21" s="1"/>
  <c r="D23" i="21" s="1"/>
  <c r="M17" i="21"/>
  <c r="G33" i="10"/>
  <c r="G21" i="10"/>
  <c r="H32" i="10"/>
  <c r="H28" i="10"/>
  <c r="G19" i="10"/>
  <c r="G30" i="10"/>
  <c r="G26" i="10"/>
  <c r="L33" i="21"/>
  <c r="L22" i="21"/>
  <c r="L23" i="21" s="1"/>
  <c r="L16" i="11"/>
  <c r="L24" i="11" l="1"/>
  <c r="L25" i="11"/>
  <c r="L26" i="11" s="1"/>
  <c r="O25" i="11"/>
  <c r="O26" i="11" s="1"/>
  <c r="L27" i="11" s="1"/>
  <c r="O24" i="11"/>
  <c r="D18" i="21"/>
  <c r="L34" i="21"/>
  <c r="E20" i="21"/>
  <c r="E26" i="21" s="1"/>
  <c r="M26" i="21"/>
  <c r="M32" i="21"/>
  <c r="M22" i="21"/>
  <c r="M23" i="21" s="1"/>
  <c r="M24" i="21" s="1"/>
  <c r="E17" i="21"/>
  <c r="E23" i="21" s="1"/>
  <c r="E24" i="21" s="1"/>
  <c r="E27" i="21" s="1"/>
  <c r="E30" i="21" s="1"/>
  <c r="E31" i="21" s="1"/>
  <c r="M27" i="21"/>
  <c r="M29" i="21" s="1"/>
  <c r="M33" i="21"/>
  <c r="L27" i="21"/>
  <c r="L29" i="21" s="1"/>
  <c r="D20" i="21"/>
  <c r="D26" i="21" s="1"/>
  <c r="L32" i="21"/>
  <c r="L26" i="21"/>
  <c r="E18" i="21"/>
  <c r="M34" i="21"/>
  <c r="F6" i="21" l="1"/>
  <c r="M37" i="21"/>
  <c r="F4" i="21" s="1"/>
  <c r="N27" i="11"/>
  <c r="D30" i="21"/>
  <c r="D24" i="21"/>
  <c r="D27" i="21" s="1"/>
  <c r="E32" i="21" l="1"/>
  <c r="D31" i="21"/>
  <c r="E34" i="21" s="1"/>
  <c r="E37" i="21" l="1"/>
  <c r="B3" i="21" s="1"/>
  <c r="B5" i="21"/>
  <c r="E38" i="21"/>
  <c r="C3" i="21" s="1"/>
  <c r="C5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281B8F0B-DFA5-45A7-A5E5-C8A70B0CC978}">
      <text>
        <r>
          <rPr>
            <b/>
            <sz val="9"/>
            <color indexed="81"/>
            <rFont val="Tahoma"/>
            <family val="2"/>
          </rPr>
          <t>Make: Dean
Model: CFD180GBLNS</t>
        </r>
      </text>
    </comment>
    <comment ref="B4" authorId="0" shapeId="0" xr:uid="{B71BB8B7-76EA-4A7A-BC2D-0366F80F38AF}">
      <text>
        <r>
          <rPr>
            <b/>
            <sz val="9"/>
            <color indexed="81"/>
            <rFont val="Tahoma"/>
            <family val="2"/>
          </rPr>
          <t>Make: FryMaster
Model: MJCFSD</t>
        </r>
      </text>
    </comment>
    <comment ref="B5" authorId="0" shapeId="0" xr:uid="{E717CCF6-B349-4E69-A766-B2DF955F33D5}">
      <text>
        <r>
          <rPr>
            <b/>
            <sz val="9"/>
            <color indexed="81"/>
            <rFont val="Tahoma"/>
            <family val="2"/>
          </rPr>
          <t>Make: FryMaster
Model: MJCFSD</t>
        </r>
      </text>
    </comment>
    <comment ref="B6" authorId="0" shapeId="0" xr:uid="{C5FA33B2-2205-4A80-86BD-E2F26DBCBE3B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7" authorId="0" shapeId="0" xr:uid="{453065CA-D6DC-4E17-9465-D646FE7B6E85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8" authorId="0" shapeId="0" xr:uid="{6C5DCF8D-6792-498F-ADD5-58169F600677}">
      <text>
        <r>
          <rPr>
            <b/>
            <sz val="9"/>
            <color indexed="81"/>
            <rFont val="Tahoma"/>
            <family val="2"/>
          </rPr>
          <t>Make: UltraFryer
Model: BP30-14(11D447)</t>
        </r>
      </text>
    </comment>
    <comment ref="B9" authorId="0" shapeId="0" xr:uid="{B85035AD-933C-4FC0-81DC-2509BB1CA73E}">
      <text>
        <r>
          <rPr>
            <b/>
            <sz val="9"/>
            <color indexed="81"/>
            <rFont val="Tahoma"/>
            <family val="2"/>
          </rPr>
          <t>Make: FryMaster
Model: CFHD160GBLC</t>
        </r>
      </text>
    </comment>
    <comment ref="B10" authorId="0" shapeId="0" xr:uid="{48838209-2404-444E-9396-61407034077D}">
      <text>
        <r>
          <rPr>
            <b/>
            <sz val="9"/>
            <color indexed="81"/>
            <rFont val="Tahoma"/>
            <family val="2"/>
          </rPr>
          <t>Make: Pitco
Model: SG18</t>
        </r>
      </text>
    </comment>
    <comment ref="B11" authorId="0" shapeId="0" xr:uid="{52616C04-4EF2-4C6F-BBF7-690055031E85}">
      <text>
        <r>
          <rPr>
            <b/>
            <sz val="9"/>
            <color indexed="81"/>
            <rFont val="Tahoma"/>
            <family val="2"/>
          </rPr>
          <t>Make: Pitco
Model: SG18</t>
        </r>
      </text>
    </comment>
    <comment ref="B12" authorId="0" shapeId="0" xr:uid="{DB892669-17C0-474E-8B60-DFCFA106BCDF}">
      <text>
        <r>
          <rPr>
            <b/>
            <sz val="9"/>
            <color indexed="81"/>
            <rFont val="Tahoma"/>
            <family val="2"/>
          </rPr>
          <t>Make: Pitco
Model: SSH55</t>
        </r>
      </text>
    </comment>
    <comment ref="B13" authorId="0" shapeId="0" xr:uid="{2D12E70E-AFBE-42D7-B908-A9C0646D7662}">
      <text>
        <r>
          <rPr>
            <b/>
            <sz val="9"/>
            <color indexed="81"/>
            <rFont val="Tahoma"/>
            <family val="2"/>
          </rPr>
          <t>Make: Pitco
Model: SSH55</t>
        </r>
      </text>
    </comment>
    <comment ref="B14" authorId="0" shapeId="0" xr:uid="{4B0EE372-060F-463B-977E-D81AE36BBC74}">
      <text>
        <r>
          <rPr>
            <b/>
            <sz val="9"/>
            <color indexed="81"/>
            <rFont val="Tahoma"/>
            <family val="2"/>
          </rPr>
          <t>Make: FryMaster
Model: AZ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" authorId="0" shapeId="0" xr:uid="{EB9CB8D5-BD73-43F5-ADB3-81B3C6F55177}">
      <text>
        <r>
          <rPr>
            <b/>
            <sz val="9"/>
            <color indexed="81"/>
            <rFont val="Tahoma"/>
            <family val="2"/>
          </rPr>
          <t>Make: Dean
Model: D80GS</t>
        </r>
      </text>
    </comment>
    <comment ref="B16" authorId="0" shapeId="0" xr:uid="{A620D557-4174-4962-823F-A0267F773A8A}">
      <text>
        <r>
          <rPr>
            <b/>
            <sz val="9"/>
            <color indexed="81"/>
            <rFont val="Tahoma"/>
            <family val="2"/>
          </rPr>
          <t>Make: Pitco
Model: SG14-JS</t>
        </r>
      </text>
    </comment>
    <comment ref="B17" authorId="0" shapeId="0" xr:uid="{976A86A8-8A15-4E3A-A59B-58BAD0B4BF85}">
      <text>
        <r>
          <rPr>
            <b/>
            <sz val="9"/>
            <color indexed="81"/>
            <rFont val="Tahoma"/>
            <family val="2"/>
          </rPr>
          <t>Make: Pitco
Model: SG14-JS</t>
        </r>
      </text>
    </comment>
    <comment ref="B18" authorId="0" shapeId="0" xr:uid="{85733F2B-66D5-4989-849D-6F0C13481D2D}">
      <text>
        <r>
          <rPr>
            <b/>
            <sz val="9"/>
            <color indexed="81"/>
            <rFont val="Tahoma"/>
            <family val="2"/>
          </rPr>
          <t>Make: Pitco
Model: 65C+</t>
        </r>
      </text>
    </comment>
    <comment ref="B19" authorId="0" shapeId="0" xr:uid="{3F62CBC0-165A-4C4B-A40B-93148A013625}">
      <text>
        <r>
          <rPr>
            <b/>
            <sz val="9"/>
            <color indexed="81"/>
            <rFont val="Tahoma"/>
            <family val="2"/>
          </rPr>
          <t>Make: Pitco
Model: SG14</t>
        </r>
      </text>
    </comment>
    <comment ref="B20" authorId="0" shapeId="0" xr:uid="{C188B10F-CCCA-41F6-B97C-878C19D5F8F4}">
      <text>
        <r>
          <rPr>
            <b/>
            <sz val="9"/>
            <color indexed="81"/>
            <rFont val="Tahoma"/>
            <family val="2"/>
          </rPr>
          <t>Make: Dean
Model: SR152GN</t>
        </r>
      </text>
    </comment>
  </commentList>
</comments>
</file>

<file path=xl/sharedStrings.xml><?xml version="1.0" encoding="utf-8"?>
<sst xmlns="http://schemas.openxmlformats.org/spreadsheetml/2006/main" count="11065" uniqueCount="1519">
  <si>
    <t>Qualified Fryers</t>
  </si>
  <si>
    <t xml:space="preserve">Updated </t>
  </si>
  <si>
    <t xml:space="preserve"> 8/15/2019</t>
  </si>
  <si>
    <t>Qualifying gas fryer models (vat width &lt; 18-inches) must meet ENERGY STAR specifications for energy efficiency OR must have a tested heavy load cooking energy efficiency of 50%</t>
  </si>
  <si>
    <t>and an idle energy rate ≤ 9,000 Btu/h utilizing ASTM Standard F1361. Qualifying gas fryer models (vat width ≥ 18-inches) must meet ENERGY STAR specifications for energy efficiency</t>
  </si>
  <si>
    <t>OR must have a tested heavy load cooking energy efficiency of 50% and and idle energy rate ≤ 12,000 Btu/h utilizing ASTM Standard F2144.</t>
  </si>
  <si>
    <t>Qualifying electric fryer models (vat width &lt; 18-inches) must meet ENERGY STAR specifications for energy efficiency OR must have a tested heavy load cooking energy efficiency of 80%</t>
  </si>
  <si>
    <t>and an idle energy rate ≤ 1,000 W utilizing ASTM Standard F1361. Qualifying electric fryer models (vat width ≥ 18-inches) must meet ENERGY STAR specifications for energy efficiency</t>
  </si>
  <si>
    <t>OR must have a tested heavy load cooking energy efficiency of 80% and and idle energy rate ≤ 1,100 W utilizing ASTM Standard F2144.</t>
  </si>
  <si>
    <t>Multiple vat configurations are paid per qualifying vat.</t>
  </si>
  <si>
    <t>NOTE: Program criteria are subject to change. Check your utility rebate application for terms and conditions, and effective program dates.</t>
  </si>
  <si>
    <t>Company</t>
  </si>
  <si>
    <t>Model Number</t>
  </si>
  <si>
    <t>Number
of Vats</t>
  </si>
  <si>
    <t>Vat
Width</t>
  </si>
  <si>
    <t>Shortening
Capacity
(lb)</t>
  </si>
  <si>
    <t>Fuel
Type</t>
  </si>
  <si>
    <t>Preheat
Energy
(Btu or kWh)</t>
  </si>
  <si>
    <t>Idle Energy Rate
(Btu/h or kW)</t>
  </si>
  <si>
    <t>Energy
Efficiency
(%)</t>
  </si>
  <si>
    <t>Production
Capacity
(lbs/h)</t>
  </si>
  <si>
    <t>Rebate
(per vat)</t>
  </si>
  <si>
    <t>PG&amp;E
Measure
Code</t>
  </si>
  <si>
    <t>Alto-Shaam</t>
  </si>
  <si>
    <t>ASF-60G</t>
  </si>
  <si>
    <t>Gas</t>
  </si>
  <si>
    <t>F206</t>
  </si>
  <si>
    <t>ASF-75G</t>
  </si>
  <si>
    <t>American Range</t>
  </si>
  <si>
    <t>AF35HE</t>
  </si>
  <si>
    <t>AF50HE</t>
  </si>
  <si>
    <t>Anets</t>
  </si>
  <si>
    <t>AH55</t>
  </si>
  <si>
    <t>BKI</t>
  </si>
  <si>
    <t>BLG-FC</t>
  </si>
  <si>
    <t>Frymaster</t>
  </si>
  <si>
    <t>2FQG30U</t>
  </si>
  <si>
    <t>3FQG30U</t>
  </si>
  <si>
    <t>4FQG30U</t>
  </si>
  <si>
    <t>5FQG30U</t>
  </si>
  <si>
    <t>BIGLA230</t>
  </si>
  <si>
    <t>BIGLA330</t>
  </si>
  <si>
    <t>BIGLA430</t>
  </si>
  <si>
    <t>BIH55</t>
  </si>
  <si>
    <t>BK55**</t>
  </si>
  <si>
    <t>BKFP255**</t>
  </si>
  <si>
    <t>BKFP355**</t>
  </si>
  <si>
    <t>BKFP455**</t>
  </si>
  <si>
    <t>BKFP55**</t>
  </si>
  <si>
    <t>ESG35T</t>
  </si>
  <si>
    <t>F*GL230</t>
  </si>
  <si>
    <t>F*GL30</t>
  </si>
  <si>
    <t>F*GL330</t>
  </si>
  <si>
    <t>F*GL430</t>
  </si>
  <si>
    <t>F*GL530</t>
  </si>
  <si>
    <t>FPH155</t>
  </si>
  <si>
    <t>FPH50</t>
  </si>
  <si>
    <t>FPPH155</t>
  </si>
  <si>
    <t>FPPH255</t>
  </si>
  <si>
    <t>FPPH355</t>
  </si>
  <si>
    <t>FPPH455</t>
  </si>
  <si>
    <t>FPPH555</t>
  </si>
  <si>
    <t>H55</t>
  </si>
  <si>
    <t>HD50G</t>
  </si>
  <si>
    <t>HD60G</t>
  </si>
  <si>
    <t>KH55</t>
  </si>
  <si>
    <t>MJH50</t>
  </si>
  <si>
    <t>MPH55</t>
  </si>
  <si>
    <t>PH155</t>
  </si>
  <si>
    <t>PH255</t>
  </si>
  <si>
    <t>PH355</t>
  </si>
  <si>
    <t>PH455</t>
  </si>
  <si>
    <t>PH555</t>
  </si>
  <si>
    <t>PMJH50</t>
  </si>
  <si>
    <t>YSCFH14G</t>
  </si>
  <si>
    <t>YSCFH214G</t>
  </si>
  <si>
    <t>Giles Enterprises, Inc.</t>
  </si>
  <si>
    <t>GGF-400</t>
  </si>
  <si>
    <t>GGF-720</t>
  </si>
  <si>
    <t>Henny Penny</t>
  </si>
  <si>
    <t>EEG-241</t>
  </si>
  <si>
    <t>EEG-242</t>
  </si>
  <si>
    <t>EEG-243</t>
  </si>
  <si>
    <t>EEG-244</t>
  </si>
  <si>
    <t>EEG-251</t>
  </si>
  <si>
    <t>EEG-252</t>
  </si>
  <si>
    <t>EEG-253</t>
  </si>
  <si>
    <t>EEG-254</t>
  </si>
  <si>
    <t>LVG-201</t>
  </si>
  <si>
    <t>LVG-202</t>
  </si>
  <si>
    <t>LVG-203</t>
  </si>
  <si>
    <t>LVG-204</t>
  </si>
  <si>
    <t>OFG-321</t>
  </si>
  <si>
    <t>OFG-322</t>
  </si>
  <si>
    <t>OFG-323</t>
  </si>
  <si>
    <t>OGA-321</t>
  </si>
  <si>
    <t>OGA-322</t>
  </si>
  <si>
    <t>OGA-323</t>
  </si>
  <si>
    <t>Keating</t>
  </si>
  <si>
    <t>14 IFM</t>
  </si>
  <si>
    <t>18 IFM</t>
  </si>
  <si>
    <t>Lincat</t>
  </si>
  <si>
    <t>OG7115</t>
  </si>
  <si>
    <t>Paloma</t>
  </si>
  <si>
    <t>PF-2S</t>
  </si>
  <si>
    <t>PBI</t>
  </si>
  <si>
    <t>Pearl City</t>
  </si>
  <si>
    <t>P-30</t>
  </si>
  <si>
    <t>Pitco</t>
  </si>
  <si>
    <t>BKSGH50SPC</t>
  </si>
  <si>
    <t>MGII</t>
  </si>
  <si>
    <t>SGC</t>
  </si>
  <si>
    <t>SGH50</t>
  </si>
  <si>
    <t>SGH50-2**</t>
  </si>
  <si>
    <t>SGH50-3**</t>
  </si>
  <si>
    <t>SGH50-4**</t>
  </si>
  <si>
    <t>SGH50-5**</t>
  </si>
  <si>
    <t>SGH50-6**</t>
  </si>
  <si>
    <t>SSH55-**</t>
  </si>
  <si>
    <t>SSH55-2**</t>
  </si>
  <si>
    <t>SSH55-3**</t>
  </si>
  <si>
    <t>SSH55-4**</t>
  </si>
  <si>
    <t>SSH55-5**</t>
  </si>
  <si>
    <t>SSH55-6**</t>
  </si>
  <si>
    <t>SSH60-**</t>
  </si>
  <si>
    <t>-</t>
  </si>
  <si>
    <t>SSH60-2**</t>
  </si>
  <si>
    <t>SSH60-3**</t>
  </si>
  <si>
    <t>SSH60-4**</t>
  </si>
  <si>
    <t>SSH60-5**</t>
  </si>
  <si>
    <t>SSH60-6**</t>
  </si>
  <si>
    <t>SSH60R-**</t>
  </si>
  <si>
    <t>SSH60R-2**</t>
  </si>
  <si>
    <t>SSH60R-3**</t>
  </si>
  <si>
    <t>SSH60R-4**</t>
  </si>
  <si>
    <t>SSH60R-5**</t>
  </si>
  <si>
    <t>SSH60R-6**</t>
  </si>
  <si>
    <t>SSH60W-**</t>
  </si>
  <si>
    <t>SSH60W-2**</t>
  </si>
  <si>
    <t>SSH60W-3**</t>
  </si>
  <si>
    <t>SSH60W-4**</t>
  </si>
  <si>
    <t>SSH60W-5**</t>
  </si>
  <si>
    <t>SSH60W-6**</t>
  </si>
  <si>
    <t>SSH75-**</t>
  </si>
  <si>
    <t>SSH75-2**</t>
  </si>
  <si>
    <t>SSH75-3**</t>
  </si>
  <si>
    <t>SSH75-4**</t>
  </si>
  <si>
    <t>SSH75-5**</t>
  </si>
  <si>
    <t>SSH75-6**</t>
  </si>
  <si>
    <t>SSH75R-**</t>
  </si>
  <si>
    <t>SSH75R-2**</t>
  </si>
  <si>
    <t>SSH75R-3**</t>
  </si>
  <si>
    <t>SSH75R-4**</t>
  </si>
  <si>
    <t>SSH75R-5**</t>
  </si>
  <si>
    <t>SSH75R-6**</t>
  </si>
  <si>
    <t>SSHLV14</t>
  </si>
  <si>
    <t>VF35S</t>
  </si>
  <si>
    <t>VF65S</t>
  </si>
  <si>
    <t>Royal Range</t>
  </si>
  <si>
    <t>REEF-35</t>
  </si>
  <si>
    <t>RHEF-45**</t>
  </si>
  <si>
    <t>RHEF-75**</t>
  </si>
  <si>
    <t>Ultrafryer Systems</t>
  </si>
  <si>
    <t>B-IR-18-2-***</t>
  </si>
  <si>
    <t>B-IR-18-3-***</t>
  </si>
  <si>
    <t>B-IR-18-4-***</t>
  </si>
  <si>
    <t>B-IR-18-5-***</t>
  </si>
  <si>
    <t>B-IR-20-2-***</t>
  </si>
  <si>
    <t>B-IR-20-3-***</t>
  </si>
  <si>
    <t>B-IR-20-4-***</t>
  </si>
  <si>
    <t>B-IR-20-5-***</t>
  </si>
  <si>
    <t>B-IR-20-6-***</t>
  </si>
  <si>
    <t>B-IRC-14-2-***</t>
  </si>
  <si>
    <t>B-IRC-14-3-***</t>
  </si>
  <si>
    <t>B-IRC-14-4-***</t>
  </si>
  <si>
    <t>B-IRC-14-5-***</t>
  </si>
  <si>
    <t>B-IRD-14-2-***</t>
  </si>
  <si>
    <t>B-IRD-14-3-***</t>
  </si>
  <si>
    <t>B-IRD-14-4-***</t>
  </si>
  <si>
    <t>B-IRD-14-5-***</t>
  </si>
  <si>
    <t>B-P20-18-2-***</t>
  </si>
  <si>
    <t>B-P20-18-3-***</t>
  </si>
  <si>
    <t>B-P20-18-4-***</t>
  </si>
  <si>
    <t>B-P20-18-5-***</t>
  </si>
  <si>
    <t>B-P20-18-6-***</t>
  </si>
  <si>
    <t>B-P20-20-2-***</t>
  </si>
  <si>
    <t>B-P20-20-3-***</t>
  </si>
  <si>
    <t>B-P20-20-4-***</t>
  </si>
  <si>
    <t>B-P20-20-5-***</t>
  </si>
  <si>
    <t>B-P20-20-6-***</t>
  </si>
  <si>
    <t>B-P30-14-2-***</t>
  </si>
  <si>
    <t>B-P30-14-3-***</t>
  </si>
  <si>
    <t>B-P30-14-4-***</t>
  </si>
  <si>
    <t>B-P30-14-5-***</t>
  </si>
  <si>
    <t>B-P30-14-6-***</t>
  </si>
  <si>
    <t>B-P30-18-2-***</t>
  </si>
  <si>
    <t>B-P30-18-3-***</t>
  </si>
  <si>
    <t>B-P30-18-4-***</t>
  </si>
  <si>
    <t>B-P30-18-5-***</t>
  </si>
  <si>
    <t>B-P30-18-6-***</t>
  </si>
  <si>
    <t>C-P30-14</t>
  </si>
  <si>
    <t>F-P20-18</t>
  </si>
  <si>
    <t>F-P25-18</t>
  </si>
  <si>
    <t>F-P30-14</t>
  </si>
  <si>
    <t>F-P30-18</t>
  </si>
  <si>
    <t>IR-18-**</t>
  </si>
  <si>
    <t>IR-20-***</t>
  </si>
  <si>
    <t>IRC-14-***</t>
  </si>
  <si>
    <t>IRD-14-**</t>
  </si>
  <si>
    <t>Vulcan</t>
  </si>
  <si>
    <t>1TR45**</t>
  </si>
  <si>
    <t>1TR65**</t>
  </si>
  <si>
    <t>1TR85**</t>
  </si>
  <si>
    <t>1VEG35M</t>
  </si>
  <si>
    <t>1VK45**</t>
  </si>
  <si>
    <t>1VK65**</t>
  </si>
  <si>
    <t>1VK85**</t>
  </si>
  <si>
    <t>2TR45**</t>
  </si>
  <si>
    <t>2TR65**</t>
  </si>
  <si>
    <t>2TR85**</t>
  </si>
  <si>
    <t>2VK45**</t>
  </si>
  <si>
    <t>2VK65**</t>
  </si>
  <si>
    <t>2VK85**</t>
  </si>
  <si>
    <t>3TR45**</t>
  </si>
  <si>
    <t>3TR65**</t>
  </si>
  <si>
    <t>3TR85**</t>
  </si>
  <si>
    <t>3VK45**</t>
  </si>
  <si>
    <t>3VK65**</t>
  </si>
  <si>
    <t>3VK85**</t>
  </si>
  <si>
    <t>4TR45**</t>
  </si>
  <si>
    <t>4TR65**</t>
  </si>
  <si>
    <t>4TR85**</t>
  </si>
  <si>
    <t>4VK45**</t>
  </si>
  <si>
    <t>4VK65**</t>
  </si>
  <si>
    <t>4VK85**</t>
  </si>
  <si>
    <t>14EL-17</t>
  </si>
  <si>
    <t>Electric</t>
  </si>
  <si>
    <t>F205</t>
  </si>
  <si>
    <t>ALF-FC</t>
  </si>
  <si>
    <t>2FQE30U</t>
  </si>
  <si>
    <t>3FQE30U</t>
  </si>
  <si>
    <t>4FQE30U</t>
  </si>
  <si>
    <t>5FQE30U</t>
  </si>
  <si>
    <t>BIELA14</t>
  </si>
  <si>
    <t>BIELA214</t>
  </si>
  <si>
    <t>BIELA314</t>
  </si>
  <si>
    <t>BIELA414</t>
  </si>
  <si>
    <t>BIRE14</t>
  </si>
  <si>
    <t>BIRE214</t>
  </si>
  <si>
    <t>BIRE314</t>
  </si>
  <si>
    <t>BIRE414</t>
  </si>
  <si>
    <t>BK17**</t>
  </si>
  <si>
    <t>BKFP17**</t>
  </si>
  <si>
    <t>BKFP217**</t>
  </si>
  <si>
    <t>BKFP317**</t>
  </si>
  <si>
    <t>BKFP417**</t>
  </si>
  <si>
    <t>FPEL14</t>
  </si>
  <si>
    <t>FPEL17</t>
  </si>
  <si>
    <t>FPEL214</t>
  </si>
  <si>
    <t>FPEL217</t>
  </si>
  <si>
    <t>FPEL314</t>
  </si>
  <si>
    <t>FPEL317</t>
  </si>
  <si>
    <t>FPEL414</t>
  </si>
  <si>
    <t>FPEL417</t>
  </si>
  <si>
    <t>FPEL514</t>
  </si>
  <si>
    <t>FPEL517</t>
  </si>
  <si>
    <t>H14</t>
  </si>
  <si>
    <t>H17TC</t>
  </si>
  <si>
    <t>RE14***</t>
  </si>
  <si>
    <t>RE17***</t>
  </si>
  <si>
    <t>RE22***</t>
  </si>
  <si>
    <t>EOF-24</t>
  </si>
  <si>
    <t>GBF-50</t>
  </si>
  <si>
    <t>GBF-50-2</t>
  </si>
  <si>
    <t>GBF-50-3</t>
  </si>
  <si>
    <t>GBF-50-4</t>
  </si>
  <si>
    <t>GBF-50-5</t>
  </si>
  <si>
    <t>GEF-400</t>
  </si>
  <si>
    <t>GEF-560</t>
  </si>
  <si>
    <t>GEF-720</t>
  </si>
  <si>
    <t>EEE-141</t>
  </si>
  <si>
    <t>EEE-141 Split Vat</t>
  </si>
  <si>
    <t>EEE-142</t>
  </si>
  <si>
    <t>EEE-142 Split Vat</t>
  </si>
  <si>
    <t>EEE-143</t>
  </si>
  <si>
    <t>EEE-143 Split Vat</t>
  </si>
  <si>
    <t>EEE-144</t>
  </si>
  <si>
    <t>EEE-144 Split Vat</t>
  </si>
  <si>
    <t>EEE-153</t>
  </si>
  <si>
    <t>EEE-154</t>
  </si>
  <si>
    <t>LVE-201</t>
  </si>
  <si>
    <t>LVE-201 Split Vat</t>
  </si>
  <si>
    <t>LVE-202</t>
  </si>
  <si>
    <t>LVE-202 Split Vat</t>
  </si>
  <si>
    <t>LVE-203</t>
  </si>
  <si>
    <t>LVE-203 Split Vat</t>
  </si>
  <si>
    <t>LVE-204</t>
  </si>
  <si>
    <t>LVE-204 Split Vat</t>
  </si>
  <si>
    <t>OEA-321 (14.4kW)</t>
  </si>
  <si>
    <t>OEA-321 (22kW)</t>
  </si>
  <si>
    <t>OEA-322 (14.4kW)</t>
  </si>
  <si>
    <t>OEA-322 (22kW)</t>
  </si>
  <si>
    <t>OEA-323 (14.4kW)</t>
  </si>
  <si>
    <t>OEA-323 (22kW)</t>
  </si>
  <si>
    <t>OFE-321 (14.4kW)</t>
  </si>
  <si>
    <t>OFE-321 (22kW)</t>
  </si>
  <si>
    <t>OFE-321 Split Vat</t>
  </si>
  <si>
    <t>OFE-322 (14.4kW)</t>
  </si>
  <si>
    <t>OFE-322 (22kW)</t>
  </si>
  <si>
    <t>OFE-322 Split Vat</t>
  </si>
  <si>
    <t>OFE-323 (14.4kW)</t>
  </si>
  <si>
    <t>OFE-323 (22kW)</t>
  </si>
  <si>
    <t>OFE-323 Split Vat</t>
  </si>
  <si>
    <t>Hobart</t>
  </si>
  <si>
    <t>HF50</t>
  </si>
  <si>
    <t>Motion Technology, Inc.</t>
  </si>
  <si>
    <t>MTI-10X</t>
  </si>
  <si>
    <t>N/A</t>
  </si>
  <si>
    <t>MTI-40C</t>
  </si>
  <si>
    <t>MTI-40E</t>
  </si>
  <si>
    <t>Perfect Fry Company</t>
  </si>
  <si>
    <t>PFA720</t>
  </si>
  <si>
    <t>PFC570</t>
  </si>
  <si>
    <t>BKSEH50SPC</t>
  </si>
  <si>
    <t>MEII</t>
  </si>
  <si>
    <t>SEH50</t>
  </si>
  <si>
    <t>SEH50-2**</t>
  </si>
  <si>
    <t>SEH50-3**</t>
  </si>
  <si>
    <t>SEH50-4**</t>
  </si>
  <si>
    <t>SEH50-5**</t>
  </si>
  <si>
    <t>SEH50-6**</t>
  </si>
  <si>
    <t>Resfab</t>
  </si>
  <si>
    <t>MB-50***</t>
  </si>
  <si>
    <t>MB-85***</t>
  </si>
  <si>
    <t>Sapidus</t>
  </si>
  <si>
    <t>UE-1100</t>
  </si>
  <si>
    <t>B-E20-18-2-***</t>
  </si>
  <si>
    <t>B-E20-18-3-***</t>
  </si>
  <si>
    <t>B-E20-18-4-***</t>
  </si>
  <si>
    <t>B-E20-18-5-***</t>
  </si>
  <si>
    <t>B-E20-18-6-***</t>
  </si>
  <si>
    <t>F-E20-18</t>
  </si>
  <si>
    <t>1ER50**</t>
  </si>
  <si>
    <t>1ER85**</t>
  </si>
  <si>
    <t>2ER50**</t>
  </si>
  <si>
    <t>2ER85**</t>
  </si>
  <si>
    <t>3ER50**</t>
  </si>
  <si>
    <t>3ER85**</t>
  </si>
  <si>
    <t>4ER50**</t>
  </si>
  <si>
    <t>4ER85**</t>
  </si>
  <si>
    <t>CEF40</t>
  </si>
  <si>
    <t>Winston</t>
  </si>
  <si>
    <t>LP46C32SJ</t>
  </si>
  <si>
    <t>Case #</t>
  </si>
  <si>
    <t>PRJ-00928261</t>
  </si>
  <si>
    <t>PRJ-00933438</t>
  </si>
  <si>
    <t>PRJ-00961324</t>
  </si>
  <si>
    <t>PRJ-00962429</t>
  </si>
  <si>
    <t>PRJ-00969021</t>
  </si>
  <si>
    <t>PRJ-00969035</t>
  </si>
  <si>
    <t>PRJ-00969037</t>
  </si>
  <si>
    <t>PRJ-00969041</t>
  </si>
  <si>
    <t>PRJ-00974584</t>
  </si>
  <si>
    <t>PRJ-01005515</t>
  </si>
  <si>
    <t>PRJ-00925586</t>
  </si>
  <si>
    <t>PRJ-00942993</t>
  </si>
  <si>
    <t>PRJ-949154</t>
  </si>
  <si>
    <t>PRJ-00994365</t>
  </si>
  <si>
    <t>PRJ-00925596</t>
  </si>
  <si>
    <t>PRJ-00984719</t>
  </si>
  <si>
    <t>PRJ-01036042</t>
  </si>
  <si>
    <t>Average</t>
  </si>
  <si>
    <t xml:space="preserve">Cook Eff </t>
  </si>
  <si>
    <t>Idle Energy Rate</t>
  </si>
  <si>
    <t>Count</t>
  </si>
  <si>
    <t>Median</t>
  </si>
  <si>
    <t>Min</t>
  </si>
  <si>
    <t>Max</t>
  </si>
  <si>
    <t>Gas-EE</t>
  </si>
  <si>
    <t>Gas-BL</t>
  </si>
  <si>
    <t>Current QPL</t>
  </si>
  <si>
    <t>Energy Star</t>
  </si>
  <si>
    <t>Standard</t>
  </si>
  <si>
    <t>Large</t>
  </si>
  <si>
    <t>Sample Size</t>
  </si>
  <si>
    <t>Energy Efficiency % (EE)</t>
  </si>
  <si>
    <t>Energy Efficiency % (Base)</t>
  </si>
  <si>
    <t>TestData(FSTC)</t>
  </si>
  <si>
    <t>test lab</t>
  </si>
  <si>
    <t>fryer</t>
  </si>
  <si>
    <t>fuel type</t>
  </si>
  <si>
    <t>fryer type</t>
  </si>
  <si>
    <t>nominal vat width (in)</t>
  </si>
  <si>
    <t>rated oil capacity (lb)</t>
  </si>
  <si>
    <t>preheat time (min)</t>
  </si>
  <si>
    <t>preheat energy (Btu or kWh)</t>
  </si>
  <si>
    <t>idle energy rate (Btu/h or kW)</t>
  </si>
  <si>
    <t>cook time (min)</t>
  </si>
  <si>
    <t>average recovery time (sec)</t>
  </si>
  <si>
    <t>cooking energy rate (Btu/h or kW)</t>
  </si>
  <si>
    <t>control energy rate (W)</t>
  </si>
  <si>
    <t>energy efficiency (%)</t>
  </si>
  <si>
    <t>production capacity (lb/h)</t>
  </si>
  <si>
    <t>test date</t>
  </si>
  <si>
    <t>Category</t>
  </si>
  <si>
    <t>FSTC</t>
  </si>
  <si>
    <t>A</t>
  </si>
  <si>
    <t>&lt; 10</t>
  </si>
  <si>
    <t>Efficient</t>
  </si>
  <si>
    <t>AA</t>
  </si>
  <si>
    <t>AB</t>
  </si>
  <si>
    <t>AD</t>
  </si>
  <si>
    <t>AH</t>
  </si>
  <si>
    <t>AI</t>
  </si>
  <si>
    <t>baseline</t>
  </si>
  <si>
    <t>AJ</t>
  </si>
  <si>
    <t>AN</t>
  </si>
  <si>
    <t>B</t>
  </si>
  <si>
    <t>BA</t>
  </si>
  <si>
    <t>BB</t>
  </si>
  <si>
    <t>BH</t>
  </si>
  <si>
    <t>BT</t>
  </si>
  <si>
    <t>BU</t>
  </si>
  <si>
    <t>BV</t>
  </si>
  <si>
    <t>BY</t>
  </si>
  <si>
    <t>SCG</t>
  </si>
  <si>
    <t>C</t>
  </si>
  <si>
    <t>CA</t>
  </si>
  <si>
    <t>CI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</si>
  <si>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</si>
  <si>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</si>
  <si>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</si>
  <si>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</si>
  <si>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</si>
  <si>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</si>
  <si>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</si>
  <si>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</si>
  <si>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</si>
  <si>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</si>
  <si>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</si>
  <si>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</si>
  <si>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</si>
  <si>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</si>
  <si>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</si>
  <si>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</si>
  <si>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DJ</t>
  </si>
  <si>
    <t>DK</t>
  </si>
  <si>
    <t>DM</t>
  </si>
  <si>
    <t>DN</t>
  </si>
  <si>
    <t>DO</t>
  </si>
  <si>
    <t>DQ</t>
  </si>
  <si>
    <t>DR</t>
  </si>
  <si>
    <t>DS</t>
  </si>
  <si>
    <t>DT</t>
  </si>
  <si>
    <t>DU</t>
  </si>
  <si>
    <t>DV</t>
  </si>
  <si>
    <t>DZ</t>
  </si>
  <si>
    <t>E</t>
  </si>
  <si>
    <t>EA</t>
  </si>
  <si>
    <t>EB</t>
  </si>
  <si>
    <t>EC</t>
  </si>
  <si>
    <t>ED</t>
  </si>
  <si>
    <t>EH</t>
  </si>
  <si>
    <t>EI</t>
  </si>
  <si>
    <t>EJ</t>
  </si>
  <si>
    <t>EK</t>
  </si>
  <si>
    <t>EN</t>
  </si>
  <si>
    <t>EO</t>
  </si>
  <si>
    <t>EP</t>
  </si>
  <si>
    <t>EQ</t>
  </si>
  <si>
    <t>ER</t>
  </si>
  <si>
    <t>ES</t>
  </si>
  <si>
    <t>G</t>
  </si>
  <si>
    <t>H</t>
  </si>
  <si>
    <t>P</t>
  </si>
  <si>
    <t>Q</t>
  </si>
  <si>
    <t>R</t>
  </si>
  <si>
    <t>S</t>
  </si>
  <si>
    <t>T</t>
  </si>
  <si>
    <t>Sample N</t>
  </si>
  <si>
    <t>Avg</t>
  </si>
  <si>
    <t>Equipment Name</t>
  </si>
  <si>
    <t>Sum of count</t>
  </si>
  <si>
    <t>Commercial Fryer-Gas</t>
  </si>
  <si>
    <t>SFSSH55</t>
  </si>
  <si>
    <t>SFSSH60R</t>
  </si>
  <si>
    <t>SFSSH75</t>
  </si>
  <si>
    <t>SSH55</t>
  </si>
  <si>
    <t>SSH60</t>
  </si>
  <si>
    <t>SSH60W</t>
  </si>
  <si>
    <t>SSH75</t>
  </si>
  <si>
    <t>SSH75R</t>
  </si>
  <si>
    <t>SSHF55</t>
  </si>
  <si>
    <t>SSHF60R</t>
  </si>
  <si>
    <t>SSHF75</t>
  </si>
  <si>
    <t>VF35</t>
  </si>
  <si>
    <t>VF65</t>
  </si>
  <si>
    <t>BIGLA*30</t>
  </si>
  <si>
    <t>ESG35-T</t>
  </si>
  <si>
    <t>FPGL*30</t>
  </si>
  <si>
    <t>FPGL43</t>
  </si>
  <si>
    <t>FPGL430</t>
  </si>
  <si>
    <t>FPGLA430</t>
  </si>
  <si>
    <t>FPH*55</t>
  </si>
  <si>
    <t>FPPH*55</t>
  </si>
  <si>
    <t>FQG30U</t>
  </si>
  <si>
    <t>H*55</t>
  </si>
  <si>
    <t>H255</t>
  </si>
  <si>
    <t>HD*50G</t>
  </si>
  <si>
    <t>Not Listed</t>
  </si>
  <si>
    <t>PH*55</t>
  </si>
  <si>
    <t>PH55</t>
  </si>
  <si>
    <t>FRYMASTER DEAN</t>
  </si>
  <si>
    <t>Duke Manufacturing</t>
  </si>
  <si>
    <t>Grand Total</t>
  </si>
  <si>
    <t>Sum of NumUnits</t>
  </si>
  <si>
    <t>Column Labels</t>
  </si>
  <si>
    <t>Row Labels</t>
  </si>
  <si>
    <t>Assembly</t>
  </si>
  <si>
    <t>Commercial</t>
  </si>
  <si>
    <t>Education - Community College</t>
  </si>
  <si>
    <t>Education - Primary School</t>
  </si>
  <si>
    <t>Education - Secondary School</t>
  </si>
  <si>
    <t>Education - University</t>
  </si>
  <si>
    <t>Food Processing</t>
  </si>
  <si>
    <t>Grocery</t>
  </si>
  <si>
    <t>Health/Medical - Clinics</t>
  </si>
  <si>
    <t>Health/Medical - Hospital</t>
  </si>
  <si>
    <t>Health/Medical - Nursing Home</t>
  </si>
  <si>
    <t>Hotel Guest Room</t>
  </si>
  <si>
    <t>Lodging - Guest Room</t>
  </si>
  <si>
    <t>Lodging - Hotel</t>
  </si>
  <si>
    <t>Lodging - Motel</t>
  </si>
  <si>
    <t>Manufacturing Beverage</t>
  </si>
  <si>
    <t>Manufacturing Biotech</t>
  </si>
  <si>
    <t>Manufacturing Light Industrial</t>
  </si>
  <si>
    <t>Office - Large</t>
  </si>
  <si>
    <t>Office - Small</t>
  </si>
  <si>
    <t>Other Industrial</t>
  </si>
  <si>
    <t>Restaurant - Fast-Food</t>
  </si>
  <si>
    <t>Restaurant - Sit-Down</t>
  </si>
  <si>
    <t>Retail - Multistory Large</t>
  </si>
  <si>
    <t>Retail - Single-Story Large</t>
  </si>
  <si>
    <t>Retail - Small</t>
  </si>
  <si>
    <t>Storage - Conditioned</t>
  </si>
  <si>
    <t>Supermarket</t>
  </si>
  <si>
    <t>Warehouse - Refrigerated</t>
  </si>
  <si>
    <t>SCG Rebates</t>
  </si>
  <si>
    <t>Commercial Fryer (Electric)</t>
  </si>
  <si>
    <t>Commercial Fryer (Gas)</t>
  </si>
  <si>
    <t>PG&amp;E Rebates</t>
  </si>
  <si>
    <t>SCG Count</t>
  </si>
  <si>
    <t>PGE Count</t>
  </si>
  <si>
    <t>ac</t>
  </si>
  <si>
    <t>Below are our 2017/2018 totals for the requested equipment types.</t>
  </si>
  <si>
    <t>Equipment Type/Manufacturer/Model</t>
  </si>
  <si>
    <t>Quantity of Equipment</t>
  </si>
  <si>
    <t>FRYMASTER</t>
  </si>
  <si>
    <t>HENNY PENNY</t>
  </si>
  <si>
    <t>HD150G</t>
  </si>
  <si>
    <t>PMJ145</t>
  </si>
  <si>
    <t>OGA-332</t>
  </si>
  <si>
    <t>PITCO</t>
  </si>
  <si>
    <t>ROYAL RANGE</t>
  </si>
  <si>
    <t>PDEX 1V 1-14</t>
  </si>
  <si>
    <t>VULCAN</t>
  </si>
  <si>
    <t>PG&amp;E Rebated Models</t>
  </si>
  <si>
    <t>SCG Rebated Models</t>
  </si>
  <si>
    <t>Participants Survey</t>
  </si>
  <si>
    <t>49 Responses</t>
  </si>
  <si>
    <t>17 FSR + 15 QSR = 32 out of 49 reponses</t>
  </si>
  <si>
    <t>Energy Calculation, compare with DataSpec file</t>
  </si>
  <si>
    <t>Input rate</t>
  </si>
  <si>
    <t>From FSTL monitored data,</t>
  </si>
  <si>
    <t>Burner on</t>
  </si>
  <si>
    <t>Btu/hr</t>
  </si>
  <si>
    <t>hr/day</t>
  </si>
  <si>
    <t>days/yr</t>
  </si>
  <si>
    <t>ENERGY STAR Unique ID</t>
  </si>
  <si>
    <t>ENERGY STAR Partner</t>
  </si>
  <si>
    <t>Brand Name</t>
  </si>
  <si>
    <t>Model Name</t>
  </si>
  <si>
    <t>Additional Model Information</t>
  </si>
  <si>
    <t>Type</t>
  </si>
  <si>
    <t>Installation</t>
  </si>
  <si>
    <t>Fuel Type</t>
  </si>
  <si>
    <t>Width (in.)</t>
  </si>
  <si>
    <t>Depth (in.)</t>
  </si>
  <si>
    <t>Shortening Capacity (lbs)</t>
  </si>
  <si>
    <t>Cooking Energy Efficiency (%)</t>
  </si>
  <si>
    <t>Energy Use (Idle Energy Rate) (Btu/hr)</t>
  </si>
  <si>
    <t>Energy Use (Idle Energy Rate) (Watts)</t>
  </si>
  <si>
    <t>Date Available on Market</t>
  </si>
  <si>
    <t>Date Qualified</t>
  </si>
  <si>
    <t>Markets</t>
  </si>
  <si>
    <t>CB Model Identifier</t>
  </si>
  <si>
    <t>Electrolux Professional</t>
  </si>
  <si>
    <t>Electrolux</t>
  </si>
  <si>
    <t>AFRG16</t>
  </si>
  <si>
    <t>Standard Vat</t>
  </si>
  <si>
    <t>Floor</t>
  </si>
  <si>
    <t>United States, Canada</t>
  </si>
  <si>
    <t>ES_1082677_AFRG16_07142015113615_8021814</t>
  </si>
  <si>
    <t>Frymaster,(A division of Welbilt)</t>
  </si>
  <si>
    <t>LHD#65</t>
  </si>
  <si>
    <t>,FPLHD#65,FPLHD265, FPLHD365, FPLHD465, FPLHD565, FPLHD665; ,LHD#65,LHD165</t>
  </si>
  <si>
    <t>Large Vat</t>
  </si>
  <si>
    <t>ES_1016647_LHD, CFLHD, FPLHD, CFLHD, SCFLHD followed by: X, XXX,X,X,X,X,XX,XX_01102014134757_8969537</t>
  </si>
  <si>
    <t>FPGL#30</t>
  </si>
  <si>
    <t>,#FQG30U,2FQG30U,3FQG30U,4FQG30U,5FQG30U; ,FMGL#30,FMGL130,FMGL230,FMGL330,FMGL430,FMGL530; ,FPGL#30,FPGL130,FPGL230, FPGL330,FPGL430,FPGL530</t>
  </si>
  <si>
    <t>ES_1016647_FPGL, FMGL, BIGL, FPGLA, FMGLA,BIGLA followed by: X,XX,XX,X,XX,X,X_08072012151729_7463495</t>
  </si>
  <si>
    <t>FPEL#17</t>
  </si>
  <si>
    <t>,#FQE30U,2FQE30U, 3FQE30U, 4FQE30U, 5FQE30U; ,FMEL#17,FMEL117, FMEL217, FMEL317, FMEL417, FMEL517; ,FPEL#17,FPEL117, FPEL217, FPEL317, FPEL417, FPEL517</t>
  </si>
  <si>
    <t>ES_1016647_X or XX_08072012143614_127832</t>
  </si>
  <si>
    <t>HD#50G</t>
  </si>
  <si>
    <t>,CFHD#50G,CFHD150G; ,HD#50G,HD150G, HD250G, HD350G, HD450G, HD550G, HD650G; ,SCFHD#50G,SCFHD250G, SCFHD350G, SCFHD450G, SCFHD550G, SCFHD650G; ,YCFH#50G,YCFH114G; ,YSCFH#50G,YSCFH214G, YSCFH314, YSCFH414</t>
  </si>
  <si>
    <t>ES_1016647_HD, FHD, CFHD, YCFH,SCFHD, YSCFH followed by: X,XX or XXX,X,X,X,X,XX,XX_01102014125053_6823388</t>
  </si>
  <si>
    <t>RE14</t>
  </si>
  <si>
    <t>RE#14</t>
  </si>
  <si>
    <t>RE14,FMRE#14,14KW; RE14,FPRE#14,14KW; RE14,RE#14,14KW</t>
  </si>
  <si>
    <t>ES_1016647_RE, FRE,FPRE, FMRE,MRE,BIRE,YFPRE followed by:X,XX,TC,XX,{X or XX}, XX,X,X_01102014132056_3739282</t>
  </si>
  <si>
    <t>RE#14TC</t>
  </si>
  <si>
    <t>,FMRE#14TC,FMRE114TC, FMRE214TC, FMRE314TC, FMRE414TC, FMRE514TC, FMRE614TC; ,FPRE#14TC,FPRE114TC, FPRE214TC, FPRE314TC, FPRE414TC, FPRE514TC, FPRE614TC; ,RE#14TC,RE114TC, RE214TC, RE314TC, RE414TC, RE514TC, RE614TC</t>
  </si>
  <si>
    <t>ES_1016647_RE*1400341_08072012150951_4662134</t>
  </si>
  <si>
    <t>RE#17TC</t>
  </si>
  <si>
    <t>,FMRE#17TC,FMRE117TC, FMRE217TC, FMRE317TC, FMRE417TC, FMRE517TC, FMRE617TC; ,FPRE#17TC,FPRE117TC, FPRE217TC, FPRE317TC, FPRE417TC, FPRE517TC, FPRE617TC; ,RE#17TC,RE117TC, RE217TC, RE317TC, RE417TC, RE517TC, RE617TC</t>
  </si>
  <si>
    <t>ES_1016647_X or XX_08072012155052_6704370</t>
  </si>
  <si>
    <t>PH#55</t>
  </si>
  <si>
    <t>,BIPH#55,BIPH155, BIPH255, BIPH355, BIPH455, BIPH555, BIPH655; ,FMPH#55,FMPH155, FMPH255, FMPH355, FMPH455, FMPH555, FMPH655; ,FPH#55,FPH155; ,FPPH#55,FPPH255, FPPH355, FPPH455, FPPH555, FPPH655; ,MPH#55,; ,PH#55,PH155, PH255, PH355, PH455, PH555, PH655</t>
  </si>
  <si>
    <t>ES_1016647_PH, PFH, FPH, FPPH, FMPH, MPH, BIPH  followed by: X,XX,XX,X,XX,X_08072012153611_8419916</t>
  </si>
  <si>
    <t>#1814G</t>
  </si>
  <si>
    <t>,#1814G,11814G, 21814G, 31814G, 41814G; ,#1814GF,11814GF, 21814GF, 31814GF, 41814GF</t>
  </si>
  <si>
    <t>ES_1016647_X1814G followed by: X,X,X,X,X,X,XX_08232013094752_306360</t>
  </si>
  <si>
    <t>ES_1016647_ESG35T_10252013081228_6131097</t>
  </si>
  <si>
    <t>FPEL#14-#</t>
  </si>
  <si>
    <t>,#FQE30U,4KW; 35lb, 2FQE30U, 3FQE30U, 4FQE30U, 5FQE30U; ,FMEL#14-#,14KW; 35lb, FMEL114-2, FMEL214-2, FMEL214-4, FMEL314-2, FMEL314-4, FMEL314-6, FMEL414-2,  FMEL414-4, FMEL414-6, FMEL414-8, FMEL514-2, FMEL514-4, FMEL514-6, FMEL514-8, FMEL514-10; ,FPEL#14-#,14KW; 35lb, FPEL114-2, FPEL214-2, FPEL214-4, FPEL314-2, FPEL314-4, FPEL314-6, FPEL414-2, FPEL414-4, FPEL414-6, FPEL414-8, FPEL514-2, FPEL514-4, FPEL514-6, FPEL514-8, FPEL514-10</t>
  </si>
  <si>
    <t>Split Vat</t>
  </si>
  <si>
    <t>ES_1016647_FPEL214-2RCA_09292016113427_3983575</t>
  </si>
  <si>
    <t>FPEL#14</t>
  </si>
  <si>
    <t>,#FQE30U,14kW; 2FQE30U, 3FQE30U, 4FQE30U, 5FQE30U; ,FMEL#14,14kW; FMEL114, FMEL214, FMEL314, FMEL414, FMEL514; ,FPEL#14,14kW; FPEL114, FPEL214, FPEL314, FPEL414, FPEL514</t>
  </si>
  <si>
    <t>ES_1016647_FPEL214-2RCA_09292016113427_3083472</t>
  </si>
  <si>
    <t>BIEL#14</t>
  </si>
  <si>
    <t>,BIEL#14,14kW, 30 lb, BIEL114, BIEL214, BIEL314, BIEL414, BIEL514; ,BIELA#14,14kW, 30 lb, BIELA114, BIELA214, BIELA314, BIELA414, BIELA514</t>
  </si>
  <si>
    <t>ES_1016647_BIELA214-2RCSD_09292016113427_3983575</t>
  </si>
  <si>
    <t>#FQE30U</t>
  </si>
  <si>
    <t>,#FQE30U,14 kW; 30lb</t>
  </si>
  <si>
    <t>ES_1016647_#FQE30U_09292016113427_3083472</t>
  </si>
  <si>
    <t>#1814E</t>
  </si>
  <si>
    <t>,#1814E,1814 Electric, 17kW, 11814E, 21814E, 31814E, 41814E; ,#1814EF,17kW, 11814EF, 21814EF, 31814EF, 41814EF; ,YFPRE#1817,17kW, YFPRE11817</t>
  </si>
  <si>
    <t>ES_1016647_YFPRE11817, X1814E followed by X,X,X,X,X,X,XX_01102014142057_3790399</t>
  </si>
  <si>
    <t>RE#17</t>
  </si>
  <si>
    <t>,FMRE#17,17kW, FMRE117, FMRE217, FMRE317, FMRE417, FMRE517, FMRE617; ,FPRE#17,17 kW, FPRE117, FPRE217, FPRE317, FPRE417, FPRE517, FPRE617; ,RE#17,17kW, RE117, RE217, RE317, RE417, RE517, RE617</t>
  </si>
  <si>
    <t>United States</t>
  </si>
  <si>
    <t>ES_1016647_RE#17, FMRE#17, FPRE#17_03022017150212_2823297</t>
  </si>
  <si>
    <t>,FMRE#14,14kW and 50lb, RE114, RE214, RE314, RE414, RE514, RE614, FMRE114, FMRE214, FMRE314, FMRE414, FMRE514, FMRE614, FPRE114, FPRE214, FPRE314, FPRE414, FPRE514, FPRE614; ,FPRE#14,14kW and 50lb, RE114, RE214, RE314, RE414, RE514, RE614, FMRE114, FMRE214, FMRE314, FMRE414, FMRE514, FMRE614, FPRE114, FPRE214, FPRE314, FPRE414, FPRE514, FPRE614; ,RE#14,14kW and 50lb, RE114, RE214, RE314, RE414, RE514, RE614, FMRE114, FMRE214, FMRE314, FMRE414, FMRE514, FMRE614, FPRE114, FPRE214, FPRE314, FPRE414, FPRE514, FPRE614</t>
  </si>
  <si>
    <t>ES_1016647_RE#14_02242017153040_2041131</t>
  </si>
  <si>
    <t>BIGL#30</t>
  </si>
  <si>
    <t>,BIGL#30,BIGL130,BIGL230,BIGL330,BIGL430,BIGL530; ,BIGLA#30,BIGLA230,BIGLA330,BIGLA430,BIGLA530</t>
  </si>
  <si>
    <t>ES_1016647_BIGL#30_06082017155520_2712823</t>
  </si>
  <si>
    <t>Henny Penny Corporation</t>
  </si>
  <si>
    <t>CFE-415</t>
  </si>
  <si>
    <t>ES_1021426_CFE-415_10142016182419_9459836</t>
  </si>
  <si>
    <t>CFE-4#0</t>
  </si>
  <si>
    <t>ES_102146_CFE-4#0_10192016202248_8568647</t>
  </si>
  <si>
    <t>EEE-15#</t>
  </si>
  <si>
    <t>ES_1021426_EEE-15#_10192016204139_9699483</t>
  </si>
  <si>
    <t>EEG-15#</t>
  </si>
  <si>
    <t>ES_1021426_EEG-15#_10192016204444_9884736</t>
  </si>
  <si>
    <t>EEG-16#</t>
  </si>
  <si>
    <t>ES_1021426_EEG-16#_10192016211033_1433741</t>
  </si>
  <si>
    <t>EEG-24#</t>
  </si>
  <si>
    <t>ES_1021426_EEG-24#_10192016211116_1476224</t>
  </si>
  <si>
    <t>EEG-25#</t>
  </si>
  <si>
    <t>ES_1021426_EEG-25#_10192016211147_1507958</t>
  </si>
  <si>
    <t>LVG-20# Split</t>
  </si>
  <si>
    <t>ES_1021426_LVG-20# Split_10192016211223_1543455</t>
  </si>
  <si>
    <t>LVG-20#</t>
  </si>
  <si>
    <t>ES_1021426_LVG-20#_10192016211251_1571271</t>
  </si>
  <si>
    <t>OFE-32# Split</t>
  </si>
  <si>
    <t>ES_1021426_OFE-32# Split_10192016211828_1908984</t>
  </si>
  <si>
    <t>OFE-32#</t>
  </si>
  <si>
    <t>ES_1021426_OFE-32#_10192016213408_2848407</t>
  </si>
  <si>
    <t>OFG-32#</t>
  </si>
  <si>
    <t>ES_1021426_OFG-32#_10192016214055_3255556</t>
  </si>
  <si>
    <t>OGA-32#</t>
  </si>
  <si>
    <t>ES_1021426_OGA-32#_10192016214538_3538433</t>
  </si>
  <si>
    <t>EEE-14# Split</t>
  </si>
  <si>
    <t>EEE-14#</t>
  </si>
  <si>
    <t>ES_1021426_EEE-14#_10242016201937_0377237</t>
  </si>
  <si>
    <t>ES_1021426_EEE-14#_10242016201500_0100255</t>
  </si>
  <si>
    <t>LVE-20# Split</t>
  </si>
  <si>
    <t>LVE-20#</t>
  </si>
  <si>
    <t>ES_1021426_LVE-20#_10242016211244_3564855</t>
  </si>
  <si>
    <t>ES_1021426_LVE-20#_10242016210949_3389052</t>
  </si>
  <si>
    <t>OFE-51X</t>
  </si>
  <si>
    <t>ES_1021426_OFE-51X_05232019172203_2123465</t>
  </si>
  <si>
    <t>Pitco Frialator</t>
  </si>
  <si>
    <t>SFSOH55</t>
  </si>
  <si>
    <t>ES_1017239_SFSOH55_06042014154258_6578928</t>
  </si>
  <si>
    <t>SOH55</t>
  </si>
  <si>
    <t>ES_1017239_SOH55_06042014154201_6521511</t>
  </si>
  <si>
    <t>SOHF55</t>
  </si>
  <si>
    <t>ES_1017239_SOHF55_06042014154235_6555338</t>
  </si>
  <si>
    <t>Anetsberger LLC</t>
  </si>
  <si>
    <t>AEH184</t>
  </si>
  <si>
    <t>ES_1017239_AEH184_10202016182828_8108374</t>
  </si>
  <si>
    <t>SOE184</t>
  </si>
  <si>
    <t>ES_1017239_SOE184_04292015165525_6525334</t>
  </si>
  <si>
    <t>AEH18</t>
  </si>
  <si>
    <t>ES_1017239_AEH18_10202016181839_7519327</t>
  </si>
  <si>
    <t>SOE18</t>
  </si>
  <si>
    <t>ES_1017239_SOE18_04292015162952_4992573</t>
  </si>
  <si>
    <t>SEF14R</t>
  </si>
  <si>
    <t xml:space="preserve">ES_1105798_PITCO FRIALATOR INC (181040) </t>
  </si>
  <si>
    <t>SFSE14R</t>
  </si>
  <si>
    <t>SE14R</t>
  </si>
  <si>
    <t>SE14X</t>
  </si>
  <si>
    <t>SEF14X</t>
  </si>
  <si>
    <t>SFSE14X</t>
  </si>
  <si>
    <t>SE184</t>
  </si>
  <si>
    <t>SEF184</t>
  </si>
  <si>
    <t>SFSE184</t>
  </si>
  <si>
    <t>ES_1017239_VF65_02032016215040_6240540</t>
  </si>
  <si>
    <t>SFSSH60</t>
  </si>
  <si>
    <t>SSHF60</t>
  </si>
  <si>
    <t>SFSSH60W</t>
  </si>
  <si>
    <t>SSHF60W</t>
  </si>
  <si>
    <t>SFSSHLV14</t>
  </si>
  <si>
    <t>ES_1017239_SFSSHLV14_06042014154342_6622483</t>
  </si>
  <si>
    <t>ES_1017239_SSHLV14_06042014154321_6601577</t>
  </si>
  <si>
    <t>SSHLVF14</t>
  </si>
  <si>
    <t>ES_1017239_SSHLVF14_06042014154404_6644677</t>
  </si>
  <si>
    <t>RESFAB Equipment Inc</t>
  </si>
  <si>
    <t>RESFAB</t>
  </si>
  <si>
    <t>CR-40F</t>
  </si>
  <si>
    <t>ES_CR-40F_Yes_10102016140410_1000358</t>
  </si>
  <si>
    <t>CR-40FV</t>
  </si>
  <si>
    <t>ES_CR-40FV_Yes_10102016140410_1000359</t>
  </si>
  <si>
    <t>CR-40AT</t>
  </si>
  <si>
    <t>ES_CR-40AT_Yes_10102016140410_1000360</t>
  </si>
  <si>
    <t>CR-40ATA</t>
  </si>
  <si>
    <t>ES_CR-40ATA_Yes_10102016140410_1000361</t>
  </si>
  <si>
    <t>CR-40ATV</t>
  </si>
  <si>
    <t>ES_CR-40ATV_Yes_10102016140410_1000362</t>
  </si>
  <si>
    <t>CR-40ATAV</t>
  </si>
  <si>
    <t>ES_CR-40ATAV_Yes_10102016140410_1000363</t>
  </si>
  <si>
    <t>CR-60F</t>
  </si>
  <si>
    <t>CR-60FV,CR-60FV,</t>
  </si>
  <si>
    <t>ES_CR-60F_Yes_10102016140410_1000364</t>
  </si>
  <si>
    <t>CR-60AT</t>
  </si>
  <si>
    <t>ES_CR-60AT_Yes_10102016140410_1000366</t>
  </si>
  <si>
    <t>CR-60ATA</t>
  </si>
  <si>
    <t>ES_CR-60ATA_Yes_10102016140410_1000367</t>
  </si>
  <si>
    <t>CR-60ATV</t>
  </si>
  <si>
    <t>ES_CR-60ATV_Yes_10102016140410_1000368</t>
  </si>
  <si>
    <t>CR-60ATAV</t>
  </si>
  <si>
    <t>ES_CR-60ATAV_Yes_10102016140410_1000369</t>
  </si>
  <si>
    <t>MB-50F</t>
  </si>
  <si>
    <t>ES_MB-50F_Yes_10102016140410_1000370</t>
  </si>
  <si>
    <t>MB-50FV</t>
  </si>
  <si>
    <t>ES_MB-50FV_Yes_10102016140410_1000371</t>
  </si>
  <si>
    <t>MB-50AT</t>
  </si>
  <si>
    <t>ES_MB-50AT_Yes_10102016140410_1000372</t>
  </si>
  <si>
    <t>MB-50-ATV</t>
  </si>
  <si>
    <t>ES_MB-50-ATV_Yes_10102016140410_1000374</t>
  </si>
  <si>
    <t>MB-502AT</t>
  </si>
  <si>
    <t>ES_MB-502AT_Yes_10102016140410_1000375</t>
  </si>
  <si>
    <t>MB-85ATV</t>
  </si>
  <si>
    <t>MB-85AT,MB-85AT,</t>
  </si>
  <si>
    <t>ES_MB-85ATV_Yes_10102016140410_1000376</t>
  </si>
  <si>
    <t>MB-85F</t>
  </si>
  <si>
    <t>MB-85B,,; MB-85B,,; MB-85FV,,; MB-85FV,,</t>
  </si>
  <si>
    <t>ES_MB-85F _Yes_10102016140410_1000379</t>
  </si>
  <si>
    <t>MB-50-ATA</t>
  </si>
  <si>
    <t>ES_MB-50-ATA_Yes_10212016151302_1000428</t>
  </si>
  <si>
    <t>Royal Range Of California, Inc.</t>
  </si>
  <si>
    <t>ES_1091953_REEF-35_03282017181749_2357446</t>
  </si>
  <si>
    <t>RHEF-45</t>
  </si>
  <si>
    <t>ES_1091953_RHEF-45_03282017175518_7414361</t>
  </si>
  <si>
    <t>Ultrafryer Systems, Inc.</t>
  </si>
  <si>
    <t>Ultrafryer</t>
  </si>
  <si>
    <t>E20-18</t>
  </si>
  <si>
    <t>,E20-18,Filtration available with all models</t>
  </si>
  <si>
    <t>ES_1017241_E20-18_06302014111140_8181573</t>
  </si>
  <si>
    <t>P30-18</t>
  </si>
  <si>
    <t>,P30-18,Filtration available with all models</t>
  </si>
  <si>
    <t>United States, Switzerland, Taiwan, Japan, Canada</t>
  </si>
  <si>
    <t>ES_1017241_P30-18_07022014125411_3224756</t>
  </si>
  <si>
    <t>E17-14</t>
  </si>
  <si>
    <t>,E17-14,Filtration available with all models</t>
  </si>
  <si>
    <t>ES_1017241_E17-14_06302014120711_5848047</t>
  </si>
  <si>
    <t>P30-14</t>
  </si>
  <si>
    <t>,P30-14,Filtration available with all models</t>
  </si>
  <si>
    <t>ES_1017241_P30-14_06302014143957_5778619</t>
  </si>
  <si>
    <t>P20-18</t>
  </si>
  <si>
    <t>,P20-18,Filtration available with all models</t>
  </si>
  <si>
    <t>ES_1017241_P20-18_07172014111600_2651483</t>
  </si>
  <si>
    <t>P20-20</t>
  </si>
  <si>
    <t>,P20-20,Filtration available with all models</t>
  </si>
  <si>
    <t>ES_1017241_P20-20_07022014160346_4507867</t>
  </si>
  <si>
    <t>P30-RS</t>
  </si>
  <si>
    <t>,P30-RS,Filtration available with all models</t>
  </si>
  <si>
    <t>ES_1017241_P30-RS_07022014161811_6980249</t>
  </si>
  <si>
    <t>BP20-20</t>
  </si>
  <si>
    <t>ES_1017241_BP20-20_11072016104750_8854944</t>
  </si>
  <si>
    <t>BP30-20</t>
  </si>
  <si>
    <t>ES_1017241_BP30-20_11102016142437_5460626</t>
  </si>
  <si>
    <t>IR-20</t>
  </si>
  <si>
    <t>ES_1017241_IR-20_12302017105210_2405512</t>
  </si>
  <si>
    <t>IR-18</t>
  </si>
  <si>
    <t>ES_1017241_IR-18_12292017214630_7058053</t>
  </si>
  <si>
    <t>IRC-14</t>
  </si>
  <si>
    <t>,IRC-14-B,; ,IRS-14,</t>
  </si>
  <si>
    <t>ES_1017241_IRC-14_12292017210144_7059900</t>
  </si>
  <si>
    <t>IRD-14</t>
  </si>
  <si>
    <t>,IRM-14,</t>
  </si>
  <si>
    <t>ES_1017241_IRD-14_12292017211408_3775751</t>
  </si>
  <si>
    <t>Vulcan (A division of ITW Food Equipment Group)</t>
  </si>
  <si>
    <t>Power Fry</t>
  </si>
  <si>
    <t>VK45</t>
  </si>
  <si>
    <t>ES_Power Fry_Yes_10102016140410_1000380</t>
  </si>
  <si>
    <t>VK65</t>
  </si>
  <si>
    <t>ES_Power Fry_Yes_10102016140410_1000381</t>
  </si>
  <si>
    <t>VK85</t>
  </si>
  <si>
    <t>ES_Power Fry_Yes_10102016140410_1000382</t>
  </si>
  <si>
    <t>TR45A</t>
  </si>
  <si>
    <t>TR45A,,; TR45C,TR45C,; TR45D,TR45D,; VFRY18,VFRY18,</t>
  </si>
  <si>
    <t>ES_TR45A_Yes_10102016140410_1000383</t>
  </si>
  <si>
    <t>TR65A</t>
  </si>
  <si>
    <t>ES_TR65A_Yes_10102016140410_1000386</t>
  </si>
  <si>
    <t>TR65D</t>
  </si>
  <si>
    <t>ES_TR65D_Yes_10102016140410_1000387</t>
  </si>
  <si>
    <t>TR65C</t>
  </si>
  <si>
    <t>ES_TR65C_Yes_10102016140410_1000388</t>
  </si>
  <si>
    <t>TR85A</t>
  </si>
  <si>
    <t>ES_TR85A_Yes_10102016140410_1000389</t>
  </si>
  <si>
    <t>TR85D</t>
  </si>
  <si>
    <t>ES_TR85D_Yes_10102016140410_1000390</t>
  </si>
  <si>
    <t>TR85C</t>
  </si>
  <si>
    <t>ES_TR85C_Yes_10102016140410_1000391</t>
  </si>
  <si>
    <t>1ER50D-1</t>
  </si>
  <si>
    <t>,1ER50D-2 1ER50D-3 1ER50A-1 1ER50A-2 1ER50A-3 1ER50C-1 1ER50C-2 1ER50C-3,</t>
  </si>
  <si>
    <t>ES_1ER50D-1_Yes_10282016145544_1000464</t>
  </si>
  <si>
    <t>1VEG35M-1</t>
  </si>
  <si>
    <t>,1VEG35M-2,</t>
  </si>
  <si>
    <t>ES_1VEG35M-1_Yes_04182017100736_1000686</t>
  </si>
  <si>
    <t>1ER85D-1</t>
  </si>
  <si>
    <t>,1ER85A-1,; ,1ER85A-2,; ,1ER85C-1,; ,1ER85C-2,; ,1ER85D-2,</t>
  </si>
  <si>
    <t>ES_1ER85D-1_Yes_05182017095344_1000724</t>
  </si>
  <si>
    <t>Countertop</t>
  </si>
  <si>
    <t>ES_CEF40_Yes_05182017151545_1000763</t>
  </si>
  <si>
    <t>BL idling</t>
  </si>
  <si>
    <t>BL cooking-SCG</t>
  </si>
  <si>
    <t>BL Efficiency-FSTC</t>
  </si>
  <si>
    <t>BL Efficiency-SCG</t>
  </si>
  <si>
    <t>Fryer op hours</t>
  </si>
  <si>
    <t>Idle %</t>
  </si>
  <si>
    <t>cooking %</t>
  </si>
  <si>
    <t>Idle burner time</t>
  </si>
  <si>
    <t>Cook burner time</t>
  </si>
  <si>
    <t>Idle op hr</t>
  </si>
  <si>
    <t>cook op hr</t>
  </si>
  <si>
    <t>Using burner time</t>
  </si>
  <si>
    <t>Using op hr &amp; rates</t>
  </si>
  <si>
    <t>Energy consumption</t>
  </si>
  <si>
    <t>therm/day</t>
  </si>
  <si>
    <t>EE</t>
  </si>
  <si>
    <t>BL</t>
  </si>
  <si>
    <t>therm/yr</t>
  </si>
  <si>
    <t>Idle</t>
  </si>
  <si>
    <t>Cook</t>
  </si>
  <si>
    <t>Operation days</t>
  </si>
  <si>
    <t>Actual Cook hours</t>
  </si>
  <si>
    <t>cook btu</t>
  </si>
  <si>
    <t>Btu</t>
  </si>
  <si>
    <t>cook hour</t>
  </si>
  <si>
    <t>hours</t>
  </si>
  <si>
    <t>Actual Idle hours</t>
  </si>
  <si>
    <t>idle btu</t>
  </si>
  <si>
    <t>idle hour</t>
  </si>
  <si>
    <t>3rd method (cook/idle hours)</t>
  </si>
  <si>
    <t>of fryer on time</t>
  </si>
  <si>
    <t>Idle + Cook</t>
  </si>
  <si>
    <t>Savings</t>
  </si>
  <si>
    <t>Appliance Type</t>
  </si>
  <si>
    <t>Make</t>
  </si>
  <si>
    <t>Model</t>
  </si>
  <si>
    <t>Stated Operation Hours/Day</t>
  </si>
  <si>
    <t>Calculated Operation Hours/Day</t>
  </si>
  <si>
    <t>Input Rate (BTU/hr)</t>
  </si>
  <si>
    <t>lbs Cooked (Per/Day)</t>
  </si>
  <si>
    <t>LB</t>
  </si>
  <si>
    <t>Fryer</t>
  </si>
  <si>
    <t>Dean</t>
  </si>
  <si>
    <t>CFD180GBLNS</t>
  </si>
  <si>
    <t>50-100</t>
  </si>
  <si>
    <t>FryMaster</t>
  </si>
  <si>
    <t>MJCFSD</t>
  </si>
  <si>
    <t xml:space="preserve">SG14 </t>
  </si>
  <si>
    <t>100-150</t>
  </si>
  <si>
    <t>SG14</t>
  </si>
  <si>
    <t>UltraFryer</t>
  </si>
  <si>
    <t>BP30-14(11D447)</t>
  </si>
  <si>
    <t>1000+</t>
  </si>
  <si>
    <t>CFHD160GBLC</t>
  </si>
  <si>
    <t>150-250</t>
  </si>
  <si>
    <t>SG18</t>
  </si>
  <si>
    <t>AZ</t>
  </si>
  <si>
    <t>350+</t>
  </si>
  <si>
    <t>D80GS</t>
  </si>
  <si>
    <t>SG14-JS</t>
  </si>
  <si>
    <t>&lt;50</t>
  </si>
  <si>
    <t>65C+</t>
  </si>
  <si>
    <t>SR152GN</t>
  </si>
  <si>
    <t xml:space="preserve">50-100 </t>
  </si>
  <si>
    <t>SCG Field monitoring (18 sites)</t>
  </si>
  <si>
    <t>Response</t>
  </si>
  <si>
    <t>Known Value (please specify)</t>
  </si>
  <si>
    <t>LBs (Median)</t>
  </si>
  <si>
    <t>&lt; 50 lbs</t>
  </si>
  <si>
    <t/>
  </si>
  <si>
    <t>50 - 100 lbs</t>
  </si>
  <si>
    <t>300+</t>
  </si>
  <si>
    <t>&gt; 200 lbs</t>
  </si>
  <si>
    <t>101 - 150 lbs</t>
  </si>
  <si>
    <t>Participants Survey (31 responses)</t>
  </si>
  <si>
    <t>Question 4: Primary Food</t>
  </si>
  <si>
    <t>Question 5: Food cooked (lbs)</t>
  </si>
  <si>
    <t>LB/Day</t>
  </si>
  <si>
    <t>French Fries</t>
  </si>
  <si>
    <t>50-150</t>
  </si>
  <si>
    <t>Vegetables, Chicken</t>
  </si>
  <si>
    <t>French Fries, Meat Patties, Onion rings</t>
  </si>
  <si>
    <t>250-350</t>
  </si>
  <si>
    <t>French Fries, Meat Patties</t>
  </si>
  <si>
    <t>French Fries, Chicken Patties, Onion rings</t>
  </si>
  <si>
    <t>Fries, Fish, Chicken Tenders, Onion Rings</t>
  </si>
  <si>
    <t>Chicken Wings, French Fries</t>
  </si>
  <si>
    <t>blank</t>
  </si>
  <si>
    <t>Chicken Wings, Fries</t>
  </si>
  <si>
    <t>Chicken Wings,Fries</t>
  </si>
  <si>
    <t>Chicken Wings</t>
  </si>
  <si>
    <t>Egg rolls, Chicken Nuggets, Chicken Strips, Onion rings</t>
  </si>
  <si>
    <t>Tacos Only</t>
  </si>
  <si>
    <t>Tacos, Egg rolls, Chicken Strips</t>
  </si>
  <si>
    <t>Onion rings, Fries, Chicken Tenders, Fries</t>
  </si>
  <si>
    <t>Fish Fries, Chicken Tenders, Onion Rings</t>
  </si>
  <si>
    <t>Fries, Chicken Nuggets, Fish</t>
  </si>
  <si>
    <t>French Fries, Chicken Nuggets, Fish</t>
  </si>
  <si>
    <t>Fries</t>
  </si>
  <si>
    <t>Chicken Products</t>
  </si>
  <si>
    <t>Chicken Nuggets and other chicken products</t>
  </si>
  <si>
    <t>Tacos</t>
  </si>
  <si>
    <t>Fries, Falafel</t>
  </si>
  <si>
    <t>Fries, Chicken nugget, Hamburger meat</t>
  </si>
  <si>
    <t>Chips, Wontons, French Fries</t>
  </si>
  <si>
    <t>Fries, Chicken Nuggets</t>
  </si>
  <si>
    <t>French Fries, Tortilla Chips, Chicken Tenders</t>
  </si>
  <si>
    <t>Chicken - Hash browns</t>
  </si>
  <si>
    <t>50-250</t>
  </si>
  <si>
    <t>Fries - Fish</t>
  </si>
  <si>
    <t>Fries only</t>
  </si>
  <si>
    <t>Meat</t>
  </si>
  <si>
    <t>Fish</t>
  </si>
  <si>
    <t>Chicken</t>
  </si>
  <si>
    <t>Hash Brown</t>
  </si>
  <si>
    <t>Fries, Chicken Wings, Tortilla Chips</t>
  </si>
  <si>
    <t>Chicken and Fries</t>
  </si>
  <si>
    <t>Potato Wedges, Wings, Motzorella Sticks</t>
  </si>
  <si>
    <t>French Fries - Onions - Sweet Potatoes</t>
  </si>
  <si>
    <t>Tortilla Chips</t>
  </si>
  <si>
    <t>10-15 lb</t>
  </si>
  <si>
    <t>Fries and Chicken Wings</t>
  </si>
  <si>
    <t>Shrimp, Fries, Chicken Parts</t>
  </si>
  <si>
    <t>Chicken Tempura 2 kinds, French Fries</t>
  </si>
  <si>
    <t>Tortillas, Pizzas, Chicken</t>
  </si>
  <si>
    <t>French Fries - Chulupas - Meats</t>
  </si>
  <si>
    <t>Fries - Chicken</t>
  </si>
  <si>
    <t>Fries - Nuggets</t>
  </si>
  <si>
    <t>Average Lb/day</t>
  </si>
  <si>
    <t>Overall Avg</t>
  </si>
  <si>
    <t>Lbs/day</t>
  </si>
  <si>
    <t>SCG Field Monitoring</t>
  </si>
  <si>
    <t>Overall Average (hrs/day)</t>
  </si>
  <si>
    <t>Onion</t>
  </si>
  <si>
    <t>Taco</t>
  </si>
  <si>
    <t>Hash</t>
  </si>
  <si>
    <t>Chip</t>
  </si>
  <si>
    <t>Food Types (Field Inspection Survey)</t>
  </si>
  <si>
    <t>Itron Impact Evaluation Report</t>
  </si>
  <si>
    <t>Popular Model Spec</t>
  </si>
  <si>
    <t>Qty</t>
  </si>
  <si>
    <t>MFG</t>
  </si>
  <si>
    <t xml:space="preserve">SCG Instant Rebates 2019 Rebated Equipment </t>
  </si>
  <si>
    <t>VEG35</t>
  </si>
  <si>
    <t>*Data current as of 8/20/19</t>
  </si>
  <si>
    <t>SCG Instant Rebate</t>
  </si>
  <si>
    <t>SCG Rebate</t>
  </si>
  <si>
    <t>PGE Rebate</t>
  </si>
  <si>
    <t>Cook Eff. %</t>
  </si>
  <si>
    <t>Idle Rate, Btu/hr</t>
  </si>
  <si>
    <t xml:space="preserve">SCG Instant Rebates </t>
  </si>
  <si>
    <t>Width</t>
  </si>
  <si>
    <t>Preheat Energy (Btu)</t>
  </si>
  <si>
    <t>Production Capacity (Lb/hr)</t>
  </si>
  <si>
    <t>Std + Large Vat</t>
  </si>
  <si>
    <t>Std+Large Vat</t>
  </si>
  <si>
    <t>SCG Baseline Tests</t>
  </si>
  <si>
    <t>Cook %</t>
  </si>
  <si>
    <t>Burner ON</t>
  </si>
  <si>
    <t>Unit ON</t>
  </si>
  <si>
    <t>D</t>
  </si>
  <si>
    <t>F</t>
  </si>
  <si>
    <t>Nominal Vat Width (base)</t>
  </si>
  <si>
    <t>Rated Oil Capacity (lb)  (base)</t>
  </si>
  <si>
    <t>idle energy rate (Btu/h or kW)  (base)</t>
  </si>
  <si>
    <t>energy efficiency (%)  (base)</t>
  </si>
  <si>
    <t>preheat energy</t>
  </si>
  <si>
    <t>SCG + FSTC</t>
  </si>
  <si>
    <t>hrs/day</t>
  </si>
  <si>
    <t>Itron Data</t>
  </si>
  <si>
    <t>SCG-1</t>
  </si>
  <si>
    <t xml:space="preserve">SCG-2 </t>
  </si>
  <si>
    <t xml:space="preserve">SCG-3 </t>
  </si>
  <si>
    <t xml:space="preserve">SCG-4  </t>
  </si>
  <si>
    <t xml:space="preserve">SCG-5 </t>
  </si>
  <si>
    <t xml:space="preserve">SCG-6 </t>
  </si>
  <si>
    <t>SCG-7</t>
  </si>
  <si>
    <t xml:space="preserve">SCG-8 </t>
  </si>
  <si>
    <t>SCG-9</t>
  </si>
  <si>
    <t xml:space="preserve">SCG-10  </t>
  </si>
  <si>
    <t>SCG-11</t>
  </si>
  <si>
    <t>SCG-12</t>
  </si>
  <si>
    <t>PreHeat (min)</t>
  </si>
  <si>
    <t>2015 ET Study</t>
  </si>
  <si>
    <t>Unknown</t>
  </si>
  <si>
    <t>Site #</t>
  </si>
  <si>
    <t>Existing Fryer
Btu/hr</t>
  </si>
  <si>
    <t>New Fryer
Btu/hr</t>
  </si>
  <si>
    <t>Existing Fryer therm/day</t>
  </si>
  <si>
    <t>New Fryer therm/day</t>
  </si>
  <si>
    <t>Savings therm/yr</t>
  </si>
  <si>
    <t>Saving %</t>
  </si>
  <si>
    <t>Energy Calculation from monitored data</t>
  </si>
  <si>
    <t>Average (excluding site #7)</t>
  </si>
  <si>
    <t>Baseline  therm/yr using calculated days/yr</t>
  </si>
  <si>
    <t>Usage/year</t>
  </si>
  <si>
    <t>EE cooking (Btu/hr)</t>
  </si>
  <si>
    <t>EE idling (Btu/hr)</t>
  </si>
  <si>
    <t>New Results</t>
  </si>
  <si>
    <t>BL idling-SCG</t>
  </si>
  <si>
    <t>2nd method (burner time + idle/cooking rates) (incorrect calculation)</t>
  </si>
  <si>
    <t>Cook Eff.</t>
  </si>
  <si>
    <t>Average of top 3</t>
  </si>
  <si>
    <t>Electric Fryers</t>
  </si>
  <si>
    <t>Elec-EE</t>
  </si>
  <si>
    <t>Appliance Category</t>
  </si>
  <si>
    <t>hours/yr</t>
  </si>
  <si>
    <t>hours/day</t>
  </si>
  <si>
    <t>ET Study (2015)</t>
  </si>
  <si>
    <t>Workpaper Revisino -01</t>
  </si>
  <si>
    <t>hr/yr</t>
  </si>
  <si>
    <t>days/yr, 12 SCG samples</t>
  </si>
  <si>
    <t>days/yr, 10 SCG samples, removing 2 outliers</t>
  </si>
  <si>
    <t>Enrollment Status</t>
  </si>
  <si>
    <t>NAICS</t>
  </si>
  <si>
    <t>NAICS Description</t>
  </si>
  <si>
    <t>Installation Date</t>
  </si>
  <si>
    <t>Measure Name</t>
  </si>
  <si>
    <t>Manufacturer</t>
  </si>
  <si>
    <t>Serial Number</t>
  </si>
  <si>
    <t>Purchased From</t>
  </si>
  <si>
    <t>Unit Of Measure</t>
  </si>
  <si>
    <t>Installed Quantity</t>
  </si>
  <si>
    <t>Climate Zone Code</t>
  </si>
  <si>
    <t>Building Type</t>
  </si>
  <si>
    <t>County</t>
  </si>
  <si>
    <t>Status</t>
  </si>
  <si>
    <t>Question 1: Issue or Problem</t>
  </si>
  <si>
    <t>Question 2: Equipment Type</t>
  </si>
  <si>
    <t>Question 2 (cont): Manufacturer</t>
  </si>
  <si>
    <t>Question 2 (cont): Model Number</t>
  </si>
  <si>
    <t>Question 3: CST/IST</t>
  </si>
  <si>
    <t>Question 6: Approx. Hours of Operation-  Time on</t>
  </si>
  <si>
    <t>Question 6: (cont) Time off</t>
  </si>
  <si>
    <t>Question 7: Approx Days of operation</t>
  </si>
  <si>
    <t xml:space="preserve">Question 8a: Approx. age of equipment </t>
  </si>
  <si>
    <t>Question 8b: Replaced Equipment condition</t>
  </si>
  <si>
    <t>Notes:</t>
  </si>
  <si>
    <t>Closed</t>
  </si>
  <si>
    <t>445110</t>
  </si>
  <si>
    <t>Supermarkets and Other Grocery (except Convenience) Stores</t>
  </si>
  <si>
    <t>07/24/2014</t>
  </si>
  <si>
    <t>Each</t>
  </si>
  <si>
    <t>9</t>
  </si>
  <si>
    <t>Los Angeles</t>
  </si>
  <si>
    <t>Installed &amp; currently operating</t>
  </si>
  <si>
    <t>Not known</t>
  </si>
  <si>
    <t>not known/ applicable</t>
  </si>
  <si>
    <t>2600580</t>
  </si>
  <si>
    <t>1405WF0013</t>
  </si>
  <si>
    <t>722211</t>
  </si>
  <si>
    <t>Limited Service Restaurants</t>
  </si>
  <si>
    <t>04/27/2016</t>
  </si>
  <si>
    <t>EEG242</t>
  </si>
  <si>
    <t>NX1603050</t>
  </si>
  <si>
    <t>6</t>
  </si>
  <si>
    <t>Ventura</t>
  </si>
  <si>
    <t>No</t>
  </si>
  <si>
    <t>24 Hours</t>
  </si>
  <si>
    <t>between 5 to 10 years</t>
  </si>
  <si>
    <t>good</t>
  </si>
  <si>
    <t>This is a double Fryer working. Advised Customer of Free Service.</t>
  </si>
  <si>
    <t>09/09/2015</t>
  </si>
  <si>
    <t>G15GC033957</t>
  </si>
  <si>
    <t>In good working order</t>
  </si>
  <si>
    <t>G15GC033958</t>
  </si>
  <si>
    <t>G15JA052492</t>
  </si>
  <si>
    <t>working well</t>
  </si>
  <si>
    <t>06/21/2016</t>
  </si>
  <si>
    <t>1606EP0006</t>
  </si>
  <si>
    <t>more than 15 years</t>
  </si>
  <si>
    <t xml:space="preserve">fair </t>
  </si>
  <si>
    <t>Customer will call for service as needed</t>
  </si>
  <si>
    <t>1606EP0007</t>
  </si>
  <si>
    <t>Will call for service as needed</t>
  </si>
  <si>
    <t>1606EP0008</t>
  </si>
  <si>
    <t>1606EP0009</t>
  </si>
  <si>
    <t>06/08/2016</t>
  </si>
  <si>
    <t>EEG-24*</t>
  </si>
  <si>
    <t>NX1605054</t>
  </si>
  <si>
    <t>10</t>
  </si>
  <si>
    <t>San Bernardino</t>
  </si>
  <si>
    <t>721110</t>
  </si>
  <si>
    <t>Hotels (except Casino Hotels) and Motels</t>
  </si>
  <si>
    <t>06/27/2016</t>
  </si>
  <si>
    <t>02N022NG</t>
  </si>
  <si>
    <t>8</t>
  </si>
  <si>
    <t>Yes</t>
  </si>
  <si>
    <t>Serial # S/B OZNOZZNG</t>
  </si>
  <si>
    <t>722110</t>
  </si>
  <si>
    <t>Full Service Restaurants</t>
  </si>
  <si>
    <t>07/11/2016</t>
  </si>
  <si>
    <t>G16CB012409</t>
  </si>
  <si>
    <t>16</t>
  </si>
  <si>
    <t>Equipment working well</t>
  </si>
  <si>
    <t>G16CB012405</t>
  </si>
  <si>
    <t>G16CB012413</t>
  </si>
  <si>
    <t>G16CB012417</t>
  </si>
  <si>
    <t>G16CB02421</t>
  </si>
  <si>
    <t>11/30/2016</t>
  </si>
  <si>
    <t>Commercial Full-Size Convection Oven-Gas</t>
  </si>
  <si>
    <t>Blodgett</t>
  </si>
  <si>
    <t>BDO-100G-ES</t>
  </si>
  <si>
    <t>5</t>
  </si>
  <si>
    <t>Santa Barbara</t>
  </si>
  <si>
    <t>07/07/2016</t>
  </si>
  <si>
    <t>G16DD037287</t>
  </si>
  <si>
    <t>No pre-existing/ not applicable</t>
  </si>
  <si>
    <t>G16DD037284</t>
  </si>
  <si>
    <t>All New</t>
  </si>
  <si>
    <t>G16DD037290</t>
  </si>
  <si>
    <t>G16DD037293</t>
  </si>
  <si>
    <t>G16DD037296</t>
  </si>
  <si>
    <t>08/23/2016</t>
  </si>
  <si>
    <t>1605EP0268</t>
  </si>
  <si>
    <t>Only closes Fryer to clean it. (1 Hour)</t>
  </si>
  <si>
    <t>1605EP0266</t>
  </si>
  <si>
    <t>1605EP0267</t>
  </si>
  <si>
    <t>1605EP0269</t>
  </si>
  <si>
    <t>French Fries only</t>
  </si>
  <si>
    <t>08/25/2016</t>
  </si>
  <si>
    <t>1608EP0146</t>
  </si>
  <si>
    <t>1608EP0147</t>
  </si>
  <si>
    <t>1608EP0148</t>
  </si>
  <si>
    <t>1608EP0149</t>
  </si>
  <si>
    <t>611110</t>
  </si>
  <si>
    <t>Elementary and Secondary Schools</t>
  </si>
  <si>
    <t>09/09/2016</t>
  </si>
  <si>
    <t>LVG</t>
  </si>
  <si>
    <t>SBU1604032</t>
  </si>
  <si>
    <t>Orange</t>
  </si>
  <si>
    <t>indistinguishable</t>
  </si>
  <si>
    <t>between 10 to 15 years</t>
  </si>
  <si>
    <t>Commercial Griddle-Gas per foot</t>
  </si>
  <si>
    <t>Per Foot</t>
  </si>
  <si>
    <t>poor</t>
  </si>
  <si>
    <t>Rational</t>
  </si>
  <si>
    <t>AccuTemp</t>
  </si>
  <si>
    <t>Commercial Combination Oven-Gas &lt;15 pan capacity</t>
  </si>
  <si>
    <t>SCCWE62NG</t>
  </si>
  <si>
    <t>10/10/2016</t>
  </si>
  <si>
    <t>305116</t>
  </si>
  <si>
    <t>Serial #s unreadable</t>
  </si>
  <si>
    <t>305016</t>
  </si>
  <si>
    <t>305216</t>
  </si>
  <si>
    <t>Serial #s not readable</t>
  </si>
  <si>
    <t>722320</t>
  </si>
  <si>
    <t>Caterers</t>
  </si>
  <si>
    <t>10/05/2016</t>
  </si>
  <si>
    <t>E102-G</t>
  </si>
  <si>
    <t>08162341</t>
  </si>
  <si>
    <t>4</t>
  </si>
  <si>
    <t>San Luis Obispo</t>
  </si>
  <si>
    <t>Beef, Chicken</t>
  </si>
  <si>
    <t xml:space="preserve">Customer uses our service </t>
  </si>
  <si>
    <t>12/08/2016</t>
  </si>
  <si>
    <t>1610EP0402</t>
  </si>
  <si>
    <t>13</t>
  </si>
  <si>
    <t>Tulare</t>
  </si>
  <si>
    <t>Customer has their own service Dept.</t>
  </si>
  <si>
    <t>1610EP0401</t>
  </si>
  <si>
    <t>1610EP0403</t>
  </si>
  <si>
    <t>1610EP0404</t>
  </si>
  <si>
    <t>04/14/2016</t>
  </si>
  <si>
    <t>Kern</t>
  </si>
  <si>
    <t>Customer is very pleased with our service Dept.</t>
  </si>
  <si>
    <t>G15LD088004</t>
  </si>
  <si>
    <t>814110</t>
  </si>
  <si>
    <t>Department Stores (except Discount Department Stores)</t>
  </si>
  <si>
    <t>Riverside</t>
  </si>
  <si>
    <t>08/01/2016</t>
  </si>
  <si>
    <t>071816CI049B</t>
  </si>
  <si>
    <t>03/28/2016</t>
  </si>
  <si>
    <t>G15JC067308</t>
  </si>
  <si>
    <t>G15J067304</t>
  </si>
  <si>
    <t>G15JC067300</t>
  </si>
  <si>
    <t>15</t>
  </si>
  <si>
    <t>Commercial Gas Conveyor Oven Large</t>
  </si>
  <si>
    <t>XLT</t>
  </si>
  <si>
    <t>03/15/2017</t>
  </si>
  <si>
    <t>650139795</t>
  </si>
  <si>
    <t xml:space="preserve">Front desk claiming chef is too busy to see me, and answered questions that she could </t>
  </si>
  <si>
    <t>Commercial Steamer-Gas</t>
  </si>
  <si>
    <t>02/01/2017</t>
  </si>
  <si>
    <t>161OMG0160</t>
  </si>
  <si>
    <t>Low usage - working well like new</t>
  </si>
  <si>
    <t>161OMG0156</t>
  </si>
  <si>
    <t>03/02/2017</t>
  </si>
  <si>
    <t>EEG-25*</t>
  </si>
  <si>
    <t>NY10701017</t>
  </si>
  <si>
    <t>Customer is not happy with the equipment. Has had a ot of problems - has own company service now</t>
  </si>
  <si>
    <t>04/02/2017</t>
  </si>
  <si>
    <t>ZEPH 100-G-ES</t>
  </si>
  <si>
    <t>712110</t>
  </si>
  <si>
    <t>Museums</t>
  </si>
  <si>
    <t>07/31/2017</t>
  </si>
  <si>
    <t>1702IA0058</t>
  </si>
  <si>
    <t>Equipment operated well, maintained by Staff</t>
  </si>
  <si>
    <t>1702IA0052</t>
  </si>
  <si>
    <t>1702IA0040</t>
  </si>
  <si>
    <t>531120</t>
  </si>
  <si>
    <t>Lessors of Nonresidential Buildings (except Miniwarehouses)</t>
  </si>
  <si>
    <t>09/02/2016</t>
  </si>
  <si>
    <t>SBU1607005</t>
  </si>
  <si>
    <t>Manager claims they can't give out any personal information about the company. Claims corp would call me.</t>
  </si>
  <si>
    <t>Taylor Company</t>
  </si>
  <si>
    <t>C845-**</t>
  </si>
  <si>
    <t>SM6074321</t>
  </si>
  <si>
    <t>SBU1607019</t>
  </si>
  <si>
    <t>C835-**</t>
  </si>
  <si>
    <t>SM6074718</t>
  </si>
  <si>
    <t>N6</t>
  </si>
  <si>
    <t>03/01/2017</t>
  </si>
  <si>
    <t>G16G-C059725</t>
  </si>
  <si>
    <t>11/28/2017</t>
  </si>
  <si>
    <t>No longer installed</t>
  </si>
  <si>
    <t>03/14/2017</t>
  </si>
  <si>
    <t>SBU1612057</t>
  </si>
  <si>
    <t>SBU1611071</t>
  </si>
  <si>
    <t>1611RV0102</t>
  </si>
  <si>
    <t>1611RV0101</t>
  </si>
  <si>
    <t>1611RV0103</t>
  </si>
  <si>
    <t>1605rv0002</t>
  </si>
  <si>
    <t>1605rv0003</t>
  </si>
  <si>
    <t>05/02/2016</t>
  </si>
  <si>
    <t>481828476</t>
  </si>
  <si>
    <t>Vulcan fryers were prototypes and served their time &amp; went on to different store per Danny (Manager)</t>
  </si>
  <si>
    <t>Ultra-Fryer</t>
  </si>
  <si>
    <t>Unreadable</t>
  </si>
  <si>
    <t>481828468</t>
  </si>
  <si>
    <t>481828472</t>
  </si>
  <si>
    <t>481828475</t>
  </si>
  <si>
    <t>311812</t>
  </si>
  <si>
    <t>Commercial Bakeries</t>
  </si>
  <si>
    <t>11/08/2017</t>
  </si>
  <si>
    <t>1708HG0084</t>
  </si>
  <si>
    <t>12/06/2017</t>
  </si>
  <si>
    <t>19832-1</t>
  </si>
  <si>
    <t>19832-2</t>
  </si>
  <si>
    <t>Installed but no longer operating</t>
  </si>
  <si>
    <t xml:space="preserve">unable to check to see if fryer is connected </t>
  </si>
  <si>
    <t>10/11/2017</t>
  </si>
  <si>
    <t>1709MG0011</t>
  </si>
  <si>
    <t>1708MG0103</t>
  </si>
  <si>
    <t>04/19/2017</t>
  </si>
  <si>
    <t>G16LC090439</t>
  </si>
  <si>
    <t>Equipment working well - Cust. aware of our service dept.</t>
  </si>
  <si>
    <t>G16JE060133</t>
  </si>
  <si>
    <t>G16JE060148</t>
  </si>
  <si>
    <t>G16JE060163</t>
  </si>
  <si>
    <t>G17FE041995</t>
  </si>
  <si>
    <t>G17FE041951</t>
  </si>
  <si>
    <t>G17FE041973</t>
  </si>
  <si>
    <t>11/03/2017</t>
  </si>
  <si>
    <t>54802-0-3-2017/34</t>
  </si>
  <si>
    <t>54802-0-1-2017/34</t>
  </si>
  <si>
    <t>54802-0-2-2017/34</t>
  </si>
  <si>
    <t>11/14/2017</t>
  </si>
  <si>
    <t>1607RW0008</t>
  </si>
  <si>
    <t>1607RW0006</t>
  </si>
  <si>
    <t>1607RW0007</t>
  </si>
  <si>
    <t>1607RW0009</t>
  </si>
  <si>
    <t>12/01/2017</t>
  </si>
  <si>
    <t>G17DB023081</t>
  </si>
  <si>
    <t>All Personnel are busy to come to talk to me</t>
  </si>
  <si>
    <t>10/02/2017</t>
  </si>
  <si>
    <t>G16LCO904361368291</t>
  </si>
  <si>
    <t>Customer will call when ready for appliance service</t>
  </si>
  <si>
    <t>Customer will call as service is needed</t>
  </si>
  <si>
    <t>G17AB1045031368291</t>
  </si>
  <si>
    <t>01/19/2018</t>
  </si>
  <si>
    <t>G18AC087924</t>
  </si>
  <si>
    <t>14</t>
  </si>
  <si>
    <t>Fryers working well</t>
  </si>
  <si>
    <t>G18AC087928</t>
  </si>
  <si>
    <t>02/16/2018</t>
  </si>
  <si>
    <t>G16GD061844</t>
  </si>
  <si>
    <t>There is an additional older fryer in use</t>
  </si>
  <si>
    <t>04/02/2018</t>
  </si>
  <si>
    <t>G62SI17102620474</t>
  </si>
  <si>
    <t>Receptionist claims all personnel are too busy to come to talk to me - She took the food survey sheets took photo copy. Said she would email it to me - never emailed it</t>
  </si>
  <si>
    <t>G62SI1710260473</t>
  </si>
  <si>
    <t>05/21/2018</t>
  </si>
  <si>
    <t>1805MG0012</t>
  </si>
  <si>
    <t>7</t>
  </si>
  <si>
    <t>Customer was not aware of free appliance safety check</t>
  </si>
  <si>
    <t>05/24/2018</t>
  </si>
  <si>
    <t>1803ID0086</t>
  </si>
  <si>
    <t xml:space="preserve">The serial # not found - Serial # found is 1803 ID 0085 (See pic) </t>
  </si>
  <si>
    <t>1803ID0087</t>
  </si>
  <si>
    <t>532210</t>
  </si>
  <si>
    <t>Consumer Electronics and Appliances Rental</t>
  </si>
  <si>
    <t>02/22/2018</t>
  </si>
  <si>
    <t>B-P20-20</t>
  </si>
  <si>
    <t>2330</t>
  </si>
  <si>
    <t>New Store - New Fryer</t>
  </si>
  <si>
    <t>2327</t>
  </si>
  <si>
    <t>2328</t>
  </si>
  <si>
    <t>2329</t>
  </si>
  <si>
    <t>2331</t>
  </si>
  <si>
    <t>2332</t>
  </si>
  <si>
    <t>08/08/2018</t>
  </si>
  <si>
    <t>G18AD090532</t>
  </si>
  <si>
    <t>Store and This Measure were new when installed</t>
  </si>
  <si>
    <t>G18FA0290407</t>
  </si>
  <si>
    <t>03/16/2018</t>
  </si>
  <si>
    <t>Picadillo - Meat - Chicken</t>
  </si>
  <si>
    <t>New Store - New Blodgettes</t>
  </si>
  <si>
    <t>013018CE130B</t>
  </si>
  <si>
    <t>3/17/2018</t>
  </si>
  <si>
    <t>3089</t>
  </si>
  <si>
    <t>Customer advised of Service</t>
  </si>
  <si>
    <t>1780</t>
  </si>
  <si>
    <t>Customer may call for servie</t>
  </si>
  <si>
    <t>1781</t>
  </si>
  <si>
    <t>1782</t>
  </si>
  <si>
    <t>3088</t>
  </si>
  <si>
    <t>3090</t>
  </si>
  <si>
    <t>311511</t>
  </si>
  <si>
    <t>Fluid Milk Manufacturing</t>
  </si>
  <si>
    <t>06/04/2018</t>
  </si>
  <si>
    <t>G17JD063317</t>
  </si>
  <si>
    <t>Fryer not heavily used - working well</t>
  </si>
  <si>
    <t>06/07/2018</t>
  </si>
  <si>
    <t>1804KE0218</t>
  </si>
  <si>
    <t>Customer will call for a safety check</t>
  </si>
  <si>
    <t>1804KE0217</t>
  </si>
  <si>
    <t>11/02/2018</t>
  </si>
  <si>
    <t>1809IO0123</t>
  </si>
  <si>
    <t>3/7/2018</t>
  </si>
  <si>
    <t>NY1710010</t>
  </si>
  <si>
    <t>08/30/2018</t>
  </si>
  <si>
    <t>G18EB030715</t>
  </si>
  <si>
    <t>Customer has own service Dept.</t>
  </si>
  <si>
    <t>G18EB030717</t>
  </si>
  <si>
    <t>G18EB030716</t>
  </si>
  <si>
    <t>G18EB030714</t>
  </si>
  <si>
    <t>G18EC031298</t>
  </si>
  <si>
    <t>G18EC031296</t>
  </si>
  <si>
    <t>G18EC031294</t>
  </si>
  <si>
    <t>01/31/2018</t>
  </si>
  <si>
    <t>X3F - 3270</t>
  </si>
  <si>
    <t>5775-0-0-2-2017/51</t>
  </si>
  <si>
    <t>5775-0-0-1-2017/51</t>
  </si>
  <si>
    <t>2017_SmMedComESPI_Eval_DraftReport.pdf</t>
  </si>
  <si>
    <t>Preheat Time (Min)</t>
  </si>
  <si>
    <t>Minutes</t>
  </si>
  <si>
    <t>Fryers rebate inspection (site visit)</t>
  </si>
  <si>
    <t>SCG field manotir data</t>
  </si>
  <si>
    <t>SCG field data resuts</t>
  </si>
  <si>
    <t>1st method (cook rate &amp; idle rate)</t>
  </si>
  <si>
    <t>EE cooking rate</t>
  </si>
  <si>
    <t>Participants Survey (Fryers)</t>
  </si>
  <si>
    <t>Approximate Time that Fryer is On - # of Hours per Day</t>
  </si>
  <si>
    <t>Approximate Time that Fryer is On - # of Days per Week</t>
  </si>
  <si>
    <t>Approximate Time that Fryer is On - # of Weeks per Year</t>
  </si>
  <si>
    <t>4-6 hrs</t>
  </si>
  <si>
    <t>5 days</t>
  </si>
  <si>
    <t>50 weeks/yr</t>
  </si>
  <si>
    <t>10-12 hrs</t>
  </si>
  <si>
    <t>7 days</t>
  </si>
  <si>
    <t>All the time</t>
  </si>
  <si>
    <t>48 weeks/yr</t>
  </si>
  <si>
    <t>2-4 hrs</t>
  </si>
  <si>
    <t>4 wks (1 month)</t>
  </si>
  <si>
    <t>12-14 hrs</t>
  </si>
  <si>
    <t>6 days</t>
  </si>
  <si>
    <t>51 weeks/yr</t>
  </si>
  <si>
    <t>0-2 hrs</t>
  </si>
  <si>
    <t>16-18 hrs</t>
  </si>
  <si>
    <t>22-24 hrs</t>
  </si>
  <si>
    <t>8-10 hrs</t>
  </si>
  <si>
    <t>14-16 hrs</t>
  </si>
  <si>
    <t>1 day</t>
  </si>
  <si>
    <t>24 wks (6 months)</t>
  </si>
  <si>
    <t>6-8 hrs</t>
  </si>
  <si>
    <t>On All the Time</t>
  </si>
  <si>
    <t>averages</t>
  </si>
  <si>
    <t>day/wk</t>
  </si>
  <si>
    <t>wk/yr</t>
  </si>
  <si>
    <t xml:space="preserve">Gap Analysis: </t>
  </si>
  <si>
    <t>PIER Study Normalized Operating Hours by Appliance Type</t>
  </si>
  <si>
    <t>Count of Status</t>
  </si>
  <si>
    <t>PY2017 Impact Evaluation Study Study</t>
  </si>
  <si>
    <t>1st Baseline</t>
  </si>
  <si>
    <t>Demand 
(kW)</t>
  </si>
  <si>
    <t>Energy 
(kWh/yr)</t>
  </si>
  <si>
    <t>Energy 
(th/yr)</t>
  </si>
  <si>
    <t>Water (Gal/yr)</t>
  </si>
  <si>
    <t>2020 Standard Size</t>
  </si>
  <si>
    <t>Source</t>
  </si>
  <si>
    <t>Performance</t>
  </si>
  <si>
    <t>Baseline Model</t>
  </si>
  <si>
    <t>Energy Efficient Model</t>
  </si>
  <si>
    <t>Fryer Size (inches)</t>
  </si>
  <si>
    <t>Preheat Time (min)</t>
  </si>
  <si>
    <t>Preheat Energy (kWh)</t>
  </si>
  <si>
    <t>Idle Energy Rate (kW)</t>
  </si>
  <si>
    <t>Idle Energy Rate (Btu/hr)</t>
  </si>
  <si>
    <t>Heavy Load Cooking Energy Efficiency (%)</t>
  </si>
  <si>
    <t>Production Capacity (lbs/hr)</t>
  </si>
  <si>
    <t>Operating Hours/Day</t>
  </si>
  <si>
    <t>SCG field data + Itron field data</t>
  </si>
  <si>
    <t>Operating Days/Year</t>
  </si>
  <si>
    <t>PG&amp;E Gap analysis, 2018</t>
  </si>
  <si>
    <t>Number of Preheats per Day (#/day)</t>
  </si>
  <si>
    <t>Pounds of Food Cooked per Day</t>
  </si>
  <si>
    <t>Multiple surveys, 2019, SCG</t>
  </si>
  <si>
    <t>ASTM Energy to Food (kWh/lb)</t>
  </si>
  <si>
    <t>ASTM Energy to Food (Btu/lb.)a</t>
  </si>
  <si>
    <t>Daily Energy Consumption (Btu)</t>
  </si>
  <si>
    <t>Usage time (cook + idle) (hrs/day)</t>
  </si>
  <si>
    <t>Annual Energy Consumption (therms)b</t>
  </si>
  <si>
    <t>Cooking idle time (hrs/day)</t>
  </si>
  <si>
    <t>Estimated Energy Savings (therms/yr)</t>
  </si>
  <si>
    <t>Cooking energy (kWh/day)</t>
  </si>
  <si>
    <t>Cooking energy (Btu/day)</t>
  </si>
  <si>
    <t>Idle energy (kWh/day)</t>
  </si>
  <si>
    <t>Idle Energy (Btu/day)</t>
  </si>
  <si>
    <t>Preheat energy (kWh/day)</t>
  </si>
  <si>
    <t>Preheat energy (Btu/day)</t>
  </si>
  <si>
    <t>Total daily energy usage (Btu/day)</t>
  </si>
  <si>
    <t>Total daily energy usage (kWh/day)</t>
  </si>
  <si>
    <t>Average demand (kW)</t>
  </si>
  <si>
    <t>Annual energy savings (kWh/yr)</t>
  </si>
  <si>
    <t>Cooking energy (therm/yr)</t>
  </si>
  <si>
    <t>Coincident Factor (CDF)</t>
  </si>
  <si>
    <t>Idle energy (therm/yr)</t>
  </si>
  <si>
    <t>Demand savings (kW)</t>
  </si>
  <si>
    <t>Warmup energy (therm/yr)</t>
  </si>
  <si>
    <t>Derated energy savings (disposition)</t>
  </si>
  <si>
    <t>ASTM</t>
  </si>
  <si>
    <t>Total fryers:</t>
  </si>
  <si>
    <t>% of units</t>
  </si>
  <si>
    <t>Fryers Weighted averages</t>
  </si>
  <si>
    <t>QTY</t>
  </si>
  <si>
    <t>Vat Width</t>
  </si>
  <si>
    <t>% of total</t>
  </si>
  <si>
    <t>Average of 4 sources</t>
  </si>
  <si>
    <t>Fryer on hours/day</t>
  </si>
  <si>
    <t>Each unit was monitored for 7~14 days</t>
  </si>
  <si>
    <t>Field Inspection Survey (108 responses)</t>
  </si>
  <si>
    <t>Multiple sources</t>
  </si>
  <si>
    <t>Test data (BL), Rebate weighted average (EE)</t>
  </si>
  <si>
    <t>Tested data</t>
  </si>
  <si>
    <t>Gas Standard Efficient</t>
  </si>
  <si>
    <t>Gas Standard Baseline</t>
  </si>
  <si>
    <t>Gas Standard + Large Efficient</t>
  </si>
  <si>
    <t>Gas Standard + Large Baseline</t>
  </si>
  <si>
    <t>Gas Standard Baseline (SCG + FSTC)</t>
  </si>
  <si>
    <t>Electric Standard Efficient</t>
  </si>
  <si>
    <t>Electric Large Efficient</t>
  </si>
  <si>
    <t>Electric Standard &amp; Large Efficient</t>
  </si>
  <si>
    <t>Electric Standard + Large Efficient</t>
  </si>
  <si>
    <t>Gas Large Efficient</t>
  </si>
  <si>
    <t>Gas Large Baseline</t>
  </si>
  <si>
    <t>french fry heavy load energy efficiency test</t>
  </si>
  <si>
    <t>input rate (Btu/h or kW)</t>
  </si>
  <si>
    <t>SCE</t>
  </si>
  <si>
    <t>FRY</t>
  </si>
  <si>
    <t>Elec-BL</t>
  </si>
  <si>
    <t>Baseline</t>
  </si>
  <si>
    <t>Electric Standard Baseline</t>
  </si>
  <si>
    <t>Electric Large Baseline</t>
  </si>
  <si>
    <t>Electric Standard + Large Baseline</t>
  </si>
  <si>
    <t>FSTL Tested data</t>
  </si>
  <si>
    <r>
      <rPr>
        <b/>
        <sz val="16"/>
        <color rgb="FFFF0000"/>
        <rFont val="Calibri"/>
        <family val="2"/>
        <scheme val="minor"/>
      </rPr>
      <t>Electric</t>
    </r>
    <r>
      <rPr>
        <b/>
        <sz val="16"/>
        <color theme="1"/>
        <rFont val="Calibri"/>
        <family val="2"/>
        <scheme val="minor"/>
      </rPr>
      <t xml:space="preserve"> Fryer Test Data per ASTM F1361 and F2144</t>
    </r>
  </si>
  <si>
    <r>
      <rPr>
        <b/>
        <sz val="16"/>
        <color rgb="FFFF0000"/>
        <rFont val="Calibri"/>
        <family val="2"/>
        <scheme val="minor"/>
      </rPr>
      <t>GAS</t>
    </r>
    <r>
      <rPr>
        <b/>
        <sz val="16"/>
        <color theme="1"/>
        <rFont val="Calibri"/>
        <family val="2"/>
        <scheme val="minor"/>
      </rPr>
      <t xml:space="preserve"> Fryer Test Data per ASTM F1361 and F2144 (FSTC/Frontier)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</si>
</sst>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#"/>
    <numFmt numFmtId="165" formatCode="&quot;$&quot;###"/>
    <numFmt numFmtId="166" formatCode="0.0"/>
    <numFmt numFmtId="167" formatCode="_(* #,##0_);_(* \(#,##0\);_(* &quot;-&quot;??_);_(@_)"/>
    <numFmt numFmtId="168" formatCode="[$-409]mmm\-yy;@"/>
    <numFmt numFmtId="169" formatCode="[$-10409]m/d/yyyy"/>
    <numFmt numFmtId="170" formatCode="[$-10409]#,##0.00;\(#,##0.00\)"/>
    <numFmt numFmtId="171" formatCode="[$-10409]#,##0.0000;\(#,##0.0000\)"/>
    <numFmt numFmtId="172" formatCode="[$-10409]&quot;$&quot;#,##0.00;\(&quot;$&quot;#,##0.00\)"/>
    <numFmt numFmtId="173" formatCode="_(* #,##0.0_);_(* \(#,##0.0\);_(* &quot;-&quot;??_);_(@_)"/>
    <numFmt numFmtId="174" formatCode="0.0%"/>
    <numFmt numFmtId="175" formatCode="_(* #,##0.000_);_(* \(#,##0.000\);_(* &quot;-&quot;??_);_(@_)"/>
    <numFmt numFmtId="176" formatCode="[$-F400]h:mm:ss\ AM/PM"/>
    <numFmt numFmtId="177" formatCode="[$-10409]#,##0;\(#,##0\)"/>
    <numFmt numFmtId="178" formatCode="0.000"/>
    <numFmt numFmtId="179" formatCode="#,##0.0"/>
  </numFmts>
  <fonts count="5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8"/>
      <name val="Calibri"/>
      <family val="2"/>
    </font>
    <font>
      <b/>
      <u/>
      <sz val="11"/>
      <color theme="1"/>
      <name val="Tw Cen MT"/>
      <family val="2"/>
    </font>
    <font>
      <sz val="10"/>
      <color theme="1"/>
      <name val="Tw Cen MT"/>
      <family val="2"/>
    </font>
    <font>
      <sz val="9"/>
      <color theme="1"/>
      <name val="Tw Cen MT"/>
      <family val="2"/>
    </font>
    <font>
      <sz val="9"/>
      <color rgb="FF000000"/>
      <name val="Tw Cen M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333333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4D4D4D"/>
      <name val="Calibri"/>
      <family val="2"/>
      <scheme val="minor"/>
    </font>
    <font>
      <b/>
      <sz val="11"/>
      <color theme="1"/>
      <name val="Tw Cen MT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4D4D4D"/>
      <name val="Tahoma"/>
      <family val="2"/>
    </font>
    <font>
      <b/>
      <sz val="11"/>
      <color rgb="FFFF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8"/>
      <name val="Calibri Light"/>
      <family val="2"/>
      <scheme val="major"/>
    </font>
    <font>
      <sz val="10"/>
      <name val="Arial"/>
      <family val="2"/>
    </font>
    <font>
      <b/>
      <sz val="10"/>
      <color theme="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rgb="FF0070C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rgb="FF7030A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i/>
      <sz val="10"/>
      <color theme="0" tint="-0.249977111117893"/>
      <name val="Calibri Light"/>
      <family val="2"/>
      <scheme val="major"/>
    </font>
    <font>
      <b/>
      <i/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0"/>
      <color theme="4"/>
      <name val="Calibri Light"/>
      <family val="2"/>
      <scheme val="major"/>
    </font>
    <font>
      <b/>
      <sz val="16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8"/>
      </patternFill>
    </fill>
    <fill>
      <patternFill patternType="solid">
        <fgColor theme="5" tint="-0.249977111117893"/>
        <bgColor rgb="FF384C70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84C70"/>
        <bgColor rgb="FF384C70"/>
      </patternFill>
    </fill>
    <fill>
      <patternFill patternType="solid">
        <fgColor theme="9" tint="0.39997558519241921"/>
        <bgColor rgb="FF384C7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rgb="FFFFC000"/>
        <bgColor indexed="8"/>
      </patternFill>
    </fill>
  </fills>
  <borders count="74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thick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rgb="FF8EA9DB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4E648A"/>
      </left>
      <right style="thin">
        <color rgb="FF4E648A"/>
      </right>
      <top/>
      <bottom/>
      <diagonal/>
    </border>
    <border>
      <left style="thin">
        <color rgb="FFE5E5E5"/>
      </left>
      <right style="thin">
        <color rgb="FFE5E5E5"/>
      </right>
      <top/>
      <bottom/>
      <diagonal/>
    </border>
    <border>
      <left style="thin">
        <color rgb="FFE5E5E5"/>
      </left>
      <right/>
      <top/>
      <bottom/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4E648A"/>
      </left>
      <right style="thin">
        <color rgb="FF4E648A"/>
      </right>
      <top style="thin">
        <color rgb="FF4E648A"/>
      </top>
      <bottom style="thin">
        <color rgb="FF4E648A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Fill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" fillId="0" borderId="0"/>
    <xf numFmtId="0" fontId="13" fillId="0" borderId="0"/>
    <xf numFmtId="0" fontId="36" fillId="23" borderId="60" applyNumberFormat="0" applyAlignment="0" applyProtection="0"/>
    <xf numFmtId="0" fontId="42" fillId="0" borderId="0"/>
  </cellStyleXfs>
  <cellXfs count="587">
    <xf numFmtId="0" fontId="0" fillId="0" borderId="0" xfId="0"/>
    <xf numFmtId="0" fontId="3" fillId="0" borderId="0" xfId="1" applyFont="1" applyFill="1" applyAlignment="1" applyProtection="1">
      <alignment horizontal="left"/>
    </xf>
    <xf numFmtId="0" fontId="2" fillId="0" borderId="0" xfId="1" applyFill="1" applyProtection="1"/>
    <xf numFmtId="0" fontId="4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5" fillId="2" borderId="0" xfId="1" applyFont="1" applyFill="1" applyProtection="1"/>
    <xf numFmtId="0" fontId="2" fillId="2" borderId="0" xfId="1" applyFill="1" applyProtection="1"/>
    <xf numFmtId="0" fontId="6" fillId="2" borderId="0" xfId="1" applyFont="1" applyFill="1" applyProtection="1"/>
    <xf numFmtId="0" fontId="7" fillId="3" borderId="1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0" xfId="1" applyFont="1" applyFill="1" applyAlignment="1" applyProtection="1">
      <alignment horizontal="center" vertical="center" wrapText="1"/>
    </xf>
    <xf numFmtId="164" fontId="8" fillId="0" borderId="0" xfId="1" applyNumberFormat="1" applyFont="1" applyFill="1" applyAlignment="1" applyProtection="1">
      <alignment horizontal="center" vertical="center" wrapText="1"/>
    </xf>
    <xf numFmtId="9" fontId="8" fillId="0" borderId="0" xfId="1" applyNumberFormat="1" applyFont="1" applyFill="1" applyAlignment="1" applyProtection="1">
      <alignment horizontal="center" vertical="center" wrapText="1"/>
    </xf>
    <xf numFmtId="165" fontId="8" fillId="0" borderId="0" xfId="1" applyNumberFormat="1" applyFont="1" applyFill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2" fontId="8" fillId="0" borderId="0" xfId="1" applyNumberFormat="1" applyFont="1" applyFill="1" applyAlignment="1" applyProtection="1">
      <alignment horizontal="center" vertical="center" wrapText="1"/>
    </xf>
    <xf numFmtId="0" fontId="2" fillId="0" borderId="6" xfId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166" fontId="0" fillId="4" borderId="0" xfId="0" applyNumberFormat="1" applyFill="1" applyAlignment="1">
      <alignment horizontal="center"/>
    </xf>
    <xf numFmtId="0" fontId="1" fillId="0" borderId="0" xfId="0" applyFont="1"/>
    <xf numFmtId="0" fontId="1" fillId="0" borderId="8" xfId="0" applyFont="1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13" xfId="0" applyNumberFormat="1" applyBorder="1"/>
    <xf numFmtId="4" fontId="0" fillId="0" borderId="0" xfId="0" applyNumberFormat="1" applyBorder="1"/>
    <xf numFmtId="4" fontId="0" fillId="0" borderId="17" xfId="0" applyNumberFormat="1" applyBorder="1"/>
    <xf numFmtId="167" fontId="0" fillId="0" borderId="13" xfId="2" applyNumberFormat="1" applyFont="1" applyBorder="1"/>
    <xf numFmtId="167" fontId="0" fillId="0" borderId="0" xfId="2" applyNumberFormat="1" applyFont="1" applyBorder="1"/>
    <xf numFmtId="167" fontId="0" fillId="0" borderId="17" xfId="2" applyNumberFormat="1" applyFont="1" applyBorder="1"/>
    <xf numFmtId="0" fontId="0" fillId="0" borderId="18" xfId="0" applyBorder="1"/>
    <xf numFmtId="0" fontId="0" fillId="0" borderId="19" xfId="0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167" fontId="0" fillId="0" borderId="18" xfId="2" applyNumberFormat="1" applyFont="1" applyBorder="1"/>
    <xf numFmtId="167" fontId="0" fillId="0" borderId="19" xfId="2" applyNumberFormat="1" applyFont="1" applyBorder="1"/>
    <xf numFmtId="167" fontId="0" fillId="0" borderId="20" xfId="2" applyNumberFormat="1" applyFont="1" applyBorder="1"/>
    <xf numFmtId="9" fontId="0" fillId="0" borderId="0" xfId="0" applyNumberFormat="1"/>
    <xf numFmtId="0" fontId="0" fillId="0" borderId="22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7" borderId="25" xfId="0" applyFill="1" applyBorder="1"/>
    <xf numFmtId="0" fontId="0" fillId="7" borderId="0" xfId="0" applyFill="1" applyBorder="1"/>
    <xf numFmtId="0" fontId="10" fillId="7" borderId="28" xfId="0" applyFont="1" applyFill="1" applyBorder="1"/>
    <xf numFmtId="1" fontId="10" fillId="7" borderId="28" xfId="0" applyNumberFormat="1" applyFont="1" applyFill="1" applyBorder="1" applyAlignment="1">
      <alignment horizontal="right"/>
    </xf>
    <xf numFmtId="1" fontId="10" fillId="7" borderId="29" xfId="0" applyNumberFormat="1" applyFont="1" applyFill="1" applyBorder="1" applyAlignment="1">
      <alignment horizontal="right"/>
    </xf>
    <xf numFmtId="9" fontId="0" fillId="7" borderId="25" xfId="0" applyNumberFormat="1" applyFill="1" applyBorder="1" applyAlignment="1">
      <alignment horizontal="right"/>
    </xf>
    <xf numFmtId="9" fontId="0" fillId="7" borderId="26" xfId="0" applyNumberFormat="1" applyFill="1" applyBorder="1" applyAlignment="1">
      <alignment horizontal="right"/>
    </xf>
    <xf numFmtId="9" fontId="0" fillId="7" borderId="0" xfId="0" applyNumberFormat="1" applyFill="1" applyBorder="1" applyAlignment="1">
      <alignment horizontal="right"/>
    </xf>
    <xf numFmtId="9" fontId="0" fillId="7" borderId="17" xfId="0" applyNumberFormat="1" applyFill="1" applyBorder="1" applyAlignment="1">
      <alignment horizontal="right"/>
    </xf>
    <xf numFmtId="0" fontId="1" fillId="8" borderId="30" xfId="0" applyFont="1" applyFill="1" applyBorder="1" applyAlignment="1">
      <alignment horizontal="center" wrapText="1"/>
    </xf>
    <xf numFmtId="0" fontId="1" fillId="8" borderId="31" xfId="0" applyFont="1" applyFill="1" applyBorder="1" applyAlignment="1">
      <alignment horizontal="left" wrapText="1"/>
    </xf>
    <xf numFmtId="0" fontId="1" fillId="8" borderId="31" xfId="0" applyFont="1" applyFill="1" applyBorder="1" applyAlignment="1">
      <alignment horizont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0" fontId="1" fillId="10" borderId="31" xfId="0" applyFont="1" applyFill="1" applyBorder="1" applyAlignment="1">
      <alignment horizontal="center" vertical="center" wrapText="1"/>
    </xf>
    <xf numFmtId="0" fontId="1" fillId="10" borderId="32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wrapText="1"/>
    </xf>
    <xf numFmtId="0" fontId="1" fillId="1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 wrapText="1"/>
    </xf>
    <xf numFmtId="3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 wrapText="1"/>
    </xf>
    <xf numFmtId="168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center" wrapText="1"/>
    </xf>
    <xf numFmtId="9" fontId="0" fillId="0" borderId="0" xfId="3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2" fontId="11" fillId="0" borderId="0" xfId="0" applyNumberFormat="1" applyFont="1" applyAlignment="1">
      <alignment horizontal="center" wrapText="1"/>
    </xf>
    <xf numFmtId="3" fontId="11" fillId="0" borderId="0" xfId="0" applyNumberFormat="1" applyFont="1" applyAlignment="1">
      <alignment horizontal="center" wrapText="1"/>
    </xf>
    <xf numFmtId="9" fontId="11" fillId="0" borderId="0" xfId="0" applyNumberFormat="1" applyFont="1" applyAlignment="1">
      <alignment horizontal="center" wrapText="1"/>
    </xf>
    <xf numFmtId="168" fontId="11" fillId="0" borderId="0" xfId="0" applyNumberFormat="1" applyFont="1" applyAlignment="1">
      <alignment horizontal="center" wrapText="1"/>
    </xf>
    <xf numFmtId="0" fontId="12" fillId="0" borderId="0" xfId="0" applyFont="1"/>
    <xf numFmtId="2" fontId="0" fillId="0" borderId="0" xfId="0" applyNumberFormat="1"/>
    <xf numFmtId="0" fontId="14" fillId="0" borderId="0" xfId="4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11" borderId="0" xfId="0" applyNumberFormat="1" applyFill="1"/>
    <xf numFmtId="0" fontId="0" fillId="11" borderId="0" xfId="0" applyFill="1" applyAlignment="1">
      <alignment horizontal="left" indent="2"/>
    </xf>
    <xf numFmtId="0" fontId="1" fillId="12" borderId="37" xfId="0" applyFont="1" applyFill="1" applyBorder="1"/>
    <xf numFmtId="0" fontId="1" fillId="12" borderId="36" xfId="0" applyFont="1" applyFill="1" applyBorder="1" applyAlignment="1">
      <alignment horizontal="left"/>
    </xf>
    <xf numFmtId="0" fontId="1" fillId="12" borderId="36" xfId="0" applyNumberFormat="1" applyFont="1" applyFill="1" applyBorder="1"/>
    <xf numFmtId="0" fontId="1" fillId="12" borderId="0" xfId="0" applyFont="1" applyFill="1"/>
    <xf numFmtId="0" fontId="1" fillId="12" borderId="37" xfId="0" applyFont="1" applyFill="1" applyBorder="1" applyAlignment="1">
      <alignment vertical="center" wrapText="1"/>
    </xf>
    <xf numFmtId="9" fontId="0" fillId="0" borderId="0" xfId="3" applyFont="1"/>
    <xf numFmtId="0" fontId="0" fillId="6" borderId="0" xfId="0" applyFill="1" applyAlignment="1">
      <alignment horizontal="left"/>
    </xf>
    <xf numFmtId="9" fontId="0" fillId="6" borderId="0" xfId="3" applyFont="1" applyFill="1"/>
    <xf numFmtId="0" fontId="0" fillId="6" borderId="0" xfId="0" applyNumberFormat="1" applyFill="1"/>
    <xf numFmtId="0" fontId="1" fillId="12" borderId="0" xfId="0" applyFont="1" applyFill="1" applyBorder="1"/>
    <xf numFmtId="0" fontId="1" fillId="12" borderId="0" xfId="0" applyNumberFormat="1" applyFont="1" applyFill="1" applyBorder="1"/>
    <xf numFmtId="9" fontId="14" fillId="0" borderId="0" xfId="3" applyFont="1" applyFill="1" applyBorder="1"/>
    <xf numFmtId="9" fontId="14" fillId="0" borderId="0" xfId="4" applyNumberFormat="1" applyFont="1" applyFill="1" applyBorder="1"/>
    <xf numFmtId="0" fontId="15" fillId="0" borderId="0" xfId="1" applyFont="1" applyFill="1" applyProtection="1"/>
    <xf numFmtId="0" fontId="0" fillId="0" borderId="0" xfId="0" applyAlignment="1">
      <alignment vertical="center"/>
    </xf>
    <xf numFmtId="0" fontId="16" fillId="13" borderId="38" xfId="0" applyFont="1" applyFill="1" applyBorder="1" applyAlignment="1">
      <alignment vertical="center"/>
    </xf>
    <xf numFmtId="0" fontId="16" fillId="13" borderId="38" xfId="0" applyFont="1" applyFill="1" applyBorder="1" applyAlignment="1">
      <alignment horizontal="right" vertical="center"/>
    </xf>
    <xf numFmtId="0" fontId="16" fillId="0" borderId="38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6" fillId="6" borderId="38" xfId="0" applyFont="1" applyFill="1" applyBorder="1" applyAlignment="1">
      <alignment vertical="center"/>
    </xf>
    <xf numFmtId="0" fontId="17" fillId="11" borderId="0" xfId="0" applyFont="1" applyFill="1" applyAlignment="1">
      <alignment vertical="center"/>
    </xf>
    <xf numFmtId="0" fontId="18" fillId="11" borderId="0" xfId="0" applyFont="1" applyFill="1" applyAlignment="1">
      <alignment horizontal="right" vertical="center"/>
    </xf>
    <xf numFmtId="0" fontId="17" fillId="11" borderId="0" xfId="0" applyFont="1" applyFill="1" applyAlignment="1">
      <alignment horizontal="right" vertical="center"/>
    </xf>
    <xf numFmtId="0" fontId="14" fillId="11" borderId="0" xfId="0" applyFont="1" applyFill="1" applyAlignment="1">
      <alignment horizontal="right" vertical="center"/>
    </xf>
    <xf numFmtId="0" fontId="19" fillId="0" borderId="0" xfId="4" applyFont="1" applyFill="1" applyBorder="1"/>
    <xf numFmtId="167" fontId="0" fillId="0" borderId="0" xfId="2" applyNumberFormat="1" applyFont="1"/>
    <xf numFmtId="43" fontId="0" fillId="0" borderId="0" xfId="0" applyNumberFormat="1"/>
    <xf numFmtId="14" fontId="0" fillId="0" borderId="0" xfId="0" applyNumberFormat="1"/>
    <xf numFmtId="167" fontId="0" fillId="0" borderId="0" xfId="0" applyNumberFormat="1"/>
    <xf numFmtId="9" fontId="1" fillId="0" borderId="0" xfId="3" applyFont="1"/>
    <xf numFmtId="43" fontId="1" fillId="0" borderId="0" xfId="0" applyNumberFormat="1" applyFont="1"/>
    <xf numFmtId="0" fontId="20" fillId="14" borderId="22" xfId="0" applyFont="1" applyFill="1" applyBorder="1" applyAlignment="1">
      <alignment horizontal="center" vertical="center" wrapText="1"/>
    </xf>
    <xf numFmtId="0" fontId="20" fillId="14" borderId="15" xfId="0" applyFont="1" applyFill="1" applyBorder="1" applyAlignment="1">
      <alignment horizontal="center" vertical="center" wrapText="1"/>
    </xf>
    <xf numFmtId="0" fontId="20" fillId="14" borderId="0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horizontal="center"/>
    </xf>
    <xf numFmtId="2" fontId="21" fillId="0" borderId="39" xfId="0" applyNumberFormat="1" applyFont="1" applyBorder="1" applyAlignment="1">
      <alignment horizontal="center"/>
    </xf>
    <xf numFmtId="2" fontId="22" fillId="0" borderId="39" xfId="0" applyNumberFormat="1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1" fillId="0" borderId="39" xfId="0" applyFont="1" applyBorder="1" applyAlignment="1">
      <alignment horizontal="center" vertical="center"/>
    </xf>
    <xf numFmtId="2" fontId="22" fillId="0" borderId="39" xfId="0" applyNumberFormat="1" applyFont="1" applyFill="1" applyBorder="1" applyAlignment="1">
      <alignment horizontal="center"/>
    </xf>
    <xf numFmtId="0" fontId="22" fillId="0" borderId="39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2" fontId="23" fillId="0" borderId="40" xfId="0" applyNumberFormat="1" applyFont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23" fillId="0" borderId="4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2" fontId="22" fillId="15" borderId="39" xfId="0" applyNumberFormat="1" applyFont="1" applyFill="1" applyBorder="1" applyAlignment="1">
      <alignment horizontal="center"/>
    </xf>
    <xf numFmtId="0" fontId="22" fillId="15" borderId="39" xfId="0" applyFont="1" applyFill="1" applyBorder="1" applyAlignment="1">
      <alignment horizontal="center"/>
    </xf>
    <xf numFmtId="0" fontId="22" fillId="15" borderId="39" xfId="0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/>
    </xf>
    <xf numFmtId="2" fontId="21" fillId="0" borderId="40" xfId="0" applyNumberFormat="1" applyFont="1" applyBorder="1" applyAlignment="1">
      <alignment horizontal="center"/>
    </xf>
    <xf numFmtId="2" fontId="22" fillId="15" borderId="40" xfId="0" applyNumberFormat="1" applyFont="1" applyFill="1" applyBorder="1" applyAlignment="1">
      <alignment horizontal="center"/>
    </xf>
    <xf numFmtId="0" fontId="22" fillId="15" borderId="40" xfId="0" applyFont="1" applyFill="1" applyBorder="1" applyAlignment="1">
      <alignment horizontal="center"/>
    </xf>
    <xf numFmtId="0" fontId="22" fillId="15" borderId="0" xfId="0" applyFont="1" applyFill="1" applyBorder="1" applyAlignment="1">
      <alignment horizontal="center" vertical="center"/>
    </xf>
    <xf numFmtId="0" fontId="26" fillId="16" borderId="41" xfId="0" applyFont="1" applyFill="1" applyBorder="1" applyAlignment="1">
      <alignment wrapText="1"/>
    </xf>
    <xf numFmtId="1" fontId="0" fillId="0" borderId="0" xfId="0" applyNumberFormat="1"/>
    <xf numFmtId="0" fontId="27" fillId="0" borderId="0" xfId="0" applyFont="1"/>
    <xf numFmtId="0" fontId="28" fillId="17" borderId="42" xfId="1" applyNumberFormat="1" applyFont="1" applyFill="1" applyBorder="1" applyAlignment="1">
      <alignment horizontal="center" vertical="top" wrapText="1" readingOrder="1"/>
    </xf>
    <xf numFmtId="0" fontId="28" fillId="17" borderId="0" xfId="1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center" vertical="top"/>
    </xf>
    <xf numFmtId="0" fontId="29" fillId="0" borderId="43" xfId="1" applyNumberFormat="1" applyFont="1" applyFill="1" applyBorder="1" applyAlignment="1">
      <alignment horizontal="center" vertical="top" wrapText="1" readingOrder="1"/>
    </xf>
    <xf numFmtId="0" fontId="29" fillId="0" borderId="44" xfId="1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Alignment="1">
      <alignment horizontal="center" vertical="top"/>
    </xf>
    <xf numFmtId="0" fontId="0" fillId="0" borderId="0" xfId="0" applyAlignment="1">
      <alignment horizontal="right"/>
    </xf>
    <xf numFmtId="1" fontId="0" fillId="4" borderId="0" xfId="0" applyNumberFormat="1" applyFill="1" applyAlignment="1">
      <alignment horizontal="center"/>
    </xf>
    <xf numFmtId="2" fontId="22" fillId="0" borderId="15" xfId="0" applyNumberFormat="1" applyFont="1" applyBorder="1" applyAlignment="1">
      <alignment horizontal="center"/>
    </xf>
    <xf numFmtId="2" fontId="22" fillId="0" borderId="15" xfId="0" applyNumberFormat="1" applyFont="1" applyFill="1" applyBorder="1" applyAlignment="1">
      <alignment horizontal="center"/>
    </xf>
    <xf numFmtId="2" fontId="23" fillId="0" borderId="15" xfId="0" applyNumberFormat="1" applyFont="1" applyBorder="1" applyAlignment="1">
      <alignment horizontal="center"/>
    </xf>
    <xf numFmtId="2" fontId="22" fillId="15" borderId="15" xfId="0" applyNumberFormat="1" applyFont="1" applyFill="1" applyBorder="1" applyAlignment="1">
      <alignment horizontal="center"/>
    </xf>
    <xf numFmtId="1" fontId="22" fillId="0" borderId="15" xfId="0" applyNumberFormat="1" applyFont="1" applyBorder="1" applyAlignment="1">
      <alignment horizontal="center"/>
    </xf>
    <xf numFmtId="0" fontId="1" fillId="6" borderId="0" xfId="0" applyFont="1" applyFill="1"/>
    <xf numFmtId="166" fontId="1" fillId="6" borderId="0" xfId="0" applyNumberFormat="1" applyFont="1" applyFill="1"/>
    <xf numFmtId="43" fontId="1" fillId="6" borderId="0" xfId="0" applyNumberFormat="1" applyFont="1" applyFill="1"/>
    <xf numFmtId="0" fontId="0" fillId="0" borderId="0" xfId="0" applyFill="1"/>
    <xf numFmtId="43" fontId="1" fillId="0" borderId="0" xfId="0" applyNumberFormat="1" applyFont="1" applyFill="1"/>
    <xf numFmtId="0" fontId="1" fillId="0" borderId="0" xfId="0" applyFont="1" applyFill="1"/>
    <xf numFmtId="0" fontId="16" fillId="18" borderId="38" xfId="0" applyFont="1" applyFill="1" applyBorder="1" applyAlignment="1">
      <alignment vertical="center"/>
    </xf>
    <xf numFmtId="0" fontId="16" fillId="18" borderId="38" xfId="0" applyFont="1" applyFill="1" applyBorder="1" applyAlignment="1">
      <alignment horizontal="right" vertical="center"/>
    </xf>
    <xf numFmtId="44" fontId="0" fillId="0" borderId="0" xfId="0" applyNumberFormat="1" applyAlignment="1"/>
    <xf numFmtId="44" fontId="1" fillId="9" borderId="30" xfId="0" applyNumberFormat="1" applyFont="1" applyFill="1" applyBorder="1" applyAlignment="1">
      <alignment horizontal="center" vertical="center"/>
    </xf>
    <xf numFmtId="44" fontId="1" fillId="9" borderId="32" xfId="0" applyNumberFormat="1" applyFont="1" applyFill="1" applyBorder="1" applyAlignment="1">
      <alignment horizontal="center" vertical="center"/>
    </xf>
    <xf numFmtId="44" fontId="1" fillId="9" borderId="33" xfId="0" applyNumberFormat="1" applyFont="1" applyFill="1" applyBorder="1" applyAlignment="1">
      <alignment horizontal="center" vertical="center"/>
    </xf>
    <xf numFmtId="44" fontId="1" fillId="10" borderId="30" xfId="0" applyNumberFormat="1" applyFont="1" applyFill="1" applyBorder="1" applyAlignment="1">
      <alignment horizontal="center" vertical="center"/>
    </xf>
    <xf numFmtId="44" fontId="1" fillId="10" borderId="34" xfId="0" applyNumberFormat="1" applyFont="1" applyFill="1" applyBorder="1" applyAlignment="1">
      <alignment horizontal="center" vertical="center"/>
    </xf>
    <xf numFmtId="44" fontId="1" fillId="10" borderId="31" xfId="0" applyNumberFormat="1" applyFont="1" applyFill="1" applyBorder="1" applyAlignment="1">
      <alignment horizontal="center" vertical="center"/>
    </xf>
    <xf numFmtId="44" fontId="1" fillId="10" borderId="32" xfId="0" applyNumberFormat="1" applyFont="1" applyFill="1" applyBorder="1" applyAlignment="1">
      <alignment horizontal="center" vertical="center"/>
    </xf>
    <xf numFmtId="44" fontId="1" fillId="10" borderId="35" xfId="0" applyNumberFormat="1" applyFont="1" applyFill="1" applyBorder="1" applyAlignment="1">
      <alignment horizontal="center" vertical="center"/>
    </xf>
    <xf numFmtId="166" fontId="0" fillId="0" borderId="0" xfId="0" applyNumberFormat="1"/>
    <xf numFmtId="0" fontId="30" fillId="6" borderId="0" xfId="0" applyFont="1" applyFill="1" applyBorder="1" applyAlignment="1">
      <alignment horizontal="center"/>
    </xf>
    <xf numFmtId="1" fontId="1" fillId="6" borderId="0" xfId="0" applyNumberFormat="1" applyFont="1" applyFill="1"/>
    <xf numFmtId="0" fontId="21" fillId="6" borderId="0" xfId="0" applyFont="1" applyFill="1" applyBorder="1" applyAlignment="1">
      <alignment horizontal="center"/>
    </xf>
    <xf numFmtId="0" fontId="1" fillId="19" borderId="45" xfId="0" applyFont="1" applyFill="1" applyBorder="1" applyAlignment="1">
      <alignment horizontal="left"/>
    </xf>
    <xf numFmtId="0" fontId="1" fillId="19" borderId="45" xfId="0" applyNumberFormat="1" applyFont="1" applyFill="1" applyBorder="1"/>
    <xf numFmtId="0" fontId="1" fillId="0" borderId="28" xfId="0" applyFont="1" applyBorder="1" applyAlignment="1">
      <alignment horizontal="left" indent="1"/>
    </xf>
    <xf numFmtId="0" fontId="1" fillId="0" borderId="28" xfId="0" applyNumberFormat="1" applyFont="1" applyBorder="1"/>
    <xf numFmtId="0" fontId="1" fillId="0" borderId="46" xfId="0" applyFont="1" applyBorder="1" applyAlignment="1">
      <alignment horizontal="left" indent="1"/>
    </xf>
    <xf numFmtId="0" fontId="1" fillId="0" borderId="46" xfId="0" applyNumberFormat="1" applyFont="1" applyBorder="1"/>
    <xf numFmtId="0" fontId="0" fillId="6" borderId="0" xfId="0" applyFill="1" applyAlignment="1">
      <alignment horizontal="left" indent="2"/>
    </xf>
    <xf numFmtId="0" fontId="10" fillId="0" borderId="0" xfId="0" applyFont="1"/>
    <xf numFmtId="43" fontId="0" fillId="0" borderId="0" xfId="2" applyFont="1"/>
    <xf numFmtId="173" fontId="0" fillId="0" borderId="0" xfId="2" applyNumberFormat="1" applyFont="1"/>
    <xf numFmtId="9" fontId="8" fillId="6" borderId="0" xfId="1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166" fontId="0" fillId="0" borderId="13" xfId="0" applyNumberFormat="1" applyBorder="1"/>
    <xf numFmtId="166" fontId="0" fillId="0" borderId="0" xfId="0" applyNumberFormat="1" applyBorder="1"/>
    <xf numFmtId="166" fontId="0" fillId="0" borderId="17" xfId="0" applyNumberFormat="1" applyBorder="1"/>
    <xf numFmtId="43" fontId="1" fillId="0" borderId="0" xfId="2" applyFont="1"/>
    <xf numFmtId="43" fontId="0" fillId="0" borderId="0" xfId="2" applyNumberFormat="1" applyFont="1"/>
    <xf numFmtId="167" fontId="1" fillId="0" borderId="0" xfId="2" applyNumberFormat="1" applyFont="1"/>
    <xf numFmtId="166" fontId="0" fillId="0" borderId="18" xfId="2" applyNumberFormat="1" applyFont="1" applyBorder="1"/>
    <xf numFmtId="166" fontId="0" fillId="0" borderId="19" xfId="2" applyNumberFormat="1" applyFont="1" applyBorder="1"/>
    <xf numFmtId="166" fontId="0" fillId="0" borderId="20" xfId="2" applyNumberFormat="1" applyFont="1" applyBorder="1"/>
    <xf numFmtId="166" fontId="0" fillId="0" borderId="14" xfId="0" applyNumberFormat="1" applyBorder="1"/>
    <xf numFmtId="166" fontId="0" fillId="0" borderId="15" xfId="0" applyNumberFormat="1" applyBorder="1"/>
    <xf numFmtId="166" fontId="0" fillId="0" borderId="16" xfId="0" applyNumberFormat="1" applyBorder="1"/>
    <xf numFmtId="0" fontId="1" fillId="0" borderId="0" xfId="0" applyFont="1" applyAlignment="1">
      <alignment wrapText="1"/>
    </xf>
    <xf numFmtId="43" fontId="1" fillId="0" borderId="0" xfId="2" applyNumberFormat="1" applyFont="1"/>
    <xf numFmtId="0" fontId="11" fillId="11" borderId="0" xfId="0" applyNumberFormat="1" applyFont="1" applyFill="1"/>
    <xf numFmtId="9" fontId="0" fillId="11" borderId="0" xfId="3" applyFont="1" applyFill="1"/>
    <xf numFmtId="0" fontId="1" fillId="6" borderId="0" xfId="0" applyFont="1" applyFill="1" applyAlignment="1">
      <alignment horizontal="right"/>
    </xf>
    <xf numFmtId="167" fontId="1" fillId="0" borderId="0" xfId="0" applyNumberFormat="1" applyFont="1"/>
    <xf numFmtId="0" fontId="0" fillId="6" borderId="0" xfId="0" applyFill="1" applyBorder="1"/>
    <xf numFmtId="0" fontId="1" fillId="8" borderId="47" xfId="0" applyFont="1" applyFill="1" applyBorder="1" applyAlignment="1">
      <alignment horizontal="center" wrapText="1"/>
    </xf>
    <xf numFmtId="0" fontId="1" fillId="8" borderId="49" xfId="0" applyFont="1" applyFill="1" applyBorder="1" applyAlignment="1">
      <alignment horizontal="left" wrapText="1"/>
    </xf>
    <xf numFmtId="0" fontId="1" fillId="8" borderId="49" xfId="0" applyFont="1" applyFill="1" applyBorder="1" applyAlignment="1">
      <alignment horizontal="center" wrapText="1"/>
    </xf>
    <xf numFmtId="0" fontId="1" fillId="9" borderId="48" xfId="0" applyFont="1" applyFill="1" applyBorder="1" applyAlignment="1">
      <alignment horizontal="center" vertical="center" wrapText="1"/>
    </xf>
    <xf numFmtId="0" fontId="1" fillId="10" borderId="49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center" wrapText="1"/>
    </xf>
    <xf numFmtId="0" fontId="1" fillId="10" borderId="5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center" wrapText="1"/>
    </xf>
    <xf numFmtId="3" fontId="0" fillId="0" borderId="9" xfId="0" applyNumberFormat="1" applyBorder="1" applyAlignment="1">
      <alignment horizontal="center" wrapText="1"/>
    </xf>
    <xf numFmtId="174" fontId="0" fillId="0" borderId="9" xfId="0" applyNumberFormat="1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3" fontId="0" fillId="0" borderId="19" xfId="0" applyNumberFormat="1" applyBorder="1" applyAlignment="1">
      <alignment horizontal="center"/>
    </xf>
    <xf numFmtId="174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3" fontId="0" fillId="6" borderId="0" xfId="0" applyNumberFormat="1" applyFill="1" applyBorder="1" applyAlignment="1">
      <alignment horizontal="center"/>
    </xf>
    <xf numFmtId="174" fontId="0" fillId="6" borderId="0" xfId="0" applyNumberFormat="1" applyFill="1" applyAlignment="1">
      <alignment horizontal="center"/>
    </xf>
    <xf numFmtId="2" fontId="0" fillId="7" borderId="25" xfId="0" applyNumberFormat="1" applyFill="1" applyBorder="1" applyAlignment="1">
      <alignment horizontal="right"/>
    </xf>
    <xf numFmtId="2" fontId="0" fillId="7" borderId="26" xfId="0" applyNumberFormat="1" applyFill="1" applyBorder="1" applyAlignment="1">
      <alignment horizontal="right"/>
    </xf>
    <xf numFmtId="9" fontId="0" fillId="7" borderId="25" xfId="3" applyFont="1" applyFill="1" applyBorder="1" applyAlignment="1">
      <alignment horizontal="right"/>
    </xf>
    <xf numFmtId="2" fontId="0" fillId="7" borderId="0" xfId="0" applyNumberFormat="1" applyFill="1" applyBorder="1" applyAlignment="1">
      <alignment horizontal="right"/>
    </xf>
    <xf numFmtId="2" fontId="0" fillId="7" borderId="17" xfId="0" applyNumberFormat="1" applyFill="1" applyBorder="1" applyAlignment="1">
      <alignment horizontal="right"/>
    </xf>
    <xf numFmtId="9" fontId="0" fillId="7" borderId="0" xfId="3" applyFont="1" applyFill="1" applyBorder="1" applyAlignment="1">
      <alignment horizontal="right"/>
    </xf>
    <xf numFmtId="0" fontId="1" fillId="10" borderId="9" xfId="0" applyFont="1" applyFill="1" applyBorder="1" applyAlignment="1">
      <alignment horizontal="center" vertical="center" wrapText="1"/>
    </xf>
    <xf numFmtId="0" fontId="0" fillId="6" borderId="13" xfId="0" applyFill="1" applyBorder="1"/>
    <xf numFmtId="0" fontId="32" fillId="6" borderId="53" xfId="0" applyFont="1" applyFill="1" applyBorder="1"/>
    <xf numFmtId="0" fontId="0" fillId="0" borderId="25" xfId="0" applyBorder="1"/>
    <xf numFmtId="0" fontId="0" fillId="0" borderId="54" xfId="0" applyBorder="1"/>
    <xf numFmtId="0" fontId="0" fillId="0" borderId="55" xfId="0" applyBorder="1"/>
    <xf numFmtId="0" fontId="0" fillId="0" borderId="28" xfId="0" applyFill="1" applyBorder="1"/>
    <xf numFmtId="4" fontId="0" fillId="0" borderId="27" xfId="0" applyNumberFormat="1" applyBorder="1"/>
    <xf numFmtId="4" fontId="0" fillId="0" borderId="28" xfId="0" applyNumberFormat="1" applyBorder="1"/>
    <xf numFmtId="4" fontId="0" fillId="0" borderId="29" xfId="0" applyNumberFormat="1" applyBorder="1"/>
    <xf numFmtId="167" fontId="0" fillId="0" borderId="28" xfId="2" applyNumberFormat="1" applyFont="1" applyBorder="1"/>
    <xf numFmtId="167" fontId="0" fillId="0" borderId="29" xfId="2" applyNumberFormat="1" applyFont="1" applyBorder="1"/>
    <xf numFmtId="167" fontId="0" fillId="0" borderId="27" xfId="2" applyNumberFormat="1" applyFont="1" applyBorder="1"/>
    <xf numFmtId="166" fontId="0" fillId="0" borderId="27" xfId="0" applyNumberFormat="1" applyBorder="1"/>
    <xf numFmtId="166" fontId="0" fillId="0" borderId="28" xfId="0" applyNumberFormat="1" applyBorder="1"/>
    <xf numFmtId="166" fontId="0" fillId="0" borderId="29" xfId="0" applyNumberFormat="1" applyBorder="1"/>
    <xf numFmtId="166" fontId="0" fillId="0" borderId="56" xfId="0" applyNumberFormat="1" applyBorder="1"/>
    <xf numFmtId="0" fontId="1" fillId="0" borderId="53" xfId="0" applyFont="1" applyBorder="1"/>
    <xf numFmtId="0" fontId="32" fillId="0" borderId="54" xfId="0" applyFont="1" applyFill="1" applyBorder="1"/>
    <xf numFmtId="166" fontId="0" fillId="0" borderId="40" xfId="0" applyNumberFormat="1" applyBorder="1"/>
    <xf numFmtId="0" fontId="0" fillId="0" borderId="28" xfId="0" applyBorder="1"/>
    <xf numFmtId="0" fontId="27" fillId="0" borderId="53" xfId="0" applyFont="1" applyBorder="1"/>
    <xf numFmtId="0" fontId="0" fillId="0" borderId="57" xfId="0" applyBorder="1"/>
    <xf numFmtId="0" fontId="0" fillId="0" borderId="40" xfId="0" applyBorder="1"/>
    <xf numFmtId="0" fontId="0" fillId="11" borderId="0" xfId="0" applyFill="1" applyBorder="1"/>
    <xf numFmtId="1" fontId="0" fillId="0" borderId="0" xfId="0" applyNumberFormat="1" applyBorder="1"/>
    <xf numFmtId="1" fontId="0" fillId="0" borderId="28" xfId="0" applyNumberFormat="1" applyBorder="1"/>
    <xf numFmtId="3" fontId="0" fillId="0" borderId="0" xfId="0" applyNumberFormat="1" applyBorder="1"/>
    <xf numFmtId="9" fontId="0" fillId="0" borderId="40" xfId="0" applyNumberFormat="1" applyBorder="1"/>
    <xf numFmtId="3" fontId="0" fillId="0" borderId="54" xfId="0" applyNumberFormat="1" applyBorder="1"/>
    <xf numFmtId="2" fontId="0" fillId="0" borderId="0" xfId="0" applyNumberFormat="1" applyBorder="1"/>
    <xf numFmtId="2" fontId="0" fillId="0" borderId="40" xfId="0" applyNumberFormat="1" applyBorder="1"/>
    <xf numFmtId="9" fontId="0" fillId="0" borderId="56" xfId="3" applyFont="1" applyBorder="1"/>
    <xf numFmtId="2" fontId="8" fillId="6" borderId="0" xfId="1" applyNumberFormat="1" applyFont="1" applyFill="1" applyAlignment="1" applyProtection="1">
      <alignment horizontal="center" vertical="center" wrapText="1"/>
    </xf>
    <xf numFmtId="1" fontId="1" fillId="0" borderId="0" xfId="0" applyNumberFormat="1" applyFont="1"/>
    <xf numFmtId="0" fontId="0" fillId="0" borderId="0" xfId="0" applyBorder="1" applyAlignment="1">
      <alignment horizontal="right"/>
    </xf>
    <xf numFmtId="0" fontId="0" fillId="0" borderId="28" xfId="0" applyBorder="1" applyAlignment="1">
      <alignment horizontal="right"/>
    </xf>
    <xf numFmtId="0" fontId="33" fillId="0" borderId="54" xfId="0" applyFont="1" applyBorder="1"/>
    <xf numFmtId="166" fontId="0" fillId="0" borderId="13" xfId="0" applyNumberFormat="1" applyFont="1" applyBorder="1"/>
    <xf numFmtId="166" fontId="0" fillId="0" borderId="0" xfId="0" applyNumberFormat="1" applyFont="1" applyBorder="1"/>
    <xf numFmtId="166" fontId="0" fillId="0" borderId="17" xfId="0" applyNumberFormat="1" applyFont="1" applyBorder="1"/>
    <xf numFmtId="4" fontId="0" fillId="0" borderId="13" xfId="0" applyNumberFormat="1" applyFont="1" applyBorder="1"/>
    <xf numFmtId="4" fontId="0" fillId="0" borderId="0" xfId="0" applyNumberFormat="1" applyFont="1" applyBorder="1"/>
    <xf numFmtId="4" fontId="0" fillId="0" borderId="17" xfId="0" applyNumberFormat="1" applyFont="1" applyBorder="1"/>
    <xf numFmtId="167" fontId="9" fillId="0" borderId="0" xfId="2" applyNumberFormat="1" applyFont="1" applyBorder="1"/>
    <xf numFmtId="167" fontId="9" fillId="0" borderId="17" xfId="2" applyNumberFormat="1" applyFont="1" applyBorder="1"/>
    <xf numFmtId="167" fontId="9" fillId="0" borderId="13" xfId="2" applyNumberFormat="1" applyFont="1" applyBorder="1"/>
    <xf numFmtId="173" fontId="0" fillId="0" borderId="19" xfId="2" applyNumberFormat="1" applyFont="1" applyBorder="1"/>
    <xf numFmtId="173" fontId="0" fillId="0" borderId="20" xfId="2" applyNumberFormat="1" applyFont="1" applyBorder="1"/>
    <xf numFmtId="43" fontId="0" fillId="0" borderId="19" xfId="2" applyNumberFormat="1" applyFont="1" applyBorder="1"/>
    <xf numFmtId="43" fontId="0" fillId="0" borderId="20" xfId="2" applyNumberFormat="1" applyFont="1" applyBorder="1"/>
    <xf numFmtId="175" fontId="0" fillId="0" borderId="19" xfId="2" applyNumberFormat="1" applyFont="1" applyBorder="1"/>
    <xf numFmtId="175" fontId="0" fillId="0" borderId="20" xfId="2" applyNumberFormat="1" applyFont="1" applyBorder="1"/>
    <xf numFmtId="173" fontId="0" fillId="0" borderId="18" xfId="2" applyNumberFormat="1" applyFont="1" applyBorder="1"/>
    <xf numFmtId="43" fontId="0" fillId="0" borderId="18" xfId="2" applyNumberFormat="1" applyFont="1" applyBorder="1"/>
    <xf numFmtId="43" fontId="9" fillId="0" borderId="0" xfId="2" applyNumberFormat="1" applyFont="1" applyBorder="1"/>
    <xf numFmtId="43" fontId="9" fillId="0" borderId="17" xfId="2" applyNumberFormat="1" applyFont="1" applyBorder="1"/>
    <xf numFmtId="175" fontId="9" fillId="0" borderId="0" xfId="2" applyNumberFormat="1" applyFont="1" applyBorder="1"/>
    <xf numFmtId="175" fontId="9" fillId="0" borderId="17" xfId="2" applyNumberFormat="1" applyFont="1" applyBorder="1"/>
    <xf numFmtId="43" fontId="9" fillId="0" borderId="13" xfId="2" applyNumberFormat="1" applyFont="1" applyBorder="1"/>
    <xf numFmtId="0" fontId="0" fillId="0" borderId="9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28" fillId="20" borderId="58" xfId="5" applyNumberFormat="1" applyFont="1" applyFill="1" applyBorder="1" applyAlignment="1">
      <alignment horizontal="center" vertical="top" wrapText="1" readingOrder="1"/>
    </xf>
    <xf numFmtId="0" fontId="28" fillId="17" borderId="42" xfId="5" applyNumberFormat="1" applyFont="1" applyFill="1" applyBorder="1" applyAlignment="1">
      <alignment horizontal="center" vertical="top" wrapText="1" readingOrder="1"/>
    </xf>
    <xf numFmtId="0" fontId="28" fillId="21" borderId="42" xfId="5" applyNumberFormat="1" applyFont="1" applyFill="1" applyBorder="1" applyAlignment="1">
      <alignment horizontal="center" vertical="top" wrapText="1" readingOrder="1"/>
    </xf>
    <xf numFmtId="176" fontId="28" fillId="17" borderId="42" xfId="5" applyNumberFormat="1" applyFont="1" applyFill="1" applyBorder="1" applyAlignment="1">
      <alignment horizontal="center" vertical="top" wrapText="1" readingOrder="1"/>
    </xf>
    <xf numFmtId="0" fontId="28" fillId="17" borderId="42" xfId="5" applyNumberFormat="1" applyFont="1" applyFill="1" applyBorder="1" applyAlignment="1">
      <alignment horizontal="center" vertical="center" wrapText="1" readingOrder="1"/>
    </xf>
    <xf numFmtId="0" fontId="34" fillId="0" borderId="59" xfId="5" applyNumberFormat="1" applyFont="1" applyFill="1" applyBorder="1" applyAlignment="1">
      <alignment horizontal="center" vertical="top" wrapText="1" readingOrder="1"/>
    </xf>
    <xf numFmtId="0" fontId="29" fillId="6" borderId="59" xfId="5" applyNumberFormat="1" applyFont="1" applyFill="1" applyBorder="1" applyAlignment="1">
      <alignment horizontal="center" vertical="top" wrapText="1" readingOrder="1"/>
    </xf>
    <xf numFmtId="0" fontId="29" fillId="0" borderId="59" xfId="5" applyNumberFormat="1" applyFont="1" applyFill="1" applyBorder="1" applyAlignment="1">
      <alignment horizontal="center" vertical="top" wrapText="1" readingOrder="1"/>
    </xf>
    <xf numFmtId="177" fontId="29" fillId="0" borderId="59" xfId="5" applyNumberFormat="1" applyFont="1" applyFill="1" applyBorder="1" applyAlignment="1">
      <alignment horizontal="center" vertical="top" wrapText="1" readingOrder="1"/>
    </xf>
    <xf numFmtId="0" fontId="29" fillId="0" borderId="43" xfId="5" applyNumberFormat="1" applyFont="1" applyFill="1" applyBorder="1" applyAlignment="1">
      <alignment horizontal="center" vertical="top" wrapText="1" readingOrder="1"/>
    </xf>
    <xf numFmtId="176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34" fillId="22" borderId="59" xfId="5" applyNumberFormat="1" applyFont="1" applyFill="1" applyBorder="1" applyAlignment="1">
      <alignment horizontal="center" vertical="top" wrapText="1" readingOrder="1"/>
    </xf>
    <xf numFmtId="0" fontId="29" fillId="22" borderId="59" xfId="5" applyNumberFormat="1" applyFont="1" applyFill="1" applyBorder="1" applyAlignment="1">
      <alignment horizontal="center" vertical="top" wrapText="1" readingOrder="1"/>
    </xf>
    <xf numFmtId="177" fontId="29" fillId="22" borderId="59" xfId="5" applyNumberFormat="1" applyFont="1" applyFill="1" applyBorder="1" applyAlignment="1">
      <alignment horizontal="center" vertical="top" wrapText="1" readingOrder="1"/>
    </xf>
    <xf numFmtId="0" fontId="9" fillId="22" borderId="0" xfId="0" applyFont="1" applyFill="1" applyAlignment="1">
      <alignment horizontal="center" vertical="top"/>
    </xf>
    <xf numFmtId="176" fontId="9" fillId="22" borderId="0" xfId="0" applyNumberFormat="1" applyFont="1" applyFill="1" applyAlignment="1">
      <alignment horizontal="center" vertical="top"/>
    </xf>
    <xf numFmtId="0" fontId="9" fillId="22" borderId="0" xfId="0" applyFont="1" applyFill="1" applyAlignment="1">
      <alignment horizontal="center" vertical="center"/>
    </xf>
    <xf numFmtId="176" fontId="29" fillId="0" borderId="43" xfId="5" applyNumberFormat="1" applyFont="1" applyFill="1" applyBorder="1" applyAlignment="1">
      <alignment horizontal="center" vertical="top" wrapText="1" readingOrder="1"/>
    </xf>
    <xf numFmtId="0" fontId="29" fillId="0" borderId="44" xfId="5" applyNumberFormat="1" applyFont="1" applyFill="1" applyBorder="1" applyAlignment="1">
      <alignment horizontal="center" vertical="top" wrapText="1" readingOrder="1"/>
    </xf>
    <xf numFmtId="176" fontId="9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/>
    </xf>
    <xf numFmtId="176" fontId="29" fillId="0" borderId="44" xfId="5" applyNumberFormat="1" applyFont="1" applyFill="1" applyBorder="1" applyAlignment="1">
      <alignment horizontal="center" vertical="top" wrapText="1" readingOrder="1"/>
    </xf>
    <xf numFmtId="0" fontId="29" fillId="0" borderId="0" xfId="5" applyNumberFormat="1" applyFont="1" applyFill="1" applyBorder="1" applyAlignment="1">
      <alignment horizontal="center" vertical="top" wrapText="1" readingOrder="1"/>
    </xf>
    <xf numFmtId="0" fontId="9" fillId="22" borderId="0" xfId="0" applyFont="1" applyFill="1"/>
    <xf numFmtId="176" fontId="9" fillId="22" borderId="0" xfId="0" applyNumberFormat="1" applyFont="1" applyFill="1"/>
    <xf numFmtId="0" fontId="9" fillId="22" borderId="0" xfId="0" applyFont="1" applyFill="1" applyAlignment="1">
      <alignment vertical="center"/>
    </xf>
    <xf numFmtId="0" fontId="34" fillId="18" borderId="59" xfId="5" applyNumberFormat="1" applyFont="1" applyFill="1" applyBorder="1" applyAlignment="1">
      <alignment horizontal="center" vertical="top" wrapText="1" readingOrder="1"/>
    </xf>
    <xf numFmtId="0" fontId="29" fillId="18" borderId="59" xfId="5" applyNumberFormat="1" applyFont="1" applyFill="1" applyBorder="1" applyAlignment="1">
      <alignment horizontal="center" vertical="top" wrapText="1" readingOrder="1"/>
    </xf>
    <xf numFmtId="0" fontId="11" fillId="22" borderId="0" xfId="0" applyFont="1" applyFill="1" applyAlignment="1">
      <alignment horizontal="center" vertical="top"/>
    </xf>
    <xf numFmtId="176" fontId="11" fillId="22" borderId="0" xfId="0" applyNumberFormat="1" applyFont="1" applyFill="1" applyAlignment="1">
      <alignment horizontal="center" vertical="top"/>
    </xf>
    <xf numFmtId="0" fontId="11" fillId="22" borderId="0" xfId="0" applyFont="1" applyFill="1" applyAlignment="1">
      <alignment horizontal="center" vertical="center"/>
    </xf>
    <xf numFmtId="9" fontId="1" fillId="0" borderId="0" xfId="0" applyNumberFormat="1" applyFont="1"/>
    <xf numFmtId="0" fontId="1" fillId="0" borderId="15" xfId="0" applyFont="1" applyBorder="1"/>
    <xf numFmtId="43" fontId="0" fillId="0" borderId="40" xfId="2" applyFont="1" applyBorder="1"/>
    <xf numFmtId="0" fontId="0" fillId="6" borderId="0" xfId="0" applyFill="1"/>
    <xf numFmtId="0" fontId="1" fillId="0" borderId="7" xfId="0" applyFont="1" applyBorder="1"/>
    <xf numFmtId="2" fontId="1" fillId="0" borderId="7" xfId="0" applyNumberFormat="1" applyFont="1" applyBorder="1"/>
    <xf numFmtId="0" fontId="26" fillId="16" borderId="0" xfId="0" applyFont="1" applyFill="1" applyBorder="1" applyAlignment="1">
      <alignment wrapText="1"/>
    </xf>
    <xf numFmtId="3" fontId="1" fillId="0" borderId="15" xfId="0" applyNumberFormat="1" applyFont="1" applyBorder="1"/>
    <xf numFmtId="2" fontId="1" fillId="0" borderId="7" xfId="0" applyNumberFormat="1" applyFont="1" applyFill="1" applyBorder="1"/>
    <xf numFmtId="0" fontId="0" fillId="19" borderId="0" xfId="0" applyFill="1"/>
    <xf numFmtId="0" fontId="35" fillId="0" borderId="13" xfId="0" applyFont="1" applyBorder="1"/>
    <xf numFmtId="0" fontId="33" fillId="0" borderId="0" xfId="0" applyFont="1"/>
    <xf numFmtId="0" fontId="0" fillId="0" borderId="54" xfId="0" applyBorder="1" applyAlignment="1"/>
    <xf numFmtId="0" fontId="0" fillId="0" borderId="0" xfId="0" applyBorder="1" applyAlignment="1"/>
    <xf numFmtId="0" fontId="0" fillId="0" borderId="40" xfId="0" applyBorder="1" applyAlignment="1"/>
    <xf numFmtId="167" fontId="33" fillId="0" borderId="0" xfId="2" applyNumberFormat="1" applyFont="1"/>
    <xf numFmtId="0" fontId="37" fillId="24" borderId="0" xfId="0" applyFont="1" applyFill="1"/>
    <xf numFmtId="0" fontId="38" fillId="24" borderId="15" xfId="0" applyFont="1" applyFill="1" applyBorder="1" applyAlignment="1" applyProtection="1">
      <alignment horizontal="left" vertical="center"/>
    </xf>
    <xf numFmtId="0" fontId="38" fillId="24" borderId="0" xfId="0" applyFont="1" applyFill="1" applyBorder="1" applyAlignment="1" applyProtection="1">
      <alignment horizontal="left" vertical="center"/>
    </xf>
    <xf numFmtId="0" fontId="39" fillId="24" borderId="0" xfId="0" applyFont="1" applyFill="1"/>
    <xf numFmtId="0" fontId="40" fillId="24" borderId="15" xfId="0" applyFont="1" applyFill="1" applyBorder="1" applyAlignment="1" applyProtection="1">
      <alignment horizontal="center" vertical="center" wrapText="1"/>
    </xf>
    <xf numFmtId="4" fontId="37" fillId="24" borderId="0" xfId="0" applyNumberFormat="1" applyFont="1" applyFill="1"/>
    <xf numFmtId="3" fontId="37" fillId="24" borderId="0" xfId="0" applyNumberFormat="1" applyFont="1" applyFill="1"/>
    <xf numFmtId="167" fontId="37" fillId="24" borderId="0" xfId="0" applyNumberFormat="1" applyFont="1" applyFill="1"/>
    <xf numFmtId="43" fontId="37" fillId="24" borderId="0" xfId="0" applyNumberFormat="1" applyFont="1" applyFill="1"/>
    <xf numFmtId="0" fontId="37" fillId="15" borderId="0" xfId="0" applyFont="1" applyFill="1"/>
    <xf numFmtId="0" fontId="41" fillId="15" borderId="0" xfId="0" applyFont="1" applyFill="1"/>
    <xf numFmtId="0" fontId="43" fillId="18" borderId="50" xfId="0" applyFont="1" applyFill="1" applyBorder="1"/>
    <xf numFmtId="0" fontId="45" fillId="15" borderId="0" xfId="7" applyFont="1" applyFill="1" applyBorder="1" applyAlignment="1">
      <alignment wrapText="1"/>
    </xf>
    <xf numFmtId="0" fontId="43" fillId="18" borderId="61" xfId="7" applyFont="1" applyFill="1" applyBorder="1" applyAlignment="1">
      <alignment horizontal="center" wrapText="1"/>
    </xf>
    <xf numFmtId="0" fontId="43" fillId="18" borderId="62" xfId="7" applyFont="1" applyFill="1" applyBorder="1" applyAlignment="1">
      <alignment horizontal="center" wrapText="1"/>
    </xf>
    <xf numFmtId="0" fontId="43" fillId="18" borderId="63" xfId="7" applyFont="1" applyFill="1" applyBorder="1" applyAlignment="1">
      <alignment horizontal="left" vertical="top" wrapText="1"/>
    </xf>
    <xf numFmtId="43" fontId="37" fillId="15" borderId="0" xfId="0" applyNumberFormat="1" applyFont="1" applyFill="1"/>
    <xf numFmtId="0" fontId="37" fillId="15" borderId="64" xfId="7" applyFont="1" applyFill="1" applyBorder="1"/>
    <xf numFmtId="0" fontId="37" fillId="25" borderId="65" xfId="6" applyFont="1" applyFill="1" applyBorder="1" applyAlignment="1">
      <alignment horizontal="right"/>
    </xf>
    <xf numFmtId="0" fontId="46" fillId="25" borderId="66" xfId="0" applyFont="1" applyFill="1" applyBorder="1"/>
    <xf numFmtId="167" fontId="37" fillId="25" borderId="65" xfId="2" applyNumberFormat="1" applyFont="1" applyFill="1" applyBorder="1" applyAlignment="1">
      <alignment horizontal="right"/>
    </xf>
    <xf numFmtId="0" fontId="37" fillId="15" borderId="0" xfId="7" applyFont="1" applyFill="1"/>
    <xf numFmtId="0" fontId="37" fillId="25" borderId="60" xfId="6" applyFont="1" applyFill="1" applyAlignment="1">
      <alignment horizontal="right"/>
    </xf>
    <xf numFmtId="173" fontId="47" fillId="15" borderId="0" xfId="2" applyNumberFormat="1" applyFont="1" applyFill="1"/>
    <xf numFmtId="0" fontId="46" fillId="25" borderId="15" xfId="0" applyFont="1" applyFill="1" applyBorder="1"/>
    <xf numFmtId="0" fontId="48" fillId="15" borderId="0" xfId="7" applyFont="1" applyFill="1"/>
    <xf numFmtId="167" fontId="47" fillId="15" borderId="0" xfId="2" applyNumberFormat="1" applyFont="1" applyFill="1"/>
    <xf numFmtId="43" fontId="47" fillId="15" borderId="0" xfId="2" applyNumberFormat="1" applyFont="1" applyFill="1"/>
    <xf numFmtId="167" fontId="37" fillId="25" borderId="60" xfId="2" applyNumberFormat="1" applyFont="1" applyFill="1" applyBorder="1" applyAlignment="1">
      <alignment horizontal="right"/>
    </xf>
    <xf numFmtId="9" fontId="37" fillId="25" borderId="60" xfId="3" applyFont="1" applyFill="1" applyBorder="1" applyAlignment="1">
      <alignment horizontal="right"/>
    </xf>
    <xf numFmtId="9" fontId="47" fillId="15" borderId="0" xfId="3" applyFont="1" applyFill="1"/>
    <xf numFmtId="9" fontId="37" fillId="25" borderId="65" xfId="3" applyFont="1" applyFill="1" applyBorder="1" applyAlignment="1">
      <alignment horizontal="right"/>
    </xf>
    <xf numFmtId="0" fontId="47" fillId="15" borderId="0" xfId="0" applyFont="1" applyFill="1"/>
    <xf numFmtId="167" fontId="49" fillId="25" borderId="65" xfId="2" applyNumberFormat="1" applyFont="1" applyFill="1" applyBorder="1" applyAlignment="1">
      <alignment horizontal="right"/>
    </xf>
    <xf numFmtId="0" fontId="50" fillId="25" borderId="15" xfId="0" applyFont="1" applyFill="1" applyBorder="1"/>
    <xf numFmtId="167" fontId="37" fillId="24" borderId="65" xfId="2" applyNumberFormat="1" applyFont="1" applyFill="1" applyBorder="1" applyAlignment="1">
      <alignment horizontal="right"/>
    </xf>
    <xf numFmtId="167" fontId="47" fillId="15" borderId="0" xfId="0" applyNumberFormat="1" applyFont="1" applyFill="1"/>
    <xf numFmtId="0" fontId="37" fillId="25" borderId="15" xfId="0" applyFont="1" applyFill="1" applyBorder="1"/>
    <xf numFmtId="43" fontId="37" fillId="24" borderId="15" xfId="2" applyNumberFormat="1" applyFont="1" applyFill="1" applyBorder="1" applyAlignment="1">
      <alignment horizontal="right"/>
    </xf>
    <xf numFmtId="43" fontId="47" fillId="15" borderId="0" xfId="0" applyNumberFormat="1" applyFont="1" applyFill="1"/>
    <xf numFmtId="0" fontId="48" fillId="15" borderId="0" xfId="0" applyFont="1" applyFill="1"/>
    <xf numFmtId="167" fontId="48" fillId="24" borderId="65" xfId="2" applyNumberFormat="1" applyFont="1" applyFill="1" applyBorder="1" applyAlignment="1">
      <alignment horizontal="right"/>
    </xf>
    <xf numFmtId="0" fontId="51" fillId="15" borderId="0" xfId="7" applyFont="1" applyFill="1"/>
    <xf numFmtId="167" fontId="51" fillId="15" borderId="0" xfId="2" applyNumberFormat="1" applyFont="1" applyFill="1"/>
    <xf numFmtId="0" fontId="51" fillId="15" borderId="0" xfId="0" applyFont="1" applyFill="1"/>
    <xf numFmtId="167" fontId="51" fillId="15" borderId="0" xfId="0" applyNumberFormat="1" applyFont="1" applyFill="1"/>
    <xf numFmtId="167" fontId="37" fillId="24" borderId="15" xfId="2" applyNumberFormat="1" applyFont="1" applyFill="1" applyBorder="1"/>
    <xf numFmtId="43" fontId="37" fillId="15" borderId="0" xfId="2" applyNumberFormat="1" applyFont="1" applyFill="1"/>
    <xf numFmtId="9" fontId="47" fillId="15" borderId="0" xfId="0" applyNumberFormat="1" applyFont="1" applyFill="1"/>
    <xf numFmtId="43" fontId="48" fillId="24" borderId="15" xfId="2" applyNumberFormat="1" applyFont="1" applyFill="1" applyBorder="1" applyAlignment="1">
      <alignment horizontal="right"/>
    </xf>
    <xf numFmtId="167" fontId="48" fillId="24" borderId="15" xfId="2" applyNumberFormat="1" applyFont="1" applyFill="1" applyBorder="1"/>
    <xf numFmtId="0" fontId="1" fillId="0" borderId="0" xfId="0" applyFon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52" fillId="26" borderId="2" xfId="0" applyFont="1" applyFill="1" applyBorder="1" applyAlignment="1" applyProtection="1">
      <alignment horizontal="center" vertical="center" wrapText="1"/>
    </xf>
    <xf numFmtId="0" fontId="52" fillId="26" borderId="68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164" fontId="8" fillId="0" borderId="0" xfId="0" applyNumberFormat="1" applyFont="1" applyFill="1" applyAlignment="1" applyProtection="1">
      <alignment horizontal="center" vertical="center" wrapText="1"/>
    </xf>
    <xf numFmtId="9" fontId="8" fillId="0" borderId="0" xfId="0" applyNumberFormat="1" applyFont="1" applyFill="1" applyAlignment="1" applyProtection="1">
      <alignment horizontal="center" vertical="center" wrapText="1"/>
    </xf>
    <xf numFmtId="10" fontId="0" fillId="0" borderId="0" xfId="0" applyNumberFormat="1"/>
    <xf numFmtId="10" fontId="0" fillId="0" borderId="0" xfId="3" applyNumberFormat="1" applyFont="1"/>
    <xf numFmtId="174" fontId="1" fillId="0" borderId="0" xfId="3" applyNumberFormat="1" applyFont="1"/>
    <xf numFmtId="0" fontId="7" fillId="27" borderId="2" xfId="0" applyFont="1" applyFill="1" applyBorder="1" applyAlignment="1" applyProtection="1">
      <alignment horizontal="center" vertical="center" wrapText="1"/>
    </xf>
    <xf numFmtId="0" fontId="7" fillId="27" borderId="68" xfId="0" applyFont="1" applyFill="1" applyBorder="1" applyAlignment="1" applyProtection="1">
      <alignment horizontal="center" vertical="center" wrapText="1"/>
    </xf>
    <xf numFmtId="0" fontId="0" fillId="0" borderId="15" xfId="0" applyFill="1" applyBorder="1"/>
    <xf numFmtId="1" fontId="1" fillId="6" borderId="28" xfId="0" applyNumberFormat="1" applyFont="1" applyFill="1" applyBorder="1"/>
    <xf numFmtId="2" fontId="1" fillId="6" borderId="25" xfId="0" applyNumberFormat="1" applyFont="1" applyFill="1" applyBorder="1"/>
    <xf numFmtId="43" fontId="0" fillId="0" borderId="56" xfId="2" applyFont="1" applyBorder="1"/>
    <xf numFmtId="0" fontId="53" fillId="6" borderId="15" xfId="0" applyFont="1" applyFill="1" applyBorder="1"/>
    <xf numFmtId="1" fontId="1" fillId="6" borderId="0" xfId="0" applyNumberFormat="1" applyFont="1" applyFill="1" applyBorder="1"/>
    <xf numFmtId="1" fontId="33" fillId="6" borderId="0" xfId="0" applyNumberFormat="1" applyFont="1" applyFill="1"/>
    <xf numFmtId="0" fontId="0" fillId="0" borderId="0" xfId="0" applyFill="1" applyBorder="1"/>
    <xf numFmtId="0" fontId="1" fillId="0" borderId="15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vertical="center"/>
    </xf>
    <xf numFmtId="2" fontId="1" fillId="0" borderId="15" xfId="0" applyNumberFormat="1" applyFont="1" applyFill="1" applyBorder="1" applyAlignment="1">
      <alignment horizontal="center" vertical="center"/>
    </xf>
    <xf numFmtId="9" fontId="1" fillId="0" borderId="15" xfId="0" applyNumberFormat="1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/>
    </xf>
    <xf numFmtId="167" fontId="50" fillId="25" borderId="60" xfId="2" applyNumberFormat="1" applyFont="1" applyFill="1" applyBorder="1" applyAlignment="1">
      <alignment horizontal="right"/>
    </xf>
    <xf numFmtId="173" fontId="50" fillId="25" borderId="60" xfId="6" applyNumberFormat="1" applyFont="1" applyFill="1" applyAlignment="1">
      <alignment horizontal="right"/>
    </xf>
    <xf numFmtId="167" fontId="50" fillId="25" borderId="60" xfId="6" applyNumberFormat="1" applyFont="1" applyFill="1" applyAlignment="1">
      <alignment horizontal="right"/>
    </xf>
    <xf numFmtId="0" fontId="50" fillId="25" borderId="65" xfId="2" applyNumberFormat="1" applyFont="1" applyFill="1" applyBorder="1" applyAlignment="1">
      <alignment horizontal="right"/>
    </xf>
    <xf numFmtId="1" fontId="50" fillId="25" borderId="65" xfId="2" applyNumberFormat="1" applyFont="1" applyFill="1" applyBorder="1" applyAlignment="1">
      <alignment horizontal="right"/>
    </xf>
    <xf numFmtId="167" fontId="50" fillId="25" borderId="65" xfId="2" applyNumberFormat="1" applyFont="1" applyFill="1" applyBorder="1" applyAlignment="1">
      <alignment horizontal="right"/>
    </xf>
    <xf numFmtId="9" fontId="50" fillId="25" borderId="65" xfId="3" applyFont="1" applyFill="1" applyBorder="1" applyAlignment="1">
      <alignment horizontal="right"/>
    </xf>
    <xf numFmtId="173" fontId="50" fillId="25" borderId="65" xfId="2" applyNumberFormat="1" applyFont="1" applyFill="1" applyBorder="1" applyAlignment="1">
      <alignment horizontal="right"/>
    </xf>
    <xf numFmtId="174" fontId="0" fillId="0" borderId="0" xfId="3" applyNumberFormat="1" applyFon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167" fontId="0" fillId="6" borderId="0" xfId="0" applyNumberFormat="1" applyFill="1" applyBorder="1"/>
    <xf numFmtId="166" fontId="54" fillId="25" borderId="65" xfId="6" applyNumberFormat="1" applyFont="1" applyFill="1" applyBorder="1" applyAlignment="1">
      <alignment horizontal="right"/>
    </xf>
    <xf numFmtId="43" fontId="54" fillId="25" borderId="60" xfId="6" applyNumberFormat="1" applyFont="1" applyFill="1" applyAlignment="1">
      <alignment horizontal="right"/>
    </xf>
    <xf numFmtId="178" fontId="54" fillId="25" borderId="60" xfId="6" applyNumberFormat="1" applyFont="1" applyFill="1" applyAlignment="1">
      <alignment horizontal="right"/>
    </xf>
    <xf numFmtId="9" fontId="54" fillId="25" borderId="60" xfId="3" applyFont="1" applyFill="1" applyBorder="1" applyAlignment="1">
      <alignment horizontal="right"/>
    </xf>
    <xf numFmtId="0" fontId="1" fillId="8" borderId="30" xfId="0" applyFont="1" applyFill="1" applyBorder="1" applyAlignment="1">
      <alignment horizontal="center"/>
    </xf>
    <xf numFmtId="0" fontId="1" fillId="8" borderId="33" xfId="0" applyFont="1" applyFill="1" applyBorder="1" applyAlignment="1">
      <alignment horizont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" fillId="19" borderId="30" xfId="0" applyFont="1" applyFill="1" applyBorder="1" applyAlignment="1">
      <alignment horizontal="center" vertical="center" wrapText="1"/>
    </xf>
    <xf numFmtId="0" fontId="1" fillId="19" borderId="34" xfId="0" applyFont="1" applyFill="1" applyBorder="1" applyAlignment="1">
      <alignment horizontal="center" vertical="center" wrapText="1"/>
    </xf>
    <xf numFmtId="0" fontId="1" fillId="19" borderId="31" xfId="0" applyFont="1" applyFill="1" applyBorder="1" applyAlignment="1">
      <alignment horizontal="center" vertical="center" wrapText="1"/>
    </xf>
    <xf numFmtId="0" fontId="1" fillId="19" borderId="35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4" fontId="0" fillId="10" borderId="0" xfId="0" applyNumberFormat="1" applyFill="1" applyAlignment="1">
      <alignment horizontal="center"/>
    </xf>
    <xf numFmtId="4" fontId="1" fillId="10" borderId="0" xfId="0" applyNumberFormat="1" applyFont="1" applyFill="1" applyAlignment="1">
      <alignment horizontal="center"/>
    </xf>
    <xf numFmtId="2" fontId="0" fillId="10" borderId="0" xfId="0" applyNumberFormat="1" applyFill="1" applyAlignment="1">
      <alignment horizontal="center"/>
    </xf>
    <xf numFmtId="9" fontId="1" fillId="10" borderId="0" xfId="0" applyNumberFormat="1" applyFont="1" applyFill="1" applyAlignment="1">
      <alignment horizontal="center"/>
    </xf>
    <xf numFmtId="168" fontId="0" fillId="10" borderId="0" xfId="0" applyNumberFormat="1" applyFill="1" applyAlignment="1">
      <alignment horizontal="center"/>
    </xf>
    <xf numFmtId="2" fontId="1" fillId="10" borderId="0" xfId="0" applyNumberFormat="1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0" borderId="0" xfId="0" applyFill="1" applyBorder="1" applyAlignment="1">
      <alignment horizontal="center"/>
    </xf>
    <xf numFmtId="2" fontId="0" fillId="10" borderId="0" xfId="0" applyNumberForma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9" fontId="1" fillId="10" borderId="0" xfId="0" applyNumberFormat="1" applyFont="1" applyFill="1" applyBorder="1" applyAlignment="1">
      <alignment horizontal="center"/>
    </xf>
    <xf numFmtId="168" fontId="0" fillId="10" borderId="0" xfId="0" applyNumberFormat="1" applyFill="1" applyBorder="1" applyAlignment="1">
      <alignment horizontal="center"/>
    </xf>
    <xf numFmtId="0" fontId="0" fillId="19" borderId="0" xfId="0" applyFill="1" applyAlignment="1">
      <alignment horizontal="center"/>
    </xf>
    <xf numFmtId="2" fontId="0" fillId="19" borderId="0" xfId="0" applyNumberFormat="1" applyFill="1" applyAlignment="1">
      <alignment horizontal="center"/>
    </xf>
    <xf numFmtId="0" fontId="1" fillId="19" borderId="0" xfId="0" applyFont="1" applyFill="1" applyAlignment="1">
      <alignment horizontal="center"/>
    </xf>
    <xf numFmtId="9" fontId="1" fillId="19" borderId="0" xfId="0" applyNumberFormat="1" applyFont="1" applyFill="1" applyAlignment="1">
      <alignment horizontal="center"/>
    </xf>
    <xf numFmtId="168" fontId="0" fillId="19" borderId="0" xfId="0" applyNumberFormat="1" applyFill="1" applyAlignment="1">
      <alignment horizontal="center"/>
    </xf>
    <xf numFmtId="2" fontId="1" fillId="19" borderId="0" xfId="0" applyNumberFormat="1" applyFont="1" applyFill="1" applyAlignment="1">
      <alignment horizontal="center"/>
    </xf>
    <xf numFmtId="179" fontId="0" fillId="19" borderId="0" xfId="0" applyNumberFormat="1" applyFill="1" applyAlignment="1">
      <alignment horizontal="center"/>
    </xf>
    <xf numFmtId="4" fontId="0" fillId="19" borderId="0" xfId="0" applyNumberFormat="1" applyFill="1" applyAlignment="1">
      <alignment horizontal="center"/>
    </xf>
    <xf numFmtId="4" fontId="1" fillId="19" borderId="0" xfId="0" applyNumberFormat="1" applyFont="1" applyFill="1" applyAlignment="1">
      <alignment horizontal="center"/>
    </xf>
    <xf numFmtId="0" fontId="11" fillId="10" borderId="0" xfId="0" applyFont="1" applyFill="1" applyAlignment="1">
      <alignment horizontal="center"/>
    </xf>
    <xf numFmtId="0" fontId="0" fillId="19" borderId="0" xfId="0" applyFill="1" applyBorder="1" applyAlignment="1">
      <alignment horizontal="center"/>
    </xf>
    <xf numFmtId="2" fontId="11" fillId="10" borderId="0" xfId="0" applyNumberFormat="1" applyFont="1" applyFill="1" applyAlignment="1">
      <alignment horizontal="center"/>
    </xf>
    <xf numFmtId="0" fontId="53" fillId="10" borderId="0" xfId="0" applyFont="1" applyFill="1" applyAlignment="1">
      <alignment horizontal="center"/>
    </xf>
    <xf numFmtId="9" fontId="53" fillId="10" borderId="0" xfId="0" applyNumberFormat="1" applyFont="1" applyFill="1" applyAlignment="1">
      <alignment horizontal="center"/>
    </xf>
    <xf numFmtId="168" fontId="11" fillId="10" borderId="0" xfId="0" applyNumberFormat="1" applyFont="1" applyFill="1" applyAlignment="1">
      <alignment horizontal="center"/>
    </xf>
    <xf numFmtId="1" fontId="0" fillId="19" borderId="0" xfId="0" applyNumberFormat="1" applyFill="1" applyAlignment="1">
      <alignment horizontal="center"/>
    </xf>
    <xf numFmtId="166" fontId="0" fillId="19" borderId="0" xfId="0" applyNumberFormat="1" applyFill="1" applyAlignment="1">
      <alignment horizontal="center"/>
    </xf>
    <xf numFmtId="2" fontId="0" fillId="19" borderId="0" xfId="0" applyNumberFormat="1" applyFill="1" applyBorder="1" applyAlignment="1">
      <alignment horizontal="center"/>
    </xf>
    <xf numFmtId="0" fontId="1" fillId="19" borderId="0" xfId="0" applyFont="1" applyFill="1" applyBorder="1" applyAlignment="1">
      <alignment horizontal="center"/>
    </xf>
    <xf numFmtId="9" fontId="1" fillId="19" borderId="0" xfId="0" applyNumberFormat="1" applyFont="1" applyFill="1" applyBorder="1" applyAlignment="1">
      <alignment horizontal="center"/>
    </xf>
    <xf numFmtId="168" fontId="0" fillId="19" borderId="0" xfId="0" applyNumberFormat="1" applyFill="1" applyBorder="1" applyAlignment="1">
      <alignment horizontal="center"/>
    </xf>
    <xf numFmtId="179" fontId="0" fillId="10" borderId="0" xfId="0" applyNumberFormat="1" applyFill="1" applyAlignment="1">
      <alignment horizontal="center"/>
    </xf>
    <xf numFmtId="0" fontId="11" fillId="0" borderId="14" xfId="0" applyFont="1" applyFill="1" applyBorder="1"/>
    <xf numFmtId="0" fontId="11" fillId="0" borderId="15" xfId="0" applyFont="1" applyFill="1" applyBorder="1"/>
    <xf numFmtId="0" fontId="11" fillId="0" borderId="16" xfId="0" applyFont="1" applyFill="1" applyBorder="1"/>
    <xf numFmtId="0" fontId="11" fillId="0" borderId="22" xfId="0" applyFont="1" applyFill="1" applyBorder="1"/>
    <xf numFmtId="166" fontId="11" fillId="0" borderId="14" xfId="0" applyNumberFormat="1" applyFont="1" applyFill="1" applyBorder="1"/>
    <xf numFmtId="166" fontId="11" fillId="0" borderId="15" xfId="0" applyNumberFormat="1" applyFont="1" applyFill="1" applyBorder="1"/>
    <xf numFmtId="166" fontId="11" fillId="0" borderId="16" xfId="0" applyNumberFormat="1" applyFont="1" applyFill="1" applyBorder="1"/>
    <xf numFmtId="4" fontId="11" fillId="0" borderId="13" xfId="0" applyNumberFormat="1" applyFont="1" applyFill="1" applyBorder="1"/>
    <xf numFmtId="4" fontId="11" fillId="0" borderId="0" xfId="0" applyNumberFormat="1" applyFont="1" applyFill="1" applyBorder="1"/>
    <xf numFmtId="4" fontId="11" fillId="0" borderId="17" xfId="0" applyNumberFormat="1" applyFont="1" applyFill="1" applyBorder="1"/>
    <xf numFmtId="175" fontId="11" fillId="0" borderId="0" xfId="2" applyNumberFormat="1" applyFont="1" applyFill="1" applyBorder="1"/>
    <xf numFmtId="175" fontId="11" fillId="0" borderId="17" xfId="2" applyNumberFormat="1" applyFont="1" applyFill="1" applyBorder="1"/>
    <xf numFmtId="43" fontId="11" fillId="0" borderId="13" xfId="2" applyNumberFormat="1" applyFont="1" applyFill="1" applyBorder="1"/>
    <xf numFmtId="43" fontId="11" fillId="0" borderId="0" xfId="2" applyNumberFormat="1" applyFont="1" applyFill="1" applyBorder="1"/>
    <xf numFmtId="43" fontId="11" fillId="0" borderId="17" xfId="2" applyNumberFormat="1" applyFont="1" applyFill="1" applyBorder="1"/>
    <xf numFmtId="166" fontId="11" fillId="0" borderId="13" xfId="0" applyNumberFormat="1" applyFont="1" applyFill="1" applyBorder="1"/>
    <xf numFmtId="166" fontId="11" fillId="0" borderId="0" xfId="0" applyNumberFormat="1" applyFont="1" applyFill="1" applyBorder="1"/>
    <xf numFmtId="166" fontId="11" fillId="0" borderId="17" xfId="0" applyNumberFormat="1" applyFont="1" applyFill="1" applyBorder="1"/>
    <xf numFmtId="4" fontId="11" fillId="0" borderId="18" xfId="0" applyNumberFormat="1" applyFont="1" applyFill="1" applyBorder="1"/>
    <xf numFmtId="4" fontId="11" fillId="0" borderId="19" xfId="0" applyNumberFormat="1" applyFont="1" applyFill="1" applyBorder="1"/>
    <xf numFmtId="4" fontId="11" fillId="0" borderId="20" xfId="0" applyNumberFormat="1" applyFont="1" applyFill="1" applyBorder="1"/>
    <xf numFmtId="175" fontId="11" fillId="0" borderId="19" xfId="2" applyNumberFormat="1" applyFont="1" applyFill="1" applyBorder="1"/>
    <xf numFmtId="175" fontId="11" fillId="0" borderId="20" xfId="2" applyNumberFormat="1" applyFont="1" applyFill="1" applyBorder="1"/>
    <xf numFmtId="43" fontId="11" fillId="0" borderId="18" xfId="2" applyNumberFormat="1" applyFont="1" applyFill="1" applyBorder="1"/>
    <xf numFmtId="43" fontId="11" fillId="0" borderId="19" xfId="2" applyNumberFormat="1" applyFont="1" applyFill="1" applyBorder="1"/>
    <xf numFmtId="43" fontId="11" fillId="0" borderId="20" xfId="2" applyNumberFormat="1" applyFont="1" applyFill="1" applyBorder="1"/>
    <xf numFmtId="173" fontId="11" fillId="0" borderId="18" xfId="2" applyNumberFormat="1" applyFont="1" applyFill="1" applyBorder="1"/>
    <xf numFmtId="173" fontId="11" fillId="0" borderId="19" xfId="2" applyNumberFormat="1" applyFont="1" applyFill="1" applyBorder="1"/>
    <xf numFmtId="173" fontId="11" fillId="0" borderId="20" xfId="2" applyNumberFormat="1" applyFont="1" applyFill="1" applyBorder="1"/>
    <xf numFmtId="166" fontId="11" fillId="0" borderId="18" xfId="2" applyNumberFormat="1" applyFont="1" applyFill="1" applyBorder="1"/>
    <xf numFmtId="166" fontId="11" fillId="0" borderId="19" xfId="2" applyNumberFormat="1" applyFont="1" applyFill="1" applyBorder="1"/>
    <xf numFmtId="166" fontId="11" fillId="0" borderId="20" xfId="2" applyNumberFormat="1" applyFont="1" applyFill="1" applyBorder="1"/>
    <xf numFmtId="0" fontId="0" fillId="0" borderId="13" xfId="0" applyFill="1" applyBorder="1"/>
    <xf numFmtId="167" fontId="0" fillId="0" borderId="0" xfId="0" applyNumberFormat="1" applyFill="1" applyBorder="1"/>
    <xf numFmtId="173" fontId="54" fillId="25" borderId="65" xfId="6" applyNumberFormat="1" applyFont="1" applyFill="1" applyBorder="1" applyAlignment="1">
      <alignment horizontal="right"/>
    </xf>
    <xf numFmtId="173" fontId="54" fillId="25" borderId="60" xfId="2" applyNumberFormat="1" applyFont="1" applyFill="1" applyBorder="1" applyAlignment="1">
      <alignment horizontal="right"/>
    </xf>
    <xf numFmtId="0" fontId="1" fillId="12" borderId="0" xfId="0" applyFont="1" applyFill="1" applyBorder="1" applyAlignment="1">
      <alignment horizontal="left"/>
    </xf>
    <xf numFmtId="0" fontId="1" fillId="19" borderId="69" xfId="0" applyFont="1" applyFill="1" applyBorder="1" applyAlignment="1">
      <alignment horizontal="center" vertical="center"/>
    </xf>
    <xf numFmtId="0" fontId="1" fillId="19" borderId="70" xfId="0" applyFont="1" applyFill="1" applyBorder="1" applyAlignment="1">
      <alignment horizontal="center" vertical="center"/>
    </xf>
    <xf numFmtId="0" fontId="1" fillId="19" borderId="3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166" fontId="0" fillId="0" borderId="71" xfId="0" applyNumberFormat="1" applyBorder="1" applyAlignment="1">
      <alignment horizontal="center"/>
    </xf>
    <xf numFmtId="166" fontId="0" fillId="0" borderId="72" xfId="0" applyNumberFormat="1" applyBorder="1" applyAlignment="1">
      <alignment horizontal="center"/>
    </xf>
    <xf numFmtId="166" fontId="0" fillId="0" borderId="73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0" fontId="43" fillId="18" borderId="10" xfId="7" applyFont="1" applyFill="1" applyBorder="1" applyAlignment="1">
      <alignment horizontal="center"/>
    </xf>
    <xf numFmtId="0" fontId="43" fillId="18" borderId="12" xfId="7" applyFont="1" applyFill="1" applyBorder="1" applyAlignment="1">
      <alignment horizontal="center"/>
    </xf>
    <xf numFmtId="0" fontId="44" fillId="18" borderId="10" xfId="7" applyFont="1" applyFill="1" applyBorder="1" applyAlignment="1">
      <alignment horizontal="center"/>
    </xf>
    <xf numFmtId="0" fontId="44" fillId="18" borderId="12" xfId="7" applyFont="1" applyFill="1" applyBorder="1" applyAlignment="1">
      <alignment horizontal="center"/>
    </xf>
    <xf numFmtId="0" fontId="0" fillId="0" borderId="67" xfId="0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31" fillId="5" borderId="0" xfId="0" applyFont="1" applyFill="1" applyAlignment="1">
      <alignment horizontal="center"/>
    </xf>
  </cellXfs>
  <cellStyles count="8">
    <cellStyle name="Comma" xfId="2" builtinId="3"/>
    <cellStyle name="Input" xfId="6" builtinId="20"/>
    <cellStyle name="Normal" xfId="0" builtinId="0"/>
    <cellStyle name="Normal 2" xfId="1" xr:uid="{B01DBDAC-D93F-4ECE-8A24-5A4FF14E6008}"/>
    <cellStyle name="Normal 2 2" xfId="5" xr:uid="{8035F339-225C-48A1-AA86-A19D11001AC2}"/>
    <cellStyle name="Normal 2 3" xfId="7" xr:uid="{6FF04566-FA46-4721-A0EA-AD637B305C8D}"/>
    <cellStyle name="Normal 3" xfId="4" xr:uid="{F6F0C225-4392-40ED-8B0B-03B3FD4CC263}"/>
    <cellStyle name="Percent" xfId="3" builtinId="5"/>
  </cellStyles>
  <dxfs count="16"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pivotCacheDefinition" Target="pivotCache/pivotCacheDefinition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[Update_Plan_Fryer_12142019_3JwB7Kc.xlsx]Models!PivotTable4</c:name>
    <c:fmtId val="3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Commercial Fryer-Gas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sz="1200" b="1">
                  <a:solidFill>
                    <a:srgbClr val="FF0000"/>
                  </a:solidFill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sz="1200" b="1">
                  <a:solidFill>
                    <a:srgbClr val="FF0000"/>
                  </a:solidFill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Models!$B$3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Models!$A$4:$A$53</c:f>
              <c:multiLvlStrCache>
                <c:ptCount val="46"/>
                <c:lvl>
                  <c:pt idx="0">
                    <c:v>SFSSH55</c:v>
                  </c:pt>
                  <c:pt idx="1">
                    <c:v>SFSSH60R</c:v>
                  </c:pt>
                  <c:pt idx="2">
                    <c:v>SFSSH75</c:v>
                  </c:pt>
                  <c:pt idx="3">
                    <c:v>SGC</c:v>
                  </c:pt>
                  <c:pt idx="4">
                    <c:v>SGH50</c:v>
                  </c:pt>
                  <c:pt idx="5">
                    <c:v>SSH55</c:v>
                  </c:pt>
                  <c:pt idx="6">
                    <c:v>SSH60</c:v>
                  </c:pt>
                  <c:pt idx="7">
                    <c:v>SSH60W</c:v>
                  </c:pt>
                  <c:pt idx="8">
                    <c:v>SSH75</c:v>
                  </c:pt>
                  <c:pt idx="9">
                    <c:v>SSH75R</c:v>
                  </c:pt>
                  <c:pt idx="10">
                    <c:v>SSHF55</c:v>
                  </c:pt>
                  <c:pt idx="11">
                    <c:v>SSHF60R</c:v>
                  </c:pt>
                  <c:pt idx="12">
                    <c:v>SSHF75</c:v>
                  </c:pt>
                  <c:pt idx="13">
                    <c:v>SSHLV14</c:v>
                  </c:pt>
                  <c:pt idx="14">
                    <c:v>VF35</c:v>
                  </c:pt>
                  <c:pt idx="15">
                    <c:v>VF35S</c:v>
                  </c:pt>
                  <c:pt idx="16">
                    <c:v>VF65</c:v>
                  </c:pt>
                  <c:pt idx="17">
                    <c:v>VF65S</c:v>
                  </c:pt>
                  <c:pt idx="18">
                    <c:v>BIGLA*30</c:v>
                  </c:pt>
                  <c:pt idx="19">
                    <c:v>BIGLA330</c:v>
                  </c:pt>
                  <c:pt idx="20">
                    <c:v>ESG35T</c:v>
                  </c:pt>
                  <c:pt idx="21">
                    <c:v>ESG35-T</c:v>
                  </c:pt>
                  <c:pt idx="22">
                    <c:v>FPGL*30</c:v>
                  </c:pt>
                  <c:pt idx="23">
                    <c:v>FPGL43</c:v>
                  </c:pt>
                  <c:pt idx="24">
                    <c:v>FPGL430</c:v>
                  </c:pt>
                  <c:pt idx="25">
                    <c:v>FPGLA430</c:v>
                  </c:pt>
                  <c:pt idx="26">
                    <c:v>FPH*55</c:v>
                  </c:pt>
                  <c:pt idx="27">
                    <c:v>FPPH*55</c:v>
                  </c:pt>
                  <c:pt idx="28">
                    <c:v>FPPH255</c:v>
                  </c:pt>
                  <c:pt idx="29">
                    <c:v>FQG30U</c:v>
                  </c:pt>
                  <c:pt idx="30">
                    <c:v>H*55</c:v>
                  </c:pt>
                  <c:pt idx="31">
                    <c:v>H255</c:v>
                  </c:pt>
                  <c:pt idx="32">
                    <c:v>H55</c:v>
                  </c:pt>
                  <c:pt idx="33">
                    <c:v>HD*50G</c:v>
                  </c:pt>
                  <c:pt idx="34">
                    <c:v>HD50G</c:v>
                  </c:pt>
                  <c:pt idx="35">
                    <c:v>Not Listed</c:v>
                  </c:pt>
                  <c:pt idx="36">
                    <c:v>PH*55</c:v>
                  </c:pt>
                  <c:pt idx="37">
                    <c:v>PH55</c:v>
                  </c:pt>
                </c:lvl>
                <c:lvl>
                  <c:pt idx="0">
                    <c:v>Pitco</c:v>
                  </c:pt>
                  <c:pt idx="18">
                    <c:v>Frymaster</c:v>
                  </c:pt>
                  <c:pt idx="38">
                    <c:v>Henny Penny</c:v>
                  </c:pt>
                  <c:pt idx="39">
                    <c:v>Vulcan</c:v>
                  </c:pt>
                  <c:pt idx="40">
                    <c:v>Ultrafryer Systems</c:v>
                  </c:pt>
                  <c:pt idx="41">
                    <c:v>American Range</c:v>
                  </c:pt>
                  <c:pt idx="42">
                    <c:v>Royal Range</c:v>
                  </c:pt>
                  <c:pt idx="43">
                    <c:v>PBI</c:v>
                  </c:pt>
                  <c:pt idx="44">
                    <c:v>FRYMASTER DEAN</c:v>
                  </c:pt>
                  <c:pt idx="45">
                    <c:v>Duke Manufacturing</c:v>
                  </c:pt>
                </c:lvl>
                <c:lvl>
                  <c:pt idx="0">
                    <c:v>Commercial Fryer-Gas</c:v>
                  </c:pt>
                </c:lvl>
              </c:multiLvlStrCache>
            </c:multiLvlStrRef>
          </c:cat>
          <c:val>
            <c:numRef>
              <c:f>Models!$B$4:$B$53</c:f>
              <c:numCache>
                <c:formatCode>General</c:formatCode>
                <c:ptCount val="46"/>
                <c:pt idx="0">
                  <c:v>4</c:v>
                </c:pt>
                <c:pt idx="1">
                  <c:v>1</c:v>
                </c:pt>
                <c:pt idx="2">
                  <c:v>20</c:v>
                </c:pt>
                <c:pt idx="3">
                  <c:v>2</c:v>
                </c:pt>
                <c:pt idx="4">
                  <c:v>101</c:v>
                </c:pt>
                <c:pt idx="5">
                  <c:v>173</c:v>
                </c:pt>
                <c:pt idx="6">
                  <c:v>12</c:v>
                </c:pt>
                <c:pt idx="7">
                  <c:v>6</c:v>
                </c:pt>
                <c:pt idx="8">
                  <c:v>195</c:v>
                </c:pt>
                <c:pt idx="9">
                  <c:v>6</c:v>
                </c:pt>
                <c:pt idx="10">
                  <c:v>5</c:v>
                </c:pt>
                <c:pt idx="11">
                  <c:v>1</c:v>
                </c:pt>
                <c:pt idx="12">
                  <c:v>2</c:v>
                </c:pt>
                <c:pt idx="13">
                  <c:v>24</c:v>
                </c:pt>
                <c:pt idx="14">
                  <c:v>68</c:v>
                </c:pt>
                <c:pt idx="15">
                  <c:v>1301</c:v>
                </c:pt>
                <c:pt idx="16">
                  <c:v>40</c:v>
                </c:pt>
                <c:pt idx="17">
                  <c:v>84</c:v>
                </c:pt>
                <c:pt idx="18">
                  <c:v>80</c:v>
                </c:pt>
                <c:pt idx="19">
                  <c:v>1</c:v>
                </c:pt>
                <c:pt idx="20">
                  <c:v>1097</c:v>
                </c:pt>
                <c:pt idx="21">
                  <c:v>1</c:v>
                </c:pt>
                <c:pt idx="22">
                  <c:v>315</c:v>
                </c:pt>
                <c:pt idx="23">
                  <c:v>8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5</c:v>
                </c:pt>
                <c:pt idx="28">
                  <c:v>2</c:v>
                </c:pt>
                <c:pt idx="29">
                  <c:v>258</c:v>
                </c:pt>
                <c:pt idx="30">
                  <c:v>8</c:v>
                </c:pt>
                <c:pt idx="31">
                  <c:v>2</c:v>
                </c:pt>
                <c:pt idx="32">
                  <c:v>65</c:v>
                </c:pt>
                <c:pt idx="33">
                  <c:v>43</c:v>
                </c:pt>
                <c:pt idx="34">
                  <c:v>2</c:v>
                </c:pt>
                <c:pt idx="35">
                  <c:v>30</c:v>
                </c:pt>
                <c:pt idx="36">
                  <c:v>18</c:v>
                </c:pt>
                <c:pt idx="37">
                  <c:v>6</c:v>
                </c:pt>
                <c:pt idx="38">
                  <c:v>296</c:v>
                </c:pt>
                <c:pt idx="39">
                  <c:v>173</c:v>
                </c:pt>
                <c:pt idx="40">
                  <c:v>141</c:v>
                </c:pt>
                <c:pt idx="41">
                  <c:v>59</c:v>
                </c:pt>
                <c:pt idx="42">
                  <c:v>49</c:v>
                </c:pt>
                <c:pt idx="43">
                  <c:v>31</c:v>
                </c:pt>
                <c:pt idx="44">
                  <c:v>4</c:v>
                </c:pt>
                <c:pt idx="4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E-4447-9D33-E2C4E8D77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6841200"/>
        <c:axId val="586842840"/>
      </c:barChart>
      <c:catAx>
        <c:axId val="58684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Name of Manufacturer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42840"/>
        <c:crosses val="autoZero"/>
        <c:auto val="1"/>
        <c:lblAlgn val="ctr"/>
        <c:lblOffset val="100"/>
        <c:noMultiLvlLbl val="0"/>
      </c:catAx>
      <c:valAx>
        <c:axId val="58684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Equiment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41200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590550</xdr:colOff>
      <xdr:row>2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57150</xdr:rowOff>
    </xdr:from>
    <xdr:to>
      <xdr:col>10</xdr:col>
      <xdr:colOff>608757</xdr:colOff>
      <xdr:row>14</xdr:row>
      <xdr:rowOff>142650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771650"/>
          <a:ext cx="6742857" cy="18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123825</xdr:rowOff>
    </xdr:from>
    <xdr:to>
      <xdr:col>11</xdr:col>
      <xdr:colOff>37252</xdr:colOff>
      <xdr:row>25</xdr:row>
      <xdr:rowOff>95015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743325"/>
          <a:ext cx="6780952" cy="18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</xdr:row>
      <xdr:rowOff>4762</xdr:rowOff>
    </xdr:from>
    <xdr:to>
      <xdr:col>18</xdr:col>
      <xdr:colOff>183488</xdr:colOff>
      <xdr:row>22</xdr:row>
      <xdr:rowOff>156663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2591" y="1176337"/>
          <a:ext cx="6012788" cy="3228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606424</xdr:colOff>
      <xdr:row>4</xdr:row>
      <xdr:rowOff>109537</xdr:rowOff>
    </xdr:from>
    <xdr:to>
      <xdr:col>10</xdr:col>
      <xdr:colOff>119062</xdr:colOff>
      <xdr:row>33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442913</xdr:colOff>
      <xdr:row>0</xdr:row>
      <xdr:rowOff>0</xdr:rowOff>
    </xdr:from>
    <xdr:to>
      <xdr:col>8</xdr:col>
      <xdr:colOff>479160</xdr:colOff>
      <xdr:row>16</xdr:row>
      <xdr:rowOff>108080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B6E64D-D467-4E5A-A93F-A739FDE7C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6888" y="0"/>
          <a:ext cx="2627047" cy="3003680"/>
        </a:xfrm>
        <a:prstGeom prst="rect">
          <a:avLst/>
        </a:prstGeom>
      </xdr:spPr>
    </xdr:pic>
    <xdr:clientData/>
  </xdr:twoCellAnchor>
  <xdr:twoCellAnchor editAs="oneCell">
    <xdr:from>
      <xdr:col>8</xdr:col>
      <xdr:colOff>585788</xdr:colOff>
      <xdr:row>0</xdr:row>
      <xdr:rowOff>0</xdr:rowOff>
    </xdr:from>
    <xdr:to>
      <xdr:col>13</xdr:col>
      <xdr:colOff>4763</xdr:colOff>
      <xdr:row>16</xdr:row>
      <xdr:rowOff>137867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36B26B-2417-4DF8-A6C1-D49AC17A4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10563" y="0"/>
          <a:ext cx="2657475" cy="30334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eeresources.com/KevinShared/DMQC/InteractiveEffects/Interactive%20Effects_100226/Interactive%20Effects_1002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Projects/DEER2013/Lighting%20Workbook/Res/DEER2010-2012ResidentialImpacts%20v1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Users/ayada/Dropbox%20(CalTF)/CalTF%20Team%20Folder/Measure%20Library/1_Com%20Refrigeration/1.0%20Com%20Refrigeration%20Consolidated%20Data%20Spec%20Files/1.01%20MeasureDataSpec%20-%20Anti-Sweat%20Heater%20(ASH)%20Controls%200.1-CE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WINDOWS/Temporary%20Internet%20Files/Content.Outlook/0CHIRH6H/Dual_baselin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Users/cpaek/Documents/_My%20Work/Workpapers/SWFS011-02%20Comm%20Fryer_10312019/SWFS011-02%20Comm%20Fryer%20DataSpec%20r2_cp_1113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paek\Documents\_My%20Work\_Chan%20Paek\!_2019%20ES%20Projects\Foodservice%20WP%20Updates\_FS%20Analysis_Sept%202019\Rebate%20Inspections\Amelia%20files\110_inspections%20-%20Fill-out%20form_C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Results"/>
      <sheetName val="Weighting Factors"/>
      <sheetName val="Results Bkgnd"/>
      <sheetName val="Lookups"/>
      <sheetName val="DmdModTable"/>
      <sheetName val="GasPAC"/>
      <sheetName val="HP"/>
      <sheetName val="PVAV"/>
      <sheetName val="SVAV"/>
      <sheetName val="WLHP"/>
      <sheetName val="ElecHeat"/>
      <sheetName val="GasFurn"/>
      <sheetName val="PSZElec"/>
      <sheetName val="PVAVElec"/>
      <sheetName val="SVAVElec"/>
      <sheetName val="Default WFs"/>
      <sheetName val="Drop Downs"/>
      <sheetName val="Drop down"/>
      <sheetName val="Unit definitions"/>
      <sheetName val="Support Tables"/>
    </sheetNames>
    <sheetDataSet>
      <sheetData sheetId="0" refreshError="1"/>
      <sheetData sheetId="1" refreshError="1">
        <row r="22">
          <cell r="B22" t="str">
            <v>Whole Utility</v>
          </cell>
          <cell r="C22" t="str">
            <v>(kWh/kWh)</v>
          </cell>
          <cell r="D22">
            <v>1.1063069862224075</v>
          </cell>
          <cell r="E22">
            <v>1.0238382881663963</v>
          </cell>
          <cell r="F22">
            <v>0</v>
          </cell>
          <cell r="G22">
            <v>0</v>
          </cell>
          <cell r="H22">
            <v>0</v>
          </cell>
          <cell r="I22">
            <v>0.83782582606498435</v>
          </cell>
          <cell r="J22">
            <v>0</v>
          </cell>
          <cell r="K22">
            <v>0</v>
          </cell>
          <cell r="L22">
            <v>0.7208998824747842</v>
          </cell>
          <cell r="M22">
            <v>1.0141451095417204</v>
          </cell>
        </row>
        <row r="23">
          <cell r="C23" t="str">
            <v>(kW/kW)</v>
          </cell>
          <cell r="D23">
            <v>1.2621800894777682</v>
          </cell>
          <cell r="E23">
            <v>1.2562612812480229</v>
          </cell>
          <cell r="F23">
            <v>0</v>
          </cell>
          <cell r="G23">
            <v>0</v>
          </cell>
          <cell r="H23">
            <v>0</v>
          </cell>
          <cell r="I23">
            <v>1.269881032367677</v>
          </cell>
          <cell r="J23">
            <v>0</v>
          </cell>
          <cell r="K23">
            <v>0</v>
          </cell>
          <cell r="L23">
            <v>1</v>
          </cell>
          <cell r="M23">
            <v>1.019788886792536</v>
          </cell>
        </row>
        <row r="24">
          <cell r="C24" t="str">
            <v>(therms/kWh)</v>
          </cell>
          <cell r="D24">
            <v>-1.3203258357579916E-2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-1.3740101897599281E-2</v>
          </cell>
        </row>
        <row r="25">
          <cell r="B25" t="str">
            <v xml:space="preserve">Arcata Area (CZ01) </v>
          </cell>
          <cell r="C25" t="str">
            <v>(kWh/kWh)</v>
          </cell>
          <cell r="D25">
            <v>1.0565356965230366</v>
          </cell>
          <cell r="E25">
            <v>0.91532305466383324</v>
          </cell>
          <cell r="F25">
            <v>0</v>
          </cell>
          <cell r="G25">
            <v>0</v>
          </cell>
          <cell r="H25">
            <v>0</v>
          </cell>
          <cell r="I25">
            <v>0.6152534249672198</v>
          </cell>
          <cell r="J25">
            <v>0</v>
          </cell>
          <cell r="K25">
            <v>0</v>
          </cell>
          <cell r="L25">
            <v>0.50152281050775427</v>
          </cell>
          <cell r="M25">
            <v>1.0103540263145996</v>
          </cell>
        </row>
        <row r="26">
          <cell r="C26" t="str">
            <v>(kW/kW)</v>
          </cell>
          <cell r="D26">
            <v>1.176275706237691</v>
          </cell>
          <cell r="E26">
            <v>1.105313513045868</v>
          </cell>
          <cell r="F26">
            <v>0</v>
          </cell>
          <cell r="G26">
            <v>0</v>
          </cell>
          <cell r="H26">
            <v>0</v>
          </cell>
          <cell r="I26">
            <v>1.0682039094346538</v>
          </cell>
          <cell r="J26">
            <v>0</v>
          </cell>
          <cell r="K26">
            <v>0</v>
          </cell>
          <cell r="L26">
            <v>1</v>
          </cell>
          <cell r="M26">
            <v>1.0113995491071202</v>
          </cell>
        </row>
        <row r="27">
          <cell r="C27" t="str">
            <v>(therms/kWh)</v>
          </cell>
          <cell r="D27">
            <v>-2.1300357191300811E-2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-2.2092508025500744E-2</v>
          </cell>
        </row>
        <row r="28">
          <cell r="B28" t="str">
            <v xml:space="preserve">Santa Rosa Area (CZ02) </v>
          </cell>
          <cell r="C28" t="str">
            <v>(kWh/kWh)</v>
          </cell>
          <cell r="D28">
            <v>1.085942939820048</v>
          </cell>
          <cell r="E28">
            <v>0.99790206628385403</v>
          </cell>
          <cell r="F28">
            <v>0</v>
          </cell>
          <cell r="G28">
            <v>0</v>
          </cell>
          <cell r="H28">
            <v>0</v>
          </cell>
          <cell r="I28">
            <v>0.78131663426323639</v>
          </cell>
          <cell r="J28">
            <v>0</v>
          </cell>
          <cell r="K28">
            <v>0</v>
          </cell>
          <cell r="L28">
            <v>0.69560338201383554</v>
          </cell>
          <cell r="M28">
            <v>1.0122891893113894</v>
          </cell>
        </row>
        <row r="29">
          <cell r="C29" t="str">
            <v>(kW/kW)</v>
          </cell>
          <cell r="D29">
            <v>1.2562099552669479</v>
          </cell>
          <cell r="E29">
            <v>1.2551717820446926</v>
          </cell>
          <cell r="F29">
            <v>0</v>
          </cell>
          <cell r="G29">
            <v>0</v>
          </cell>
          <cell r="H29">
            <v>0</v>
          </cell>
          <cell r="I29">
            <v>1.2599656995709902</v>
          </cell>
          <cell r="J29">
            <v>0</v>
          </cell>
          <cell r="K29">
            <v>0</v>
          </cell>
          <cell r="L29">
            <v>1</v>
          </cell>
          <cell r="M29">
            <v>1.0174097578104724</v>
          </cell>
        </row>
        <row r="30">
          <cell r="C30" t="str">
            <v>(therms/kWh)</v>
          </cell>
          <cell r="D30">
            <v>-1.3686304652529728E-2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-1.4665641813989239E-2</v>
          </cell>
        </row>
        <row r="31">
          <cell r="B31" t="str">
            <v xml:space="preserve">Oakland Area (CZ03) </v>
          </cell>
          <cell r="C31" t="str">
            <v>(kWh/kWh)</v>
          </cell>
          <cell r="D31">
            <v>1.0895962381878193</v>
          </cell>
          <cell r="E31">
            <v>0.99790206628385403</v>
          </cell>
          <cell r="F31">
            <v>0</v>
          </cell>
          <cell r="G31">
            <v>0</v>
          </cell>
          <cell r="H31">
            <v>0</v>
          </cell>
          <cell r="I31">
            <v>0.79992856173983817</v>
          </cell>
          <cell r="J31">
            <v>0</v>
          </cell>
          <cell r="K31">
            <v>0</v>
          </cell>
          <cell r="L31">
            <v>0.71335172039607542</v>
          </cell>
          <cell r="M31">
            <v>1.010616268029118</v>
          </cell>
        </row>
        <row r="32">
          <cell r="C32" t="str">
            <v>(kW/kW)</v>
          </cell>
          <cell r="D32">
            <v>1.2432633244952902</v>
          </cell>
          <cell r="E32">
            <v>1.2870447177848234</v>
          </cell>
          <cell r="F32">
            <v>0</v>
          </cell>
          <cell r="G32">
            <v>0</v>
          </cell>
          <cell r="H32">
            <v>0</v>
          </cell>
          <cell r="I32">
            <v>1.2500216286087971</v>
          </cell>
          <cell r="J32">
            <v>0</v>
          </cell>
          <cell r="K32">
            <v>0</v>
          </cell>
          <cell r="L32">
            <v>1</v>
          </cell>
          <cell r="M32">
            <v>1.0116947160036438</v>
          </cell>
        </row>
        <row r="33">
          <cell r="C33" t="str">
            <v>(therms/kWh)</v>
          </cell>
          <cell r="D33">
            <v>-1.4344621784147939E-2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-1.4917936428991274E-2</v>
          </cell>
        </row>
        <row r="34">
          <cell r="B34" t="str">
            <v xml:space="preserve">Sunnyvale Area (CZ04) </v>
          </cell>
          <cell r="C34" t="str">
            <v>(kWh/kWh)</v>
          </cell>
          <cell r="D34">
            <v>1.1082877424605506</v>
          </cell>
          <cell r="E34">
            <v>1.0464981688294073</v>
          </cell>
          <cell r="F34">
            <v>0</v>
          </cell>
          <cell r="G34">
            <v>0</v>
          </cell>
          <cell r="H34">
            <v>0</v>
          </cell>
          <cell r="I34">
            <v>0.86272098385857032</v>
          </cell>
          <cell r="J34">
            <v>0</v>
          </cell>
          <cell r="K34">
            <v>0</v>
          </cell>
          <cell r="L34">
            <v>0.75522810507754212</v>
          </cell>
          <cell r="M34">
            <v>1.0118370484242889</v>
          </cell>
        </row>
        <row r="35">
          <cell r="C35" t="str">
            <v>(kW/kW)</v>
          </cell>
          <cell r="D35">
            <v>1.2742863831368099</v>
          </cell>
          <cell r="E35">
            <v>1.2803525717688131</v>
          </cell>
          <cell r="F35">
            <v>0</v>
          </cell>
          <cell r="G35">
            <v>0</v>
          </cell>
          <cell r="H35">
            <v>0</v>
          </cell>
          <cell r="I35">
            <v>1.2797978615667256</v>
          </cell>
          <cell r="J35">
            <v>0</v>
          </cell>
          <cell r="K35">
            <v>0</v>
          </cell>
          <cell r="L35">
            <v>1</v>
          </cell>
          <cell r="M35">
            <v>1.0172112835179823</v>
          </cell>
        </row>
        <row r="36">
          <cell r="C36" t="str">
            <v>(therms/kWh)</v>
          </cell>
          <cell r="D36">
            <v>-1.2383234615906317E-2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-1.3210652439300087E-2</v>
          </cell>
        </row>
        <row r="37">
          <cell r="B37" t="str">
            <v xml:space="preserve">Santa Maria Area (CZ05) </v>
          </cell>
          <cell r="C37" t="str">
            <v>(kWh/kWh)</v>
          </cell>
          <cell r="D37">
            <v>1.1076637880363522</v>
          </cell>
          <cell r="E37">
            <v>1.0230863136953474</v>
          </cell>
          <cell r="F37">
            <v>0</v>
          </cell>
          <cell r="G37">
            <v>0</v>
          </cell>
          <cell r="H37">
            <v>0</v>
          </cell>
          <cell r="I37">
            <v>0.89482841253334544</v>
          </cell>
          <cell r="J37">
            <v>0</v>
          </cell>
          <cell r="K37">
            <v>0</v>
          </cell>
          <cell r="L37">
            <v>0.76279423068228069</v>
          </cell>
          <cell r="M37">
            <v>1.010833295654926</v>
          </cell>
        </row>
        <row r="38">
          <cell r="C38" t="str">
            <v>(kW/kW)</v>
          </cell>
          <cell r="D38">
            <v>1.2217873882309833</v>
          </cell>
          <cell r="E38">
            <v>1.22062707698258</v>
          </cell>
          <cell r="F38">
            <v>0</v>
          </cell>
          <cell r="G38">
            <v>0</v>
          </cell>
          <cell r="H38">
            <v>0</v>
          </cell>
          <cell r="I38">
            <v>1.2238077547468436</v>
          </cell>
          <cell r="J38">
            <v>0</v>
          </cell>
          <cell r="K38">
            <v>0</v>
          </cell>
          <cell r="L38">
            <v>1</v>
          </cell>
          <cell r="M38">
            <v>1.0119339029715164</v>
          </cell>
        </row>
        <row r="39">
          <cell r="C39" t="str">
            <v>(therms/kWh)</v>
          </cell>
          <cell r="D39">
            <v>-1.1213998281864628E-2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-1.2030564723967989E-2</v>
          </cell>
        </row>
        <row r="40">
          <cell r="B40" t="str">
            <v xml:space="preserve">Los Angeles Area (CZ06) </v>
          </cell>
          <cell r="C40" t="str">
            <v>(kWh/kWh)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(kW/kW)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C42" t="str">
            <v>(therms/kWh)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 xml:space="preserve">San Diego Area (CZ07) </v>
          </cell>
          <cell r="C43" t="str">
            <v>(kWh/kWh)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(kW/kW)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C45" t="str">
            <v>(therms/kWh)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 xml:space="preserve">El Toro Area (CZ08) </v>
          </cell>
          <cell r="C46" t="str">
            <v>(kWh/kWh)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(kW/kW)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(therms/kWh)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B49" t="str">
            <v xml:space="preserve">Pasadena Area (CZ09) </v>
          </cell>
          <cell r="C49" t="str">
            <v>(kWh/kWh)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C50" t="str">
            <v>(kW/kW)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(therms/kWh)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 xml:space="preserve">San Bernardino Area (CZ10) </v>
          </cell>
          <cell r="C52" t="str">
            <v>(kWh/kWh)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(kW/kW)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(therms/kWh)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B55" t="str">
            <v xml:space="preserve">Red Bluff Area (CZ11) </v>
          </cell>
          <cell r="C55" t="str">
            <v>(kWh/kWh)</v>
          </cell>
          <cell r="D55">
            <v>1.1123117963557445</v>
          </cell>
          <cell r="E55">
            <v>1.0199484559388705</v>
          </cell>
          <cell r="F55">
            <v>0</v>
          </cell>
          <cell r="G55">
            <v>0</v>
          </cell>
          <cell r="H55">
            <v>0</v>
          </cell>
          <cell r="I55">
            <v>0.83338156169462407</v>
          </cell>
          <cell r="J55">
            <v>0</v>
          </cell>
          <cell r="K55">
            <v>0</v>
          </cell>
          <cell r="L55">
            <v>0.69905683410950847</v>
          </cell>
          <cell r="M55">
            <v>1.0194782294162861</v>
          </cell>
        </row>
        <row r="56">
          <cell r="C56" t="str">
            <v>(kW/kW)</v>
          </cell>
          <cell r="D56">
            <v>1.2918030117201615</v>
          </cell>
          <cell r="E56">
            <v>1.2166932147237393</v>
          </cell>
          <cell r="F56">
            <v>0</v>
          </cell>
          <cell r="G56">
            <v>0</v>
          </cell>
          <cell r="H56">
            <v>0</v>
          </cell>
          <cell r="I56">
            <v>1.2949226204713511</v>
          </cell>
          <cell r="J56">
            <v>0</v>
          </cell>
          <cell r="K56">
            <v>0</v>
          </cell>
          <cell r="L56">
            <v>1</v>
          </cell>
          <cell r="M56">
            <v>1.0240561020666772</v>
          </cell>
        </row>
        <row r="57">
          <cell r="C57" t="str">
            <v>(therms/kWh)</v>
          </cell>
          <cell r="D57">
            <v>-1.3435818601076096E-2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-1.3994664737532215E-2</v>
          </cell>
        </row>
        <row r="58">
          <cell r="B58" t="str">
            <v xml:space="preserve">Sacramento Area (CZ12) </v>
          </cell>
          <cell r="C58" t="str">
            <v>(kWh/kWh)</v>
          </cell>
          <cell r="D58">
            <v>1.105394040783108</v>
          </cell>
          <cell r="E58">
            <v>1.0266130126147308</v>
          </cell>
          <cell r="F58">
            <v>0</v>
          </cell>
          <cell r="G58">
            <v>0</v>
          </cell>
          <cell r="H58">
            <v>0</v>
          </cell>
          <cell r="I58">
            <v>0.82949043722023785</v>
          </cell>
          <cell r="J58">
            <v>0</v>
          </cell>
          <cell r="K58">
            <v>0</v>
          </cell>
          <cell r="L58">
            <v>0.71220237826106614</v>
          </cell>
          <cell r="M58">
            <v>1.0128769724646201</v>
          </cell>
        </row>
        <row r="59">
          <cell r="C59" t="str">
            <v>(kW/kW)</v>
          </cell>
          <cell r="D59">
            <v>1.257863907704365</v>
          </cell>
          <cell r="E59">
            <v>1.2679148494394374</v>
          </cell>
          <cell r="F59">
            <v>0</v>
          </cell>
          <cell r="G59">
            <v>0</v>
          </cell>
          <cell r="H59">
            <v>0</v>
          </cell>
          <cell r="I59">
            <v>1.2739505035649037</v>
          </cell>
          <cell r="J59">
            <v>0</v>
          </cell>
          <cell r="K59">
            <v>0</v>
          </cell>
          <cell r="L59">
            <v>1</v>
          </cell>
          <cell r="M59">
            <v>1.0270230382851822</v>
          </cell>
        </row>
        <row r="60">
          <cell r="C60" t="str">
            <v>(therms/kWh)</v>
          </cell>
          <cell r="D60">
            <v>-1.3632952027851877E-2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-1.3803861283175838E-2</v>
          </cell>
        </row>
        <row r="61">
          <cell r="B61" t="str">
            <v xml:space="preserve">Fresno Area (CZ13) </v>
          </cell>
          <cell r="C61" t="str">
            <v>(kWh/kWh)</v>
          </cell>
          <cell r="D61">
            <v>1.1385178821720847</v>
          </cell>
          <cell r="E61">
            <v>1.0608129493150065</v>
          </cell>
          <cell r="F61">
            <v>0</v>
          </cell>
          <cell r="G61">
            <v>0</v>
          </cell>
          <cell r="H61">
            <v>0</v>
          </cell>
          <cell r="I61">
            <v>0.91640819279287422</v>
          </cell>
          <cell r="J61">
            <v>0</v>
          </cell>
          <cell r="K61">
            <v>0</v>
          </cell>
          <cell r="L61">
            <v>0.76900935931636294</v>
          </cell>
          <cell r="M61">
            <v>1.0223086313695346</v>
          </cell>
        </row>
        <row r="62">
          <cell r="C62" t="str">
            <v>(kW/kW)</v>
          </cell>
          <cell r="D62">
            <v>1.289792823373147</v>
          </cell>
          <cell r="E62">
            <v>1.2112580725601658</v>
          </cell>
          <cell r="F62">
            <v>0</v>
          </cell>
          <cell r="G62">
            <v>0</v>
          </cell>
          <cell r="H62">
            <v>0</v>
          </cell>
          <cell r="I62">
            <v>1.2995638654649644</v>
          </cell>
          <cell r="J62">
            <v>0</v>
          </cell>
          <cell r="K62">
            <v>0</v>
          </cell>
          <cell r="L62">
            <v>1</v>
          </cell>
          <cell r="M62">
            <v>1.0244581397360801</v>
          </cell>
        </row>
        <row r="63">
          <cell r="C63" t="str">
            <v>(therms/kWh)</v>
          </cell>
          <cell r="D63">
            <v>-1.09662250757336E-2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-1.1445494416060045E-2</v>
          </cell>
        </row>
        <row r="64">
          <cell r="B64" t="str">
            <v xml:space="preserve">China Lake Area (CZ14) </v>
          </cell>
          <cell r="C64" t="str">
            <v>(kWh/kWh)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C65" t="str">
            <v>(kW/kW)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(therms/kWh)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 xml:space="preserve">Blythe Area (CZ15) </v>
          </cell>
          <cell r="C67" t="str">
            <v>(kWh/kWh)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C68" t="str">
            <v>(kW/kW)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C69" t="str">
            <v>(therms/kWh)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B70" t="str">
            <v xml:space="preserve">Mount Shasta Area (CZ16) </v>
          </cell>
          <cell r="C70" t="str">
            <v>(kWh/kWh)</v>
          </cell>
          <cell r="D70">
            <v>1.062440656508568</v>
          </cell>
          <cell r="E70">
            <v>0.86136817832436585</v>
          </cell>
          <cell r="F70">
            <v>0</v>
          </cell>
          <cell r="G70">
            <v>0</v>
          </cell>
          <cell r="H70">
            <v>0</v>
          </cell>
          <cell r="I70">
            <v>0.6316769905502555</v>
          </cell>
          <cell r="J70">
            <v>0</v>
          </cell>
          <cell r="K70">
            <v>0</v>
          </cell>
          <cell r="L70">
            <v>0.24051363204774609</v>
          </cell>
          <cell r="M70">
            <v>1.0109327666500882</v>
          </cell>
        </row>
        <row r="71">
          <cell r="C71" t="str">
            <v>(kW/kW)</v>
          </cell>
          <cell r="D71">
            <v>1.1377971389167376</v>
          </cell>
          <cell r="E71">
            <v>1.1406012244337123</v>
          </cell>
          <cell r="F71">
            <v>0</v>
          </cell>
          <cell r="G71">
            <v>0</v>
          </cell>
          <cell r="H71">
            <v>0</v>
          </cell>
          <cell r="I71">
            <v>1.1386724614374628</v>
          </cell>
          <cell r="J71">
            <v>0</v>
          </cell>
          <cell r="K71">
            <v>0</v>
          </cell>
          <cell r="L71">
            <v>1</v>
          </cell>
          <cell r="M71">
            <v>1.0149771754563637</v>
          </cell>
        </row>
        <row r="72">
          <cell r="C72" t="str">
            <v>(therms/kWh)</v>
          </cell>
          <cell r="D72">
            <v>-2.0106705249355698E-2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-2.0547090473391507E-2</v>
          </cell>
        </row>
      </sheetData>
      <sheetData sheetId="2" refreshError="1">
        <row r="6">
          <cell r="AL6" t="str">
            <v>w01</v>
          </cell>
          <cell r="AM6" t="str">
            <v>w02</v>
          </cell>
          <cell r="AN6" t="str">
            <v>w03</v>
          </cell>
          <cell r="AO6" t="str">
            <v>w04</v>
          </cell>
          <cell r="AP6" t="str">
            <v>w05</v>
          </cell>
          <cell r="AQ6" t="str">
            <v>w06</v>
          </cell>
          <cell r="AR6" t="str">
            <v>w07</v>
          </cell>
          <cell r="AS6" t="str">
            <v>w08</v>
          </cell>
          <cell r="AT6" t="str">
            <v>w09</v>
          </cell>
          <cell r="AU6" t="str">
            <v>w10</v>
          </cell>
          <cell r="AV6" t="str">
            <v>w11</v>
          </cell>
          <cell r="AW6" t="str">
            <v>w12</v>
          </cell>
          <cell r="AX6" t="str">
            <v>w13</v>
          </cell>
          <cell r="AY6" t="str">
            <v>w14</v>
          </cell>
          <cell r="AZ6" t="str">
            <v>w15</v>
          </cell>
          <cell r="BA6" t="str">
            <v>w16</v>
          </cell>
        </row>
        <row r="7">
          <cell r="E7" t="str">
            <v>GasPac</v>
          </cell>
          <cell r="F7" t="str">
            <v>HP</v>
          </cell>
          <cell r="G7" t="str">
            <v>WLHP</v>
          </cell>
          <cell r="H7" t="str">
            <v>PSZElec</v>
          </cell>
          <cell r="I7" t="str">
            <v>ElecHeat</v>
          </cell>
          <cell r="J7" t="str">
            <v>GasFurn</v>
          </cell>
          <cell r="K7" t="str">
            <v>PVAV</v>
          </cell>
          <cell r="L7" t="str">
            <v>SVAV</v>
          </cell>
          <cell r="M7" t="str">
            <v>PVAVElec</v>
          </cell>
          <cell r="N7" t="str">
            <v>SVAVElec</v>
          </cell>
          <cell r="O7" t="str">
            <v>DX/Other</v>
          </cell>
          <cell r="P7" t="str">
            <v>Unconditioned</v>
          </cell>
        </row>
      </sheetData>
      <sheetData sheetId="3" refreshError="1"/>
      <sheetData sheetId="4" refreshError="1">
        <row r="3">
          <cell r="A3">
            <v>1</v>
          </cell>
          <cell r="B3" t="str">
            <v>PGE</v>
          </cell>
          <cell r="C3">
            <v>2</v>
          </cell>
        </row>
        <row r="4">
          <cell r="A4">
            <v>2</v>
          </cell>
          <cell r="B4" t="str">
            <v>SCE</v>
          </cell>
          <cell r="C4">
            <v>3</v>
          </cell>
        </row>
        <row r="5">
          <cell r="A5">
            <v>3</v>
          </cell>
          <cell r="B5" t="str">
            <v>SCG</v>
          </cell>
          <cell r="C5">
            <v>4</v>
          </cell>
        </row>
        <row r="6">
          <cell r="A6">
            <v>4</v>
          </cell>
          <cell r="B6" t="str">
            <v>SDGE</v>
          </cell>
          <cell r="C6">
            <v>5</v>
          </cell>
        </row>
        <row r="16">
          <cell r="D16" t="str">
            <v>GasPac</v>
          </cell>
          <cell r="E16" t="str">
            <v>HP</v>
          </cell>
          <cell r="F16" t="str">
            <v>PVAV</v>
          </cell>
          <cell r="G16" t="str">
            <v>SVAV</v>
          </cell>
          <cell r="H16" t="str">
            <v>WLHP</v>
          </cell>
          <cell r="I16" t="str">
            <v>PSZElec</v>
          </cell>
          <cell r="J16" t="str">
            <v>PVAVElec</v>
          </cell>
          <cell r="K16" t="str">
            <v>SVAVElec</v>
          </cell>
          <cell r="L16" t="str">
            <v>ElecHeat</v>
          </cell>
          <cell r="M16" t="str">
            <v>GasFurn</v>
          </cell>
        </row>
        <row r="18">
          <cell r="A18" t="str">
            <v>Assembly</v>
          </cell>
          <cell r="B18" t="str">
            <v>Asm</v>
          </cell>
          <cell r="C18" t="str">
            <v>NRMeasureDD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1</v>
          </cell>
          <cell r="J18">
            <v>0</v>
          </cell>
          <cell r="K18">
            <v>0</v>
          </cell>
          <cell r="L18">
            <v>1</v>
          </cell>
          <cell r="M18">
            <v>1</v>
          </cell>
          <cell r="O18">
            <v>1</v>
          </cell>
          <cell r="P18" t="str">
            <v>vN5</v>
          </cell>
        </row>
        <row r="19">
          <cell r="A19" t="str">
            <v>Education - Primary School</v>
          </cell>
          <cell r="B19" t="str">
            <v>EPr</v>
          </cell>
          <cell r="C19" t="str">
            <v>NRMeasureDD</v>
          </cell>
          <cell r="D19">
            <v>1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</v>
          </cell>
          <cell r="O19">
            <v>2</v>
          </cell>
          <cell r="P19" t="str">
            <v>vN5</v>
          </cell>
        </row>
        <row r="20">
          <cell r="A20" t="str">
            <v>Education - Secondary  School</v>
          </cell>
          <cell r="B20" t="str">
            <v>ESe</v>
          </cell>
          <cell r="C20" t="str">
            <v>NRMeasureDD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O20">
            <v>3</v>
          </cell>
          <cell r="P20" t="str">
            <v>vN5</v>
          </cell>
        </row>
        <row r="21">
          <cell r="A21" t="str">
            <v>Education - Community College</v>
          </cell>
          <cell r="B21" t="str">
            <v>ECC</v>
          </cell>
          <cell r="C21" t="str">
            <v>NRMeasureDD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O21">
            <v>4</v>
          </cell>
          <cell r="P21" t="str">
            <v>vN5</v>
          </cell>
        </row>
        <row r="22">
          <cell r="A22" t="str">
            <v>Education - University</v>
          </cell>
          <cell r="B22" t="str">
            <v>Eun</v>
          </cell>
          <cell r="C22" t="str">
            <v>NRMeasureDD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0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O22">
            <v>5</v>
          </cell>
          <cell r="P22" t="str">
            <v>vN5</v>
          </cell>
        </row>
        <row r="23">
          <cell r="A23" t="str">
            <v>Education - Relocatable Classroom</v>
          </cell>
          <cell r="B23" t="str">
            <v>ERC</v>
          </cell>
          <cell r="C23" t="str">
            <v>NRMeasureDD</v>
          </cell>
          <cell r="D23">
            <v>1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O23">
            <v>6</v>
          </cell>
          <cell r="P23" t="str">
            <v>vN5</v>
          </cell>
        </row>
        <row r="24">
          <cell r="A24" t="str">
            <v>Grocery</v>
          </cell>
          <cell r="B24" t="str">
            <v>Gro</v>
          </cell>
          <cell r="C24" t="str">
            <v>NRMeasureDD</v>
          </cell>
          <cell r="D24">
            <v>1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1</v>
          </cell>
          <cell r="M24">
            <v>1</v>
          </cell>
          <cell r="O24">
            <v>7</v>
          </cell>
          <cell r="P24" t="str">
            <v>vN5</v>
          </cell>
        </row>
        <row r="25">
          <cell r="A25" t="str">
            <v>Health/Medical - Hospital</v>
          </cell>
          <cell r="B25" t="str">
            <v>Hsp</v>
          </cell>
          <cell r="C25" t="str">
            <v>NRMeasureDD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0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O25">
            <v>8</v>
          </cell>
          <cell r="P25" t="str">
            <v>vN5</v>
          </cell>
        </row>
        <row r="26">
          <cell r="A26" t="str">
            <v>Health/Medical - Nursing Home</v>
          </cell>
          <cell r="B26" t="str">
            <v>Nrs</v>
          </cell>
          <cell r="C26" t="str">
            <v>NRMeasureDD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0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O26">
            <v>9</v>
          </cell>
          <cell r="P26" t="str">
            <v>vN5</v>
          </cell>
        </row>
        <row r="27">
          <cell r="A27" t="str">
            <v>Lodging - Hotel</v>
          </cell>
          <cell r="B27" t="str">
            <v>Htl</v>
          </cell>
          <cell r="C27" t="str">
            <v>NRMeasureDD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O27">
            <v>10</v>
          </cell>
          <cell r="P27" t="str">
            <v>vN5</v>
          </cell>
        </row>
        <row r="28">
          <cell r="A28" t="str">
            <v>Lodging - Motel</v>
          </cell>
          <cell r="B28" t="str">
            <v>Mtl</v>
          </cell>
          <cell r="C28" t="str">
            <v>NRMeasureDD</v>
          </cell>
          <cell r="D28">
            <v>1</v>
          </cell>
          <cell r="E28">
            <v>1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  <cell r="L28">
            <v>1</v>
          </cell>
          <cell r="M28">
            <v>1</v>
          </cell>
          <cell r="O28">
            <v>11</v>
          </cell>
          <cell r="P28" t="str">
            <v>vN5</v>
          </cell>
        </row>
        <row r="29">
          <cell r="A29" t="str">
            <v>Manufacturing - Bio/Tech</v>
          </cell>
          <cell r="B29" t="str">
            <v>MBT</v>
          </cell>
          <cell r="C29" t="str">
            <v>NRMeasureDD</v>
          </cell>
          <cell r="D29">
            <v>1</v>
          </cell>
          <cell r="E29">
            <v>1</v>
          </cell>
          <cell r="F29">
            <v>0</v>
          </cell>
          <cell r="G29">
            <v>0</v>
          </cell>
          <cell r="H29">
            <v>1</v>
          </cell>
          <cell r="I29">
            <v>1</v>
          </cell>
          <cell r="J29">
            <v>0</v>
          </cell>
          <cell r="K29">
            <v>0</v>
          </cell>
          <cell r="L29">
            <v>1</v>
          </cell>
          <cell r="M29">
            <v>1</v>
          </cell>
          <cell r="O29">
            <v>12</v>
          </cell>
          <cell r="P29" t="str">
            <v>vN5</v>
          </cell>
        </row>
        <row r="30">
          <cell r="A30" t="str">
            <v>Manufacturing - Light Industrial</v>
          </cell>
          <cell r="B30" t="str">
            <v>MLI</v>
          </cell>
          <cell r="C30" t="str">
            <v>NRMeasureDD</v>
          </cell>
          <cell r="D30">
            <v>1</v>
          </cell>
          <cell r="E30">
            <v>1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</v>
          </cell>
          <cell r="O30">
            <v>13</v>
          </cell>
          <cell r="P30" t="str">
            <v>vN5</v>
          </cell>
        </row>
        <row r="31">
          <cell r="A31" t="str">
            <v>Office - Large</v>
          </cell>
          <cell r="B31" t="str">
            <v>OfL</v>
          </cell>
          <cell r="C31" t="str">
            <v>NRMeasureDD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O31">
            <v>14</v>
          </cell>
          <cell r="P31" t="str">
            <v>vN5</v>
          </cell>
        </row>
        <row r="32">
          <cell r="A32" t="str">
            <v>Office - Small</v>
          </cell>
          <cell r="B32" t="str">
            <v>OfS</v>
          </cell>
          <cell r="C32" t="str">
            <v>NRMeasureDD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O32">
            <v>15</v>
          </cell>
          <cell r="P32" t="str">
            <v>vN5</v>
          </cell>
        </row>
        <row r="33">
          <cell r="A33" t="str">
            <v>Restaurant - Sit Down</v>
          </cell>
          <cell r="B33" t="str">
            <v>RSD</v>
          </cell>
          <cell r="C33" t="str">
            <v>NRMeasureDD</v>
          </cell>
          <cell r="D33">
            <v>1</v>
          </cell>
          <cell r="E33">
            <v>1</v>
          </cell>
          <cell r="F33">
            <v>0</v>
          </cell>
          <cell r="G33">
            <v>0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1</v>
          </cell>
          <cell r="M33">
            <v>1</v>
          </cell>
          <cell r="O33">
            <v>16</v>
          </cell>
          <cell r="P33" t="str">
            <v>vN5</v>
          </cell>
        </row>
        <row r="34">
          <cell r="A34" t="str">
            <v>Restaurant - Fast Food</v>
          </cell>
          <cell r="B34" t="str">
            <v>RFF</v>
          </cell>
          <cell r="C34" t="str">
            <v>NRMeasureDD</v>
          </cell>
          <cell r="D34">
            <v>1</v>
          </cell>
          <cell r="E34">
            <v>1</v>
          </cell>
          <cell r="F34">
            <v>0</v>
          </cell>
          <cell r="G34">
            <v>0</v>
          </cell>
          <cell r="H34">
            <v>0</v>
          </cell>
          <cell r="I34">
            <v>1</v>
          </cell>
          <cell r="J34">
            <v>0</v>
          </cell>
          <cell r="K34">
            <v>0</v>
          </cell>
          <cell r="L34">
            <v>1</v>
          </cell>
          <cell r="M34">
            <v>1</v>
          </cell>
          <cell r="O34">
            <v>17</v>
          </cell>
          <cell r="P34" t="str">
            <v>vN5</v>
          </cell>
        </row>
        <row r="35">
          <cell r="A35" t="str">
            <v>Retail - Multistory Large</v>
          </cell>
          <cell r="B35" t="str">
            <v>Rt3</v>
          </cell>
          <cell r="C35" t="str">
            <v>NRMeasureDD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O35">
            <v>18</v>
          </cell>
          <cell r="P35" t="str">
            <v>vN5</v>
          </cell>
        </row>
        <row r="36">
          <cell r="A36" t="str">
            <v>Retail - Single-Story Large</v>
          </cell>
          <cell r="B36" t="str">
            <v>RtL</v>
          </cell>
          <cell r="C36" t="str">
            <v>NRMeasureDD</v>
          </cell>
          <cell r="D36">
            <v>1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0</v>
          </cell>
          <cell r="L36">
            <v>1</v>
          </cell>
          <cell r="M36">
            <v>1</v>
          </cell>
          <cell r="O36">
            <v>19</v>
          </cell>
          <cell r="P36" t="str">
            <v>vN5</v>
          </cell>
        </row>
        <row r="37">
          <cell r="A37" t="str">
            <v>Retail - Small</v>
          </cell>
          <cell r="B37" t="str">
            <v>RtS</v>
          </cell>
          <cell r="C37" t="str">
            <v>NRMeasureDD</v>
          </cell>
          <cell r="D37">
            <v>1</v>
          </cell>
          <cell r="E37">
            <v>1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0</v>
          </cell>
          <cell r="L37">
            <v>1</v>
          </cell>
          <cell r="M37">
            <v>1</v>
          </cell>
          <cell r="O37">
            <v>20</v>
          </cell>
          <cell r="P37" t="str">
            <v>vN5</v>
          </cell>
        </row>
        <row r="38">
          <cell r="A38" t="str">
            <v>Storage - Conditioned</v>
          </cell>
          <cell r="B38" t="str">
            <v>SCn</v>
          </cell>
          <cell r="C38" t="str">
            <v>NRMeasureDD</v>
          </cell>
          <cell r="D38">
            <v>1</v>
          </cell>
          <cell r="E38">
            <v>1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O38">
            <v>21</v>
          </cell>
          <cell r="P38" t="str">
            <v>vN5</v>
          </cell>
        </row>
        <row r="39">
          <cell r="A39" t="str">
            <v>Single Family Residential</v>
          </cell>
          <cell r="B39" t="str">
            <v>SFM</v>
          </cell>
          <cell r="C39" t="str">
            <v>RMeasureDD</v>
          </cell>
          <cell r="D39">
            <v>1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</v>
          </cell>
          <cell r="M39">
            <v>1</v>
          </cell>
          <cell r="N39" t="str">
            <v>-tWt</v>
          </cell>
          <cell r="O39">
            <v>24</v>
          </cell>
          <cell r="P39" t="str">
            <v>v07</v>
          </cell>
        </row>
        <row r="40">
          <cell r="A40" t="str">
            <v>Multi-Family Residential</v>
          </cell>
          <cell r="B40" t="str">
            <v>MFM</v>
          </cell>
          <cell r="C40" t="str">
            <v>RMeasureDD</v>
          </cell>
          <cell r="D40">
            <v>1</v>
          </cell>
          <cell r="E40">
            <v>1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</v>
          </cell>
          <cell r="M40">
            <v>1</v>
          </cell>
          <cell r="N40" t="str">
            <v>-tWt</v>
          </cell>
          <cell r="O40">
            <v>25</v>
          </cell>
          <cell r="P40" t="str">
            <v>v07</v>
          </cell>
        </row>
        <row r="41">
          <cell r="A41" t="str">
            <v>Double Wide Mobile Home</v>
          </cell>
          <cell r="B41" t="str">
            <v>DMO</v>
          </cell>
          <cell r="C41" t="str">
            <v>RMeasureDD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1</v>
          </cell>
          <cell r="M41">
            <v>1</v>
          </cell>
          <cell r="N41" t="str">
            <v>-tWt</v>
          </cell>
          <cell r="O41">
            <v>26</v>
          </cell>
          <cell r="P41" t="str">
            <v>v06</v>
          </cell>
        </row>
        <row r="47">
          <cell r="A47" t="str">
            <v>Existing Buildings</v>
          </cell>
          <cell r="B47" t="str">
            <v>vPGx</v>
          </cell>
          <cell r="C47" t="str">
            <v>vSCx</v>
          </cell>
          <cell r="D47" t="str">
            <v>vSGx</v>
          </cell>
          <cell r="E47" t="str">
            <v>vSDx</v>
          </cell>
          <cell r="F47" t="str">
            <v>vEx</v>
          </cell>
          <cell r="G47" t="str">
            <v>ex</v>
          </cell>
        </row>
        <row r="48">
          <cell r="A48" t="str">
            <v>New Construction</v>
          </cell>
          <cell r="B48" t="str">
            <v>vN5</v>
          </cell>
          <cell r="C48" t="str">
            <v>vN5</v>
          </cell>
          <cell r="D48" t="str">
            <v>vN5</v>
          </cell>
          <cell r="E48" t="str">
            <v>vN5</v>
          </cell>
          <cell r="F48" t="str">
            <v>vN5</v>
          </cell>
          <cell r="G48" t="str">
            <v>new</v>
          </cell>
        </row>
        <row r="57">
          <cell r="B57" t="str">
            <v>Upgrade to CFL Bulbs (NonRes)</v>
          </cell>
          <cell r="C57" t="str">
            <v>ILtg-FixtPwr-Sec-100wIncRef100w-25wCFLRefSMg25w</v>
          </cell>
          <cell r="D57" t="str">
            <v>NRCFLBase</v>
          </cell>
          <cell r="E57" t="str">
            <v>vN5</v>
          </cell>
          <cell r="F57" t="str">
            <v>vN5</v>
          </cell>
        </row>
        <row r="58">
          <cell r="B58" t="str">
            <v>Exit Sign Upgrade</v>
          </cell>
          <cell r="C58" t="str">
            <v>ILtg-Power-Exit-60pct</v>
          </cell>
          <cell r="D58" t="str">
            <v>NRExitBase</v>
          </cell>
          <cell r="E58" t="str">
            <v>vN5</v>
          </cell>
          <cell r="F58" t="str">
            <v>vN5</v>
          </cell>
        </row>
        <row r="59">
          <cell r="B59" t="str">
            <v>Linear Fluorescent or HID Upgrade</v>
          </cell>
          <cell r="C59" t="str">
            <v>ILtg-LFluor-Prim-RplLPD-48in39wT12SMg60w-48in3g30wT8ESPISNEl27w</v>
          </cell>
          <cell r="D59" t="str">
            <v>NRLFLBase</v>
          </cell>
          <cell r="E59" t="str">
            <v>v07</v>
          </cell>
          <cell r="F59" t="str">
            <v>vN5</v>
          </cell>
        </row>
        <row r="60">
          <cell r="B60" t="str">
            <v>Upgrade to CFL Bulbs (Res)</v>
          </cell>
          <cell r="C60" t="str">
            <v>ILtg-CFL-Int-7W-Rpl-Prim</v>
          </cell>
          <cell r="D60" t="str">
            <v>RCFLBase</v>
          </cell>
          <cell r="E60" t="str">
            <v>v07</v>
          </cell>
          <cell r="F60" t="str">
            <v>vN5</v>
          </cell>
        </row>
        <row r="61">
          <cell r="B61" t="str">
            <v>Medium Refrigerator Replacement</v>
          </cell>
          <cell r="C61" t="str">
            <v>Appl-RefgFrzrRef-Refg-900kWh-500kWh</v>
          </cell>
          <cell r="D61" t="str">
            <v>RMedRFrBase</v>
          </cell>
          <cell r="E61" t="str">
            <v>v07</v>
          </cell>
          <cell r="F61" t="str">
            <v>vN5</v>
          </cell>
        </row>
        <row r="62">
          <cell r="B62" t="str">
            <v>Large Refrigerator Replacement</v>
          </cell>
          <cell r="C62" t="str">
            <v>Appl-RefgFrzrRef-Frzr-1400kWh-1000kWh</v>
          </cell>
          <cell r="D62" t="str">
            <v>RLgRFrBase</v>
          </cell>
          <cell r="E62" t="str">
            <v>v07</v>
          </cell>
          <cell r="F62" t="str">
            <v>vN5</v>
          </cell>
        </row>
        <row r="70">
          <cell r="B70" t="str">
            <v xml:space="preserve">Arcata Area (CZ01) </v>
          </cell>
          <cell r="C70" t="str">
            <v>w01</v>
          </cell>
          <cell r="D70">
            <v>1</v>
          </cell>
          <cell r="E70">
            <v>0</v>
          </cell>
          <cell r="F70">
            <v>0</v>
          </cell>
          <cell r="G70">
            <v>0</v>
          </cell>
        </row>
        <row r="71">
          <cell r="B71" t="str">
            <v xml:space="preserve">Santa Rosa Area (CZ02) </v>
          </cell>
          <cell r="C71" t="str">
            <v>w02</v>
          </cell>
          <cell r="D71">
            <v>1</v>
          </cell>
          <cell r="E71">
            <v>0</v>
          </cell>
          <cell r="F71">
            <v>0</v>
          </cell>
          <cell r="G71">
            <v>0</v>
          </cell>
        </row>
        <row r="72">
          <cell r="B72" t="str">
            <v xml:space="preserve">Oakland Area (CZ03) </v>
          </cell>
          <cell r="C72" t="str">
            <v>w03</v>
          </cell>
          <cell r="D72">
            <v>1</v>
          </cell>
          <cell r="E72">
            <v>0</v>
          </cell>
          <cell r="F72">
            <v>0</v>
          </cell>
          <cell r="G72">
            <v>0</v>
          </cell>
        </row>
        <row r="73">
          <cell r="B73" t="str">
            <v xml:space="preserve">Sunnyvale Area (CZ04) </v>
          </cell>
          <cell r="C73" t="str">
            <v>w04</v>
          </cell>
          <cell r="D73">
            <v>1</v>
          </cell>
          <cell r="E73">
            <v>0</v>
          </cell>
          <cell r="F73">
            <v>0</v>
          </cell>
          <cell r="G73">
            <v>0</v>
          </cell>
        </row>
        <row r="74">
          <cell r="B74" t="str">
            <v xml:space="preserve">Santa Maria Area (CZ05) </v>
          </cell>
          <cell r="C74" t="str">
            <v>w05</v>
          </cell>
          <cell r="D74">
            <v>1</v>
          </cell>
          <cell r="E74">
            <v>1</v>
          </cell>
          <cell r="F74">
            <v>1</v>
          </cell>
          <cell r="G74">
            <v>0</v>
          </cell>
        </row>
        <row r="75">
          <cell r="B75" t="str">
            <v xml:space="preserve">Los Angeles Area (CZ06) </v>
          </cell>
          <cell r="C75" t="str">
            <v>w06</v>
          </cell>
          <cell r="D75">
            <v>0</v>
          </cell>
          <cell r="E75">
            <v>1</v>
          </cell>
          <cell r="F75">
            <v>1</v>
          </cell>
          <cell r="G75">
            <v>1</v>
          </cell>
        </row>
        <row r="76">
          <cell r="B76" t="str">
            <v xml:space="preserve">San Diego Area (CZ07) </v>
          </cell>
          <cell r="C76" t="str">
            <v>w07</v>
          </cell>
          <cell r="D76">
            <v>0</v>
          </cell>
          <cell r="E76">
            <v>0</v>
          </cell>
          <cell r="F76">
            <v>0</v>
          </cell>
          <cell r="G76">
            <v>1</v>
          </cell>
        </row>
        <row r="77">
          <cell r="B77" t="str">
            <v xml:space="preserve">El Toro Area (CZ08) </v>
          </cell>
          <cell r="C77" t="str">
            <v>w08</v>
          </cell>
          <cell r="D77">
            <v>0</v>
          </cell>
          <cell r="E77">
            <v>1</v>
          </cell>
          <cell r="F77">
            <v>1</v>
          </cell>
          <cell r="G77">
            <v>1</v>
          </cell>
        </row>
        <row r="78">
          <cell r="B78" t="str">
            <v xml:space="preserve">Pasadena Area (CZ09) </v>
          </cell>
          <cell r="C78" t="str">
            <v>w09</v>
          </cell>
          <cell r="D78">
            <v>0</v>
          </cell>
          <cell r="E78">
            <v>1</v>
          </cell>
          <cell r="F78">
            <v>1</v>
          </cell>
          <cell r="G78">
            <v>0</v>
          </cell>
        </row>
        <row r="79">
          <cell r="B79" t="str">
            <v xml:space="preserve">San Bernardino Area (CZ10) </v>
          </cell>
          <cell r="C79" t="str">
            <v>w10</v>
          </cell>
          <cell r="D79">
            <v>0</v>
          </cell>
          <cell r="E79">
            <v>1</v>
          </cell>
          <cell r="F79">
            <v>1</v>
          </cell>
          <cell r="G79">
            <v>1</v>
          </cell>
        </row>
        <row r="80">
          <cell r="B80" t="str">
            <v xml:space="preserve">Red Bluff Area (CZ11) </v>
          </cell>
          <cell r="C80" t="str">
            <v>w11</v>
          </cell>
          <cell r="D80">
            <v>1</v>
          </cell>
          <cell r="E80">
            <v>0</v>
          </cell>
          <cell r="F80">
            <v>0</v>
          </cell>
          <cell r="G80">
            <v>0</v>
          </cell>
        </row>
        <row r="81">
          <cell r="B81" t="str">
            <v xml:space="preserve">Sacramento Area (CZ12) </v>
          </cell>
          <cell r="C81" t="str">
            <v>w12</v>
          </cell>
          <cell r="D81">
            <v>1</v>
          </cell>
          <cell r="E81">
            <v>0</v>
          </cell>
          <cell r="F81">
            <v>0</v>
          </cell>
          <cell r="G81">
            <v>0</v>
          </cell>
        </row>
        <row r="82">
          <cell r="B82" t="str">
            <v xml:space="preserve">Fresno Area (CZ13) </v>
          </cell>
          <cell r="C82" t="str">
            <v>w13</v>
          </cell>
          <cell r="D82">
            <v>1</v>
          </cell>
          <cell r="E82">
            <v>1</v>
          </cell>
          <cell r="F82">
            <v>1</v>
          </cell>
          <cell r="G82">
            <v>0</v>
          </cell>
        </row>
        <row r="83">
          <cell r="B83" t="str">
            <v xml:space="preserve">China Lake Area (CZ14) </v>
          </cell>
          <cell r="C83" t="str">
            <v>w14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</row>
        <row r="84">
          <cell r="B84" t="str">
            <v xml:space="preserve">Blythe Area (CZ15) </v>
          </cell>
          <cell r="C84" t="str">
            <v>w15</v>
          </cell>
          <cell r="D84">
            <v>0</v>
          </cell>
          <cell r="E84">
            <v>1</v>
          </cell>
          <cell r="F84">
            <v>1</v>
          </cell>
          <cell r="G84">
            <v>1</v>
          </cell>
        </row>
        <row r="85">
          <cell r="B85" t="str">
            <v xml:space="preserve">Mount Shasta Area (CZ16) </v>
          </cell>
          <cell r="C85" t="str">
            <v>w16</v>
          </cell>
          <cell r="D85">
            <v>1</v>
          </cell>
          <cell r="E85">
            <v>1</v>
          </cell>
          <cell r="F85">
            <v>1</v>
          </cell>
          <cell r="G85">
            <v>0</v>
          </cell>
        </row>
        <row r="86">
          <cell r="B86" t="str">
            <v>Whole Utility</v>
          </cell>
          <cell r="D86" t="str">
            <v>wPGE</v>
          </cell>
          <cell r="E86" t="str">
            <v>wSCE</v>
          </cell>
          <cell r="F86" t="str">
            <v>wSCG</v>
          </cell>
          <cell r="G86" t="str">
            <v>wSDGE</v>
          </cell>
        </row>
        <row r="91">
          <cell r="H91" t="str">
            <v>Customer Average</v>
          </cell>
          <cell r="I91" t="str">
            <v>CAv</v>
          </cell>
        </row>
        <row r="92">
          <cell r="H92" t="str">
            <v>2005 Code/Standard</v>
          </cell>
          <cell r="I92" t="str">
            <v>C05</v>
          </cell>
        </row>
        <row r="93">
          <cell r="H93" t="str">
            <v>2008 Code/Standard</v>
          </cell>
          <cell r="I93" t="str">
            <v>C08</v>
          </cell>
        </row>
        <row r="110">
          <cell r="A110" t="str">
            <v>(kWh/kWh)</v>
          </cell>
          <cell r="B110">
            <v>12</v>
          </cell>
        </row>
        <row r="111">
          <cell r="A111" t="str">
            <v>(therms/kWh)</v>
          </cell>
          <cell r="B111">
            <v>13</v>
          </cell>
        </row>
        <row r="112">
          <cell r="A112" t="str">
            <v>(kW/kW)</v>
          </cell>
          <cell r="B112">
            <v>17</v>
          </cell>
        </row>
        <row r="116">
          <cell r="A116" t="str">
            <v>GasPac</v>
          </cell>
          <cell r="B116">
            <v>1</v>
          </cell>
          <cell r="C116" t="str">
            <v>C</v>
          </cell>
        </row>
        <row r="117">
          <cell r="A117" t="str">
            <v>HP</v>
          </cell>
          <cell r="B117">
            <v>2</v>
          </cell>
          <cell r="C117" t="str">
            <v>C</v>
          </cell>
        </row>
        <row r="118">
          <cell r="A118" t="str">
            <v>PVAV</v>
          </cell>
          <cell r="B118">
            <v>7</v>
          </cell>
          <cell r="C118" t="str">
            <v>C</v>
          </cell>
        </row>
        <row r="119">
          <cell r="A119" t="str">
            <v>SVAV</v>
          </cell>
          <cell r="B119">
            <v>8</v>
          </cell>
          <cell r="C119" t="str">
            <v>C</v>
          </cell>
        </row>
        <row r="120">
          <cell r="A120" t="str">
            <v>WLHP</v>
          </cell>
          <cell r="B120">
            <v>3</v>
          </cell>
          <cell r="C120" t="str">
            <v>C</v>
          </cell>
        </row>
        <row r="121">
          <cell r="A121" t="str">
            <v>PSZElec</v>
          </cell>
          <cell r="B121">
            <v>4</v>
          </cell>
          <cell r="C121" t="str">
            <v>C</v>
          </cell>
        </row>
        <row r="122">
          <cell r="A122" t="str">
            <v>PVAVElec</v>
          </cell>
          <cell r="B122">
            <v>9</v>
          </cell>
          <cell r="C122" t="str">
            <v>C</v>
          </cell>
        </row>
        <row r="123">
          <cell r="A123" t="str">
            <v>SVAVElec</v>
          </cell>
          <cell r="B123">
            <v>10</v>
          </cell>
          <cell r="C123" t="str">
            <v>C</v>
          </cell>
        </row>
        <row r="124">
          <cell r="A124" t="str">
            <v>ElecHeat</v>
          </cell>
          <cell r="B124">
            <v>5</v>
          </cell>
          <cell r="C124" t="str">
            <v>H</v>
          </cell>
        </row>
        <row r="125">
          <cell r="A125" t="str">
            <v>GasFurn</v>
          </cell>
          <cell r="B125">
            <v>6</v>
          </cell>
          <cell r="C125" t="str">
            <v>H</v>
          </cell>
        </row>
        <row r="126">
          <cell r="A126" t="str">
            <v>DX/Other</v>
          </cell>
          <cell r="C126" t="str">
            <v>C</v>
          </cell>
        </row>
      </sheetData>
      <sheetData sheetId="5" refreshError="1">
        <row r="5">
          <cell r="B5" t="str">
            <v>PlcHldr</v>
          </cell>
          <cell r="C5" t="str">
            <v>w01</v>
          </cell>
          <cell r="D5" t="str">
            <v>w02</v>
          </cell>
          <cell r="E5" t="str">
            <v>w03</v>
          </cell>
          <cell r="F5" t="str">
            <v>w04</v>
          </cell>
          <cell r="G5" t="str">
            <v>w05</v>
          </cell>
          <cell r="H5" t="str">
            <v>w06</v>
          </cell>
          <cell r="I5" t="str">
            <v>w07</v>
          </cell>
          <cell r="J5" t="str">
            <v>w08</v>
          </cell>
          <cell r="K5" t="str">
            <v>w09</v>
          </cell>
          <cell r="L5" t="str">
            <v>w10</v>
          </cell>
          <cell r="M5" t="str">
            <v>w11</v>
          </cell>
          <cell r="N5" t="str">
            <v>w12</v>
          </cell>
          <cell r="O5" t="str">
            <v>w13</v>
          </cell>
          <cell r="P5" t="str">
            <v>w14</v>
          </cell>
          <cell r="Q5" t="str">
            <v>w15</v>
          </cell>
          <cell r="R5" t="str">
            <v>w16</v>
          </cell>
        </row>
        <row r="7">
          <cell r="B7" t="str">
            <v>Asm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</row>
        <row r="8">
          <cell r="B8" t="str">
            <v>EPr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ESe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1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ECC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0</v>
          </cell>
          <cell r="P10">
            <v>1</v>
          </cell>
          <cell r="Q10">
            <v>1</v>
          </cell>
          <cell r="R10">
            <v>1</v>
          </cell>
        </row>
        <row r="11">
          <cell r="B11" t="str">
            <v>EUn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0</v>
          </cell>
          <cell r="P11">
            <v>1</v>
          </cell>
          <cell r="Q11">
            <v>1</v>
          </cell>
          <cell r="R11">
            <v>1</v>
          </cell>
        </row>
        <row r="12">
          <cell r="B12" t="str">
            <v>ERC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1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Gro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</row>
        <row r="14">
          <cell r="B14" t="str">
            <v>Hsp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</row>
        <row r="15">
          <cell r="B15" t="str">
            <v>Nrs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</row>
        <row r="16">
          <cell r="B16" t="str">
            <v>Htl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</row>
        <row r="17">
          <cell r="B17" t="str">
            <v>Mtl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</row>
        <row r="18">
          <cell r="B18" t="str">
            <v>MBT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</row>
        <row r="19">
          <cell r="B19" t="str">
            <v>MLI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</row>
        <row r="20">
          <cell r="B20" t="str">
            <v>OfL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</row>
        <row r="21">
          <cell r="B21" t="str">
            <v>OfS</v>
          </cell>
          <cell r="C21">
            <v>1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</row>
        <row r="22">
          <cell r="B22" t="str">
            <v>RSD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</row>
        <row r="23">
          <cell r="B23" t="str">
            <v>RFF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</row>
        <row r="24">
          <cell r="B24" t="str">
            <v>Rt3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</row>
        <row r="25">
          <cell r="B25" t="str">
            <v>RtL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</row>
        <row r="26">
          <cell r="B26" t="str">
            <v>RtS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</row>
        <row r="27">
          <cell r="B27" t="str">
            <v>SCn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</row>
        <row r="28">
          <cell r="B28" t="str">
            <v>SUn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</row>
        <row r="29">
          <cell r="B29" t="str">
            <v>WRf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Update"/>
      <sheetName val="change history"/>
      <sheetName val="Impacts Review"/>
      <sheetName val="Single Measure Impacts"/>
      <sheetName val="Refg Measure Desc"/>
      <sheetName val="Ltg Measure Desc"/>
      <sheetName val="DefineHVACWeights"/>
      <sheetName val="Weights Library"/>
      <sheetName val="NumHomes"/>
      <sheetName val="Results"/>
      <sheetName val="ARP Adjustments"/>
      <sheetName val="Lookups"/>
      <sheetName val="UES Calcs"/>
      <sheetName val="Engage Ltg Fixture Table"/>
      <sheetName val="GrossSavingsAdj"/>
      <sheetName val="Drop Downs"/>
      <sheetName val="Tech Types"/>
      <sheetName val="Tech Groups"/>
      <sheetName val="Use Sub Category"/>
      <sheetName val="Use Categ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0">
          <cell r="F20" t="str">
            <v>Statewide_Exist_HVAC</v>
          </cell>
          <cell r="G20" t="str">
            <v>NH_STExHVACWts</v>
          </cell>
        </row>
        <row r="21">
          <cell r="F21" t="str">
            <v>Statewide_New_HVAC</v>
          </cell>
          <cell r="G21" t="str">
            <v>NH_STNewHVACWts</v>
          </cell>
        </row>
        <row r="22">
          <cell r="F22" t="str">
            <v>PGE_Exist_HVAC</v>
          </cell>
          <cell r="G22" t="str">
            <v>NH_PGExHVACWts</v>
          </cell>
        </row>
        <row r="23">
          <cell r="F23" t="str">
            <v>PGE_New_HVAC</v>
          </cell>
          <cell r="G23" t="str">
            <v>NH_PGNewHVACWts</v>
          </cell>
        </row>
        <row r="24">
          <cell r="F24" t="str">
            <v>SCE_Exist_HVAC</v>
          </cell>
          <cell r="G24" t="str">
            <v>NH_SCExHVACWts</v>
          </cell>
        </row>
        <row r="25">
          <cell r="F25" t="str">
            <v>SCE_New_HVAC</v>
          </cell>
          <cell r="G25" t="str">
            <v>NH_SCNewHVACWts</v>
          </cell>
        </row>
        <row r="26">
          <cell r="F26" t="str">
            <v>SDGE_Exist_HVAC</v>
          </cell>
          <cell r="G26" t="str">
            <v>NH_SDExHVACWts</v>
          </cell>
        </row>
        <row r="27">
          <cell r="F27" t="str">
            <v>SDGE_New_HVAC</v>
          </cell>
          <cell r="G27" t="str">
            <v>NH_SDNewHVACWts</v>
          </cell>
        </row>
        <row r="28">
          <cell r="F28" t="str">
            <v>SCG_Exist_HVAC</v>
          </cell>
          <cell r="G28" t="str">
            <v>NH_SGExHVACWts</v>
          </cell>
        </row>
        <row r="29">
          <cell r="F29" t="str">
            <v>SCG_New_HVAC</v>
          </cell>
          <cell r="G29" t="str">
            <v>NH_SGNewHVACWts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 Specific Constants (2)"/>
      <sheetName val="Information"/>
      <sheetName val="Change Log"/>
      <sheetName val="Combination"/>
      <sheetName val="Data Spec"/>
      <sheetName val="Measure Support Table"/>
      <sheetName val="Measure Specific Constants"/>
      <sheetName val="Cost Data"/>
      <sheetName val="CET Paste"/>
      <sheetName val="Lookup"/>
      <sheetName val="Lookup_Unit"/>
      <sheetName val="ElecImpProfiles"/>
      <sheetName val="deliverytype"/>
      <sheetName val="sector"/>
      <sheetName val="Lookup_BT"/>
      <sheetName val="READI_EUL"/>
      <sheetName val="READI_NTG"/>
      <sheetName val="READI_GSIA"/>
      <sheetName val="DEER2016_HOU"/>
      <sheetName val="READI_BldgHVAC"/>
      <sheetName val="Lookup_DIM"/>
      <sheetName val="PGE - Support Tabl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  <sheetName val="Drop dow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 Specific Constants (2)"/>
      <sheetName val="CET Paste (3)"/>
      <sheetName val="CET Paste (2)"/>
      <sheetName val="Information"/>
      <sheetName val="Change Log"/>
      <sheetName val="Combination"/>
      <sheetName val="Notable Observations"/>
      <sheetName val="Data Spec (3)"/>
      <sheetName val="Data Spec (2)"/>
      <sheetName val="Data Spec"/>
      <sheetName val="Measure Support Table"/>
      <sheetName val="Measure Specific Constants"/>
      <sheetName val="Cost Data (2)"/>
      <sheetName val="Cost Data  (original, not used)"/>
      <sheetName val="Fryers (2012)"/>
      <sheetName val="LV Fryers"/>
      <sheetName val="Fryers (2019)"/>
      <sheetName val="Fryers (2017)"/>
      <sheetName val="Lookup"/>
      <sheetName val="Lookup_Unit"/>
      <sheetName val="Impl Support Table"/>
      <sheetName val="Slide info"/>
      <sheetName val="Savings Difference"/>
      <sheetName val="CET Paste"/>
      <sheetName val="Offerings"/>
      <sheetName val="ElecImpProfiles"/>
      <sheetName val="deliverytype"/>
      <sheetName val="sector"/>
      <sheetName val="Lookup_BT"/>
      <sheetName val="READI_EUL"/>
      <sheetName val="READI_NTG"/>
      <sheetName val="READI_GSIA"/>
      <sheetName val="READI_BldgHVAC"/>
      <sheetName val="Lookup_DIM"/>
      <sheetName val="PGE - Support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P3" t="str">
            <v>Efficient, Commercial Fryer, Electric</v>
          </cell>
        </row>
        <row r="4">
          <cell r="P4" t="str">
            <v>Efficient, Commercial Fryer, Gas</v>
          </cell>
        </row>
        <row r="5">
          <cell r="P5" t="str">
            <v>Efficient, Commercial Fryer, Electric</v>
          </cell>
        </row>
        <row r="6">
          <cell r="P6" t="str">
            <v>Efficient, Commercial Fryer, Gas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paek\Documents\_My%20Work\_Chan%20Paek\!_2019%20ES%20Projects\Foodservice%20WP%20Updates\_FS%20Analysis_Sept%202019\Rebate%20Inspections\Amelia%20files\Item1-Commercial%20Fryer-Gas.xlsx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refreshedBy="Author" refreshedDate="43699.852602893516" createdVersion="6" refreshedVersion="6" minRefreshableVersion="3" recordCount="6934" xr:uid="{FD1265D8-2E87-49F4-88C2-36250ED6CF19}">
  <cacheSource type="worksheet">
    <worksheetSource ref="A1:AY6935" sheet="Foodservice closed &amp; paid" r:id="rId1"/>
  </cacheSource>
  <cacheFields count="52">
    <cacheField name="count" numFmtId="2">
      <sharedItems containsSemiMixedTypes="0" containsString="0" containsNumber="1" containsInteger="1" minValue="1" maxValue="1"/>
    </cacheField>
    <cacheField name="Enrollment Program Name" numFmtId="0">
      <sharedItems/>
    </cacheField>
    <cacheField name="Program Code" numFmtId="0">
      <sharedItems/>
    </cacheField>
    <cacheField name="Enrollment Number" numFmtId="0">
      <sharedItems containsSemiMixedTypes="0" containsString="0" containsNumber="1" containsInteger="1" minValue="10747003" maxValue="12119115"/>
    </cacheField>
    <cacheField name="Reference Number" numFmtId="0">
      <sharedItems/>
    </cacheField>
    <cacheField name="Enrollment Status" numFmtId="0">
      <sharedItems/>
    </cacheField>
    <cacheField name="Is Historical" numFmtId="0">
      <sharedItems/>
    </cacheField>
    <cacheField name="Account Number" numFmtId="0">
      <sharedItems/>
    </cacheField>
    <cacheField name="Premise ID" numFmtId="0">
      <sharedItems containsBlank="1"/>
    </cacheField>
    <cacheField name="Account Class" numFmtId="0">
      <sharedItems containsBlank="1"/>
    </cacheField>
    <cacheField name="NAICS" numFmtId="0">
      <sharedItems containsBlank="1"/>
    </cacheField>
    <cacheField name="Applicant Last Name" numFmtId="0">
      <sharedItems/>
    </cacheField>
    <cacheField name="Applicant First Name" numFmtId="0">
      <sharedItems containsBlank="1"/>
    </cacheField>
    <cacheField name="Applicant Full Name" numFmtId="0">
      <sharedItems containsBlank="1"/>
    </cacheField>
    <cacheField name="Home Phone" numFmtId="0">
      <sharedItems containsSemiMixedTypes="0" containsString="0" containsNumber="1" containsInteger="1" minValue="2023833234" maxValue="9999999999"/>
    </cacheField>
    <cacheField name="Alt Phone" numFmtId="0">
      <sharedItems containsString="0" containsBlank="1" containsNumber="1" containsInteger="1" minValue="2069151141" maxValue="9793242912"/>
    </cacheField>
    <cacheField name="Service Address Attn" numFmtId="0">
      <sharedItems containsNonDate="0" containsString="0" containsBlank="1"/>
    </cacheField>
    <cacheField name="Service Address Street 1" numFmtId="0">
      <sharedItems/>
    </cacheField>
    <cacheField name="Service Address PO Box" numFmtId="0">
      <sharedItems containsNonDate="0" containsString="0" containsBlank="1"/>
    </cacheField>
    <cacheField name="Service Address Unit" numFmtId="0">
      <sharedItems containsBlank="1"/>
    </cacheField>
    <cacheField name="Service Address City" numFmtId="0">
      <sharedItems/>
    </cacheField>
    <cacheField name="Service Address State" numFmtId="0">
      <sharedItems/>
    </cacheField>
    <cacheField name="Service Address Zip" numFmtId="0">
      <sharedItems containsSemiMixedTypes="0" containsString="0" containsNumber="1" containsInteger="1" minValue="90001" maxValue="93654"/>
    </cacheField>
    <cacheField name="Service Address Zip 4" numFmtId="0">
      <sharedItems containsString="0" containsBlank="1" containsNumber="1" containsInteger="1" minValue="1" maxValue="9843"/>
    </cacheField>
    <cacheField name="Service Address Country" numFmtId="0">
      <sharedItems/>
    </cacheField>
    <cacheField name="Climate Zone Code" numFmtId="0">
      <sharedItems containsBlank="1"/>
    </cacheField>
    <cacheField name="Create Date" numFmtId="169">
      <sharedItems containsSemiMixedTypes="0" containsNonDate="0" containsDate="1" containsString="0" minDate="2016-01-12T12:51:15" maxDate="2019-04-16T13:27:05"/>
    </cacheField>
    <cacheField name="Application Date" numFmtId="169">
      <sharedItems containsSemiMixedTypes="0" containsNonDate="0" containsDate="1" containsString="0" minDate="2015-01-08T00:00:00" maxDate="2019-04-17T00:00:00"/>
    </cacheField>
    <cacheField name="Account Executive" numFmtId="0">
      <sharedItems containsBlank="1"/>
    </cacheField>
    <cacheField name="Marketing Rep" numFmtId="0">
      <sharedItems containsBlank="1"/>
    </cacheField>
    <cacheField name="Measure Name" numFmtId="0">
      <sharedItems count="12">
        <s v="Commercial Fryer-Gas"/>
        <s v="Commercial Full-Size Convection Oven-Gas"/>
        <s v="Commercial Combination Oven-Gas &lt;15 pan capacity"/>
        <s v="Commercial Rack Oven-Gas"/>
        <s v="Commercial Combination Oven-Gas &gt;28 pan capacity"/>
        <s v="Commercial Combination Oven-Gas 15-28 pan capacity"/>
        <s v="Commercial Steamer-Gas"/>
        <s v="Commercial Griddle-Gas per foot"/>
        <s v="Automatic Conveyor Broilers Belt Width 20-26&quot;"/>
        <s v="Commercial Gas Conveyor Oven Large"/>
        <s v="Automatic Conveyor Broilers Belt Width &gt;26&quot;"/>
        <s v="Automatic Conveyor Broilers Belt Width &gt;26&quot;-Gas Only"/>
      </sharedItems>
    </cacheField>
    <cacheField name="Measure Code" numFmtId="0">
      <sharedItems/>
    </cacheField>
    <cacheField name="Measure Type" numFmtId="0">
      <sharedItems/>
    </cacheField>
    <cacheField name="Date Installed" numFmtId="169">
      <sharedItems containsSemiMixedTypes="0" containsNonDate="0" containsDate="1" containsString="0" minDate="2014-01-10T00:00:00" maxDate="2019-04-17T00:00:00"/>
    </cacheField>
    <cacheField name="Approved Quantity" numFmtId="0">
      <sharedItems containsNonDate="0" containsString="0" containsBlank="1"/>
    </cacheField>
    <cacheField name="Installed Quantity" numFmtId="170">
      <sharedItems containsSemiMixedTypes="0" containsString="0" containsNumber="1" containsInteger="1" minValue="0" maxValue="16"/>
    </cacheField>
    <cacheField name="Inspected Quantity" numFmtId="0">
      <sharedItems containsString="0" containsBlank="1" containsNumber="1" containsInteger="1" minValue="1" maxValue="6"/>
    </cacheField>
    <cacheField name="Total Failed Meas. Qty" numFmtId="0">
      <sharedItems containsString="0" containsBlank="1" containsNumber="1" containsInteger="1" minValue="0" maxValue="6"/>
    </cacheField>
    <cacheField name="k W Savings" numFmtId="0">
      <sharedItems containsString="0" containsBlank="1" containsNumber="1" containsInteger="1" minValue="0" maxValue="0"/>
    </cacheField>
    <cacheField name="k Wh Savings" numFmtId="0">
      <sharedItems containsString="0" containsBlank="1" containsNumber="1" containsInteger="1" minValue="0" maxValue="0"/>
    </cacheField>
    <cacheField name="Therms Savings" numFmtId="171">
      <sharedItems containsSemiMixedTypes="0" containsString="0" containsNumber="1" containsInteger="1" minValue="0" maxValue="10520"/>
    </cacheField>
    <cacheField name="Incentive Amount" numFmtId="172">
      <sharedItems containsSemiMixedTypes="0" containsString="0" containsNumber="1" containsInteger="1" minValue="0" maxValue="10250"/>
    </cacheField>
    <cacheField name="Invoice Number" numFmtId="0">
      <sharedItems/>
    </cacheField>
    <cacheField name="Invoice Status" numFmtId="0">
      <sharedItems/>
    </cacheField>
    <cacheField name="Check Number" numFmtId="0">
      <sharedItems containsBlank="1"/>
    </cacheField>
    <cacheField name="Payee Name" numFmtId="0">
      <sharedItems containsBlank="1"/>
    </cacheField>
    <cacheField name="Invoice Amount" numFmtId="0">
      <sharedItems containsSemiMixedTypes="0" containsString="0" containsNumber="1" minValue="-8821" maxValue="568604.93999999994"/>
    </cacheField>
    <cacheField name="Posting Date" numFmtId="169">
      <sharedItems containsSemiMixedTypes="0" containsNonDate="0" containsDate="1" containsString="0" minDate="2016-01-21T00:00:00" maxDate="2019-04-20T00:00:00"/>
    </cacheField>
    <cacheField name="Manufacturer" numFmtId="0">
      <sharedItems count="45">
        <s v="Frymaster"/>
        <s v="Pitco"/>
        <s v="Blodgett"/>
        <s v="Rational"/>
        <s v="Vulcan"/>
        <s v="American Range"/>
        <s v="Revent"/>
        <s v="Royal Range"/>
        <s v="Duke Manufacturing"/>
        <s v="LBC Bakery Equipment"/>
        <s v="Imperial"/>
        <s v="Henny Penny"/>
        <s v="Convotherm"/>
        <s v="Wolf"/>
        <s v="Moffat"/>
        <s v="UNOX"/>
        <s v="Imperial Commercial Cooking Equipment"/>
        <s v="Royal"/>
        <s v="Alto-Shaam"/>
        <s v="Southbend"/>
        <s v="AccuTemp"/>
        <s v="Bakers Pride"/>
        <s v="Cleveland"/>
        <s v="Blue Seal"/>
        <s v="Baxter"/>
        <s v="Jade"/>
        <s v="Intek"/>
        <s v="Market Forge"/>
        <s v="Ultrafryer Systems"/>
        <s v="Rational AG"/>
        <s v="Nieco"/>
        <s v="XLT"/>
        <s v="Edge"/>
        <s v="Taylor Company"/>
        <s v="Garland"/>
        <s v="FRYMASTER DEAN"/>
        <s v="Not Listed"/>
        <s v=""/>
        <s v="Montague"/>
        <s v="Middleby"/>
        <s v="MIWE"/>
        <s v="Hobart"/>
        <s v="PBI"/>
        <s v="Lincoln"/>
        <s v="LBC"/>
      </sharedItems>
    </cacheField>
    <cacheField name="Model Number" numFmtId="0">
      <sharedItems containsBlank="1" count="174">
        <s v="ESG35T"/>
        <s v="VF35S"/>
        <s v="ZEPH 200-G-ES"/>
        <s v="SCCWE101NG"/>
        <s v="VF65S"/>
        <s v="VEG35"/>
        <s v="AF50HE"/>
        <s v="724"/>
        <s v="REEF-35"/>
        <s v="E101-G"/>
        <s v="ZEPH 100-G-ES"/>
        <s v="MSD-1"/>
        <s v="BDO-100G-ES"/>
        <s v="SSH55"/>
        <s v="VC44GD"/>
        <s v="LRO-2G5"/>
        <s v="FPH*55"/>
        <s v="ICVG-1"/>
        <s v="EEG-24*"/>
        <s v="LRO-1G5"/>
        <s v="E102-G"/>
        <s v="VC5GD"/>
        <s v="B6182*"/>
        <s v="C4e* 20.20GB"/>
        <s v="VC55G*-**D*"/>
        <s v="WKGD"/>
        <s v="DFG-200-ES"/>
        <s v="G32D5"/>
        <s v="XAVC-10FS-GPR"/>
        <s v="SGC"/>
        <s v="SCC61G"/>
        <s v="SCCWE62NG"/>
        <s v="RCOS-2"/>
        <s v="ICVG-2"/>
        <s v="RCOS-1"/>
        <s v="TR45*"/>
        <s v="CTP20-20G"/>
        <s v="MSD-2"/>
        <s v="BGS/23SC"/>
        <s v="CTP7-20G"/>
        <s v="N6"/>
        <s v="FPPH*55"/>
        <s v="VF35"/>
        <s v="B6282*"/>
        <s v="SLGS/22SC"/>
        <s v="DFG-200-K12-ES"/>
        <s v="GDCO-G*"/>
        <s v="B1182*"/>
        <s v="SSH75R"/>
        <s v="SG44*"/>
        <s v="VC44G"/>
        <s v="PH*55"/>
        <s v="B1282*"/>
        <s v="VC4GD"/>
        <s v="AF35HE"/>
        <s v="SSHF60R"/>
        <s v="24CGA10.2ES"/>
        <s v="LRO-2G4"/>
        <s v="GGF1201B4800"/>
        <s v="RHEF-45**"/>
        <s v="LRO-2G"/>
        <s v="HV100G"/>
        <s v="GGF1201A4800"/>
        <s v="SCCWE202G"/>
        <s v="SSHF75"/>
        <s v="DFG-100-K12-ES"/>
        <s v="SG4D"/>
        <s v="VC66GD"/>
        <s v="SCCWE102G"/>
        <s v="OV500G2-EE"/>
        <s v="GGF1201B2400"/>
        <s v="SFSSH60R"/>
        <s v="VF65"/>
        <s v="FPGL*30"/>
        <s v="PH55"/>
        <s v="JGT-2448"/>
        <s v="XSG"/>
        <s v="E101-GV"/>
        <s v="XAVC-10FS-GPa-xx"/>
        <s v="HVH100G"/>
        <s v="ETP-10G"/>
        <s v="36RRG"/>
        <s v="DFG-100-ES"/>
        <s v="A6182*"/>
        <s v="GGF1201A4850"/>
        <s v="TR45"/>
        <s v="SSHLV14"/>
        <s v="OV500G2"/>
        <s v="M-1"/>
        <s v="B-P30-14"/>
        <s v="22CGT6.1"/>
        <s v="SCCWE102NG"/>
        <s v="SCCWE61NG"/>
        <s v="GGF1201A2450"/>
        <s v="B2282*"/>
        <s v="M-2"/>
        <s v="M-1GL"/>
        <s v="SLGS/22CCH"/>
        <s v="LVG-20*"/>
        <s v="LVG"/>
        <s v=""/>
        <s v="FQG30U"/>
        <s v="H55"/>
        <s v="Not Listed"/>
        <s v="X3F"/>
        <s v="BIGLA*30"/>
        <s v="C845-**"/>
        <s v="C835-**"/>
        <s v="B-P20-20"/>
        <m/>
        <s v="SCCWE202NG"/>
        <s v="SGH50"/>
        <s v="SSH60"/>
        <s v="SSH60W"/>
        <s v="SFSSH75"/>
        <s v="SSH75"/>
        <s v="X3F - 3870-2B"/>
        <s v="EEG-25*"/>
        <s v="H*55"/>
        <s v="MCO-GS-10 ESS"/>
        <s v="EEG-242"/>
        <s v="EEG 242"/>
        <s v="EEG242"/>
        <s v="VK45"/>
        <s v="JGT-2436"/>
        <s v="A2282*"/>
        <s v="XG36"/>
        <s v="OFG-32*"/>
        <s v="DFG100"/>
        <s v="HD50G"/>
        <s v="HD*50G"/>
        <s v="H255"/>
        <s v="FPPH255"/>
        <s v="SFSSH55"/>
        <s v="JF64-*"/>
        <s v="JF94-*"/>
        <s v="A6282*"/>
        <s v="IRD-14"/>
        <s v="F-P30-14"/>
        <s v="HX2-63A*"/>
        <s v="GGF1201B3600"/>
        <s v="GGF1201A3600"/>
        <s v="GGF1201B2450"/>
        <s v="GGF1201B4850"/>
        <s v="SSHF55"/>
        <s v="FPGL43"/>
        <s v="FPGL430"/>
        <s v="L811-**"/>
        <s v="VC5G*-**D*"/>
        <s v="ONE26"/>
        <s v="GS/25SC"/>
        <s v="X3F - 3270"/>
        <s v="X3F - 3255"/>
        <s v="EEG-16*"/>
        <s v="MWG-2W"/>
        <s v="BIGLA330"/>
        <s v="1.0711-TL"/>
        <s v="BCO-G*"/>
        <s v="HGC5-****"/>
        <s v="B-P30-18"/>
        <s v="MCO-GS-20-ESS"/>
        <s v="ESG35-T"/>
        <s v="GGF1201A3650"/>
        <s v="GGF1201B3650"/>
        <s v="2600530"/>
        <s v="GSC115"/>
        <s v="JGT-2460"/>
        <s v="- EDGE60"/>
        <s v="M-2GL"/>
        <s v="2600580"/>
        <s v="FPGLA430"/>
        <s v="F-P30-18"/>
        <s v="Zeph-100-GES"/>
        <s v="SCCWE61G"/>
      </sharedItems>
    </cacheField>
    <cacheField name="Purchased From" numFmtId="0">
      <sharedItems containsBlank="1"/>
    </cacheField>
    <cacheField name="Serial Numbe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B66A31-42C9-47AF-BB8E-5C990D5FE5AA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3" rowHeaderCaption="Equipment Name">
  <location ref="A3:B53" firstHeaderRow="1" firstDataRow="1" firstDataCol="1"/>
  <pivotFields count="52">
    <pivotField dataField="1" numFmtId="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  <pivotField showAll="0"/>
    <pivotField axis="axisRow" showAll="0">
      <items count="13">
        <item h="1" x="10"/>
        <item h="1" x="11"/>
        <item h="1" x="8"/>
        <item h="1" x="2"/>
        <item h="1" x="4"/>
        <item h="1" x="5"/>
        <item x="0"/>
        <item h="1" x="1"/>
        <item h="1" x="9"/>
        <item h="1" x="7"/>
        <item h="1" x="3"/>
        <item h="1" x="6"/>
        <item t="default"/>
      </items>
    </pivotField>
    <pivotField showAll="0"/>
    <pivotField showAll="0"/>
    <pivotField numFmtId="169" showAll="0"/>
    <pivotField showAll="0"/>
    <pivotField numFmtId="170" showAll="0"/>
    <pivotField showAll="0"/>
    <pivotField showAll="0"/>
    <pivotField showAll="0"/>
    <pivotField showAll="0"/>
    <pivotField numFmtId="171" showAll="0"/>
    <pivotField numFmtId="172" showAll="0"/>
    <pivotField showAll="0"/>
    <pivotField showAll="0"/>
    <pivotField showAll="0"/>
    <pivotField showAll="0"/>
    <pivotField showAll="0"/>
    <pivotField numFmtId="169" showAll="0"/>
    <pivotField axis="axisRow" showAll="0" sortType="descending">
      <items count="46">
        <item x="37"/>
        <item x="20"/>
        <item sd="0" x="18"/>
        <item sd="0" x="5"/>
        <item x="21"/>
        <item x="24"/>
        <item x="2"/>
        <item x="23"/>
        <item x="22"/>
        <item x="12"/>
        <item sd="0" x="8"/>
        <item x="32"/>
        <item x="0"/>
        <item sd="0" x="35"/>
        <item x="34"/>
        <item sd="0" x="11"/>
        <item x="41"/>
        <item x="10"/>
        <item x="16"/>
        <item x="26"/>
        <item x="25"/>
        <item x="44"/>
        <item x="9"/>
        <item x="43"/>
        <item x="27"/>
        <item x="39"/>
        <item x="40"/>
        <item x="14"/>
        <item x="38"/>
        <item x="30"/>
        <item x="36"/>
        <item sd="0" x="42"/>
        <item x="1"/>
        <item sd="0" x="3"/>
        <item sd="0" x="29"/>
        <item x="6"/>
        <item x="17"/>
        <item sd="0" x="7"/>
        <item x="19"/>
        <item x="33"/>
        <item sd="0" x="28"/>
        <item x="15"/>
        <item sd="0" x="4"/>
        <item x="13"/>
        <item x="3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75">
        <item x="100"/>
        <item x="167"/>
        <item x="156"/>
        <item x="90"/>
        <item x="56"/>
        <item x="164"/>
        <item x="169"/>
        <item x="81"/>
        <item x="7"/>
        <item x="125"/>
        <item x="83"/>
        <item x="136"/>
        <item x="54"/>
        <item x="6"/>
        <item x="47"/>
        <item x="52"/>
        <item x="94"/>
        <item x="22"/>
        <item x="43"/>
        <item x="157"/>
        <item x="12"/>
        <item x="38"/>
        <item x="105"/>
        <item x="155"/>
        <item x="108"/>
        <item x="89"/>
        <item x="159"/>
        <item x="23"/>
        <item x="107"/>
        <item x="106"/>
        <item x="36"/>
        <item x="39"/>
        <item x="128"/>
        <item x="82"/>
        <item x="65"/>
        <item x="26"/>
        <item x="45"/>
        <item x="9"/>
        <item x="77"/>
        <item x="20"/>
        <item x="121"/>
        <item x="153"/>
        <item x="18"/>
        <item x="122"/>
        <item x="120"/>
        <item x="117"/>
        <item x="0"/>
        <item x="161"/>
        <item x="80"/>
        <item x="138"/>
        <item x="171"/>
        <item x="73"/>
        <item x="145"/>
        <item x="146"/>
        <item x="170"/>
        <item x="16"/>
        <item x="41"/>
        <item x="132"/>
        <item x="101"/>
        <item x="27"/>
        <item x="46"/>
        <item x="93"/>
        <item x="141"/>
        <item x="162"/>
        <item x="62"/>
        <item x="84"/>
        <item x="70"/>
        <item x="142"/>
        <item x="140"/>
        <item x="163"/>
        <item x="58"/>
        <item x="143"/>
        <item x="150"/>
        <item x="165"/>
        <item x="118"/>
        <item x="131"/>
        <item x="102"/>
        <item x="130"/>
        <item x="129"/>
        <item x="158"/>
        <item x="61"/>
        <item x="79"/>
        <item x="139"/>
        <item x="17"/>
        <item x="33"/>
        <item x="137"/>
        <item x="134"/>
        <item x="135"/>
        <item x="124"/>
        <item x="75"/>
        <item x="166"/>
        <item x="147"/>
        <item x="19"/>
        <item x="60"/>
        <item x="57"/>
        <item x="15"/>
        <item x="99"/>
        <item x="98"/>
        <item x="88"/>
        <item x="96"/>
        <item x="95"/>
        <item x="168"/>
        <item x="119"/>
        <item x="160"/>
        <item x="11"/>
        <item x="37"/>
        <item x="154"/>
        <item x="40"/>
        <item x="103"/>
        <item x="127"/>
        <item x="149"/>
        <item x="87"/>
        <item x="69"/>
        <item x="51"/>
        <item x="74"/>
        <item x="34"/>
        <item x="32"/>
        <item x="8"/>
        <item x="59"/>
        <item x="30"/>
        <item x="3"/>
        <item x="68"/>
        <item x="91"/>
        <item x="63"/>
        <item x="110"/>
        <item x="173"/>
        <item x="92"/>
        <item x="31"/>
        <item x="133"/>
        <item x="71"/>
        <item x="114"/>
        <item x="49"/>
        <item x="66"/>
        <item x="29"/>
        <item x="111"/>
        <item x="97"/>
        <item x="44"/>
        <item x="13"/>
        <item x="112"/>
        <item x="113"/>
        <item x="115"/>
        <item x="48"/>
        <item x="144"/>
        <item x="55"/>
        <item x="64"/>
        <item x="86"/>
        <item x="85"/>
        <item x="35"/>
        <item x="50"/>
        <item x="14"/>
        <item x="53"/>
        <item x="24"/>
        <item x="148"/>
        <item x="21"/>
        <item x="67"/>
        <item x="5"/>
        <item x="42"/>
        <item x="1"/>
        <item x="72"/>
        <item x="4"/>
        <item x="123"/>
        <item x="25"/>
        <item x="104"/>
        <item x="152"/>
        <item x="151"/>
        <item x="116"/>
        <item x="78"/>
        <item x="28"/>
        <item x="126"/>
        <item x="76"/>
        <item x="10"/>
        <item x="2"/>
        <item x="172"/>
        <item x="109"/>
        <item t="default"/>
      </items>
    </pivotField>
    <pivotField showAll="0"/>
    <pivotField showAll="0"/>
  </pivotFields>
  <rowFields count="3">
    <field x="30"/>
    <field x="48"/>
    <field x="49"/>
  </rowFields>
  <rowItems count="50">
    <i>
      <x v="6"/>
    </i>
    <i r="1">
      <x v="32"/>
    </i>
    <i r="2">
      <x v="128"/>
    </i>
    <i r="2">
      <x v="129"/>
    </i>
    <i r="2">
      <x v="130"/>
    </i>
    <i r="2">
      <x v="133"/>
    </i>
    <i r="2">
      <x v="134"/>
    </i>
    <i r="2">
      <x v="137"/>
    </i>
    <i r="2">
      <x v="138"/>
    </i>
    <i r="2">
      <x v="139"/>
    </i>
    <i r="2">
      <x v="140"/>
    </i>
    <i r="2">
      <x v="141"/>
    </i>
    <i r="2">
      <x v="142"/>
    </i>
    <i r="2">
      <x v="143"/>
    </i>
    <i r="2">
      <x v="144"/>
    </i>
    <i r="2">
      <x v="145"/>
    </i>
    <i r="2">
      <x v="156"/>
    </i>
    <i r="2">
      <x v="157"/>
    </i>
    <i r="2">
      <x v="158"/>
    </i>
    <i r="2">
      <x v="159"/>
    </i>
    <i r="1">
      <x v="12"/>
    </i>
    <i r="2">
      <x v="22"/>
    </i>
    <i r="2">
      <x v="23"/>
    </i>
    <i r="2">
      <x v="46"/>
    </i>
    <i r="2">
      <x v="47"/>
    </i>
    <i r="2">
      <x v="51"/>
    </i>
    <i r="2">
      <x v="52"/>
    </i>
    <i r="2">
      <x v="53"/>
    </i>
    <i r="2">
      <x v="54"/>
    </i>
    <i r="2">
      <x v="55"/>
    </i>
    <i r="2">
      <x v="56"/>
    </i>
    <i r="2">
      <x v="57"/>
    </i>
    <i r="2">
      <x v="58"/>
    </i>
    <i r="2">
      <x v="74"/>
    </i>
    <i r="2">
      <x v="75"/>
    </i>
    <i r="2">
      <x v="76"/>
    </i>
    <i r="2">
      <x v="77"/>
    </i>
    <i r="2">
      <x v="78"/>
    </i>
    <i r="2">
      <x v="108"/>
    </i>
    <i r="2">
      <x v="113"/>
    </i>
    <i r="2">
      <x v="114"/>
    </i>
    <i r="1">
      <x v="15"/>
    </i>
    <i r="1">
      <x v="42"/>
    </i>
    <i r="1">
      <x v="40"/>
    </i>
    <i r="1">
      <x v="3"/>
    </i>
    <i r="1">
      <x v="37"/>
    </i>
    <i r="1">
      <x v="31"/>
    </i>
    <i r="1">
      <x v="13"/>
    </i>
    <i r="1">
      <x v="10"/>
    </i>
    <i t="grand">
      <x/>
    </i>
  </rowItems>
  <colItems count="1">
    <i/>
  </colItems>
  <dataFields count="1">
    <dataField name="Sum of count" fld="0" baseField="0" baseItem="0"/>
  </dataFields>
  <formats count="10">
    <format dxfId="9">
      <pivotArea dataOnly="0" labelOnly="1" fieldPosition="0">
        <references count="3">
          <reference field="30" count="0" selected="0"/>
          <reference field="48" count="1" selected="0">
            <x v="32"/>
          </reference>
          <reference field="49" count="1">
            <x v="157"/>
          </reference>
        </references>
      </pivotArea>
    </format>
    <format dxfId="8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46"/>
          </reference>
        </references>
      </pivotArea>
    </format>
    <format dxfId="7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46"/>
          </reference>
        </references>
      </pivotArea>
    </format>
    <format dxfId="6">
      <pivotArea collapsedLevelsAreSubtotals="1" fieldPosition="0">
        <references count="3">
          <reference field="30" count="0" selected="0"/>
          <reference field="48" count="1" selected="0">
            <x v="32"/>
          </reference>
          <reference field="49" count="1">
            <x v="157"/>
          </reference>
        </references>
      </pivotArea>
    </format>
    <format dxfId="5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51"/>
          </reference>
        </references>
      </pivotArea>
    </format>
    <format dxfId="4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51"/>
          </reference>
        </references>
      </pivotArea>
    </format>
    <format dxfId="3">
      <pivotArea collapsedLevelsAreSubtotals="1" fieldPosition="0">
        <references count="3">
          <reference field="30" count="0" selected="0"/>
          <reference field="48" count="1" selected="0">
            <x v="12"/>
          </reference>
          <reference field="49" count="1">
            <x v="58"/>
          </reference>
        </references>
      </pivotArea>
    </format>
    <format dxfId="2">
      <pivotArea dataOnly="0" labelOnly="1" fieldPosition="0">
        <references count="3">
          <reference field="30" count="0" selected="0"/>
          <reference field="48" count="1" selected="0">
            <x v="12"/>
          </reference>
          <reference field="49" count="1">
            <x v="58"/>
          </reference>
        </references>
      </pivotArea>
    </format>
    <format dxfId="1">
      <pivotArea collapsedLevelsAreSubtotals="1" fieldPosition="0">
        <references count="3">
          <reference field="30" count="0" selected="0"/>
          <reference field="48" count="1" selected="0">
            <x v="15"/>
          </reference>
          <reference field="49" count="1">
            <x v="42"/>
          </reference>
        </references>
      </pivotArea>
    </format>
    <format dxfId="0">
      <pivotArea dataOnly="0" labelOnly="1" fieldPosition="0">
        <references count="3">
          <reference field="30" count="0" selected="0"/>
          <reference field="48" count="1" selected="0">
            <x v="15"/>
          </reference>
          <reference field="49" count="1">
            <x v="42"/>
          </reference>
        </references>
      </pivotArea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A0402-227B-4E40-9BD0-66F21DB11438}">
  <sheetPr codeName="Sheet1">
    <tabColor rgb="FFFFFF00"/>
    <pageSetUpPr fitToPage="1"/>
  </sheetPr>
  <dimension ref="B1:AB342"/>
  <sheetViews>
    <sheetView topLeftCell="A328" workbookViewId="0">
      <selection activeCell="A343" sqref="A343:XFD579"/>
    </sheetView>
  </sheetViews>
  <sheetFormatPr defaultRowHeight="15" x14ac:dyDescent="0.25"/>
  <cols>
    <col min="1" max="1" width="9.140625" style="2"/>
    <col min="2" max="2" width="25" style="2" customWidth="1"/>
    <col min="3" max="3" width="18" style="2" customWidth="1"/>
    <col min="4" max="5" width="10" style="2" customWidth="1"/>
    <col min="6" max="6" width="14" style="2" customWidth="1"/>
    <col min="7" max="7" width="12" style="2" customWidth="1"/>
    <col min="8" max="8" width="14" style="2" customWidth="1"/>
    <col min="9" max="9" width="16" style="2" customWidth="1"/>
    <col min="10" max="13" width="12" style="2" customWidth="1"/>
    <col min="14" max="14" width="9.140625" style="2"/>
    <col min="15" max="16" width="10.140625" style="2" bestFit="1" customWidth="1"/>
    <col min="17" max="17" width="14.140625" style="2" customWidth="1"/>
    <col min="18" max="257" width="9.140625" style="2"/>
    <col min="258" max="258" width="25" style="2" customWidth="1"/>
    <col min="259" max="259" width="18" style="2" customWidth="1"/>
    <col min="260" max="261" width="10" style="2" customWidth="1"/>
    <col min="262" max="262" width="14" style="2" customWidth="1"/>
    <col min="263" max="263" width="12" style="2" customWidth="1"/>
    <col min="264" max="264" width="14" style="2" customWidth="1"/>
    <col min="265" max="265" width="16" style="2" customWidth="1"/>
    <col min="266" max="269" width="12" style="2" customWidth="1"/>
    <col min="270" max="513" width="9.140625" style="2"/>
    <col min="514" max="514" width="25" style="2" customWidth="1"/>
    <col min="515" max="515" width="18" style="2" customWidth="1"/>
    <col min="516" max="517" width="10" style="2" customWidth="1"/>
    <col min="518" max="518" width="14" style="2" customWidth="1"/>
    <col min="519" max="519" width="12" style="2" customWidth="1"/>
    <col min="520" max="520" width="14" style="2" customWidth="1"/>
    <col min="521" max="521" width="16" style="2" customWidth="1"/>
    <col min="522" max="525" width="12" style="2" customWidth="1"/>
    <col min="526" max="769" width="9.140625" style="2"/>
    <col min="770" max="770" width="25" style="2" customWidth="1"/>
    <col min="771" max="771" width="18" style="2" customWidth="1"/>
    <col min="772" max="773" width="10" style="2" customWidth="1"/>
    <col min="774" max="774" width="14" style="2" customWidth="1"/>
    <col min="775" max="775" width="12" style="2" customWidth="1"/>
    <col min="776" max="776" width="14" style="2" customWidth="1"/>
    <col min="777" max="777" width="16" style="2" customWidth="1"/>
    <col min="778" max="781" width="12" style="2" customWidth="1"/>
    <col min="782" max="1025" width="9.140625" style="2"/>
    <col min="1026" max="1026" width="25" style="2" customWidth="1"/>
    <col min="1027" max="1027" width="18" style="2" customWidth="1"/>
    <col min="1028" max="1029" width="10" style="2" customWidth="1"/>
    <col min="1030" max="1030" width="14" style="2" customWidth="1"/>
    <col min="1031" max="1031" width="12" style="2" customWidth="1"/>
    <col min="1032" max="1032" width="14" style="2" customWidth="1"/>
    <col min="1033" max="1033" width="16" style="2" customWidth="1"/>
    <col min="1034" max="1037" width="12" style="2" customWidth="1"/>
    <col min="1038" max="1281" width="9.140625" style="2"/>
    <col min="1282" max="1282" width="25" style="2" customWidth="1"/>
    <col min="1283" max="1283" width="18" style="2" customWidth="1"/>
    <col min="1284" max="1285" width="10" style="2" customWidth="1"/>
    <col min="1286" max="1286" width="14" style="2" customWidth="1"/>
    <col min="1287" max="1287" width="12" style="2" customWidth="1"/>
    <col min="1288" max="1288" width="14" style="2" customWidth="1"/>
    <col min="1289" max="1289" width="16" style="2" customWidth="1"/>
    <col min="1290" max="1293" width="12" style="2" customWidth="1"/>
    <col min="1294" max="1537" width="9.140625" style="2"/>
    <col min="1538" max="1538" width="25" style="2" customWidth="1"/>
    <col min="1539" max="1539" width="18" style="2" customWidth="1"/>
    <col min="1540" max="1541" width="10" style="2" customWidth="1"/>
    <col min="1542" max="1542" width="14" style="2" customWidth="1"/>
    <col min="1543" max="1543" width="12" style="2" customWidth="1"/>
    <col min="1544" max="1544" width="14" style="2" customWidth="1"/>
    <col min="1545" max="1545" width="16" style="2" customWidth="1"/>
    <col min="1546" max="1549" width="12" style="2" customWidth="1"/>
    <col min="1550" max="1793" width="9.140625" style="2"/>
    <col min="1794" max="1794" width="25" style="2" customWidth="1"/>
    <col min="1795" max="1795" width="18" style="2" customWidth="1"/>
    <col min="1796" max="1797" width="10" style="2" customWidth="1"/>
    <col min="1798" max="1798" width="14" style="2" customWidth="1"/>
    <col min="1799" max="1799" width="12" style="2" customWidth="1"/>
    <col min="1800" max="1800" width="14" style="2" customWidth="1"/>
    <col min="1801" max="1801" width="16" style="2" customWidth="1"/>
    <col min="1802" max="1805" width="12" style="2" customWidth="1"/>
    <col min="1806" max="2049" width="9.140625" style="2"/>
    <col min="2050" max="2050" width="25" style="2" customWidth="1"/>
    <col min="2051" max="2051" width="18" style="2" customWidth="1"/>
    <col min="2052" max="2053" width="10" style="2" customWidth="1"/>
    <col min="2054" max="2054" width="14" style="2" customWidth="1"/>
    <col min="2055" max="2055" width="12" style="2" customWidth="1"/>
    <col min="2056" max="2056" width="14" style="2" customWidth="1"/>
    <col min="2057" max="2057" width="16" style="2" customWidth="1"/>
    <col min="2058" max="2061" width="12" style="2" customWidth="1"/>
    <col min="2062" max="2305" width="9.140625" style="2"/>
    <col min="2306" max="2306" width="25" style="2" customWidth="1"/>
    <col min="2307" max="2307" width="18" style="2" customWidth="1"/>
    <col min="2308" max="2309" width="10" style="2" customWidth="1"/>
    <col min="2310" max="2310" width="14" style="2" customWidth="1"/>
    <col min="2311" max="2311" width="12" style="2" customWidth="1"/>
    <col min="2312" max="2312" width="14" style="2" customWidth="1"/>
    <col min="2313" max="2313" width="16" style="2" customWidth="1"/>
    <col min="2314" max="2317" width="12" style="2" customWidth="1"/>
    <col min="2318" max="2561" width="9.140625" style="2"/>
    <col min="2562" max="2562" width="25" style="2" customWidth="1"/>
    <col min="2563" max="2563" width="18" style="2" customWidth="1"/>
    <col min="2564" max="2565" width="10" style="2" customWidth="1"/>
    <col min="2566" max="2566" width="14" style="2" customWidth="1"/>
    <col min="2567" max="2567" width="12" style="2" customWidth="1"/>
    <col min="2568" max="2568" width="14" style="2" customWidth="1"/>
    <col min="2569" max="2569" width="16" style="2" customWidth="1"/>
    <col min="2570" max="2573" width="12" style="2" customWidth="1"/>
    <col min="2574" max="2817" width="9.140625" style="2"/>
    <col min="2818" max="2818" width="25" style="2" customWidth="1"/>
    <col min="2819" max="2819" width="18" style="2" customWidth="1"/>
    <col min="2820" max="2821" width="10" style="2" customWidth="1"/>
    <col min="2822" max="2822" width="14" style="2" customWidth="1"/>
    <col min="2823" max="2823" width="12" style="2" customWidth="1"/>
    <col min="2824" max="2824" width="14" style="2" customWidth="1"/>
    <col min="2825" max="2825" width="16" style="2" customWidth="1"/>
    <col min="2826" max="2829" width="12" style="2" customWidth="1"/>
    <col min="2830" max="3073" width="9.140625" style="2"/>
    <col min="3074" max="3074" width="25" style="2" customWidth="1"/>
    <col min="3075" max="3075" width="18" style="2" customWidth="1"/>
    <col min="3076" max="3077" width="10" style="2" customWidth="1"/>
    <col min="3078" max="3078" width="14" style="2" customWidth="1"/>
    <col min="3079" max="3079" width="12" style="2" customWidth="1"/>
    <col min="3080" max="3080" width="14" style="2" customWidth="1"/>
    <col min="3081" max="3081" width="16" style="2" customWidth="1"/>
    <col min="3082" max="3085" width="12" style="2" customWidth="1"/>
    <col min="3086" max="3329" width="9.140625" style="2"/>
    <col min="3330" max="3330" width="25" style="2" customWidth="1"/>
    <col min="3331" max="3331" width="18" style="2" customWidth="1"/>
    <col min="3332" max="3333" width="10" style="2" customWidth="1"/>
    <col min="3334" max="3334" width="14" style="2" customWidth="1"/>
    <col min="3335" max="3335" width="12" style="2" customWidth="1"/>
    <col min="3336" max="3336" width="14" style="2" customWidth="1"/>
    <col min="3337" max="3337" width="16" style="2" customWidth="1"/>
    <col min="3338" max="3341" width="12" style="2" customWidth="1"/>
    <col min="3342" max="3585" width="9.140625" style="2"/>
    <col min="3586" max="3586" width="25" style="2" customWidth="1"/>
    <col min="3587" max="3587" width="18" style="2" customWidth="1"/>
    <col min="3588" max="3589" width="10" style="2" customWidth="1"/>
    <col min="3590" max="3590" width="14" style="2" customWidth="1"/>
    <col min="3591" max="3591" width="12" style="2" customWidth="1"/>
    <col min="3592" max="3592" width="14" style="2" customWidth="1"/>
    <col min="3593" max="3593" width="16" style="2" customWidth="1"/>
    <col min="3594" max="3597" width="12" style="2" customWidth="1"/>
    <col min="3598" max="3841" width="9.140625" style="2"/>
    <col min="3842" max="3842" width="25" style="2" customWidth="1"/>
    <col min="3843" max="3843" width="18" style="2" customWidth="1"/>
    <col min="3844" max="3845" width="10" style="2" customWidth="1"/>
    <col min="3846" max="3846" width="14" style="2" customWidth="1"/>
    <col min="3847" max="3847" width="12" style="2" customWidth="1"/>
    <col min="3848" max="3848" width="14" style="2" customWidth="1"/>
    <col min="3849" max="3849" width="16" style="2" customWidth="1"/>
    <col min="3850" max="3853" width="12" style="2" customWidth="1"/>
    <col min="3854" max="4097" width="9.140625" style="2"/>
    <col min="4098" max="4098" width="25" style="2" customWidth="1"/>
    <col min="4099" max="4099" width="18" style="2" customWidth="1"/>
    <col min="4100" max="4101" width="10" style="2" customWidth="1"/>
    <col min="4102" max="4102" width="14" style="2" customWidth="1"/>
    <col min="4103" max="4103" width="12" style="2" customWidth="1"/>
    <col min="4104" max="4104" width="14" style="2" customWidth="1"/>
    <col min="4105" max="4105" width="16" style="2" customWidth="1"/>
    <col min="4106" max="4109" width="12" style="2" customWidth="1"/>
    <col min="4110" max="4353" width="9.140625" style="2"/>
    <col min="4354" max="4354" width="25" style="2" customWidth="1"/>
    <col min="4355" max="4355" width="18" style="2" customWidth="1"/>
    <col min="4356" max="4357" width="10" style="2" customWidth="1"/>
    <col min="4358" max="4358" width="14" style="2" customWidth="1"/>
    <col min="4359" max="4359" width="12" style="2" customWidth="1"/>
    <col min="4360" max="4360" width="14" style="2" customWidth="1"/>
    <col min="4361" max="4361" width="16" style="2" customWidth="1"/>
    <col min="4362" max="4365" width="12" style="2" customWidth="1"/>
    <col min="4366" max="4609" width="9.140625" style="2"/>
    <col min="4610" max="4610" width="25" style="2" customWidth="1"/>
    <col min="4611" max="4611" width="18" style="2" customWidth="1"/>
    <col min="4612" max="4613" width="10" style="2" customWidth="1"/>
    <col min="4614" max="4614" width="14" style="2" customWidth="1"/>
    <col min="4615" max="4615" width="12" style="2" customWidth="1"/>
    <col min="4616" max="4616" width="14" style="2" customWidth="1"/>
    <col min="4617" max="4617" width="16" style="2" customWidth="1"/>
    <col min="4618" max="4621" width="12" style="2" customWidth="1"/>
    <col min="4622" max="4865" width="9.140625" style="2"/>
    <col min="4866" max="4866" width="25" style="2" customWidth="1"/>
    <col min="4867" max="4867" width="18" style="2" customWidth="1"/>
    <col min="4868" max="4869" width="10" style="2" customWidth="1"/>
    <col min="4870" max="4870" width="14" style="2" customWidth="1"/>
    <col min="4871" max="4871" width="12" style="2" customWidth="1"/>
    <col min="4872" max="4872" width="14" style="2" customWidth="1"/>
    <col min="4873" max="4873" width="16" style="2" customWidth="1"/>
    <col min="4874" max="4877" width="12" style="2" customWidth="1"/>
    <col min="4878" max="5121" width="9.140625" style="2"/>
    <col min="5122" max="5122" width="25" style="2" customWidth="1"/>
    <col min="5123" max="5123" width="18" style="2" customWidth="1"/>
    <col min="5124" max="5125" width="10" style="2" customWidth="1"/>
    <col min="5126" max="5126" width="14" style="2" customWidth="1"/>
    <col min="5127" max="5127" width="12" style="2" customWidth="1"/>
    <col min="5128" max="5128" width="14" style="2" customWidth="1"/>
    <col min="5129" max="5129" width="16" style="2" customWidth="1"/>
    <col min="5130" max="5133" width="12" style="2" customWidth="1"/>
    <col min="5134" max="5377" width="9.140625" style="2"/>
    <col min="5378" max="5378" width="25" style="2" customWidth="1"/>
    <col min="5379" max="5379" width="18" style="2" customWidth="1"/>
    <col min="5380" max="5381" width="10" style="2" customWidth="1"/>
    <col min="5382" max="5382" width="14" style="2" customWidth="1"/>
    <col min="5383" max="5383" width="12" style="2" customWidth="1"/>
    <col min="5384" max="5384" width="14" style="2" customWidth="1"/>
    <col min="5385" max="5385" width="16" style="2" customWidth="1"/>
    <col min="5386" max="5389" width="12" style="2" customWidth="1"/>
    <col min="5390" max="5633" width="9.140625" style="2"/>
    <col min="5634" max="5634" width="25" style="2" customWidth="1"/>
    <col min="5635" max="5635" width="18" style="2" customWidth="1"/>
    <col min="5636" max="5637" width="10" style="2" customWidth="1"/>
    <col min="5638" max="5638" width="14" style="2" customWidth="1"/>
    <col min="5639" max="5639" width="12" style="2" customWidth="1"/>
    <col min="5640" max="5640" width="14" style="2" customWidth="1"/>
    <col min="5641" max="5641" width="16" style="2" customWidth="1"/>
    <col min="5642" max="5645" width="12" style="2" customWidth="1"/>
    <col min="5646" max="5889" width="9.140625" style="2"/>
    <col min="5890" max="5890" width="25" style="2" customWidth="1"/>
    <col min="5891" max="5891" width="18" style="2" customWidth="1"/>
    <col min="5892" max="5893" width="10" style="2" customWidth="1"/>
    <col min="5894" max="5894" width="14" style="2" customWidth="1"/>
    <col min="5895" max="5895" width="12" style="2" customWidth="1"/>
    <col min="5896" max="5896" width="14" style="2" customWidth="1"/>
    <col min="5897" max="5897" width="16" style="2" customWidth="1"/>
    <col min="5898" max="5901" width="12" style="2" customWidth="1"/>
    <col min="5902" max="6145" width="9.140625" style="2"/>
    <col min="6146" max="6146" width="25" style="2" customWidth="1"/>
    <col min="6147" max="6147" width="18" style="2" customWidth="1"/>
    <col min="6148" max="6149" width="10" style="2" customWidth="1"/>
    <col min="6150" max="6150" width="14" style="2" customWidth="1"/>
    <col min="6151" max="6151" width="12" style="2" customWidth="1"/>
    <col min="6152" max="6152" width="14" style="2" customWidth="1"/>
    <col min="6153" max="6153" width="16" style="2" customWidth="1"/>
    <col min="6154" max="6157" width="12" style="2" customWidth="1"/>
    <col min="6158" max="6401" width="9.140625" style="2"/>
    <col min="6402" max="6402" width="25" style="2" customWidth="1"/>
    <col min="6403" max="6403" width="18" style="2" customWidth="1"/>
    <col min="6404" max="6405" width="10" style="2" customWidth="1"/>
    <col min="6406" max="6406" width="14" style="2" customWidth="1"/>
    <col min="6407" max="6407" width="12" style="2" customWidth="1"/>
    <col min="6408" max="6408" width="14" style="2" customWidth="1"/>
    <col min="6409" max="6409" width="16" style="2" customWidth="1"/>
    <col min="6410" max="6413" width="12" style="2" customWidth="1"/>
    <col min="6414" max="6657" width="9.140625" style="2"/>
    <col min="6658" max="6658" width="25" style="2" customWidth="1"/>
    <col min="6659" max="6659" width="18" style="2" customWidth="1"/>
    <col min="6660" max="6661" width="10" style="2" customWidth="1"/>
    <col min="6662" max="6662" width="14" style="2" customWidth="1"/>
    <col min="6663" max="6663" width="12" style="2" customWidth="1"/>
    <col min="6664" max="6664" width="14" style="2" customWidth="1"/>
    <col min="6665" max="6665" width="16" style="2" customWidth="1"/>
    <col min="6666" max="6669" width="12" style="2" customWidth="1"/>
    <col min="6670" max="6913" width="9.140625" style="2"/>
    <col min="6914" max="6914" width="25" style="2" customWidth="1"/>
    <col min="6915" max="6915" width="18" style="2" customWidth="1"/>
    <col min="6916" max="6917" width="10" style="2" customWidth="1"/>
    <col min="6918" max="6918" width="14" style="2" customWidth="1"/>
    <col min="6919" max="6919" width="12" style="2" customWidth="1"/>
    <col min="6920" max="6920" width="14" style="2" customWidth="1"/>
    <col min="6921" max="6921" width="16" style="2" customWidth="1"/>
    <col min="6922" max="6925" width="12" style="2" customWidth="1"/>
    <col min="6926" max="7169" width="9.140625" style="2"/>
    <col min="7170" max="7170" width="25" style="2" customWidth="1"/>
    <col min="7171" max="7171" width="18" style="2" customWidth="1"/>
    <col min="7172" max="7173" width="10" style="2" customWidth="1"/>
    <col min="7174" max="7174" width="14" style="2" customWidth="1"/>
    <col min="7175" max="7175" width="12" style="2" customWidth="1"/>
    <col min="7176" max="7176" width="14" style="2" customWidth="1"/>
    <col min="7177" max="7177" width="16" style="2" customWidth="1"/>
    <col min="7178" max="7181" width="12" style="2" customWidth="1"/>
    <col min="7182" max="7425" width="9.140625" style="2"/>
    <col min="7426" max="7426" width="25" style="2" customWidth="1"/>
    <col min="7427" max="7427" width="18" style="2" customWidth="1"/>
    <col min="7428" max="7429" width="10" style="2" customWidth="1"/>
    <col min="7430" max="7430" width="14" style="2" customWidth="1"/>
    <col min="7431" max="7431" width="12" style="2" customWidth="1"/>
    <col min="7432" max="7432" width="14" style="2" customWidth="1"/>
    <col min="7433" max="7433" width="16" style="2" customWidth="1"/>
    <col min="7434" max="7437" width="12" style="2" customWidth="1"/>
    <col min="7438" max="7681" width="9.140625" style="2"/>
    <col min="7682" max="7682" width="25" style="2" customWidth="1"/>
    <col min="7683" max="7683" width="18" style="2" customWidth="1"/>
    <col min="7684" max="7685" width="10" style="2" customWidth="1"/>
    <col min="7686" max="7686" width="14" style="2" customWidth="1"/>
    <col min="7687" max="7687" width="12" style="2" customWidth="1"/>
    <col min="7688" max="7688" width="14" style="2" customWidth="1"/>
    <col min="7689" max="7689" width="16" style="2" customWidth="1"/>
    <col min="7690" max="7693" width="12" style="2" customWidth="1"/>
    <col min="7694" max="7937" width="9.140625" style="2"/>
    <col min="7938" max="7938" width="25" style="2" customWidth="1"/>
    <col min="7939" max="7939" width="18" style="2" customWidth="1"/>
    <col min="7940" max="7941" width="10" style="2" customWidth="1"/>
    <col min="7942" max="7942" width="14" style="2" customWidth="1"/>
    <col min="7943" max="7943" width="12" style="2" customWidth="1"/>
    <col min="7944" max="7944" width="14" style="2" customWidth="1"/>
    <col min="7945" max="7945" width="16" style="2" customWidth="1"/>
    <col min="7946" max="7949" width="12" style="2" customWidth="1"/>
    <col min="7950" max="8193" width="9.140625" style="2"/>
    <col min="8194" max="8194" width="25" style="2" customWidth="1"/>
    <col min="8195" max="8195" width="18" style="2" customWidth="1"/>
    <col min="8196" max="8197" width="10" style="2" customWidth="1"/>
    <col min="8198" max="8198" width="14" style="2" customWidth="1"/>
    <col min="8199" max="8199" width="12" style="2" customWidth="1"/>
    <col min="8200" max="8200" width="14" style="2" customWidth="1"/>
    <col min="8201" max="8201" width="16" style="2" customWidth="1"/>
    <col min="8202" max="8205" width="12" style="2" customWidth="1"/>
    <col min="8206" max="8449" width="9.140625" style="2"/>
    <col min="8450" max="8450" width="25" style="2" customWidth="1"/>
    <col min="8451" max="8451" width="18" style="2" customWidth="1"/>
    <col min="8452" max="8453" width="10" style="2" customWidth="1"/>
    <col min="8454" max="8454" width="14" style="2" customWidth="1"/>
    <col min="8455" max="8455" width="12" style="2" customWidth="1"/>
    <col min="8456" max="8456" width="14" style="2" customWidth="1"/>
    <col min="8457" max="8457" width="16" style="2" customWidth="1"/>
    <col min="8458" max="8461" width="12" style="2" customWidth="1"/>
    <col min="8462" max="8705" width="9.140625" style="2"/>
    <col min="8706" max="8706" width="25" style="2" customWidth="1"/>
    <col min="8707" max="8707" width="18" style="2" customWidth="1"/>
    <col min="8708" max="8709" width="10" style="2" customWidth="1"/>
    <col min="8710" max="8710" width="14" style="2" customWidth="1"/>
    <col min="8711" max="8711" width="12" style="2" customWidth="1"/>
    <col min="8712" max="8712" width="14" style="2" customWidth="1"/>
    <col min="8713" max="8713" width="16" style="2" customWidth="1"/>
    <col min="8714" max="8717" width="12" style="2" customWidth="1"/>
    <col min="8718" max="8961" width="9.140625" style="2"/>
    <col min="8962" max="8962" width="25" style="2" customWidth="1"/>
    <col min="8963" max="8963" width="18" style="2" customWidth="1"/>
    <col min="8964" max="8965" width="10" style="2" customWidth="1"/>
    <col min="8966" max="8966" width="14" style="2" customWidth="1"/>
    <col min="8967" max="8967" width="12" style="2" customWidth="1"/>
    <col min="8968" max="8968" width="14" style="2" customWidth="1"/>
    <col min="8969" max="8969" width="16" style="2" customWidth="1"/>
    <col min="8970" max="8973" width="12" style="2" customWidth="1"/>
    <col min="8974" max="9217" width="9.140625" style="2"/>
    <col min="9218" max="9218" width="25" style="2" customWidth="1"/>
    <col min="9219" max="9219" width="18" style="2" customWidth="1"/>
    <col min="9220" max="9221" width="10" style="2" customWidth="1"/>
    <col min="9222" max="9222" width="14" style="2" customWidth="1"/>
    <col min="9223" max="9223" width="12" style="2" customWidth="1"/>
    <col min="9224" max="9224" width="14" style="2" customWidth="1"/>
    <col min="9225" max="9225" width="16" style="2" customWidth="1"/>
    <col min="9226" max="9229" width="12" style="2" customWidth="1"/>
    <col min="9230" max="9473" width="9.140625" style="2"/>
    <col min="9474" max="9474" width="25" style="2" customWidth="1"/>
    <col min="9475" max="9475" width="18" style="2" customWidth="1"/>
    <col min="9476" max="9477" width="10" style="2" customWidth="1"/>
    <col min="9478" max="9478" width="14" style="2" customWidth="1"/>
    <col min="9479" max="9479" width="12" style="2" customWidth="1"/>
    <col min="9480" max="9480" width="14" style="2" customWidth="1"/>
    <col min="9481" max="9481" width="16" style="2" customWidth="1"/>
    <col min="9482" max="9485" width="12" style="2" customWidth="1"/>
    <col min="9486" max="9729" width="9.140625" style="2"/>
    <col min="9730" max="9730" width="25" style="2" customWidth="1"/>
    <col min="9731" max="9731" width="18" style="2" customWidth="1"/>
    <col min="9732" max="9733" width="10" style="2" customWidth="1"/>
    <col min="9734" max="9734" width="14" style="2" customWidth="1"/>
    <col min="9735" max="9735" width="12" style="2" customWidth="1"/>
    <col min="9736" max="9736" width="14" style="2" customWidth="1"/>
    <col min="9737" max="9737" width="16" style="2" customWidth="1"/>
    <col min="9738" max="9741" width="12" style="2" customWidth="1"/>
    <col min="9742" max="9985" width="9.140625" style="2"/>
    <col min="9986" max="9986" width="25" style="2" customWidth="1"/>
    <col min="9987" max="9987" width="18" style="2" customWidth="1"/>
    <col min="9988" max="9989" width="10" style="2" customWidth="1"/>
    <col min="9990" max="9990" width="14" style="2" customWidth="1"/>
    <col min="9991" max="9991" width="12" style="2" customWidth="1"/>
    <col min="9992" max="9992" width="14" style="2" customWidth="1"/>
    <col min="9993" max="9993" width="16" style="2" customWidth="1"/>
    <col min="9994" max="9997" width="12" style="2" customWidth="1"/>
    <col min="9998" max="10241" width="9.140625" style="2"/>
    <col min="10242" max="10242" width="25" style="2" customWidth="1"/>
    <col min="10243" max="10243" width="18" style="2" customWidth="1"/>
    <col min="10244" max="10245" width="10" style="2" customWidth="1"/>
    <col min="10246" max="10246" width="14" style="2" customWidth="1"/>
    <col min="10247" max="10247" width="12" style="2" customWidth="1"/>
    <col min="10248" max="10248" width="14" style="2" customWidth="1"/>
    <col min="10249" max="10249" width="16" style="2" customWidth="1"/>
    <col min="10250" max="10253" width="12" style="2" customWidth="1"/>
    <col min="10254" max="10497" width="9.140625" style="2"/>
    <col min="10498" max="10498" width="25" style="2" customWidth="1"/>
    <col min="10499" max="10499" width="18" style="2" customWidth="1"/>
    <col min="10500" max="10501" width="10" style="2" customWidth="1"/>
    <col min="10502" max="10502" width="14" style="2" customWidth="1"/>
    <col min="10503" max="10503" width="12" style="2" customWidth="1"/>
    <col min="10504" max="10504" width="14" style="2" customWidth="1"/>
    <col min="10505" max="10505" width="16" style="2" customWidth="1"/>
    <col min="10506" max="10509" width="12" style="2" customWidth="1"/>
    <col min="10510" max="10753" width="9.140625" style="2"/>
    <col min="10754" max="10754" width="25" style="2" customWidth="1"/>
    <col min="10755" max="10755" width="18" style="2" customWidth="1"/>
    <col min="10756" max="10757" width="10" style="2" customWidth="1"/>
    <col min="10758" max="10758" width="14" style="2" customWidth="1"/>
    <col min="10759" max="10759" width="12" style="2" customWidth="1"/>
    <col min="10760" max="10760" width="14" style="2" customWidth="1"/>
    <col min="10761" max="10761" width="16" style="2" customWidth="1"/>
    <col min="10762" max="10765" width="12" style="2" customWidth="1"/>
    <col min="10766" max="11009" width="9.140625" style="2"/>
    <col min="11010" max="11010" width="25" style="2" customWidth="1"/>
    <col min="11011" max="11011" width="18" style="2" customWidth="1"/>
    <col min="11012" max="11013" width="10" style="2" customWidth="1"/>
    <col min="11014" max="11014" width="14" style="2" customWidth="1"/>
    <col min="11015" max="11015" width="12" style="2" customWidth="1"/>
    <col min="11016" max="11016" width="14" style="2" customWidth="1"/>
    <col min="11017" max="11017" width="16" style="2" customWidth="1"/>
    <col min="11018" max="11021" width="12" style="2" customWidth="1"/>
    <col min="11022" max="11265" width="9.140625" style="2"/>
    <col min="11266" max="11266" width="25" style="2" customWidth="1"/>
    <col min="11267" max="11267" width="18" style="2" customWidth="1"/>
    <col min="11268" max="11269" width="10" style="2" customWidth="1"/>
    <col min="11270" max="11270" width="14" style="2" customWidth="1"/>
    <col min="11271" max="11271" width="12" style="2" customWidth="1"/>
    <col min="11272" max="11272" width="14" style="2" customWidth="1"/>
    <col min="11273" max="11273" width="16" style="2" customWidth="1"/>
    <col min="11274" max="11277" width="12" style="2" customWidth="1"/>
    <col min="11278" max="11521" width="9.140625" style="2"/>
    <col min="11522" max="11522" width="25" style="2" customWidth="1"/>
    <col min="11523" max="11523" width="18" style="2" customWidth="1"/>
    <col min="11524" max="11525" width="10" style="2" customWidth="1"/>
    <col min="11526" max="11526" width="14" style="2" customWidth="1"/>
    <col min="11527" max="11527" width="12" style="2" customWidth="1"/>
    <col min="11528" max="11528" width="14" style="2" customWidth="1"/>
    <col min="11529" max="11529" width="16" style="2" customWidth="1"/>
    <col min="11530" max="11533" width="12" style="2" customWidth="1"/>
    <col min="11534" max="11777" width="9.140625" style="2"/>
    <col min="11778" max="11778" width="25" style="2" customWidth="1"/>
    <col min="11779" max="11779" width="18" style="2" customWidth="1"/>
    <col min="11780" max="11781" width="10" style="2" customWidth="1"/>
    <col min="11782" max="11782" width="14" style="2" customWidth="1"/>
    <col min="11783" max="11783" width="12" style="2" customWidth="1"/>
    <col min="11784" max="11784" width="14" style="2" customWidth="1"/>
    <col min="11785" max="11785" width="16" style="2" customWidth="1"/>
    <col min="11786" max="11789" width="12" style="2" customWidth="1"/>
    <col min="11790" max="12033" width="9.140625" style="2"/>
    <col min="12034" max="12034" width="25" style="2" customWidth="1"/>
    <col min="12035" max="12035" width="18" style="2" customWidth="1"/>
    <col min="12036" max="12037" width="10" style="2" customWidth="1"/>
    <col min="12038" max="12038" width="14" style="2" customWidth="1"/>
    <col min="12039" max="12039" width="12" style="2" customWidth="1"/>
    <col min="12040" max="12040" width="14" style="2" customWidth="1"/>
    <col min="12041" max="12041" width="16" style="2" customWidth="1"/>
    <col min="12042" max="12045" width="12" style="2" customWidth="1"/>
    <col min="12046" max="12289" width="9.140625" style="2"/>
    <col min="12290" max="12290" width="25" style="2" customWidth="1"/>
    <col min="12291" max="12291" width="18" style="2" customWidth="1"/>
    <col min="12292" max="12293" width="10" style="2" customWidth="1"/>
    <col min="12294" max="12294" width="14" style="2" customWidth="1"/>
    <col min="12295" max="12295" width="12" style="2" customWidth="1"/>
    <col min="12296" max="12296" width="14" style="2" customWidth="1"/>
    <col min="12297" max="12297" width="16" style="2" customWidth="1"/>
    <col min="12298" max="12301" width="12" style="2" customWidth="1"/>
    <col min="12302" max="12545" width="9.140625" style="2"/>
    <col min="12546" max="12546" width="25" style="2" customWidth="1"/>
    <col min="12547" max="12547" width="18" style="2" customWidth="1"/>
    <col min="12548" max="12549" width="10" style="2" customWidth="1"/>
    <col min="12550" max="12550" width="14" style="2" customWidth="1"/>
    <col min="12551" max="12551" width="12" style="2" customWidth="1"/>
    <col min="12552" max="12552" width="14" style="2" customWidth="1"/>
    <col min="12553" max="12553" width="16" style="2" customWidth="1"/>
    <col min="12554" max="12557" width="12" style="2" customWidth="1"/>
    <col min="12558" max="12801" width="9.140625" style="2"/>
    <col min="12802" max="12802" width="25" style="2" customWidth="1"/>
    <col min="12803" max="12803" width="18" style="2" customWidth="1"/>
    <col min="12804" max="12805" width="10" style="2" customWidth="1"/>
    <col min="12806" max="12806" width="14" style="2" customWidth="1"/>
    <col min="12807" max="12807" width="12" style="2" customWidth="1"/>
    <col min="12808" max="12808" width="14" style="2" customWidth="1"/>
    <col min="12809" max="12809" width="16" style="2" customWidth="1"/>
    <col min="12810" max="12813" width="12" style="2" customWidth="1"/>
    <col min="12814" max="13057" width="9.140625" style="2"/>
    <col min="13058" max="13058" width="25" style="2" customWidth="1"/>
    <col min="13059" max="13059" width="18" style="2" customWidth="1"/>
    <col min="13060" max="13061" width="10" style="2" customWidth="1"/>
    <col min="13062" max="13062" width="14" style="2" customWidth="1"/>
    <col min="13063" max="13063" width="12" style="2" customWidth="1"/>
    <col min="13064" max="13064" width="14" style="2" customWidth="1"/>
    <col min="13065" max="13065" width="16" style="2" customWidth="1"/>
    <col min="13066" max="13069" width="12" style="2" customWidth="1"/>
    <col min="13070" max="13313" width="9.140625" style="2"/>
    <col min="13314" max="13314" width="25" style="2" customWidth="1"/>
    <col min="13315" max="13315" width="18" style="2" customWidth="1"/>
    <col min="13316" max="13317" width="10" style="2" customWidth="1"/>
    <col min="13318" max="13318" width="14" style="2" customWidth="1"/>
    <col min="13319" max="13319" width="12" style="2" customWidth="1"/>
    <col min="13320" max="13320" width="14" style="2" customWidth="1"/>
    <col min="13321" max="13321" width="16" style="2" customWidth="1"/>
    <col min="13322" max="13325" width="12" style="2" customWidth="1"/>
    <col min="13326" max="13569" width="9.140625" style="2"/>
    <col min="13570" max="13570" width="25" style="2" customWidth="1"/>
    <col min="13571" max="13571" width="18" style="2" customWidth="1"/>
    <col min="13572" max="13573" width="10" style="2" customWidth="1"/>
    <col min="13574" max="13574" width="14" style="2" customWidth="1"/>
    <col min="13575" max="13575" width="12" style="2" customWidth="1"/>
    <col min="13576" max="13576" width="14" style="2" customWidth="1"/>
    <col min="13577" max="13577" width="16" style="2" customWidth="1"/>
    <col min="13578" max="13581" width="12" style="2" customWidth="1"/>
    <col min="13582" max="13825" width="9.140625" style="2"/>
    <col min="13826" max="13826" width="25" style="2" customWidth="1"/>
    <col min="13827" max="13827" width="18" style="2" customWidth="1"/>
    <col min="13828" max="13829" width="10" style="2" customWidth="1"/>
    <col min="13830" max="13830" width="14" style="2" customWidth="1"/>
    <col min="13831" max="13831" width="12" style="2" customWidth="1"/>
    <col min="13832" max="13832" width="14" style="2" customWidth="1"/>
    <col min="13833" max="13833" width="16" style="2" customWidth="1"/>
    <col min="13834" max="13837" width="12" style="2" customWidth="1"/>
    <col min="13838" max="14081" width="9.140625" style="2"/>
    <col min="14082" max="14082" width="25" style="2" customWidth="1"/>
    <col min="14083" max="14083" width="18" style="2" customWidth="1"/>
    <col min="14084" max="14085" width="10" style="2" customWidth="1"/>
    <col min="14086" max="14086" width="14" style="2" customWidth="1"/>
    <col min="14087" max="14087" width="12" style="2" customWidth="1"/>
    <col min="14088" max="14088" width="14" style="2" customWidth="1"/>
    <col min="14089" max="14089" width="16" style="2" customWidth="1"/>
    <col min="14090" max="14093" width="12" style="2" customWidth="1"/>
    <col min="14094" max="14337" width="9.140625" style="2"/>
    <col min="14338" max="14338" width="25" style="2" customWidth="1"/>
    <col min="14339" max="14339" width="18" style="2" customWidth="1"/>
    <col min="14340" max="14341" width="10" style="2" customWidth="1"/>
    <col min="14342" max="14342" width="14" style="2" customWidth="1"/>
    <col min="14343" max="14343" width="12" style="2" customWidth="1"/>
    <col min="14344" max="14344" width="14" style="2" customWidth="1"/>
    <col min="14345" max="14345" width="16" style="2" customWidth="1"/>
    <col min="14346" max="14349" width="12" style="2" customWidth="1"/>
    <col min="14350" max="14593" width="9.140625" style="2"/>
    <col min="14594" max="14594" width="25" style="2" customWidth="1"/>
    <col min="14595" max="14595" width="18" style="2" customWidth="1"/>
    <col min="14596" max="14597" width="10" style="2" customWidth="1"/>
    <col min="14598" max="14598" width="14" style="2" customWidth="1"/>
    <col min="14599" max="14599" width="12" style="2" customWidth="1"/>
    <col min="14600" max="14600" width="14" style="2" customWidth="1"/>
    <col min="14601" max="14601" width="16" style="2" customWidth="1"/>
    <col min="14602" max="14605" width="12" style="2" customWidth="1"/>
    <col min="14606" max="14849" width="9.140625" style="2"/>
    <col min="14850" max="14850" width="25" style="2" customWidth="1"/>
    <col min="14851" max="14851" width="18" style="2" customWidth="1"/>
    <col min="14852" max="14853" width="10" style="2" customWidth="1"/>
    <col min="14854" max="14854" width="14" style="2" customWidth="1"/>
    <col min="14855" max="14855" width="12" style="2" customWidth="1"/>
    <col min="14856" max="14856" width="14" style="2" customWidth="1"/>
    <col min="14857" max="14857" width="16" style="2" customWidth="1"/>
    <col min="14858" max="14861" width="12" style="2" customWidth="1"/>
    <col min="14862" max="15105" width="9.140625" style="2"/>
    <col min="15106" max="15106" width="25" style="2" customWidth="1"/>
    <col min="15107" max="15107" width="18" style="2" customWidth="1"/>
    <col min="15108" max="15109" width="10" style="2" customWidth="1"/>
    <col min="15110" max="15110" width="14" style="2" customWidth="1"/>
    <col min="15111" max="15111" width="12" style="2" customWidth="1"/>
    <col min="15112" max="15112" width="14" style="2" customWidth="1"/>
    <col min="15113" max="15113" width="16" style="2" customWidth="1"/>
    <col min="15114" max="15117" width="12" style="2" customWidth="1"/>
    <col min="15118" max="15361" width="9.140625" style="2"/>
    <col min="15362" max="15362" width="25" style="2" customWidth="1"/>
    <col min="15363" max="15363" width="18" style="2" customWidth="1"/>
    <col min="15364" max="15365" width="10" style="2" customWidth="1"/>
    <col min="15366" max="15366" width="14" style="2" customWidth="1"/>
    <col min="15367" max="15367" width="12" style="2" customWidth="1"/>
    <col min="15368" max="15368" width="14" style="2" customWidth="1"/>
    <col min="15369" max="15369" width="16" style="2" customWidth="1"/>
    <col min="15370" max="15373" width="12" style="2" customWidth="1"/>
    <col min="15374" max="15617" width="9.140625" style="2"/>
    <col min="15618" max="15618" width="25" style="2" customWidth="1"/>
    <col min="15619" max="15619" width="18" style="2" customWidth="1"/>
    <col min="15620" max="15621" width="10" style="2" customWidth="1"/>
    <col min="15622" max="15622" width="14" style="2" customWidth="1"/>
    <col min="15623" max="15623" width="12" style="2" customWidth="1"/>
    <col min="15624" max="15624" width="14" style="2" customWidth="1"/>
    <col min="15625" max="15625" width="16" style="2" customWidth="1"/>
    <col min="15626" max="15629" width="12" style="2" customWidth="1"/>
    <col min="15630" max="15873" width="9.140625" style="2"/>
    <col min="15874" max="15874" width="25" style="2" customWidth="1"/>
    <col min="15875" max="15875" width="18" style="2" customWidth="1"/>
    <col min="15876" max="15877" width="10" style="2" customWidth="1"/>
    <col min="15878" max="15878" width="14" style="2" customWidth="1"/>
    <col min="15879" max="15879" width="12" style="2" customWidth="1"/>
    <col min="15880" max="15880" width="14" style="2" customWidth="1"/>
    <col min="15881" max="15881" width="16" style="2" customWidth="1"/>
    <col min="15882" max="15885" width="12" style="2" customWidth="1"/>
    <col min="15886" max="16129" width="9.140625" style="2"/>
    <col min="16130" max="16130" width="25" style="2" customWidth="1"/>
    <col min="16131" max="16131" width="18" style="2" customWidth="1"/>
    <col min="16132" max="16133" width="10" style="2" customWidth="1"/>
    <col min="16134" max="16134" width="14" style="2" customWidth="1"/>
    <col min="16135" max="16135" width="12" style="2" customWidth="1"/>
    <col min="16136" max="16136" width="14" style="2" customWidth="1"/>
    <col min="16137" max="16137" width="16" style="2" customWidth="1"/>
    <col min="16138" max="16141" width="12" style="2" customWidth="1"/>
    <col min="16142" max="16384" width="9.140625" style="2"/>
  </cols>
  <sheetData>
    <row r="1" spans="2:16" ht="18" x14ac:dyDescent="0.25">
      <c r="B1" s="1" t="s">
        <v>0</v>
      </c>
      <c r="L1" s="3" t="s">
        <v>1</v>
      </c>
      <c r="M1" s="4" t="s">
        <v>2</v>
      </c>
    </row>
    <row r="2" spans="2:16" ht="12" customHeight="1" x14ac:dyDescent="0.25">
      <c r="B2" s="5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2:16" ht="12" customHeight="1" x14ac:dyDescent="0.25">
      <c r="B3" s="5" t="s">
        <v>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2:16" ht="12" customHeight="1" x14ac:dyDescent="0.25">
      <c r="B4" s="5" t="s">
        <v>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2:16" ht="12" customHeight="1" x14ac:dyDescent="0.25">
      <c r="B5" s="5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6" ht="12" customHeight="1" x14ac:dyDescent="0.25">
      <c r="B6" s="5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2:16" ht="12" customHeight="1" x14ac:dyDescent="0.25">
      <c r="B7" s="5" t="s">
        <v>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2:16" ht="12" customHeight="1" x14ac:dyDescent="0.25">
      <c r="B8" s="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2:16" ht="12" customHeight="1" thickBot="1" x14ac:dyDescent="0.3">
      <c r="B9" s="7" t="s">
        <v>10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2:16" ht="39.950000000000003" customHeight="1" thickTop="1" thickBot="1" x14ac:dyDescent="0.3">
      <c r="B10" s="8" t="s">
        <v>11</v>
      </c>
      <c r="C10" s="9" t="s">
        <v>12</v>
      </c>
      <c r="D10" s="10" t="s">
        <v>13</v>
      </c>
      <c r="E10" s="10" t="s">
        <v>14</v>
      </c>
      <c r="F10" s="10" t="s">
        <v>15</v>
      </c>
      <c r="G10" s="10" t="s">
        <v>16</v>
      </c>
      <c r="H10" s="10" t="s">
        <v>17</v>
      </c>
      <c r="I10" s="10" t="s">
        <v>18</v>
      </c>
      <c r="J10" s="10" t="s">
        <v>19</v>
      </c>
      <c r="K10" s="10" t="s">
        <v>20</v>
      </c>
      <c r="L10" s="10" t="s">
        <v>21</v>
      </c>
      <c r="M10" s="11" t="s">
        <v>22</v>
      </c>
      <c r="O10" s="115" t="s">
        <v>551</v>
      </c>
      <c r="P10" s="115" t="s">
        <v>552</v>
      </c>
    </row>
    <row r="11" spans="2:16" ht="15.75" thickTop="1" x14ac:dyDescent="0.25">
      <c r="B11" s="12" t="s">
        <v>23</v>
      </c>
      <c r="C11" s="13" t="s">
        <v>24</v>
      </c>
      <c r="D11" s="13">
        <v>1</v>
      </c>
      <c r="E11" s="13">
        <v>13</v>
      </c>
      <c r="F11" s="13">
        <v>62</v>
      </c>
      <c r="G11" s="13" t="s">
        <v>25</v>
      </c>
      <c r="H11" s="14">
        <v>13442</v>
      </c>
      <c r="I11" s="14">
        <v>4072</v>
      </c>
      <c r="J11" s="15">
        <v>0.66</v>
      </c>
      <c r="K11" s="13">
        <v>82</v>
      </c>
      <c r="L11" s="16">
        <v>749</v>
      </c>
      <c r="M11" s="17" t="s">
        <v>26</v>
      </c>
    </row>
    <row r="12" spans="2:16" x14ac:dyDescent="0.25">
      <c r="B12" s="12" t="s">
        <v>23</v>
      </c>
      <c r="C12" s="13" t="s">
        <v>27</v>
      </c>
      <c r="D12" s="13">
        <v>1</v>
      </c>
      <c r="E12" s="13">
        <v>22</v>
      </c>
      <c r="F12" s="13">
        <v>73</v>
      </c>
      <c r="G12" s="13" t="s">
        <v>25</v>
      </c>
      <c r="H12" s="14">
        <v>16936</v>
      </c>
      <c r="I12" s="14">
        <v>4825</v>
      </c>
      <c r="J12" s="15">
        <v>0.71</v>
      </c>
      <c r="K12" s="13">
        <v>134</v>
      </c>
      <c r="L12" s="16">
        <v>749</v>
      </c>
      <c r="M12" s="17" t="s">
        <v>26</v>
      </c>
    </row>
    <row r="13" spans="2:16" x14ac:dyDescent="0.25">
      <c r="B13" s="12" t="s">
        <v>28</v>
      </c>
      <c r="C13" s="13" t="s">
        <v>29</v>
      </c>
      <c r="D13" s="13">
        <v>1</v>
      </c>
      <c r="E13" s="13">
        <v>14</v>
      </c>
      <c r="F13" s="13">
        <v>35</v>
      </c>
      <c r="G13" s="13" t="s">
        <v>25</v>
      </c>
      <c r="H13" s="14">
        <v>9329</v>
      </c>
      <c r="I13" s="14">
        <v>7899</v>
      </c>
      <c r="J13" s="15">
        <v>0.52</v>
      </c>
      <c r="K13" s="13">
        <v>63</v>
      </c>
      <c r="L13" s="16">
        <v>749</v>
      </c>
      <c r="M13" s="17" t="s">
        <v>26</v>
      </c>
    </row>
    <row r="14" spans="2:16" x14ac:dyDescent="0.25">
      <c r="B14" s="12" t="s">
        <v>28</v>
      </c>
      <c r="C14" s="13" t="s">
        <v>30</v>
      </c>
      <c r="D14" s="13">
        <v>1</v>
      </c>
      <c r="E14" s="13">
        <v>14</v>
      </c>
      <c r="F14" s="13">
        <v>50</v>
      </c>
      <c r="G14" s="13" t="s">
        <v>25</v>
      </c>
      <c r="H14" s="14">
        <v>11903</v>
      </c>
      <c r="I14" s="14">
        <v>7966</v>
      </c>
      <c r="J14" s="15">
        <v>0.5</v>
      </c>
      <c r="K14" s="13">
        <v>58</v>
      </c>
      <c r="L14" s="16">
        <v>749</v>
      </c>
      <c r="M14" s="17" t="s">
        <v>26</v>
      </c>
    </row>
    <row r="15" spans="2:16" x14ac:dyDescent="0.25">
      <c r="B15" s="12" t="s">
        <v>31</v>
      </c>
      <c r="C15" s="13" t="s">
        <v>32</v>
      </c>
      <c r="D15" s="13">
        <v>1</v>
      </c>
      <c r="E15" s="13">
        <v>14</v>
      </c>
      <c r="F15" s="13">
        <v>50</v>
      </c>
      <c r="G15" s="13" t="s">
        <v>25</v>
      </c>
      <c r="H15" s="14">
        <v>13456</v>
      </c>
      <c r="I15" s="14">
        <v>4632</v>
      </c>
      <c r="J15" s="15">
        <v>0.51</v>
      </c>
      <c r="K15" s="13">
        <v>67</v>
      </c>
      <c r="L15" s="16">
        <v>749</v>
      </c>
      <c r="M15" s="17" t="s">
        <v>26</v>
      </c>
    </row>
    <row r="16" spans="2:16" x14ac:dyDescent="0.25">
      <c r="B16" s="12" t="s">
        <v>33</v>
      </c>
      <c r="C16" s="13" t="s">
        <v>34</v>
      </c>
      <c r="D16" s="13">
        <v>1</v>
      </c>
      <c r="E16" s="13">
        <v>18</v>
      </c>
      <c r="F16" s="13">
        <v>70</v>
      </c>
      <c r="G16" s="13" t="s">
        <v>25</v>
      </c>
      <c r="H16" s="14">
        <v>12529</v>
      </c>
      <c r="I16" s="14">
        <v>5100</v>
      </c>
      <c r="J16" s="15">
        <v>0.61</v>
      </c>
      <c r="K16" s="13">
        <v>56</v>
      </c>
      <c r="L16" s="16">
        <v>749</v>
      </c>
      <c r="M16" s="17" t="s">
        <v>26</v>
      </c>
    </row>
    <row r="17" spans="2:15" x14ac:dyDescent="0.25">
      <c r="B17" s="12" t="s">
        <v>35</v>
      </c>
      <c r="C17" s="13" t="s">
        <v>36</v>
      </c>
      <c r="D17" s="13">
        <v>2</v>
      </c>
      <c r="E17" s="13">
        <v>13</v>
      </c>
      <c r="F17" s="13">
        <v>31</v>
      </c>
      <c r="G17" s="13" t="s">
        <v>25</v>
      </c>
      <c r="H17" s="14">
        <v>9265</v>
      </c>
      <c r="I17" s="14">
        <v>3832</v>
      </c>
      <c r="J17" s="15">
        <v>0.6</v>
      </c>
      <c r="K17" s="13">
        <v>66</v>
      </c>
      <c r="L17" s="16">
        <v>749</v>
      </c>
      <c r="M17" s="17" t="s">
        <v>26</v>
      </c>
      <c r="O17" s="2">
        <v>258</v>
      </c>
    </row>
    <row r="18" spans="2:15" x14ac:dyDescent="0.25">
      <c r="B18" s="12" t="s">
        <v>35</v>
      </c>
      <c r="C18" s="13" t="s">
        <v>37</v>
      </c>
      <c r="D18" s="13">
        <v>3</v>
      </c>
      <c r="E18" s="13">
        <v>13</v>
      </c>
      <c r="F18" s="13">
        <v>31</v>
      </c>
      <c r="G18" s="13" t="s">
        <v>25</v>
      </c>
      <c r="H18" s="14">
        <v>9265</v>
      </c>
      <c r="I18" s="14">
        <v>3832</v>
      </c>
      <c r="J18" s="15">
        <v>0.6</v>
      </c>
      <c r="K18" s="13">
        <v>66</v>
      </c>
      <c r="L18" s="16">
        <v>749</v>
      </c>
      <c r="M18" s="17" t="s">
        <v>26</v>
      </c>
    </row>
    <row r="19" spans="2:15" x14ac:dyDescent="0.25">
      <c r="B19" s="12" t="s">
        <v>35</v>
      </c>
      <c r="C19" s="13" t="s">
        <v>38</v>
      </c>
      <c r="D19" s="13">
        <v>4</v>
      </c>
      <c r="E19" s="13">
        <v>13</v>
      </c>
      <c r="F19" s="13">
        <v>31</v>
      </c>
      <c r="G19" s="13" t="s">
        <v>25</v>
      </c>
      <c r="H19" s="14">
        <v>9265</v>
      </c>
      <c r="I19" s="14">
        <v>3832</v>
      </c>
      <c r="J19" s="15">
        <v>0.6</v>
      </c>
      <c r="K19" s="13">
        <v>66</v>
      </c>
      <c r="L19" s="16">
        <v>749</v>
      </c>
      <c r="M19" s="17" t="s">
        <v>26</v>
      </c>
    </row>
    <row r="20" spans="2:15" x14ac:dyDescent="0.25">
      <c r="B20" s="12" t="s">
        <v>35</v>
      </c>
      <c r="C20" s="13" t="s">
        <v>39</v>
      </c>
      <c r="D20" s="13">
        <v>5</v>
      </c>
      <c r="E20" s="13">
        <v>13</v>
      </c>
      <c r="F20" s="13">
        <v>31</v>
      </c>
      <c r="G20" s="13" t="s">
        <v>25</v>
      </c>
      <c r="H20" s="14">
        <v>9265</v>
      </c>
      <c r="I20" s="14">
        <v>3832</v>
      </c>
      <c r="J20" s="15">
        <v>0.6</v>
      </c>
      <c r="K20" s="13">
        <v>66</v>
      </c>
      <c r="L20" s="16">
        <v>749</v>
      </c>
      <c r="M20" s="17" t="s">
        <v>26</v>
      </c>
    </row>
    <row r="21" spans="2:15" x14ac:dyDescent="0.25">
      <c r="B21" s="12" t="s">
        <v>35</v>
      </c>
      <c r="C21" s="13" t="s">
        <v>40</v>
      </c>
      <c r="D21" s="13">
        <v>2</v>
      </c>
      <c r="E21" s="13">
        <v>13</v>
      </c>
      <c r="F21" s="13">
        <v>31</v>
      </c>
      <c r="G21" s="13" t="s">
        <v>25</v>
      </c>
      <c r="H21" s="14">
        <v>9556</v>
      </c>
      <c r="I21" s="14">
        <v>4382</v>
      </c>
      <c r="J21" s="15">
        <v>0.56000000000000005</v>
      </c>
      <c r="K21" s="13">
        <v>68</v>
      </c>
      <c r="L21" s="16">
        <v>749</v>
      </c>
      <c r="M21" s="17" t="s">
        <v>26</v>
      </c>
    </row>
    <row r="22" spans="2:15" x14ac:dyDescent="0.25">
      <c r="B22" s="12" t="s">
        <v>35</v>
      </c>
      <c r="C22" s="13" t="s">
        <v>41</v>
      </c>
      <c r="D22" s="13">
        <v>3</v>
      </c>
      <c r="E22" s="13">
        <v>13</v>
      </c>
      <c r="F22" s="13">
        <v>31</v>
      </c>
      <c r="G22" s="13" t="s">
        <v>25</v>
      </c>
      <c r="H22" s="14">
        <v>9556</v>
      </c>
      <c r="I22" s="14">
        <v>4382</v>
      </c>
      <c r="J22" s="15">
        <v>0.56000000000000005</v>
      </c>
      <c r="K22" s="13">
        <v>68</v>
      </c>
      <c r="L22" s="16">
        <v>749</v>
      </c>
      <c r="M22" s="17" t="s">
        <v>26</v>
      </c>
    </row>
    <row r="23" spans="2:15" x14ac:dyDescent="0.25">
      <c r="B23" s="12" t="s">
        <v>35</v>
      </c>
      <c r="C23" s="13" t="s">
        <v>42</v>
      </c>
      <c r="D23" s="13">
        <v>4</v>
      </c>
      <c r="E23" s="13">
        <v>13</v>
      </c>
      <c r="F23" s="13">
        <v>31</v>
      </c>
      <c r="G23" s="13" t="s">
        <v>25</v>
      </c>
      <c r="H23" s="14">
        <v>9556</v>
      </c>
      <c r="I23" s="14">
        <v>4382</v>
      </c>
      <c r="J23" s="15">
        <v>0.56000000000000005</v>
      </c>
      <c r="K23" s="13">
        <v>68</v>
      </c>
      <c r="L23" s="16">
        <v>749</v>
      </c>
      <c r="M23" s="17" t="s">
        <v>26</v>
      </c>
    </row>
    <row r="24" spans="2:15" x14ac:dyDescent="0.25">
      <c r="B24" s="12" t="s">
        <v>35</v>
      </c>
      <c r="C24" s="13" t="s">
        <v>43</v>
      </c>
      <c r="D24" s="13">
        <v>1</v>
      </c>
      <c r="E24" s="13">
        <v>14</v>
      </c>
      <c r="F24" s="13">
        <v>50</v>
      </c>
      <c r="G24" s="13" t="s">
        <v>25</v>
      </c>
      <c r="H24" s="14">
        <v>13951</v>
      </c>
      <c r="I24" s="14">
        <v>5604</v>
      </c>
      <c r="J24" s="15">
        <v>0.55000000000000004</v>
      </c>
      <c r="K24" s="13">
        <v>69</v>
      </c>
      <c r="L24" s="16">
        <v>749</v>
      </c>
      <c r="M24" s="17" t="s">
        <v>26</v>
      </c>
    </row>
    <row r="25" spans="2:15" x14ac:dyDescent="0.25">
      <c r="B25" s="12" t="s">
        <v>35</v>
      </c>
      <c r="C25" s="13" t="s">
        <v>44</v>
      </c>
      <c r="D25" s="13">
        <v>1</v>
      </c>
      <c r="E25" s="13">
        <v>14</v>
      </c>
      <c r="F25" s="13">
        <v>50</v>
      </c>
      <c r="G25" s="13" t="s">
        <v>25</v>
      </c>
      <c r="H25" s="14">
        <v>13951</v>
      </c>
      <c r="I25" s="14">
        <v>5604</v>
      </c>
      <c r="J25" s="15">
        <v>0.55000000000000004</v>
      </c>
      <c r="K25" s="13">
        <v>69</v>
      </c>
      <c r="L25" s="16">
        <v>749</v>
      </c>
      <c r="M25" s="17" t="s">
        <v>26</v>
      </c>
    </row>
    <row r="26" spans="2:15" x14ac:dyDescent="0.25">
      <c r="B26" s="12" t="s">
        <v>35</v>
      </c>
      <c r="C26" s="13" t="s">
        <v>45</v>
      </c>
      <c r="D26" s="13">
        <v>2</v>
      </c>
      <c r="E26" s="13">
        <v>14</v>
      </c>
      <c r="F26" s="13">
        <v>50</v>
      </c>
      <c r="G26" s="13" t="s">
        <v>25</v>
      </c>
      <c r="H26" s="14">
        <v>13951</v>
      </c>
      <c r="I26" s="14">
        <v>5604</v>
      </c>
      <c r="J26" s="15">
        <v>0.55000000000000004</v>
      </c>
      <c r="K26" s="13">
        <v>69</v>
      </c>
      <c r="L26" s="16">
        <v>749</v>
      </c>
      <c r="M26" s="17" t="s">
        <v>26</v>
      </c>
    </row>
    <row r="27" spans="2:15" x14ac:dyDescent="0.25">
      <c r="B27" s="12" t="s">
        <v>35</v>
      </c>
      <c r="C27" s="13" t="s">
        <v>46</v>
      </c>
      <c r="D27" s="13">
        <v>3</v>
      </c>
      <c r="E27" s="13">
        <v>14</v>
      </c>
      <c r="F27" s="13">
        <v>50</v>
      </c>
      <c r="G27" s="13" t="s">
        <v>25</v>
      </c>
      <c r="H27" s="14">
        <v>13951</v>
      </c>
      <c r="I27" s="14">
        <v>5604</v>
      </c>
      <c r="J27" s="15">
        <v>0.55000000000000004</v>
      </c>
      <c r="K27" s="13">
        <v>69</v>
      </c>
      <c r="L27" s="16">
        <v>749</v>
      </c>
      <c r="M27" s="17" t="s">
        <v>26</v>
      </c>
    </row>
    <row r="28" spans="2:15" x14ac:dyDescent="0.25">
      <c r="B28" s="12" t="s">
        <v>35</v>
      </c>
      <c r="C28" s="13" t="s">
        <v>47</v>
      </c>
      <c r="D28" s="13">
        <v>4</v>
      </c>
      <c r="E28" s="13">
        <v>14</v>
      </c>
      <c r="F28" s="13">
        <v>50</v>
      </c>
      <c r="G28" s="13" t="s">
        <v>25</v>
      </c>
      <c r="H28" s="14">
        <v>13951</v>
      </c>
      <c r="I28" s="14">
        <v>5604</v>
      </c>
      <c r="J28" s="15">
        <v>0.55000000000000004</v>
      </c>
      <c r="K28" s="13">
        <v>69</v>
      </c>
      <c r="L28" s="16">
        <v>749</v>
      </c>
      <c r="M28" s="17" t="s">
        <v>26</v>
      </c>
    </row>
    <row r="29" spans="2:15" x14ac:dyDescent="0.25">
      <c r="B29" s="12" t="s">
        <v>35</v>
      </c>
      <c r="C29" s="13" t="s">
        <v>48</v>
      </c>
      <c r="D29" s="13">
        <v>1</v>
      </c>
      <c r="E29" s="13">
        <v>14</v>
      </c>
      <c r="F29" s="13">
        <v>50</v>
      </c>
      <c r="G29" s="13" t="s">
        <v>25</v>
      </c>
      <c r="H29" s="14">
        <v>13951</v>
      </c>
      <c r="I29" s="14">
        <v>5604</v>
      </c>
      <c r="J29" s="15">
        <v>0.55000000000000004</v>
      </c>
      <c r="K29" s="13">
        <v>69</v>
      </c>
      <c r="L29" s="16">
        <v>749</v>
      </c>
      <c r="M29" s="17" t="s">
        <v>26</v>
      </c>
    </row>
    <row r="30" spans="2:15" x14ac:dyDescent="0.25">
      <c r="B30" s="12" t="s">
        <v>35</v>
      </c>
      <c r="C30" s="13" t="s">
        <v>49</v>
      </c>
      <c r="D30" s="13">
        <v>1</v>
      </c>
      <c r="E30" s="13">
        <v>14</v>
      </c>
      <c r="F30" s="13">
        <v>35</v>
      </c>
      <c r="G30" s="13" t="s">
        <v>25</v>
      </c>
      <c r="H30" s="14">
        <v>9582</v>
      </c>
      <c r="I30" s="14">
        <v>8233</v>
      </c>
      <c r="J30" s="15">
        <v>0.5</v>
      </c>
      <c r="K30" s="13">
        <v>58</v>
      </c>
      <c r="L30" s="16">
        <v>749</v>
      </c>
      <c r="M30" s="17" t="s">
        <v>26</v>
      </c>
      <c r="O30" s="2">
        <v>1097</v>
      </c>
    </row>
    <row r="31" spans="2:15" x14ac:dyDescent="0.25">
      <c r="B31" s="12" t="s">
        <v>35</v>
      </c>
      <c r="C31" s="13" t="s">
        <v>50</v>
      </c>
      <c r="D31" s="13">
        <v>2</v>
      </c>
      <c r="E31" s="13">
        <v>13</v>
      </c>
      <c r="F31" s="13">
        <v>31</v>
      </c>
      <c r="G31" s="13" t="s">
        <v>25</v>
      </c>
      <c r="H31" s="14">
        <v>9265</v>
      </c>
      <c r="I31" s="14">
        <v>3832</v>
      </c>
      <c r="J31" s="15">
        <v>0.6</v>
      </c>
      <c r="K31" s="13">
        <v>66</v>
      </c>
      <c r="L31" s="16">
        <v>749</v>
      </c>
      <c r="M31" s="17" t="s">
        <v>26</v>
      </c>
    </row>
    <row r="32" spans="2:15" x14ac:dyDescent="0.25">
      <c r="B32" s="12" t="s">
        <v>35</v>
      </c>
      <c r="C32" s="13" t="s">
        <v>51</v>
      </c>
      <c r="D32" s="13">
        <v>1</v>
      </c>
      <c r="E32" s="13">
        <v>13</v>
      </c>
      <c r="F32" s="13">
        <v>31</v>
      </c>
      <c r="G32" s="13" t="s">
        <v>25</v>
      </c>
      <c r="H32" s="14">
        <v>9265</v>
      </c>
      <c r="I32" s="14">
        <v>3832</v>
      </c>
      <c r="J32" s="15">
        <v>0.6</v>
      </c>
      <c r="K32" s="13">
        <v>66</v>
      </c>
      <c r="L32" s="16">
        <v>749</v>
      </c>
      <c r="M32" s="17" t="s">
        <v>26</v>
      </c>
      <c r="O32" s="2">
        <v>315</v>
      </c>
    </row>
    <row r="33" spans="2:13" x14ac:dyDescent="0.25">
      <c r="B33" s="12" t="s">
        <v>35</v>
      </c>
      <c r="C33" s="13" t="s">
        <v>52</v>
      </c>
      <c r="D33" s="13">
        <v>3</v>
      </c>
      <c r="E33" s="13">
        <v>13</v>
      </c>
      <c r="F33" s="13">
        <v>31</v>
      </c>
      <c r="G33" s="13" t="s">
        <v>25</v>
      </c>
      <c r="H33" s="14">
        <v>9265</v>
      </c>
      <c r="I33" s="14">
        <v>3832</v>
      </c>
      <c r="J33" s="15">
        <v>0.6</v>
      </c>
      <c r="K33" s="13">
        <v>66</v>
      </c>
      <c r="L33" s="16">
        <v>749</v>
      </c>
      <c r="M33" s="17" t="s">
        <v>26</v>
      </c>
    </row>
    <row r="34" spans="2:13" x14ac:dyDescent="0.25">
      <c r="B34" s="12" t="s">
        <v>35</v>
      </c>
      <c r="C34" s="13" t="s">
        <v>53</v>
      </c>
      <c r="D34" s="13">
        <v>4</v>
      </c>
      <c r="E34" s="13">
        <v>13</v>
      </c>
      <c r="F34" s="13">
        <v>31</v>
      </c>
      <c r="G34" s="13" t="s">
        <v>25</v>
      </c>
      <c r="H34" s="14">
        <v>9265</v>
      </c>
      <c r="I34" s="14">
        <v>3832</v>
      </c>
      <c r="J34" s="15">
        <v>0.6</v>
      </c>
      <c r="K34" s="13">
        <v>66</v>
      </c>
      <c r="L34" s="16">
        <v>749</v>
      </c>
      <c r="M34" s="17" t="s">
        <v>26</v>
      </c>
    </row>
    <row r="35" spans="2:13" x14ac:dyDescent="0.25">
      <c r="B35" s="12" t="s">
        <v>35</v>
      </c>
      <c r="C35" s="13" t="s">
        <v>54</v>
      </c>
      <c r="D35" s="13">
        <v>5</v>
      </c>
      <c r="E35" s="13">
        <v>13</v>
      </c>
      <c r="F35" s="13">
        <v>31</v>
      </c>
      <c r="G35" s="13" t="s">
        <v>25</v>
      </c>
      <c r="H35" s="14">
        <v>9265</v>
      </c>
      <c r="I35" s="14">
        <v>3832</v>
      </c>
      <c r="J35" s="15">
        <v>0.6</v>
      </c>
      <c r="K35" s="13">
        <v>66</v>
      </c>
      <c r="L35" s="16">
        <v>749</v>
      </c>
      <c r="M35" s="17" t="s">
        <v>26</v>
      </c>
    </row>
    <row r="36" spans="2:13" x14ac:dyDescent="0.25">
      <c r="B36" s="12" t="s">
        <v>35</v>
      </c>
      <c r="C36" s="13" t="s">
        <v>55</v>
      </c>
      <c r="D36" s="13">
        <v>1</v>
      </c>
      <c r="E36" s="13">
        <v>14</v>
      </c>
      <c r="F36" s="13">
        <v>50</v>
      </c>
      <c r="G36" s="13" t="s">
        <v>25</v>
      </c>
      <c r="H36" s="14">
        <v>13951</v>
      </c>
      <c r="I36" s="14">
        <v>5604</v>
      </c>
      <c r="J36" s="15">
        <v>0.55000000000000004</v>
      </c>
      <c r="K36" s="13">
        <v>69</v>
      </c>
      <c r="L36" s="16">
        <v>749</v>
      </c>
      <c r="M36" s="17" t="s">
        <v>26</v>
      </c>
    </row>
    <row r="37" spans="2:13" x14ac:dyDescent="0.25">
      <c r="B37" s="12" t="s">
        <v>35</v>
      </c>
      <c r="C37" s="13" t="s">
        <v>56</v>
      </c>
      <c r="D37" s="13">
        <v>1</v>
      </c>
      <c r="E37" s="13">
        <v>14</v>
      </c>
      <c r="F37" s="13">
        <v>50</v>
      </c>
      <c r="G37" s="13" t="s">
        <v>25</v>
      </c>
      <c r="H37" s="14">
        <v>15300</v>
      </c>
      <c r="I37" s="14">
        <v>6400</v>
      </c>
      <c r="J37" s="15">
        <v>0.5</v>
      </c>
      <c r="K37" s="13">
        <v>57</v>
      </c>
      <c r="L37" s="16">
        <v>749</v>
      </c>
      <c r="M37" s="17" t="s">
        <v>26</v>
      </c>
    </row>
    <row r="38" spans="2:13" x14ac:dyDescent="0.25">
      <c r="B38" s="12" t="s">
        <v>35</v>
      </c>
      <c r="C38" s="13" t="s">
        <v>57</v>
      </c>
      <c r="D38" s="13">
        <v>1</v>
      </c>
      <c r="E38" s="13">
        <v>14</v>
      </c>
      <c r="F38" s="13">
        <v>50</v>
      </c>
      <c r="G38" s="13" t="s">
        <v>25</v>
      </c>
      <c r="H38" s="14">
        <v>13951</v>
      </c>
      <c r="I38" s="14">
        <v>5604</v>
      </c>
      <c r="J38" s="15">
        <v>0.55000000000000004</v>
      </c>
      <c r="K38" s="13">
        <v>69</v>
      </c>
      <c r="L38" s="16">
        <v>749</v>
      </c>
      <c r="M38" s="17" t="s">
        <v>26</v>
      </c>
    </row>
    <row r="39" spans="2:13" x14ac:dyDescent="0.25">
      <c r="B39" s="12" t="s">
        <v>35</v>
      </c>
      <c r="C39" s="13" t="s">
        <v>58</v>
      </c>
      <c r="D39" s="13">
        <v>2</v>
      </c>
      <c r="E39" s="13">
        <v>14</v>
      </c>
      <c r="F39" s="13">
        <v>50</v>
      </c>
      <c r="G39" s="13" t="s">
        <v>25</v>
      </c>
      <c r="H39" s="14">
        <v>13951</v>
      </c>
      <c r="I39" s="14">
        <v>5604</v>
      </c>
      <c r="J39" s="15">
        <v>0.55000000000000004</v>
      </c>
      <c r="K39" s="13">
        <v>69</v>
      </c>
      <c r="L39" s="16">
        <v>749</v>
      </c>
      <c r="M39" s="17" t="s">
        <v>26</v>
      </c>
    </row>
    <row r="40" spans="2:13" x14ac:dyDescent="0.25">
      <c r="B40" s="12" t="s">
        <v>35</v>
      </c>
      <c r="C40" s="13" t="s">
        <v>59</v>
      </c>
      <c r="D40" s="13">
        <v>3</v>
      </c>
      <c r="E40" s="13">
        <v>14</v>
      </c>
      <c r="F40" s="13">
        <v>50</v>
      </c>
      <c r="G40" s="13" t="s">
        <v>25</v>
      </c>
      <c r="H40" s="14">
        <v>13951</v>
      </c>
      <c r="I40" s="14">
        <v>5604</v>
      </c>
      <c r="J40" s="15">
        <v>0.55000000000000004</v>
      </c>
      <c r="K40" s="13">
        <v>69</v>
      </c>
      <c r="L40" s="16">
        <v>749</v>
      </c>
      <c r="M40" s="17" t="s">
        <v>26</v>
      </c>
    </row>
    <row r="41" spans="2:13" x14ac:dyDescent="0.25">
      <c r="B41" s="12" t="s">
        <v>35</v>
      </c>
      <c r="C41" s="13" t="s">
        <v>60</v>
      </c>
      <c r="D41" s="13">
        <v>4</v>
      </c>
      <c r="E41" s="13">
        <v>14</v>
      </c>
      <c r="F41" s="13">
        <v>50</v>
      </c>
      <c r="G41" s="13" t="s">
        <v>25</v>
      </c>
      <c r="H41" s="14">
        <v>13951</v>
      </c>
      <c r="I41" s="14">
        <v>5604</v>
      </c>
      <c r="J41" s="15">
        <v>0.55000000000000004</v>
      </c>
      <c r="K41" s="13">
        <v>69</v>
      </c>
      <c r="L41" s="16">
        <v>749</v>
      </c>
      <c r="M41" s="17" t="s">
        <v>26</v>
      </c>
    </row>
    <row r="42" spans="2:13" x14ac:dyDescent="0.25">
      <c r="B42" s="12" t="s">
        <v>35</v>
      </c>
      <c r="C42" s="13" t="s">
        <v>61</v>
      </c>
      <c r="D42" s="13">
        <v>5</v>
      </c>
      <c r="E42" s="13">
        <v>14</v>
      </c>
      <c r="F42" s="13">
        <v>50</v>
      </c>
      <c r="G42" s="13" t="s">
        <v>25</v>
      </c>
      <c r="H42" s="14">
        <v>13951</v>
      </c>
      <c r="I42" s="14">
        <v>5604</v>
      </c>
      <c r="J42" s="15">
        <v>0.55000000000000004</v>
      </c>
      <c r="K42" s="13">
        <v>69</v>
      </c>
      <c r="L42" s="16">
        <v>749</v>
      </c>
      <c r="M42" s="17" t="s">
        <v>26</v>
      </c>
    </row>
    <row r="43" spans="2:13" x14ac:dyDescent="0.25">
      <c r="B43" s="12" t="s">
        <v>35</v>
      </c>
      <c r="C43" s="13" t="s">
        <v>62</v>
      </c>
      <c r="D43" s="13">
        <v>1</v>
      </c>
      <c r="E43" s="13">
        <v>14</v>
      </c>
      <c r="F43" s="13">
        <v>50</v>
      </c>
      <c r="G43" s="13" t="s">
        <v>25</v>
      </c>
      <c r="H43" s="14">
        <v>13951</v>
      </c>
      <c r="I43" s="14">
        <v>5604</v>
      </c>
      <c r="J43" s="15">
        <v>0.55000000000000004</v>
      </c>
      <c r="K43" s="13">
        <v>69</v>
      </c>
      <c r="L43" s="16">
        <v>749</v>
      </c>
      <c r="M43" s="17" t="s">
        <v>26</v>
      </c>
    </row>
    <row r="44" spans="2:13" x14ac:dyDescent="0.25">
      <c r="B44" s="12" t="s">
        <v>35</v>
      </c>
      <c r="C44" s="13" t="s">
        <v>63</v>
      </c>
      <c r="D44" s="13">
        <v>1</v>
      </c>
      <c r="E44" s="13">
        <v>14</v>
      </c>
      <c r="F44" s="13">
        <v>50</v>
      </c>
      <c r="G44" s="13" t="s">
        <v>25</v>
      </c>
      <c r="H44" s="14">
        <v>11117</v>
      </c>
      <c r="I44" s="14">
        <v>8386</v>
      </c>
      <c r="J44" s="15">
        <v>0.52</v>
      </c>
      <c r="K44" s="13">
        <v>72</v>
      </c>
      <c r="L44" s="16">
        <v>749</v>
      </c>
      <c r="M44" s="17" t="s">
        <v>26</v>
      </c>
    </row>
    <row r="45" spans="2:13" x14ac:dyDescent="0.25">
      <c r="B45" s="12" t="s">
        <v>35</v>
      </c>
      <c r="C45" s="13" t="s">
        <v>64</v>
      </c>
      <c r="D45" s="13">
        <v>1</v>
      </c>
      <c r="E45" s="13">
        <v>18</v>
      </c>
      <c r="F45" s="13">
        <v>80</v>
      </c>
      <c r="G45" s="13" t="s">
        <v>25</v>
      </c>
      <c r="H45" s="14">
        <v>16362</v>
      </c>
      <c r="I45" s="14">
        <v>10242</v>
      </c>
      <c r="J45" s="15">
        <v>0.52</v>
      </c>
      <c r="K45" s="13">
        <v>107</v>
      </c>
      <c r="L45" s="16">
        <v>749</v>
      </c>
      <c r="M45" s="17" t="s">
        <v>26</v>
      </c>
    </row>
    <row r="46" spans="2:13" x14ac:dyDescent="0.25">
      <c r="B46" s="12" t="s">
        <v>35</v>
      </c>
      <c r="C46" s="13" t="s">
        <v>65</v>
      </c>
      <c r="D46" s="13">
        <v>1</v>
      </c>
      <c r="E46" s="13">
        <v>14</v>
      </c>
      <c r="F46" s="13">
        <v>50</v>
      </c>
      <c r="G46" s="13" t="s">
        <v>25</v>
      </c>
      <c r="H46" s="14">
        <v>13951</v>
      </c>
      <c r="I46" s="14">
        <v>5604</v>
      </c>
      <c r="J46" s="15">
        <v>0.55000000000000004</v>
      </c>
      <c r="K46" s="13">
        <v>69</v>
      </c>
      <c r="L46" s="16">
        <v>749</v>
      </c>
      <c r="M46" s="17" t="s">
        <v>26</v>
      </c>
    </row>
    <row r="47" spans="2:13" x14ac:dyDescent="0.25">
      <c r="B47" s="12" t="s">
        <v>35</v>
      </c>
      <c r="C47" s="13" t="s">
        <v>66</v>
      </c>
      <c r="D47" s="13">
        <v>1</v>
      </c>
      <c r="E47" s="13">
        <v>14</v>
      </c>
      <c r="F47" s="13">
        <v>50</v>
      </c>
      <c r="G47" s="13" t="s">
        <v>25</v>
      </c>
      <c r="H47" s="14">
        <v>15300</v>
      </c>
      <c r="I47" s="14">
        <v>6400</v>
      </c>
      <c r="J47" s="15">
        <v>0.5</v>
      </c>
      <c r="K47" s="13">
        <v>57</v>
      </c>
      <c r="L47" s="16">
        <v>749</v>
      </c>
      <c r="M47" s="17" t="s">
        <v>26</v>
      </c>
    </row>
    <row r="48" spans="2:13" x14ac:dyDescent="0.25">
      <c r="B48" s="12" t="s">
        <v>35</v>
      </c>
      <c r="C48" s="13" t="s">
        <v>67</v>
      </c>
      <c r="D48" s="13">
        <v>1</v>
      </c>
      <c r="E48" s="13">
        <v>14</v>
      </c>
      <c r="F48" s="13">
        <v>50</v>
      </c>
      <c r="G48" s="13" t="s">
        <v>25</v>
      </c>
      <c r="H48" s="14">
        <v>13951</v>
      </c>
      <c r="I48" s="14">
        <v>5604</v>
      </c>
      <c r="J48" s="15">
        <v>0.55000000000000004</v>
      </c>
      <c r="K48" s="13">
        <v>69</v>
      </c>
      <c r="L48" s="16">
        <v>749</v>
      </c>
      <c r="M48" s="17" t="s">
        <v>26</v>
      </c>
    </row>
    <row r="49" spans="2:13" x14ac:dyDescent="0.25">
      <c r="B49" s="12" t="s">
        <v>35</v>
      </c>
      <c r="C49" s="13" t="s">
        <v>68</v>
      </c>
      <c r="D49" s="13">
        <v>1</v>
      </c>
      <c r="E49" s="13">
        <v>14</v>
      </c>
      <c r="F49" s="13">
        <v>50</v>
      </c>
      <c r="G49" s="13" t="s">
        <v>25</v>
      </c>
      <c r="H49" s="14">
        <v>13951</v>
      </c>
      <c r="I49" s="14">
        <v>5604</v>
      </c>
      <c r="J49" s="15">
        <v>0.55000000000000004</v>
      </c>
      <c r="K49" s="13">
        <v>69</v>
      </c>
      <c r="L49" s="16">
        <v>749</v>
      </c>
      <c r="M49" s="17" t="s">
        <v>26</v>
      </c>
    </row>
    <row r="50" spans="2:13" x14ac:dyDescent="0.25">
      <c r="B50" s="12" t="s">
        <v>35</v>
      </c>
      <c r="C50" s="13" t="s">
        <v>69</v>
      </c>
      <c r="D50" s="13">
        <v>2</v>
      </c>
      <c r="E50" s="13">
        <v>14</v>
      </c>
      <c r="F50" s="13">
        <v>50</v>
      </c>
      <c r="G50" s="13" t="s">
        <v>25</v>
      </c>
      <c r="H50" s="14">
        <v>13951</v>
      </c>
      <c r="I50" s="14">
        <v>5604</v>
      </c>
      <c r="J50" s="15">
        <v>0.55000000000000004</v>
      </c>
      <c r="K50" s="13">
        <v>69</v>
      </c>
      <c r="L50" s="16">
        <v>749</v>
      </c>
      <c r="M50" s="17" t="s">
        <v>26</v>
      </c>
    </row>
    <row r="51" spans="2:13" x14ac:dyDescent="0.25">
      <c r="B51" s="12" t="s">
        <v>35</v>
      </c>
      <c r="C51" s="13" t="s">
        <v>70</v>
      </c>
      <c r="D51" s="13">
        <v>3</v>
      </c>
      <c r="E51" s="13">
        <v>14</v>
      </c>
      <c r="F51" s="13">
        <v>50</v>
      </c>
      <c r="G51" s="13" t="s">
        <v>25</v>
      </c>
      <c r="H51" s="14">
        <v>13951</v>
      </c>
      <c r="I51" s="14">
        <v>5604</v>
      </c>
      <c r="J51" s="15">
        <v>0.55000000000000004</v>
      </c>
      <c r="K51" s="13">
        <v>69</v>
      </c>
      <c r="L51" s="16">
        <v>749</v>
      </c>
      <c r="M51" s="17" t="s">
        <v>26</v>
      </c>
    </row>
    <row r="52" spans="2:13" x14ac:dyDescent="0.25">
      <c r="B52" s="12" t="s">
        <v>35</v>
      </c>
      <c r="C52" s="13" t="s">
        <v>71</v>
      </c>
      <c r="D52" s="13">
        <v>4</v>
      </c>
      <c r="E52" s="13">
        <v>14</v>
      </c>
      <c r="F52" s="13">
        <v>50</v>
      </c>
      <c r="G52" s="13" t="s">
        <v>25</v>
      </c>
      <c r="H52" s="14">
        <v>13951</v>
      </c>
      <c r="I52" s="14">
        <v>5604</v>
      </c>
      <c r="J52" s="15">
        <v>0.55000000000000004</v>
      </c>
      <c r="K52" s="13">
        <v>69</v>
      </c>
      <c r="L52" s="16">
        <v>749</v>
      </c>
      <c r="M52" s="17" t="s">
        <v>26</v>
      </c>
    </row>
    <row r="53" spans="2:13" x14ac:dyDescent="0.25">
      <c r="B53" s="12" t="s">
        <v>35</v>
      </c>
      <c r="C53" s="13" t="s">
        <v>72</v>
      </c>
      <c r="D53" s="13">
        <v>5</v>
      </c>
      <c r="E53" s="13">
        <v>14</v>
      </c>
      <c r="F53" s="13">
        <v>50</v>
      </c>
      <c r="G53" s="13" t="s">
        <v>25</v>
      </c>
      <c r="H53" s="14">
        <v>13951</v>
      </c>
      <c r="I53" s="14">
        <v>5604</v>
      </c>
      <c r="J53" s="15">
        <v>0.55000000000000004</v>
      </c>
      <c r="K53" s="13">
        <v>69</v>
      </c>
      <c r="L53" s="16">
        <v>749</v>
      </c>
      <c r="M53" s="17" t="s">
        <v>26</v>
      </c>
    </row>
    <row r="54" spans="2:13" x14ac:dyDescent="0.25">
      <c r="B54" s="12" t="s">
        <v>35</v>
      </c>
      <c r="C54" s="13" t="s">
        <v>73</v>
      </c>
      <c r="D54" s="13">
        <v>1</v>
      </c>
      <c r="E54" s="13">
        <v>14</v>
      </c>
      <c r="F54" s="13">
        <v>50</v>
      </c>
      <c r="G54" s="13" t="s">
        <v>25</v>
      </c>
      <c r="H54" s="14">
        <v>15300</v>
      </c>
      <c r="I54" s="14">
        <v>6400</v>
      </c>
      <c r="J54" s="15">
        <v>0.5</v>
      </c>
      <c r="K54" s="13">
        <v>57</v>
      </c>
      <c r="L54" s="16">
        <v>749</v>
      </c>
      <c r="M54" s="17" t="s">
        <v>26</v>
      </c>
    </row>
    <row r="55" spans="2:13" x14ac:dyDescent="0.25">
      <c r="B55" s="12" t="s">
        <v>35</v>
      </c>
      <c r="C55" s="13" t="s">
        <v>74</v>
      </c>
      <c r="D55" s="13">
        <v>1</v>
      </c>
      <c r="E55" s="13">
        <v>14</v>
      </c>
      <c r="F55" s="13">
        <v>50</v>
      </c>
      <c r="G55" s="13" t="s">
        <v>25</v>
      </c>
      <c r="H55" s="14">
        <v>11117</v>
      </c>
      <c r="I55" s="14">
        <v>8386</v>
      </c>
      <c r="J55" s="15">
        <v>0.52</v>
      </c>
      <c r="K55" s="13">
        <v>72</v>
      </c>
      <c r="L55" s="16">
        <v>749</v>
      </c>
      <c r="M55" s="17" t="s">
        <v>26</v>
      </c>
    </row>
    <row r="56" spans="2:13" x14ac:dyDescent="0.25">
      <c r="B56" s="12" t="s">
        <v>35</v>
      </c>
      <c r="C56" s="13" t="s">
        <v>75</v>
      </c>
      <c r="D56" s="13">
        <v>2</v>
      </c>
      <c r="E56" s="13">
        <v>14</v>
      </c>
      <c r="F56" s="13">
        <v>50</v>
      </c>
      <c r="G56" s="13" t="s">
        <v>25</v>
      </c>
      <c r="H56" s="14">
        <v>11117</v>
      </c>
      <c r="I56" s="14">
        <v>8386</v>
      </c>
      <c r="J56" s="15">
        <v>0.52</v>
      </c>
      <c r="K56" s="13">
        <v>72</v>
      </c>
      <c r="L56" s="16">
        <v>749</v>
      </c>
      <c r="M56" s="17" t="s">
        <v>26</v>
      </c>
    </row>
    <row r="57" spans="2:13" x14ac:dyDescent="0.25">
      <c r="B57" s="12" t="s">
        <v>76</v>
      </c>
      <c r="C57" s="13" t="s">
        <v>77</v>
      </c>
      <c r="D57" s="13">
        <v>1</v>
      </c>
      <c r="E57" s="13">
        <v>13</v>
      </c>
      <c r="F57" s="13">
        <v>45</v>
      </c>
      <c r="G57" s="13" t="s">
        <v>25</v>
      </c>
      <c r="H57" s="14">
        <v>7998</v>
      </c>
      <c r="I57" s="14">
        <v>3835</v>
      </c>
      <c r="J57" s="15">
        <v>0.54</v>
      </c>
      <c r="K57" s="13">
        <v>39</v>
      </c>
      <c r="L57" s="16">
        <v>749</v>
      </c>
      <c r="M57" s="17" t="s">
        <v>26</v>
      </c>
    </row>
    <row r="58" spans="2:13" x14ac:dyDescent="0.25">
      <c r="B58" s="12" t="s">
        <v>76</v>
      </c>
      <c r="C58" s="13" t="s">
        <v>78</v>
      </c>
      <c r="D58" s="13">
        <v>1</v>
      </c>
      <c r="E58" s="13">
        <v>18.5</v>
      </c>
      <c r="F58" s="13">
        <v>75</v>
      </c>
      <c r="G58" s="13" t="s">
        <v>25</v>
      </c>
      <c r="H58" s="14">
        <v>11519</v>
      </c>
      <c r="I58" s="14">
        <v>5645</v>
      </c>
      <c r="J58" s="15">
        <v>0.61</v>
      </c>
      <c r="K58" s="13">
        <v>80</v>
      </c>
      <c r="L58" s="16">
        <v>749</v>
      </c>
      <c r="M58" s="17" t="s">
        <v>26</v>
      </c>
    </row>
    <row r="59" spans="2:13" x14ac:dyDescent="0.25">
      <c r="B59" s="12" t="s">
        <v>79</v>
      </c>
      <c r="C59" s="13" t="s">
        <v>80</v>
      </c>
      <c r="D59" s="13">
        <v>1</v>
      </c>
      <c r="E59" s="13">
        <v>12</v>
      </c>
      <c r="F59" s="13">
        <v>30</v>
      </c>
      <c r="G59" s="13" t="s">
        <v>25</v>
      </c>
      <c r="H59" s="14">
        <v>8935</v>
      </c>
      <c r="I59" s="14">
        <v>5790</v>
      </c>
      <c r="J59" s="15">
        <v>0.54</v>
      </c>
      <c r="K59" s="13">
        <v>64</v>
      </c>
      <c r="L59" s="16">
        <v>749</v>
      </c>
      <c r="M59" s="17" t="s">
        <v>26</v>
      </c>
    </row>
    <row r="60" spans="2:13" x14ac:dyDescent="0.25">
      <c r="B60" s="12" t="s">
        <v>79</v>
      </c>
      <c r="C60" s="13" t="s">
        <v>81</v>
      </c>
      <c r="D60" s="13">
        <v>2</v>
      </c>
      <c r="E60" s="13">
        <v>12</v>
      </c>
      <c r="F60" s="13">
        <v>30</v>
      </c>
      <c r="G60" s="13" t="s">
        <v>25</v>
      </c>
      <c r="H60" s="14">
        <v>8935</v>
      </c>
      <c r="I60" s="14">
        <v>5790</v>
      </c>
      <c r="J60" s="15">
        <v>0.54</v>
      </c>
      <c r="K60" s="13">
        <v>64</v>
      </c>
      <c r="L60" s="16">
        <v>749</v>
      </c>
      <c r="M60" s="17" t="s">
        <v>26</v>
      </c>
    </row>
    <row r="61" spans="2:13" x14ac:dyDescent="0.25">
      <c r="B61" s="12" t="s">
        <v>79</v>
      </c>
      <c r="C61" s="13" t="s">
        <v>82</v>
      </c>
      <c r="D61" s="13">
        <v>3</v>
      </c>
      <c r="E61" s="13">
        <v>12</v>
      </c>
      <c r="F61" s="13">
        <v>30</v>
      </c>
      <c r="G61" s="13" t="s">
        <v>25</v>
      </c>
      <c r="H61" s="14">
        <v>8935</v>
      </c>
      <c r="I61" s="14">
        <v>5790</v>
      </c>
      <c r="J61" s="15">
        <v>0.54</v>
      </c>
      <c r="K61" s="13">
        <v>64</v>
      </c>
      <c r="L61" s="16">
        <v>749</v>
      </c>
      <c r="M61" s="17" t="s">
        <v>26</v>
      </c>
    </row>
    <row r="62" spans="2:13" x14ac:dyDescent="0.25">
      <c r="B62" s="12" t="s">
        <v>79</v>
      </c>
      <c r="C62" s="13" t="s">
        <v>83</v>
      </c>
      <c r="D62" s="13">
        <v>4</v>
      </c>
      <c r="E62" s="13">
        <v>12</v>
      </c>
      <c r="F62" s="13">
        <v>30</v>
      </c>
      <c r="G62" s="13" t="s">
        <v>25</v>
      </c>
      <c r="H62" s="14">
        <v>8935</v>
      </c>
      <c r="I62" s="14">
        <v>5790</v>
      </c>
      <c r="J62" s="15">
        <v>0.54</v>
      </c>
      <c r="K62" s="13">
        <v>64</v>
      </c>
      <c r="L62" s="16">
        <v>749</v>
      </c>
      <c r="M62" s="17" t="s">
        <v>26</v>
      </c>
    </row>
    <row r="63" spans="2:13" x14ac:dyDescent="0.25">
      <c r="B63" s="12" t="s">
        <v>79</v>
      </c>
      <c r="C63" s="13" t="s">
        <v>84</v>
      </c>
      <c r="D63" s="13">
        <v>1</v>
      </c>
      <c r="E63" s="13">
        <v>12</v>
      </c>
      <c r="F63" s="13">
        <v>30</v>
      </c>
      <c r="G63" s="13" t="s">
        <v>25</v>
      </c>
      <c r="H63" s="14">
        <v>8935</v>
      </c>
      <c r="I63" s="14">
        <v>5790</v>
      </c>
      <c r="J63" s="15">
        <v>0.54</v>
      </c>
      <c r="K63" s="13">
        <v>64</v>
      </c>
      <c r="L63" s="16">
        <v>749</v>
      </c>
      <c r="M63" s="17" t="s">
        <v>26</v>
      </c>
    </row>
    <row r="64" spans="2:13" x14ac:dyDescent="0.25">
      <c r="B64" s="12" t="s">
        <v>79</v>
      </c>
      <c r="C64" s="13" t="s">
        <v>85</v>
      </c>
      <c r="D64" s="13">
        <v>2</v>
      </c>
      <c r="E64" s="13">
        <v>12</v>
      </c>
      <c r="F64" s="13">
        <v>30</v>
      </c>
      <c r="G64" s="13" t="s">
        <v>25</v>
      </c>
      <c r="H64" s="14">
        <v>8935</v>
      </c>
      <c r="I64" s="14">
        <v>5790</v>
      </c>
      <c r="J64" s="15">
        <v>0.54</v>
      </c>
      <c r="K64" s="13">
        <v>64</v>
      </c>
      <c r="L64" s="16">
        <v>749</v>
      </c>
      <c r="M64" s="17" t="s">
        <v>26</v>
      </c>
    </row>
    <row r="65" spans="2:13" x14ac:dyDescent="0.25">
      <c r="B65" s="12" t="s">
        <v>79</v>
      </c>
      <c r="C65" s="13" t="s">
        <v>86</v>
      </c>
      <c r="D65" s="13">
        <v>3</v>
      </c>
      <c r="E65" s="13">
        <v>12</v>
      </c>
      <c r="F65" s="13">
        <v>30</v>
      </c>
      <c r="G65" s="13" t="s">
        <v>25</v>
      </c>
      <c r="H65" s="14">
        <v>8935</v>
      </c>
      <c r="I65" s="14">
        <v>5790</v>
      </c>
      <c r="J65" s="15">
        <v>0.54</v>
      </c>
      <c r="K65" s="13">
        <v>64</v>
      </c>
      <c r="L65" s="16">
        <v>749</v>
      </c>
      <c r="M65" s="17" t="s">
        <v>26</v>
      </c>
    </row>
    <row r="66" spans="2:13" x14ac:dyDescent="0.25">
      <c r="B66" s="12" t="s">
        <v>79</v>
      </c>
      <c r="C66" s="13" t="s">
        <v>87</v>
      </c>
      <c r="D66" s="13">
        <v>4</v>
      </c>
      <c r="E66" s="13">
        <v>12</v>
      </c>
      <c r="F66" s="13">
        <v>30</v>
      </c>
      <c r="G66" s="13" t="s">
        <v>25</v>
      </c>
      <c r="H66" s="14">
        <v>8935</v>
      </c>
      <c r="I66" s="14">
        <v>5790</v>
      </c>
      <c r="J66" s="15">
        <v>0.54</v>
      </c>
      <c r="K66" s="13">
        <v>64</v>
      </c>
      <c r="L66" s="16">
        <v>749</v>
      </c>
      <c r="M66" s="17" t="s">
        <v>26</v>
      </c>
    </row>
    <row r="67" spans="2:13" x14ac:dyDescent="0.25">
      <c r="B67" s="12" t="s">
        <v>79</v>
      </c>
      <c r="C67" s="13" t="s">
        <v>88</v>
      </c>
      <c r="D67" s="13">
        <v>1</v>
      </c>
      <c r="E67" s="13">
        <v>12</v>
      </c>
      <c r="F67" s="13">
        <v>30</v>
      </c>
      <c r="G67" s="13" t="s">
        <v>25</v>
      </c>
      <c r="H67" s="14">
        <v>8935</v>
      </c>
      <c r="I67" s="14">
        <v>5790</v>
      </c>
      <c r="J67" s="15">
        <v>0.54</v>
      </c>
      <c r="K67" s="13">
        <v>64</v>
      </c>
      <c r="L67" s="16">
        <v>749</v>
      </c>
      <c r="M67" s="17" t="s">
        <v>26</v>
      </c>
    </row>
    <row r="68" spans="2:13" x14ac:dyDescent="0.25">
      <c r="B68" s="12" t="s">
        <v>79</v>
      </c>
      <c r="C68" s="13" t="s">
        <v>89</v>
      </c>
      <c r="D68" s="13">
        <v>2</v>
      </c>
      <c r="E68" s="13">
        <v>12</v>
      </c>
      <c r="F68" s="13">
        <v>30</v>
      </c>
      <c r="G68" s="13" t="s">
        <v>25</v>
      </c>
      <c r="H68" s="14">
        <v>8935</v>
      </c>
      <c r="I68" s="14">
        <v>5790</v>
      </c>
      <c r="J68" s="15">
        <v>0.54</v>
      </c>
      <c r="K68" s="13">
        <v>64</v>
      </c>
      <c r="L68" s="16">
        <v>749</v>
      </c>
      <c r="M68" s="17" t="s">
        <v>26</v>
      </c>
    </row>
    <row r="69" spans="2:13" x14ac:dyDescent="0.25">
      <c r="B69" s="12" t="s">
        <v>79</v>
      </c>
      <c r="C69" s="13" t="s">
        <v>90</v>
      </c>
      <c r="D69" s="13">
        <v>3</v>
      </c>
      <c r="E69" s="13">
        <v>12</v>
      </c>
      <c r="F69" s="13">
        <v>30</v>
      </c>
      <c r="G69" s="13" t="s">
        <v>25</v>
      </c>
      <c r="H69" s="14">
        <v>8935</v>
      </c>
      <c r="I69" s="14">
        <v>5790</v>
      </c>
      <c r="J69" s="15">
        <v>0.54</v>
      </c>
      <c r="K69" s="13">
        <v>64</v>
      </c>
      <c r="L69" s="16">
        <v>749</v>
      </c>
      <c r="M69" s="17" t="s">
        <v>26</v>
      </c>
    </row>
    <row r="70" spans="2:13" x14ac:dyDescent="0.25">
      <c r="B70" s="12" t="s">
        <v>79</v>
      </c>
      <c r="C70" s="13" t="s">
        <v>91</v>
      </c>
      <c r="D70" s="13">
        <v>4</v>
      </c>
      <c r="E70" s="13">
        <v>12</v>
      </c>
      <c r="F70" s="13">
        <v>30</v>
      </c>
      <c r="G70" s="13" t="s">
        <v>25</v>
      </c>
      <c r="H70" s="14">
        <v>8935</v>
      </c>
      <c r="I70" s="14">
        <v>5790</v>
      </c>
      <c r="J70" s="15">
        <v>0.54</v>
      </c>
      <c r="K70" s="13">
        <v>64</v>
      </c>
      <c r="L70" s="16">
        <v>749</v>
      </c>
      <c r="M70" s="17" t="s">
        <v>26</v>
      </c>
    </row>
    <row r="71" spans="2:13" x14ac:dyDescent="0.25">
      <c r="B71" s="12" t="s">
        <v>79</v>
      </c>
      <c r="C71" s="13" t="s">
        <v>92</v>
      </c>
      <c r="D71" s="13">
        <v>1</v>
      </c>
      <c r="E71" s="13">
        <v>13</v>
      </c>
      <c r="F71" s="13">
        <v>62</v>
      </c>
      <c r="G71" s="13" t="s">
        <v>25</v>
      </c>
      <c r="H71" s="14">
        <v>13755</v>
      </c>
      <c r="I71" s="14">
        <v>7040</v>
      </c>
      <c r="J71" s="15">
        <v>0.5</v>
      </c>
      <c r="K71" s="13">
        <v>72</v>
      </c>
      <c r="L71" s="16">
        <v>749</v>
      </c>
      <c r="M71" s="17" t="s">
        <v>26</v>
      </c>
    </row>
    <row r="72" spans="2:13" x14ac:dyDescent="0.25">
      <c r="B72" s="12" t="s">
        <v>79</v>
      </c>
      <c r="C72" s="13" t="s">
        <v>93</v>
      </c>
      <c r="D72" s="13">
        <v>2</v>
      </c>
      <c r="E72" s="13">
        <v>13</v>
      </c>
      <c r="F72" s="13">
        <v>62</v>
      </c>
      <c r="G72" s="13" t="s">
        <v>25</v>
      </c>
      <c r="H72" s="14">
        <v>13755</v>
      </c>
      <c r="I72" s="14">
        <v>7040</v>
      </c>
      <c r="J72" s="15">
        <v>0.5</v>
      </c>
      <c r="K72" s="13">
        <v>72</v>
      </c>
      <c r="L72" s="16">
        <v>749</v>
      </c>
      <c r="M72" s="17" t="s">
        <v>26</v>
      </c>
    </row>
    <row r="73" spans="2:13" x14ac:dyDescent="0.25">
      <c r="B73" s="12" t="s">
        <v>79</v>
      </c>
      <c r="C73" s="13" t="s">
        <v>94</v>
      </c>
      <c r="D73" s="13">
        <v>3</v>
      </c>
      <c r="E73" s="13">
        <v>13</v>
      </c>
      <c r="F73" s="13">
        <v>62</v>
      </c>
      <c r="G73" s="13" t="s">
        <v>25</v>
      </c>
      <c r="H73" s="14">
        <v>13755</v>
      </c>
      <c r="I73" s="14">
        <v>7040</v>
      </c>
      <c r="J73" s="15">
        <v>0.5</v>
      </c>
      <c r="K73" s="13">
        <v>72</v>
      </c>
      <c r="L73" s="16">
        <v>749</v>
      </c>
      <c r="M73" s="17" t="s">
        <v>26</v>
      </c>
    </row>
    <row r="74" spans="2:13" x14ac:dyDescent="0.25">
      <c r="B74" s="12" t="s">
        <v>79</v>
      </c>
      <c r="C74" s="13" t="s">
        <v>95</v>
      </c>
      <c r="D74" s="13">
        <v>1</v>
      </c>
      <c r="E74" s="13">
        <v>13</v>
      </c>
      <c r="F74" s="13">
        <v>62</v>
      </c>
      <c r="G74" s="13" t="s">
        <v>25</v>
      </c>
      <c r="H74" s="14">
        <v>13755</v>
      </c>
      <c r="I74" s="14">
        <v>7040</v>
      </c>
      <c r="J74" s="15">
        <v>0.5</v>
      </c>
      <c r="K74" s="13">
        <v>72</v>
      </c>
      <c r="L74" s="16">
        <v>749</v>
      </c>
      <c r="M74" s="17" t="s">
        <v>26</v>
      </c>
    </row>
    <row r="75" spans="2:13" x14ac:dyDescent="0.25">
      <c r="B75" s="12" t="s">
        <v>79</v>
      </c>
      <c r="C75" s="13" t="s">
        <v>96</v>
      </c>
      <c r="D75" s="13">
        <v>2</v>
      </c>
      <c r="E75" s="13">
        <v>13</v>
      </c>
      <c r="F75" s="13">
        <v>62</v>
      </c>
      <c r="G75" s="13" t="s">
        <v>25</v>
      </c>
      <c r="H75" s="14">
        <v>13755</v>
      </c>
      <c r="I75" s="14">
        <v>7040</v>
      </c>
      <c r="J75" s="15">
        <v>0.5</v>
      </c>
      <c r="K75" s="13">
        <v>72</v>
      </c>
      <c r="L75" s="16">
        <v>749</v>
      </c>
      <c r="M75" s="17" t="s">
        <v>26</v>
      </c>
    </row>
    <row r="76" spans="2:13" x14ac:dyDescent="0.25">
      <c r="B76" s="12" t="s">
        <v>79</v>
      </c>
      <c r="C76" s="13" t="s">
        <v>97</v>
      </c>
      <c r="D76" s="13">
        <v>3</v>
      </c>
      <c r="E76" s="13">
        <v>13</v>
      </c>
      <c r="F76" s="13">
        <v>62</v>
      </c>
      <c r="G76" s="13" t="s">
        <v>25</v>
      </c>
      <c r="H76" s="14">
        <v>13755</v>
      </c>
      <c r="I76" s="14">
        <v>7040</v>
      </c>
      <c r="J76" s="15">
        <v>0.5</v>
      </c>
      <c r="K76" s="13">
        <v>72</v>
      </c>
      <c r="L76" s="16">
        <v>749</v>
      </c>
      <c r="M76" s="17" t="s">
        <v>26</v>
      </c>
    </row>
    <row r="77" spans="2:13" x14ac:dyDescent="0.25">
      <c r="B77" s="12" t="s">
        <v>98</v>
      </c>
      <c r="C77" s="13" t="s">
        <v>99</v>
      </c>
      <c r="D77" s="13">
        <v>1</v>
      </c>
      <c r="E77" s="13">
        <v>14</v>
      </c>
      <c r="F77" s="13">
        <v>38</v>
      </c>
      <c r="G77" s="13" t="s">
        <v>25</v>
      </c>
      <c r="H77" s="14">
        <v>7999</v>
      </c>
      <c r="I77" s="14">
        <v>3971</v>
      </c>
      <c r="J77" s="15">
        <v>0.54</v>
      </c>
      <c r="K77" s="13">
        <v>58</v>
      </c>
      <c r="L77" s="16">
        <v>749</v>
      </c>
      <c r="M77" s="17" t="s">
        <v>26</v>
      </c>
    </row>
    <row r="78" spans="2:13" x14ac:dyDescent="0.25">
      <c r="B78" s="12" t="s">
        <v>98</v>
      </c>
      <c r="C78" s="13" t="s">
        <v>100</v>
      </c>
      <c r="D78" s="13">
        <v>1</v>
      </c>
      <c r="E78" s="13">
        <v>18</v>
      </c>
      <c r="F78" s="13">
        <v>68</v>
      </c>
      <c r="G78" s="13" t="s">
        <v>25</v>
      </c>
      <c r="H78" s="14">
        <v>19908</v>
      </c>
      <c r="I78" s="14">
        <v>7139</v>
      </c>
      <c r="J78" s="15">
        <v>0.51</v>
      </c>
      <c r="K78" s="13">
        <v>79</v>
      </c>
      <c r="L78" s="16">
        <v>749</v>
      </c>
      <c r="M78" s="17" t="s">
        <v>26</v>
      </c>
    </row>
    <row r="79" spans="2:13" x14ac:dyDescent="0.25">
      <c r="B79" s="12" t="s">
        <v>101</v>
      </c>
      <c r="C79" s="13" t="s">
        <v>102</v>
      </c>
      <c r="D79" s="13">
        <v>1</v>
      </c>
      <c r="E79" s="13">
        <v>13</v>
      </c>
      <c r="F79" s="13">
        <v>35</v>
      </c>
      <c r="G79" s="13" t="s">
        <v>25</v>
      </c>
      <c r="H79" s="14">
        <v>9902</v>
      </c>
      <c r="I79" s="14">
        <v>3326</v>
      </c>
      <c r="J79" s="15">
        <v>0.63</v>
      </c>
      <c r="K79" s="13">
        <v>55</v>
      </c>
      <c r="L79" s="16">
        <v>749</v>
      </c>
      <c r="M79" s="17" t="s">
        <v>26</v>
      </c>
    </row>
    <row r="80" spans="2:13" x14ac:dyDescent="0.25">
      <c r="B80" s="12" t="s">
        <v>103</v>
      </c>
      <c r="C80" s="13" t="s">
        <v>104</v>
      </c>
      <c r="D80" s="13">
        <v>1</v>
      </c>
      <c r="E80" s="13">
        <v>14</v>
      </c>
      <c r="F80" s="13">
        <v>50</v>
      </c>
      <c r="G80" s="13" t="s">
        <v>25</v>
      </c>
      <c r="H80" s="14">
        <v>11848</v>
      </c>
      <c r="I80" s="14">
        <v>3420</v>
      </c>
      <c r="J80" s="15">
        <v>0.62</v>
      </c>
      <c r="K80" s="13">
        <v>72</v>
      </c>
      <c r="L80" s="16">
        <v>749</v>
      </c>
      <c r="M80" s="17" t="s">
        <v>26</v>
      </c>
    </row>
    <row r="81" spans="2:13" x14ac:dyDescent="0.25">
      <c r="B81" s="12" t="s">
        <v>105</v>
      </c>
      <c r="C81" s="13">
        <v>2600530</v>
      </c>
      <c r="D81" s="13">
        <v>1</v>
      </c>
      <c r="E81" s="13">
        <v>18</v>
      </c>
      <c r="F81" s="13">
        <v>80</v>
      </c>
      <c r="G81" s="13" t="s">
        <v>25</v>
      </c>
      <c r="H81" s="14">
        <v>16362</v>
      </c>
      <c r="I81" s="14">
        <v>10242</v>
      </c>
      <c r="J81" s="15">
        <v>0.52</v>
      </c>
      <c r="K81" s="13">
        <v>107</v>
      </c>
      <c r="L81" s="16">
        <v>749</v>
      </c>
      <c r="M81" s="17" t="s">
        <v>26</v>
      </c>
    </row>
    <row r="82" spans="2:13" x14ac:dyDescent="0.25">
      <c r="B82" s="12" t="s">
        <v>105</v>
      </c>
      <c r="C82" s="13">
        <v>2600580</v>
      </c>
      <c r="D82" s="13">
        <v>2</v>
      </c>
      <c r="E82" s="13">
        <v>18</v>
      </c>
      <c r="F82" s="13">
        <v>80</v>
      </c>
      <c r="G82" s="13" t="s">
        <v>25</v>
      </c>
      <c r="H82" s="14">
        <v>16362</v>
      </c>
      <c r="I82" s="14">
        <v>10242</v>
      </c>
      <c r="J82" s="15">
        <v>0.52</v>
      </c>
      <c r="K82" s="13">
        <v>107</v>
      </c>
      <c r="L82" s="16">
        <v>749</v>
      </c>
      <c r="M82" s="17" t="s">
        <v>26</v>
      </c>
    </row>
    <row r="83" spans="2:13" x14ac:dyDescent="0.25">
      <c r="B83" s="12" t="s">
        <v>106</v>
      </c>
      <c r="C83" s="13" t="s">
        <v>107</v>
      </c>
      <c r="D83" s="13">
        <v>1</v>
      </c>
      <c r="E83" s="13">
        <v>30</v>
      </c>
      <c r="F83" s="13">
        <v>75</v>
      </c>
      <c r="G83" s="13" t="s">
        <v>25</v>
      </c>
      <c r="H83" s="14">
        <v>17596</v>
      </c>
      <c r="I83" s="14">
        <v>8352</v>
      </c>
      <c r="J83" s="15">
        <v>0.71</v>
      </c>
      <c r="K83" s="13">
        <v>156</v>
      </c>
      <c r="L83" s="16">
        <v>749</v>
      </c>
      <c r="M83" s="17" t="s">
        <v>26</v>
      </c>
    </row>
    <row r="84" spans="2:13" x14ac:dyDescent="0.25">
      <c r="B84" s="12" t="s">
        <v>108</v>
      </c>
      <c r="C84" s="13" t="s">
        <v>109</v>
      </c>
      <c r="D84" s="13">
        <v>1</v>
      </c>
      <c r="E84" s="13">
        <v>14</v>
      </c>
      <c r="F84" s="13">
        <v>50</v>
      </c>
      <c r="G84" s="13" t="s">
        <v>25</v>
      </c>
      <c r="H84" s="14">
        <v>10275</v>
      </c>
      <c r="I84" s="14">
        <v>8510</v>
      </c>
      <c r="J84" s="15">
        <v>0.54</v>
      </c>
      <c r="K84" s="13">
        <v>67</v>
      </c>
      <c r="L84" s="16">
        <v>749</v>
      </c>
      <c r="M84" s="17" t="s">
        <v>26</v>
      </c>
    </row>
    <row r="85" spans="2:13" x14ac:dyDescent="0.25">
      <c r="B85" s="12" t="s">
        <v>108</v>
      </c>
      <c r="C85" s="13" t="s">
        <v>110</v>
      </c>
      <c r="D85" s="13">
        <v>1</v>
      </c>
      <c r="E85" s="13">
        <v>14</v>
      </c>
      <c r="F85" s="13">
        <v>50</v>
      </c>
      <c r="G85" s="13" t="s">
        <v>25</v>
      </c>
      <c r="H85" s="14">
        <v>10275</v>
      </c>
      <c r="I85" s="14">
        <v>8510</v>
      </c>
      <c r="J85" s="15">
        <v>0.54</v>
      </c>
      <c r="K85" s="13">
        <v>67</v>
      </c>
      <c r="L85" s="16">
        <v>749</v>
      </c>
      <c r="M85" s="17" t="s">
        <v>26</v>
      </c>
    </row>
    <row r="86" spans="2:13" x14ac:dyDescent="0.25">
      <c r="B86" s="12" t="s">
        <v>108</v>
      </c>
      <c r="C86" s="13" t="s">
        <v>111</v>
      </c>
      <c r="D86" s="13">
        <v>1</v>
      </c>
      <c r="E86" s="13">
        <v>14</v>
      </c>
      <c r="F86" s="13">
        <v>35</v>
      </c>
      <c r="G86" s="13" t="s">
        <v>25</v>
      </c>
      <c r="H86" s="14">
        <v>9636</v>
      </c>
      <c r="I86" s="14">
        <v>4899</v>
      </c>
      <c r="J86" s="15">
        <v>0.5</v>
      </c>
      <c r="K86" s="13">
        <v>55</v>
      </c>
      <c r="L86" s="16">
        <v>749</v>
      </c>
      <c r="M86" s="17" t="s">
        <v>26</v>
      </c>
    </row>
    <row r="87" spans="2:13" x14ac:dyDescent="0.25">
      <c r="B87" s="12" t="s">
        <v>108</v>
      </c>
      <c r="C87" s="13" t="s">
        <v>553</v>
      </c>
      <c r="D87" s="13">
        <v>1</v>
      </c>
      <c r="E87" s="13">
        <v>14</v>
      </c>
      <c r="F87" s="13">
        <v>50</v>
      </c>
      <c r="G87" s="13" t="s">
        <v>25</v>
      </c>
      <c r="H87" s="14">
        <v>10275</v>
      </c>
      <c r="I87" s="14">
        <v>8510</v>
      </c>
      <c r="J87" s="15">
        <v>0.54</v>
      </c>
      <c r="K87" s="13">
        <v>67</v>
      </c>
      <c r="L87" s="16">
        <v>749</v>
      </c>
      <c r="M87" s="17" t="s">
        <v>26</v>
      </c>
    </row>
    <row r="88" spans="2:13" x14ac:dyDescent="0.25">
      <c r="B88" s="12" t="s">
        <v>108</v>
      </c>
      <c r="C88" s="13" t="s">
        <v>113</v>
      </c>
      <c r="D88" s="13">
        <v>2</v>
      </c>
      <c r="E88" s="13">
        <v>14</v>
      </c>
      <c r="F88" s="13">
        <v>50</v>
      </c>
      <c r="G88" s="13" t="s">
        <v>25</v>
      </c>
      <c r="H88" s="14">
        <v>10275</v>
      </c>
      <c r="I88" s="14">
        <v>8510</v>
      </c>
      <c r="J88" s="15">
        <v>0.54</v>
      </c>
      <c r="K88" s="13">
        <v>67</v>
      </c>
      <c r="L88" s="16">
        <v>749</v>
      </c>
      <c r="M88" s="17" t="s">
        <v>26</v>
      </c>
    </row>
    <row r="89" spans="2:13" x14ac:dyDescent="0.25">
      <c r="B89" s="12" t="s">
        <v>108</v>
      </c>
      <c r="C89" s="13" t="s">
        <v>114</v>
      </c>
      <c r="D89" s="13">
        <v>3</v>
      </c>
      <c r="E89" s="13">
        <v>14</v>
      </c>
      <c r="F89" s="13">
        <v>50</v>
      </c>
      <c r="G89" s="13" t="s">
        <v>25</v>
      </c>
      <c r="H89" s="14">
        <v>10275</v>
      </c>
      <c r="I89" s="14">
        <v>8510</v>
      </c>
      <c r="J89" s="15">
        <v>0.54</v>
      </c>
      <c r="K89" s="13">
        <v>67</v>
      </c>
      <c r="L89" s="16">
        <v>749</v>
      </c>
      <c r="M89" s="17" t="s">
        <v>26</v>
      </c>
    </row>
    <row r="90" spans="2:13" x14ac:dyDescent="0.25">
      <c r="B90" s="12" t="s">
        <v>108</v>
      </c>
      <c r="C90" s="13" t="s">
        <v>115</v>
      </c>
      <c r="D90" s="13">
        <v>4</v>
      </c>
      <c r="E90" s="13">
        <v>14</v>
      </c>
      <c r="F90" s="13">
        <v>50</v>
      </c>
      <c r="G90" s="13" t="s">
        <v>25</v>
      </c>
      <c r="H90" s="14">
        <v>10275</v>
      </c>
      <c r="I90" s="14">
        <v>8510</v>
      </c>
      <c r="J90" s="15">
        <v>0.54</v>
      </c>
      <c r="K90" s="13">
        <v>67</v>
      </c>
      <c r="L90" s="16">
        <v>749</v>
      </c>
      <c r="M90" s="17" t="s">
        <v>26</v>
      </c>
    </row>
    <row r="91" spans="2:13" x14ac:dyDescent="0.25">
      <c r="B91" s="12" t="s">
        <v>108</v>
      </c>
      <c r="C91" s="13" t="s">
        <v>116</v>
      </c>
      <c r="D91" s="13">
        <v>5</v>
      </c>
      <c r="E91" s="13">
        <v>14</v>
      </c>
      <c r="F91" s="13">
        <v>50</v>
      </c>
      <c r="G91" s="13" t="s">
        <v>25</v>
      </c>
      <c r="H91" s="14">
        <v>10275</v>
      </c>
      <c r="I91" s="14">
        <v>8510</v>
      </c>
      <c r="J91" s="15">
        <v>0.54</v>
      </c>
      <c r="K91" s="13">
        <v>67</v>
      </c>
      <c r="L91" s="16">
        <v>749</v>
      </c>
      <c r="M91" s="17" t="s">
        <v>26</v>
      </c>
    </row>
    <row r="92" spans="2:13" x14ac:dyDescent="0.25">
      <c r="B92" s="12" t="s">
        <v>108</v>
      </c>
      <c r="C92" s="13" t="s">
        <v>117</v>
      </c>
      <c r="D92" s="13">
        <v>6</v>
      </c>
      <c r="E92" s="13">
        <v>14</v>
      </c>
      <c r="F92" s="13">
        <v>50</v>
      </c>
      <c r="G92" s="13" t="s">
        <v>25</v>
      </c>
      <c r="H92" s="14">
        <v>10275</v>
      </c>
      <c r="I92" s="14">
        <v>8510</v>
      </c>
      <c r="J92" s="15">
        <v>0.54</v>
      </c>
      <c r="K92" s="13">
        <v>67</v>
      </c>
      <c r="L92" s="16">
        <v>749</v>
      </c>
      <c r="M92" s="17" t="s">
        <v>26</v>
      </c>
    </row>
    <row r="93" spans="2:13" x14ac:dyDescent="0.25">
      <c r="B93" s="12" t="s">
        <v>108</v>
      </c>
      <c r="C93" s="13" t="s">
        <v>118</v>
      </c>
      <c r="D93" s="13">
        <v>1</v>
      </c>
      <c r="E93" s="13">
        <v>14</v>
      </c>
      <c r="F93" s="13">
        <v>50</v>
      </c>
      <c r="G93" s="13" t="s">
        <v>25</v>
      </c>
      <c r="H93" s="14">
        <v>11138</v>
      </c>
      <c r="I93" s="14">
        <v>8140</v>
      </c>
      <c r="J93" s="15">
        <v>0.55000000000000004</v>
      </c>
      <c r="K93" s="13">
        <v>72</v>
      </c>
      <c r="L93" s="16">
        <v>749</v>
      </c>
      <c r="M93" s="17" t="s">
        <v>26</v>
      </c>
    </row>
    <row r="94" spans="2:13" x14ac:dyDescent="0.25">
      <c r="B94" s="12" t="s">
        <v>108</v>
      </c>
      <c r="C94" s="13" t="s">
        <v>119</v>
      </c>
      <c r="D94" s="13">
        <v>2</v>
      </c>
      <c r="E94" s="13">
        <v>14</v>
      </c>
      <c r="F94" s="13">
        <v>50</v>
      </c>
      <c r="G94" s="13" t="s">
        <v>25</v>
      </c>
      <c r="H94" s="14">
        <v>11138</v>
      </c>
      <c r="I94" s="14">
        <v>8140</v>
      </c>
      <c r="J94" s="15">
        <v>0.55000000000000004</v>
      </c>
      <c r="K94" s="13">
        <v>72</v>
      </c>
      <c r="L94" s="16">
        <v>749</v>
      </c>
      <c r="M94" s="17" t="s">
        <v>26</v>
      </c>
    </row>
    <row r="95" spans="2:13" x14ac:dyDescent="0.25">
      <c r="B95" s="12" t="s">
        <v>108</v>
      </c>
      <c r="C95" s="13" t="s">
        <v>120</v>
      </c>
      <c r="D95" s="13">
        <v>3</v>
      </c>
      <c r="E95" s="13">
        <v>14</v>
      </c>
      <c r="F95" s="13">
        <v>50</v>
      </c>
      <c r="G95" s="13" t="s">
        <v>25</v>
      </c>
      <c r="H95" s="14">
        <v>11138</v>
      </c>
      <c r="I95" s="14">
        <v>8140</v>
      </c>
      <c r="J95" s="15">
        <v>0.55000000000000004</v>
      </c>
      <c r="K95" s="13">
        <v>72</v>
      </c>
      <c r="L95" s="16">
        <v>749</v>
      </c>
      <c r="M95" s="17" t="s">
        <v>26</v>
      </c>
    </row>
    <row r="96" spans="2:13" x14ac:dyDescent="0.25">
      <c r="B96" s="12" t="s">
        <v>108</v>
      </c>
      <c r="C96" s="13" t="s">
        <v>121</v>
      </c>
      <c r="D96" s="13">
        <v>4</v>
      </c>
      <c r="E96" s="13">
        <v>14</v>
      </c>
      <c r="F96" s="13">
        <v>50</v>
      </c>
      <c r="G96" s="13" t="s">
        <v>25</v>
      </c>
      <c r="H96" s="14">
        <v>11138</v>
      </c>
      <c r="I96" s="14">
        <v>8140</v>
      </c>
      <c r="J96" s="15">
        <v>0.55000000000000004</v>
      </c>
      <c r="K96" s="13">
        <v>72</v>
      </c>
      <c r="L96" s="16">
        <v>749</v>
      </c>
      <c r="M96" s="17" t="s">
        <v>26</v>
      </c>
    </row>
    <row r="97" spans="2:13" x14ac:dyDescent="0.25">
      <c r="B97" s="12" t="s">
        <v>108</v>
      </c>
      <c r="C97" s="13" t="s">
        <v>122</v>
      </c>
      <c r="D97" s="13">
        <v>5</v>
      </c>
      <c r="E97" s="13">
        <v>14</v>
      </c>
      <c r="F97" s="13">
        <v>50</v>
      </c>
      <c r="G97" s="13" t="s">
        <v>25</v>
      </c>
      <c r="H97" s="14">
        <v>11138</v>
      </c>
      <c r="I97" s="14">
        <v>8140</v>
      </c>
      <c r="J97" s="15">
        <v>0.55000000000000004</v>
      </c>
      <c r="K97" s="13">
        <v>72</v>
      </c>
      <c r="L97" s="16">
        <v>749</v>
      </c>
      <c r="M97" s="17" t="s">
        <v>26</v>
      </c>
    </row>
    <row r="98" spans="2:13" x14ac:dyDescent="0.25">
      <c r="B98" s="12" t="s">
        <v>108</v>
      </c>
      <c r="C98" s="13" t="s">
        <v>123</v>
      </c>
      <c r="D98" s="13">
        <v>6</v>
      </c>
      <c r="E98" s="13">
        <v>14</v>
      </c>
      <c r="F98" s="13">
        <v>50</v>
      </c>
      <c r="G98" s="13" t="s">
        <v>25</v>
      </c>
      <c r="H98" s="14">
        <v>11138</v>
      </c>
      <c r="I98" s="14">
        <v>8140</v>
      </c>
      <c r="J98" s="15">
        <v>0.55000000000000004</v>
      </c>
      <c r="K98" s="13">
        <v>72</v>
      </c>
      <c r="L98" s="16">
        <v>749</v>
      </c>
      <c r="M98" s="17" t="s">
        <v>26</v>
      </c>
    </row>
    <row r="99" spans="2:13" x14ac:dyDescent="0.25">
      <c r="B99" s="12" t="s">
        <v>108</v>
      </c>
      <c r="C99" s="13" t="s">
        <v>124</v>
      </c>
      <c r="D99" s="13">
        <v>1</v>
      </c>
      <c r="E99" s="13">
        <v>14</v>
      </c>
      <c r="F99" s="13">
        <v>60</v>
      </c>
      <c r="G99" s="13" t="s">
        <v>25</v>
      </c>
      <c r="H99" s="14" t="s">
        <v>125</v>
      </c>
      <c r="I99" s="14">
        <v>8705</v>
      </c>
      <c r="J99" s="15">
        <v>0.57999999999999996</v>
      </c>
      <c r="K99" s="13">
        <v>76</v>
      </c>
      <c r="L99" s="16">
        <v>749</v>
      </c>
      <c r="M99" s="17" t="s">
        <v>26</v>
      </c>
    </row>
    <row r="100" spans="2:13" x14ac:dyDescent="0.25">
      <c r="B100" s="12" t="s">
        <v>108</v>
      </c>
      <c r="C100" s="13" t="s">
        <v>126</v>
      </c>
      <c r="D100" s="13">
        <v>2</v>
      </c>
      <c r="E100" s="13">
        <v>14</v>
      </c>
      <c r="F100" s="13">
        <v>60</v>
      </c>
      <c r="G100" s="13" t="s">
        <v>25</v>
      </c>
      <c r="H100" s="14" t="s">
        <v>125</v>
      </c>
      <c r="I100" s="14">
        <v>8705</v>
      </c>
      <c r="J100" s="15">
        <v>0.57999999999999996</v>
      </c>
      <c r="K100" s="13">
        <v>76</v>
      </c>
      <c r="L100" s="16">
        <v>749</v>
      </c>
      <c r="M100" s="17" t="s">
        <v>26</v>
      </c>
    </row>
    <row r="101" spans="2:13" x14ac:dyDescent="0.25">
      <c r="B101" s="12" t="s">
        <v>108</v>
      </c>
      <c r="C101" s="13" t="s">
        <v>127</v>
      </c>
      <c r="D101" s="13">
        <v>3</v>
      </c>
      <c r="E101" s="13">
        <v>14</v>
      </c>
      <c r="F101" s="13">
        <v>60</v>
      </c>
      <c r="G101" s="13" t="s">
        <v>25</v>
      </c>
      <c r="H101" s="14" t="s">
        <v>125</v>
      </c>
      <c r="I101" s="14">
        <v>8705</v>
      </c>
      <c r="J101" s="15">
        <v>0.57999999999999996</v>
      </c>
      <c r="K101" s="13">
        <v>76</v>
      </c>
      <c r="L101" s="16">
        <v>749</v>
      </c>
      <c r="M101" s="17" t="s">
        <v>26</v>
      </c>
    </row>
    <row r="102" spans="2:13" x14ac:dyDescent="0.25">
      <c r="B102" s="12" t="s">
        <v>108</v>
      </c>
      <c r="C102" s="13" t="s">
        <v>128</v>
      </c>
      <c r="D102" s="13">
        <v>4</v>
      </c>
      <c r="E102" s="13">
        <v>14</v>
      </c>
      <c r="F102" s="13">
        <v>60</v>
      </c>
      <c r="G102" s="13" t="s">
        <v>25</v>
      </c>
      <c r="H102" s="14" t="s">
        <v>125</v>
      </c>
      <c r="I102" s="14">
        <v>8705</v>
      </c>
      <c r="J102" s="15">
        <v>0.57999999999999996</v>
      </c>
      <c r="K102" s="13">
        <v>76</v>
      </c>
      <c r="L102" s="16">
        <v>749</v>
      </c>
      <c r="M102" s="17" t="s">
        <v>26</v>
      </c>
    </row>
    <row r="103" spans="2:13" x14ac:dyDescent="0.25">
      <c r="B103" s="12" t="s">
        <v>108</v>
      </c>
      <c r="C103" s="13" t="s">
        <v>129</v>
      </c>
      <c r="D103" s="13">
        <v>5</v>
      </c>
      <c r="E103" s="13">
        <v>14</v>
      </c>
      <c r="F103" s="13">
        <v>60</v>
      </c>
      <c r="G103" s="13" t="s">
        <v>25</v>
      </c>
      <c r="H103" s="14" t="s">
        <v>125</v>
      </c>
      <c r="I103" s="14">
        <v>8705</v>
      </c>
      <c r="J103" s="15">
        <v>0.57999999999999996</v>
      </c>
      <c r="K103" s="13">
        <v>76</v>
      </c>
      <c r="L103" s="16">
        <v>749</v>
      </c>
      <c r="M103" s="17" t="s">
        <v>26</v>
      </c>
    </row>
    <row r="104" spans="2:13" x14ac:dyDescent="0.25">
      <c r="B104" s="12" t="s">
        <v>108</v>
      </c>
      <c r="C104" s="13" t="s">
        <v>130</v>
      </c>
      <c r="D104" s="13">
        <v>6</v>
      </c>
      <c r="E104" s="13">
        <v>14</v>
      </c>
      <c r="F104" s="13">
        <v>60</v>
      </c>
      <c r="G104" s="13" t="s">
        <v>25</v>
      </c>
      <c r="H104" s="14" t="s">
        <v>125</v>
      </c>
      <c r="I104" s="14">
        <v>8705</v>
      </c>
      <c r="J104" s="15">
        <v>0.57999999999999996</v>
      </c>
      <c r="K104" s="13">
        <v>76</v>
      </c>
      <c r="L104" s="16">
        <v>749</v>
      </c>
      <c r="M104" s="17" t="s">
        <v>26</v>
      </c>
    </row>
    <row r="105" spans="2:13" x14ac:dyDescent="0.25">
      <c r="B105" s="12" t="s">
        <v>108</v>
      </c>
      <c r="C105" s="13" t="s">
        <v>131</v>
      </c>
      <c r="D105" s="13">
        <v>1</v>
      </c>
      <c r="E105" s="13">
        <v>14</v>
      </c>
      <c r="F105" s="13">
        <v>60</v>
      </c>
      <c r="G105" s="13" t="s">
        <v>25</v>
      </c>
      <c r="H105" s="14" t="s">
        <v>125</v>
      </c>
      <c r="I105" s="14">
        <v>8446</v>
      </c>
      <c r="J105" s="15">
        <v>0.52</v>
      </c>
      <c r="K105" s="13">
        <v>74</v>
      </c>
      <c r="L105" s="16">
        <v>749</v>
      </c>
      <c r="M105" s="17" t="s">
        <v>26</v>
      </c>
    </row>
    <row r="106" spans="2:13" x14ac:dyDescent="0.25">
      <c r="B106" s="12" t="s">
        <v>108</v>
      </c>
      <c r="C106" s="13" t="s">
        <v>132</v>
      </c>
      <c r="D106" s="13">
        <v>2</v>
      </c>
      <c r="E106" s="13">
        <v>14</v>
      </c>
      <c r="F106" s="13">
        <v>60</v>
      </c>
      <c r="G106" s="13" t="s">
        <v>25</v>
      </c>
      <c r="H106" s="14" t="s">
        <v>125</v>
      </c>
      <c r="I106" s="14">
        <v>8446</v>
      </c>
      <c r="J106" s="15">
        <v>0.52</v>
      </c>
      <c r="K106" s="13">
        <v>74</v>
      </c>
      <c r="L106" s="16">
        <v>749</v>
      </c>
      <c r="M106" s="17" t="s">
        <v>26</v>
      </c>
    </row>
    <row r="107" spans="2:13" x14ac:dyDescent="0.25">
      <c r="B107" s="12" t="s">
        <v>108</v>
      </c>
      <c r="C107" s="13" t="s">
        <v>133</v>
      </c>
      <c r="D107" s="13">
        <v>3</v>
      </c>
      <c r="E107" s="13">
        <v>14</v>
      </c>
      <c r="F107" s="13">
        <v>60</v>
      </c>
      <c r="G107" s="13" t="s">
        <v>25</v>
      </c>
      <c r="H107" s="14" t="s">
        <v>125</v>
      </c>
      <c r="I107" s="14">
        <v>8446</v>
      </c>
      <c r="J107" s="15">
        <v>0.52</v>
      </c>
      <c r="K107" s="13">
        <v>74</v>
      </c>
      <c r="L107" s="16">
        <v>749</v>
      </c>
      <c r="M107" s="17" t="s">
        <v>26</v>
      </c>
    </row>
    <row r="108" spans="2:13" x14ac:dyDescent="0.25">
      <c r="B108" s="12" t="s">
        <v>108</v>
      </c>
      <c r="C108" s="13" t="s">
        <v>134</v>
      </c>
      <c r="D108" s="13">
        <v>4</v>
      </c>
      <c r="E108" s="13">
        <v>14</v>
      </c>
      <c r="F108" s="13">
        <v>60</v>
      </c>
      <c r="G108" s="13" t="s">
        <v>25</v>
      </c>
      <c r="H108" s="14" t="s">
        <v>125</v>
      </c>
      <c r="I108" s="14">
        <v>8446</v>
      </c>
      <c r="J108" s="15">
        <v>0.52</v>
      </c>
      <c r="K108" s="13">
        <v>74</v>
      </c>
      <c r="L108" s="16">
        <v>749</v>
      </c>
      <c r="M108" s="17" t="s">
        <v>26</v>
      </c>
    </row>
    <row r="109" spans="2:13" x14ac:dyDescent="0.25">
      <c r="B109" s="12" t="s">
        <v>108</v>
      </c>
      <c r="C109" s="13" t="s">
        <v>135</v>
      </c>
      <c r="D109" s="13">
        <v>5</v>
      </c>
      <c r="E109" s="13">
        <v>14</v>
      </c>
      <c r="F109" s="13">
        <v>60</v>
      </c>
      <c r="G109" s="13" t="s">
        <v>25</v>
      </c>
      <c r="H109" s="14" t="s">
        <v>125</v>
      </c>
      <c r="I109" s="14">
        <v>8446</v>
      </c>
      <c r="J109" s="15">
        <v>0.52</v>
      </c>
      <c r="K109" s="13">
        <v>74</v>
      </c>
      <c r="L109" s="16">
        <v>749</v>
      </c>
      <c r="M109" s="17" t="s">
        <v>26</v>
      </c>
    </row>
    <row r="110" spans="2:13" x14ac:dyDescent="0.25">
      <c r="B110" s="12" t="s">
        <v>108</v>
      </c>
      <c r="C110" s="13" t="s">
        <v>136</v>
      </c>
      <c r="D110" s="13">
        <v>6</v>
      </c>
      <c r="E110" s="13">
        <v>14</v>
      </c>
      <c r="F110" s="13">
        <v>60</v>
      </c>
      <c r="G110" s="13" t="s">
        <v>25</v>
      </c>
      <c r="H110" s="14" t="s">
        <v>125</v>
      </c>
      <c r="I110" s="14">
        <v>8446</v>
      </c>
      <c r="J110" s="15">
        <v>0.52</v>
      </c>
      <c r="K110" s="13">
        <v>74</v>
      </c>
      <c r="L110" s="16">
        <v>749</v>
      </c>
      <c r="M110" s="17" t="s">
        <v>26</v>
      </c>
    </row>
    <row r="111" spans="2:13" x14ac:dyDescent="0.25">
      <c r="B111" s="12" t="s">
        <v>108</v>
      </c>
      <c r="C111" s="13" t="s">
        <v>137</v>
      </c>
      <c r="D111" s="13">
        <v>1</v>
      </c>
      <c r="E111" s="13">
        <v>18</v>
      </c>
      <c r="F111" s="13">
        <v>60</v>
      </c>
      <c r="G111" s="13" t="s">
        <v>25</v>
      </c>
      <c r="H111" s="14">
        <v>15781</v>
      </c>
      <c r="I111" s="14">
        <v>10644</v>
      </c>
      <c r="J111" s="15">
        <v>0.55000000000000004</v>
      </c>
      <c r="K111" s="13">
        <v>76</v>
      </c>
      <c r="L111" s="16">
        <v>749</v>
      </c>
      <c r="M111" s="17" t="s">
        <v>26</v>
      </c>
    </row>
    <row r="112" spans="2:13" x14ac:dyDescent="0.25">
      <c r="B112" s="12" t="s">
        <v>108</v>
      </c>
      <c r="C112" s="13" t="s">
        <v>138</v>
      </c>
      <c r="D112" s="13">
        <v>2</v>
      </c>
      <c r="E112" s="13">
        <v>18</v>
      </c>
      <c r="F112" s="13">
        <v>60</v>
      </c>
      <c r="G112" s="13" t="s">
        <v>25</v>
      </c>
      <c r="H112" s="14">
        <v>15781</v>
      </c>
      <c r="I112" s="14">
        <v>10644</v>
      </c>
      <c r="J112" s="15">
        <v>0.55000000000000004</v>
      </c>
      <c r="K112" s="13">
        <v>76</v>
      </c>
      <c r="L112" s="16">
        <v>749</v>
      </c>
      <c r="M112" s="17" t="s">
        <v>26</v>
      </c>
    </row>
    <row r="113" spans="2:13" x14ac:dyDescent="0.25">
      <c r="B113" s="12" t="s">
        <v>108</v>
      </c>
      <c r="C113" s="13" t="s">
        <v>139</v>
      </c>
      <c r="D113" s="13">
        <v>3</v>
      </c>
      <c r="E113" s="13">
        <v>18</v>
      </c>
      <c r="F113" s="13">
        <v>60</v>
      </c>
      <c r="G113" s="13" t="s">
        <v>25</v>
      </c>
      <c r="H113" s="14">
        <v>15781</v>
      </c>
      <c r="I113" s="14">
        <v>10644</v>
      </c>
      <c r="J113" s="15">
        <v>0.55000000000000004</v>
      </c>
      <c r="K113" s="13">
        <v>76</v>
      </c>
      <c r="L113" s="16">
        <v>749</v>
      </c>
      <c r="M113" s="17" t="s">
        <v>26</v>
      </c>
    </row>
    <row r="114" spans="2:13" x14ac:dyDescent="0.25">
      <c r="B114" s="12" t="s">
        <v>108</v>
      </c>
      <c r="C114" s="13" t="s">
        <v>140</v>
      </c>
      <c r="D114" s="13">
        <v>4</v>
      </c>
      <c r="E114" s="13">
        <v>18</v>
      </c>
      <c r="F114" s="13">
        <v>60</v>
      </c>
      <c r="G114" s="13" t="s">
        <v>25</v>
      </c>
      <c r="H114" s="14">
        <v>15781</v>
      </c>
      <c r="I114" s="14">
        <v>10644</v>
      </c>
      <c r="J114" s="15">
        <v>0.55000000000000004</v>
      </c>
      <c r="K114" s="13">
        <v>76</v>
      </c>
      <c r="L114" s="16">
        <v>749</v>
      </c>
      <c r="M114" s="17" t="s">
        <v>26</v>
      </c>
    </row>
    <row r="115" spans="2:13" x14ac:dyDescent="0.25">
      <c r="B115" s="12" t="s">
        <v>108</v>
      </c>
      <c r="C115" s="13" t="s">
        <v>141</v>
      </c>
      <c r="D115" s="13">
        <v>5</v>
      </c>
      <c r="E115" s="13">
        <v>18</v>
      </c>
      <c r="F115" s="13">
        <v>60</v>
      </c>
      <c r="G115" s="13" t="s">
        <v>25</v>
      </c>
      <c r="H115" s="14">
        <v>15781</v>
      </c>
      <c r="I115" s="14">
        <v>10644</v>
      </c>
      <c r="J115" s="15">
        <v>0.55000000000000004</v>
      </c>
      <c r="K115" s="13">
        <v>76</v>
      </c>
      <c r="L115" s="16">
        <v>749</v>
      </c>
      <c r="M115" s="17" t="s">
        <v>26</v>
      </c>
    </row>
    <row r="116" spans="2:13" x14ac:dyDescent="0.25">
      <c r="B116" s="12" t="s">
        <v>108</v>
      </c>
      <c r="C116" s="13" t="s">
        <v>142</v>
      </c>
      <c r="D116" s="13">
        <v>6</v>
      </c>
      <c r="E116" s="13">
        <v>18</v>
      </c>
      <c r="F116" s="13">
        <v>60</v>
      </c>
      <c r="G116" s="13" t="s">
        <v>25</v>
      </c>
      <c r="H116" s="14">
        <v>15781</v>
      </c>
      <c r="I116" s="14">
        <v>10644</v>
      </c>
      <c r="J116" s="15">
        <v>0.55000000000000004</v>
      </c>
      <c r="K116" s="13">
        <v>76</v>
      </c>
      <c r="L116" s="16">
        <v>749</v>
      </c>
      <c r="M116" s="17" t="s">
        <v>26</v>
      </c>
    </row>
    <row r="117" spans="2:13" x14ac:dyDescent="0.25">
      <c r="B117" s="12" t="s">
        <v>108</v>
      </c>
      <c r="C117" s="13" t="s">
        <v>143</v>
      </c>
      <c r="D117" s="13">
        <v>1</v>
      </c>
      <c r="E117" s="13">
        <v>18</v>
      </c>
      <c r="F117" s="13">
        <v>75</v>
      </c>
      <c r="G117" s="13" t="s">
        <v>25</v>
      </c>
      <c r="H117" s="14">
        <v>14884</v>
      </c>
      <c r="I117" s="14">
        <v>11226</v>
      </c>
      <c r="J117" s="15">
        <v>0.61</v>
      </c>
      <c r="K117" s="13">
        <v>99</v>
      </c>
      <c r="L117" s="16">
        <v>749</v>
      </c>
      <c r="M117" s="17" t="s">
        <v>26</v>
      </c>
    </row>
    <row r="118" spans="2:13" x14ac:dyDescent="0.25">
      <c r="B118" s="12" t="s">
        <v>108</v>
      </c>
      <c r="C118" s="13" t="s">
        <v>144</v>
      </c>
      <c r="D118" s="13">
        <v>2</v>
      </c>
      <c r="E118" s="13">
        <v>18</v>
      </c>
      <c r="F118" s="13">
        <v>75</v>
      </c>
      <c r="G118" s="13" t="s">
        <v>25</v>
      </c>
      <c r="H118" s="14">
        <v>14884</v>
      </c>
      <c r="I118" s="14">
        <v>11226</v>
      </c>
      <c r="J118" s="15">
        <v>0.61</v>
      </c>
      <c r="K118" s="13">
        <v>99</v>
      </c>
      <c r="L118" s="16">
        <v>749</v>
      </c>
      <c r="M118" s="17" t="s">
        <v>26</v>
      </c>
    </row>
    <row r="119" spans="2:13" x14ac:dyDescent="0.25">
      <c r="B119" s="12" t="s">
        <v>108</v>
      </c>
      <c r="C119" s="13" t="s">
        <v>145</v>
      </c>
      <c r="D119" s="13">
        <v>3</v>
      </c>
      <c r="E119" s="13">
        <v>18</v>
      </c>
      <c r="F119" s="13">
        <v>75</v>
      </c>
      <c r="G119" s="13" t="s">
        <v>25</v>
      </c>
      <c r="H119" s="14">
        <v>14884</v>
      </c>
      <c r="I119" s="14">
        <v>11226</v>
      </c>
      <c r="J119" s="15">
        <v>0.61</v>
      </c>
      <c r="K119" s="13">
        <v>99</v>
      </c>
      <c r="L119" s="16">
        <v>749</v>
      </c>
      <c r="M119" s="17" t="s">
        <v>26</v>
      </c>
    </row>
    <row r="120" spans="2:13" x14ac:dyDescent="0.25">
      <c r="B120" s="12" t="s">
        <v>108</v>
      </c>
      <c r="C120" s="13" t="s">
        <v>146</v>
      </c>
      <c r="D120" s="13">
        <v>4</v>
      </c>
      <c r="E120" s="13">
        <v>18</v>
      </c>
      <c r="F120" s="13">
        <v>75</v>
      </c>
      <c r="G120" s="13" t="s">
        <v>25</v>
      </c>
      <c r="H120" s="14">
        <v>14884</v>
      </c>
      <c r="I120" s="14">
        <v>11226</v>
      </c>
      <c r="J120" s="15">
        <v>0.61</v>
      </c>
      <c r="K120" s="13">
        <v>99</v>
      </c>
      <c r="L120" s="16">
        <v>749</v>
      </c>
      <c r="M120" s="17" t="s">
        <v>26</v>
      </c>
    </row>
    <row r="121" spans="2:13" x14ac:dyDescent="0.25">
      <c r="B121" s="12" t="s">
        <v>108</v>
      </c>
      <c r="C121" s="13" t="s">
        <v>147</v>
      </c>
      <c r="D121" s="13">
        <v>5</v>
      </c>
      <c r="E121" s="13">
        <v>18</v>
      </c>
      <c r="F121" s="13">
        <v>75</v>
      </c>
      <c r="G121" s="13" t="s">
        <v>25</v>
      </c>
      <c r="H121" s="14">
        <v>14884</v>
      </c>
      <c r="I121" s="14">
        <v>11226</v>
      </c>
      <c r="J121" s="15">
        <v>0.61</v>
      </c>
      <c r="K121" s="13">
        <v>99</v>
      </c>
      <c r="L121" s="16">
        <v>749</v>
      </c>
      <c r="M121" s="17" t="s">
        <v>26</v>
      </c>
    </row>
    <row r="122" spans="2:13" x14ac:dyDescent="0.25">
      <c r="B122" s="12" t="s">
        <v>108</v>
      </c>
      <c r="C122" s="13" t="s">
        <v>148</v>
      </c>
      <c r="D122" s="13">
        <v>6</v>
      </c>
      <c r="E122" s="13">
        <v>18</v>
      </c>
      <c r="F122" s="13">
        <v>75</v>
      </c>
      <c r="G122" s="13" t="s">
        <v>25</v>
      </c>
      <c r="H122" s="14">
        <v>14884</v>
      </c>
      <c r="I122" s="14">
        <v>11226</v>
      </c>
      <c r="J122" s="15">
        <v>0.61</v>
      </c>
      <c r="K122" s="13">
        <v>99</v>
      </c>
      <c r="L122" s="16">
        <v>749</v>
      </c>
      <c r="M122" s="17" t="s">
        <v>26</v>
      </c>
    </row>
    <row r="123" spans="2:13" x14ac:dyDescent="0.25">
      <c r="B123" s="12" t="s">
        <v>108</v>
      </c>
      <c r="C123" s="13" t="s">
        <v>149</v>
      </c>
      <c r="D123" s="13">
        <v>1</v>
      </c>
      <c r="E123" s="13">
        <v>18</v>
      </c>
      <c r="F123" s="13">
        <v>75</v>
      </c>
      <c r="G123" s="13" t="s">
        <v>25</v>
      </c>
      <c r="H123" s="14">
        <v>16935</v>
      </c>
      <c r="I123" s="14">
        <v>11819</v>
      </c>
      <c r="J123" s="15">
        <v>0.56000000000000005</v>
      </c>
      <c r="K123" s="13">
        <v>107</v>
      </c>
      <c r="L123" s="16">
        <v>749</v>
      </c>
      <c r="M123" s="17" t="s">
        <v>26</v>
      </c>
    </row>
    <row r="124" spans="2:13" x14ac:dyDescent="0.25">
      <c r="B124" s="12" t="s">
        <v>108</v>
      </c>
      <c r="C124" s="13" t="s">
        <v>150</v>
      </c>
      <c r="D124" s="13">
        <v>2</v>
      </c>
      <c r="E124" s="13">
        <v>18</v>
      </c>
      <c r="F124" s="13">
        <v>75</v>
      </c>
      <c r="G124" s="13" t="s">
        <v>25</v>
      </c>
      <c r="H124" s="14">
        <v>16935</v>
      </c>
      <c r="I124" s="14">
        <v>11819</v>
      </c>
      <c r="J124" s="15">
        <v>0.56000000000000005</v>
      </c>
      <c r="K124" s="13">
        <v>107</v>
      </c>
      <c r="L124" s="16">
        <v>749</v>
      </c>
      <c r="M124" s="17" t="s">
        <v>26</v>
      </c>
    </row>
    <row r="125" spans="2:13" x14ac:dyDescent="0.25">
      <c r="B125" s="12" t="s">
        <v>108</v>
      </c>
      <c r="C125" s="13" t="s">
        <v>151</v>
      </c>
      <c r="D125" s="13">
        <v>3</v>
      </c>
      <c r="E125" s="13">
        <v>18</v>
      </c>
      <c r="F125" s="13">
        <v>75</v>
      </c>
      <c r="G125" s="13" t="s">
        <v>25</v>
      </c>
      <c r="H125" s="14">
        <v>16935</v>
      </c>
      <c r="I125" s="14">
        <v>11819</v>
      </c>
      <c r="J125" s="15">
        <v>0.56000000000000005</v>
      </c>
      <c r="K125" s="13">
        <v>107</v>
      </c>
      <c r="L125" s="16">
        <v>749</v>
      </c>
      <c r="M125" s="17" t="s">
        <v>26</v>
      </c>
    </row>
    <row r="126" spans="2:13" x14ac:dyDescent="0.25">
      <c r="B126" s="12" t="s">
        <v>108</v>
      </c>
      <c r="C126" s="13" t="s">
        <v>152</v>
      </c>
      <c r="D126" s="13">
        <v>4</v>
      </c>
      <c r="E126" s="13">
        <v>18</v>
      </c>
      <c r="F126" s="13">
        <v>75</v>
      </c>
      <c r="G126" s="13" t="s">
        <v>25</v>
      </c>
      <c r="H126" s="14">
        <v>16935</v>
      </c>
      <c r="I126" s="14">
        <v>11819</v>
      </c>
      <c r="J126" s="15">
        <v>0.56000000000000005</v>
      </c>
      <c r="K126" s="13">
        <v>107</v>
      </c>
      <c r="L126" s="16">
        <v>749</v>
      </c>
      <c r="M126" s="17" t="s">
        <v>26</v>
      </c>
    </row>
    <row r="127" spans="2:13" x14ac:dyDescent="0.25">
      <c r="B127" s="12" t="s">
        <v>108</v>
      </c>
      <c r="C127" s="13" t="s">
        <v>153</v>
      </c>
      <c r="D127" s="13">
        <v>5</v>
      </c>
      <c r="E127" s="13">
        <v>18</v>
      </c>
      <c r="F127" s="13">
        <v>75</v>
      </c>
      <c r="G127" s="13" t="s">
        <v>25</v>
      </c>
      <c r="H127" s="14">
        <v>16935</v>
      </c>
      <c r="I127" s="14">
        <v>11819</v>
      </c>
      <c r="J127" s="15">
        <v>0.56000000000000005</v>
      </c>
      <c r="K127" s="13">
        <v>107</v>
      </c>
      <c r="L127" s="16">
        <v>749</v>
      </c>
      <c r="M127" s="17" t="s">
        <v>26</v>
      </c>
    </row>
    <row r="128" spans="2:13" x14ac:dyDescent="0.25">
      <c r="B128" s="12" t="s">
        <v>108</v>
      </c>
      <c r="C128" s="13" t="s">
        <v>154</v>
      </c>
      <c r="D128" s="13">
        <v>6</v>
      </c>
      <c r="E128" s="13">
        <v>18</v>
      </c>
      <c r="F128" s="13">
        <v>75</v>
      </c>
      <c r="G128" s="13" t="s">
        <v>25</v>
      </c>
      <c r="H128" s="14">
        <v>16935</v>
      </c>
      <c r="I128" s="14">
        <v>11819</v>
      </c>
      <c r="J128" s="15">
        <v>0.56000000000000005</v>
      </c>
      <c r="K128" s="13">
        <v>107</v>
      </c>
      <c r="L128" s="16">
        <v>749</v>
      </c>
      <c r="M128" s="17" t="s">
        <v>26</v>
      </c>
    </row>
    <row r="129" spans="2:15" x14ac:dyDescent="0.25">
      <c r="B129" s="12" t="s">
        <v>108</v>
      </c>
      <c r="C129" s="13" t="s">
        <v>155</v>
      </c>
      <c r="D129" s="13">
        <v>1</v>
      </c>
      <c r="E129" s="13">
        <v>13</v>
      </c>
      <c r="F129" s="13">
        <v>32</v>
      </c>
      <c r="G129" s="13" t="s">
        <v>25</v>
      </c>
      <c r="H129" s="14">
        <v>8141</v>
      </c>
      <c r="I129" s="14">
        <v>7409</v>
      </c>
      <c r="J129" s="15">
        <v>0.53</v>
      </c>
      <c r="K129" s="13">
        <v>66</v>
      </c>
      <c r="L129" s="16">
        <v>749</v>
      </c>
      <c r="M129" s="17" t="s">
        <v>26</v>
      </c>
    </row>
    <row r="130" spans="2:15" x14ac:dyDescent="0.25">
      <c r="B130" s="12" t="s">
        <v>108</v>
      </c>
      <c r="C130" s="13" t="s">
        <v>156</v>
      </c>
      <c r="D130" s="13">
        <v>1</v>
      </c>
      <c r="E130" s="13">
        <v>14</v>
      </c>
      <c r="F130" s="13">
        <v>35</v>
      </c>
      <c r="G130" s="13" t="s">
        <v>25</v>
      </c>
      <c r="H130" s="14">
        <v>9456</v>
      </c>
      <c r="I130" s="14">
        <v>7349</v>
      </c>
      <c r="J130" s="15">
        <v>0.5</v>
      </c>
      <c r="K130" s="13">
        <v>59</v>
      </c>
      <c r="L130" s="16">
        <v>749</v>
      </c>
      <c r="M130" s="17" t="s">
        <v>26</v>
      </c>
      <c r="O130" s="2">
        <v>1310</v>
      </c>
    </row>
    <row r="131" spans="2:15" x14ac:dyDescent="0.25">
      <c r="B131" s="12" t="s">
        <v>108</v>
      </c>
      <c r="C131" s="13" t="s">
        <v>157</v>
      </c>
      <c r="D131" s="13">
        <v>1</v>
      </c>
      <c r="E131" s="13">
        <v>18</v>
      </c>
      <c r="F131" s="13">
        <v>65</v>
      </c>
      <c r="G131" s="13" t="s">
        <v>25</v>
      </c>
      <c r="H131" s="14">
        <v>15636</v>
      </c>
      <c r="I131" s="14">
        <v>9953</v>
      </c>
      <c r="J131" s="15">
        <v>0.54</v>
      </c>
      <c r="K131" s="13">
        <v>80</v>
      </c>
      <c r="L131" s="16">
        <v>749</v>
      </c>
      <c r="M131" s="17" t="s">
        <v>26</v>
      </c>
    </row>
    <row r="132" spans="2:15" x14ac:dyDescent="0.25">
      <c r="B132" s="12" t="s">
        <v>158</v>
      </c>
      <c r="C132" s="13" t="s">
        <v>159</v>
      </c>
      <c r="D132" s="13">
        <v>1</v>
      </c>
      <c r="E132" s="13">
        <v>14</v>
      </c>
      <c r="F132" s="13">
        <v>35</v>
      </c>
      <c r="G132" s="13" t="s">
        <v>25</v>
      </c>
      <c r="H132" s="14">
        <v>10592</v>
      </c>
      <c r="I132" s="14">
        <v>8764</v>
      </c>
      <c r="J132" s="15">
        <v>0.54</v>
      </c>
      <c r="K132" s="13">
        <v>60</v>
      </c>
      <c r="L132" s="16">
        <v>749</v>
      </c>
      <c r="M132" s="17" t="s">
        <v>26</v>
      </c>
    </row>
    <row r="133" spans="2:15" x14ac:dyDescent="0.25">
      <c r="B133" s="12" t="s">
        <v>158</v>
      </c>
      <c r="C133" s="13" t="s">
        <v>160</v>
      </c>
      <c r="D133" s="13">
        <v>1</v>
      </c>
      <c r="E133" s="13">
        <v>14</v>
      </c>
      <c r="F133" s="13">
        <v>45</v>
      </c>
      <c r="G133" s="13" t="s">
        <v>25</v>
      </c>
      <c r="H133" s="14">
        <v>7095</v>
      </c>
      <c r="I133" s="14">
        <v>4569</v>
      </c>
      <c r="J133" s="15">
        <v>0.63</v>
      </c>
      <c r="K133" s="13">
        <v>71</v>
      </c>
      <c r="L133" s="16">
        <v>749</v>
      </c>
      <c r="M133" s="17" t="s">
        <v>26</v>
      </c>
    </row>
    <row r="134" spans="2:15" x14ac:dyDescent="0.25">
      <c r="B134" s="12" t="s">
        <v>158</v>
      </c>
      <c r="C134" s="13" t="s">
        <v>161</v>
      </c>
      <c r="D134" s="13">
        <v>1</v>
      </c>
      <c r="E134" s="13">
        <v>18</v>
      </c>
      <c r="F134" s="13">
        <v>75</v>
      </c>
      <c r="G134" s="13" t="s">
        <v>25</v>
      </c>
      <c r="H134" s="14">
        <v>12941</v>
      </c>
      <c r="I134" s="14">
        <v>5017</v>
      </c>
      <c r="J134" s="15">
        <v>0.72</v>
      </c>
      <c r="K134" s="13">
        <v>129</v>
      </c>
      <c r="L134" s="16">
        <v>749</v>
      </c>
      <c r="M134" s="17" t="s">
        <v>26</v>
      </c>
    </row>
    <row r="135" spans="2:15" x14ac:dyDescent="0.25">
      <c r="B135" s="12" t="s">
        <v>162</v>
      </c>
      <c r="C135" s="13" t="s">
        <v>163</v>
      </c>
      <c r="D135" s="13">
        <v>2</v>
      </c>
      <c r="E135" s="13">
        <v>18</v>
      </c>
      <c r="F135" s="13">
        <v>80</v>
      </c>
      <c r="G135" s="13" t="s">
        <v>25</v>
      </c>
      <c r="H135" s="14">
        <v>14306</v>
      </c>
      <c r="I135" s="14">
        <v>5177</v>
      </c>
      <c r="J135" s="15">
        <v>0.59</v>
      </c>
      <c r="K135" s="13">
        <v>88</v>
      </c>
      <c r="L135" s="16">
        <v>749</v>
      </c>
      <c r="M135" s="17" t="s">
        <v>26</v>
      </c>
    </row>
    <row r="136" spans="2:15" x14ac:dyDescent="0.25">
      <c r="B136" s="12" t="s">
        <v>162</v>
      </c>
      <c r="C136" s="13" t="s">
        <v>164</v>
      </c>
      <c r="D136" s="13">
        <v>3</v>
      </c>
      <c r="E136" s="13">
        <v>18</v>
      </c>
      <c r="F136" s="13">
        <v>80</v>
      </c>
      <c r="G136" s="13" t="s">
        <v>25</v>
      </c>
      <c r="H136" s="14">
        <v>14306</v>
      </c>
      <c r="I136" s="14">
        <v>5177</v>
      </c>
      <c r="J136" s="15">
        <v>0.59</v>
      </c>
      <c r="K136" s="13">
        <v>88</v>
      </c>
      <c r="L136" s="16">
        <v>749</v>
      </c>
      <c r="M136" s="17" t="s">
        <v>26</v>
      </c>
    </row>
    <row r="137" spans="2:15" x14ac:dyDescent="0.25">
      <c r="B137" s="12" t="s">
        <v>162</v>
      </c>
      <c r="C137" s="13" t="s">
        <v>165</v>
      </c>
      <c r="D137" s="13">
        <v>4</v>
      </c>
      <c r="E137" s="13">
        <v>18</v>
      </c>
      <c r="F137" s="13">
        <v>80</v>
      </c>
      <c r="G137" s="13" t="s">
        <v>25</v>
      </c>
      <c r="H137" s="14">
        <v>14306</v>
      </c>
      <c r="I137" s="14">
        <v>5177</v>
      </c>
      <c r="J137" s="15">
        <v>0.59</v>
      </c>
      <c r="K137" s="13">
        <v>88</v>
      </c>
      <c r="L137" s="16">
        <v>749</v>
      </c>
      <c r="M137" s="17" t="s">
        <v>26</v>
      </c>
    </row>
    <row r="138" spans="2:15" x14ac:dyDescent="0.25">
      <c r="B138" s="12" t="s">
        <v>162</v>
      </c>
      <c r="C138" s="13" t="s">
        <v>166</v>
      </c>
      <c r="D138" s="13">
        <v>5</v>
      </c>
      <c r="E138" s="13">
        <v>18</v>
      </c>
      <c r="F138" s="13">
        <v>80</v>
      </c>
      <c r="G138" s="13" t="s">
        <v>25</v>
      </c>
      <c r="H138" s="14">
        <v>14306</v>
      </c>
      <c r="I138" s="14">
        <v>5177</v>
      </c>
      <c r="J138" s="15">
        <v>0.59</v>
      </c>
      <c r="K138" s="13">
        <v>88</v>
      </c>
      <c r="L138" s="16">
        <v>749</v>
      </c>
      <c r="M138" s="17" t="s">
        <v>26</v>
      </c>
    </row>
    <row r="139" spans="2:15" x14ac:dyDescent="0.25">
      <c r="B139" s="12" t="s">
        <v>162</v>
      </c>
      <c r="C139" s="13" t="s">
        <v>167</v>
      </c>
      <c r="D139" s="13">
        <v>2</v>
      </c>
      <c r="E139" s="13">
        <v>20</v>
      </c>
      <c r="F139" s="13">
        <v>125</v>
      </c>
      <c r="G139" s="13" t="s">
        <v>25</v>
      </c>
      <c r="H139" s="14">
        <v>19092</v>
      </c>
      <c r="I139" s="14">
        <v>6626</v>
      </c>
      <c r="J139" s="15">
        <v>0.56999999999999995</v>
      </c>
      <c r="K139" s="13">
        <v>84</v>
      </c>
      <c r="L139" s="16">
        <v>749</v>
      </c>
      <c r="M139" s="17" t="s">
        <v>26</v>
      </c>
    </row>
    <row r="140" spans="2:15" x14ac:dyDescent="0.25">
      <c r="B140" s="12" t="s">
        <v>162</v>
      </c>
      <c r="C140" s="13" t="s">
        <v>168</v>
      </c>
      <c r="D140" s="13">
        <v>3</v>
      </c>
      <c r="E140" s="13">
        <v>20</v>
      </c>
      <c r="F140" s="13">
        <v>125</v>
      </c>
      <c r="G140" s="13" t="s">
        <v>25</v>
      </c>
      <c r="H140" s="14">
        <v>19092</v>
      </c>
      <c r="I140" s="14">
        <v>6626</v>
      </c>
      <c r="J140" s="15">
        <v>0.56999999999999995</v>
      </c>
      <c r="K140" s="13">
        <v>84</v>
      </c>
      <c r="L140" s="16">
        <v>749</v>
      </c>
      <c r="M140" s="17" t="s">
        <v>26</v>
      </c>
    </row>
    <row r="141" spans="2:15" x14ac:dyDescent="0.25">
      <c r="B141" s="12" t="s">
        <v>162</v>
      </c>
      <c r="C141" s="13" t="s">
        <v>169</v>
      </c>
      <c r="D141" s="13">
        <v>4</v>
      </c>
      <c r="E141" s="13">
        <v>20</v>
      </c>
      <c r="F141" s="13">
        <v>125</v>
      </c>
      <c r="G141" s="13" t="s">
        <v>25</v>
      </c>
      <c r="H141" s="14">
        <v>19092</v>
      </c>
      <c r="I141" s="14">
        <v>6626</v>
      </c>
      <c r="J141" s="15">
        <v>0.56999999999999995</v>
      </c>
      <c r="K141" s="13">
        <v>84</v>
      </c>
      <c r="L141" s="16">
        <v>749</v>
      </c>
      <c r="M141" s="17" t="s">
        <v>26</v>
      </c>
    </row>
    <row r="142" spans="2:15" x14ac:dyDescent="0.25">
      <c r="B142" s="12" t="s">
        <v>162</v>
      </c>
      <c r="C142" s="13" t="s">
        <v>170</v>
      </c>
      <c r="D142" s="13">
        <v>5</v>
      </c>
      <c r="E142" s="13">
        <v>20</v>
      </c>
      <c r="F142" s="13">
        <v>125</v>
      </c>
      <c r="G142" s="13" t="s">
        <v>25</v>
      </c>
      <c r="H142" s="14">
        <v>19092</v>
      </c>
      <c r="I142" s="14">
        <v>6626</v>
      </c>
      <c r="J142" s="15">
        <v>0.56999999999999995</v>
      </c>
      <c r="K142" s="13">
        <v>84</v>
      </c>
      <c r="L142" s="16">
        <v>749</v>
      </c>
      <c r="M142" s="17" t="s">
        <v>26</v>
      </c>
    </row>
    <row r="143" spans="2:15" x14ac:dyDescent="0.25">
      <c r="B143" s="12" t="s">
        <v>162</v>
      </c>
      <c r="C143" s="13" t="s">
        <v>171</v>
      </c>
      <c r="D143" s="13">
        <v>6</v>
      </c>
      <c r="E143" s="13">
        <v>20</v>
      </c>
      <c r="F143" s="13">
        <v>125</v>
      </c>
      <c r="G143" s="13" t="s">
        <v>25</v>
      </c>
      <c r="H143" s="14">
        <v>19092</v>
      </c>
      <c r="I143" s="14">
        <v>6626</v>
      </c>
      <c r="J143" s="15">
        <v>0.56999999999999995</v>
      </c>
      <c r="K143" s="13">
        <v>84</v>
      </c>
      <c r="L143" s="16">
        <v>749</v>
      </c>
      <c r="M143" s="17" t="s">
        <v>26</v>
      </c>
    </row>
    <row r="144" spans="2:15" x14ac:dyDescent="0.25">
      <c r="B144" s="12" t="s">
        <v>162</v>
      </c>
      <c r="C144" s="13" t="s">
        <v>172</v>
      </c>
      <c r="D144" s="13">
        <v>2</v>
      </c>
      <c r="E144" s="13">
        <v>14</v>
      </c>
      <c r="F144" s="13">
        <v>45</v>
      </c>
      <c r="G144" s="13" t="s">
        <v>25</v>
      </c>
      <c r="H144" s="14">
        <v>9158</v>
      </c>
      <c r="I144" s="14">
        <v>4136</v>
      </c>
      <c r="J144" s="15">
        <v>0.56000000000000005</v>
      </c>
      <c r="K144" s="13">
        <v>72</v>
      </c>
      <c r="L144" s="16">
        <v>749</v>
      </c>
      <c r="M144" s="17" t="s">
        <v>26</v>
      </c>
    </row>
    <row r="145" spans="2:13" x14ac:dyDescent="0.25">
      <c r="B145" s="12" t="s">
        <v>162</v>
      </c>
      <c r="C145" s="13" t="s">
        <v>173</v>
      </c>
      <c r="D145" s="13">
        <v>3</v>
      </c>
      <c r="E145" s="13">
        <v>14</v>
      </c>
      <c r="F145" s="13">
        <v>45</v>
      </c>
      <c r="G145" s="13" t="s">
        <v>25</v>
      </c>
      <c r="H145" s="14">
        <v>9158</v>
      </c>
      <c r="I145" s="14">
        <v>4136</v>
      </c>
      <c r="J145" s="15">
        <v>0.56000000000000005</v>
      </c>
      <c r="K145" s="13">
        <v>72</v>
      </c>
      <c r="L145" s="16">
        <v>749</v>
      </c>
      <c r="M145" s="17" t="s">
        <v>26</v>
      </c>
    </row>
    <row r="146" spans="2:13" x14ac:dyDescent="0.25">
      <c r="B146" s="12" t="s">
        <v>162</v>
      </c>
      <c r="C146" s="13" t="s">
        <v>174</v>
      </c>
      <c r="D146" s="13">
        <v>4</v>
      </c>
      <c r="E146" s="13">
        <v>14</v>
      </c>
      <c r="F146" s="13">
        <v>45</v>
      </c>
      <c r="G146" s="13" t="s">
        <v>25</v>
      </c>
      <c r="H146" s="14">
        <v>9158</v>
      </c>
      <c r="I146" s="14">
        <v>4136</v>
      </c>
      <c r="J146" s="15">
        <v>0.56000000000000005</v>
      </c>
      <c r="K146" s="13">
        <v>72</v>
      </c>
      <c r="L146" s="16">
        <v>749</v>
      </c>
      <c r="M146" s="17" t="s">
        <v>26</v>
      </c>
    </row>
    <row r="147" spans="2:13" x14ac:dyDescent="0.25">
      <c r="B147" s="12" t="s">
        <v>162</v>
      </c>
      <c r="C147" s="13" t="s">
        <v>175</v>
      </c>
      <c r="D147" s="13">
        <v>5</v>
      </c>
      <c r="E147" s="13">
        <v>14</v>
      </c>
      <c r="F147" s="13">
        <v>45</v>
      </c>
      <c r="G147" s="13" t="s">
        <v>25</v>
      </c>
      <c r="H147" s="14">
        <v>9158</v>
      </c>
      <c r="I147" s="14">
        <v>4136</v>
      </c>
      <c r="J147" s="15">
        <v>0.56000000000000005</v>
      </c>
      <c r="K147" s="13">
        <v>72</v>
      </c>
      <c r="L147" s="16">
        <v>749</v>
      </c>
      <c r="M147" s="17" t="s">
        <v>26</v>
      </c>
    </row>
    <row r="148" spans="2:13" x14ac:dyDescent="0.25">
      <c r="B148" s="12" t="s">
        <v>162</v>
      </c>
      <c r="C148" s="13" t="s">
        <v>176</v>
      </c>
      <c r="D148" s="13">
        <v>2</v>
      </c>
      <c r="E148" s="13">
        <v>14</v>
      </c>
      <c r="F148" s="13">
        <v>50</v>
      </c>
      <c r="G148" s="13" t="s">
        <v>25</v>
      </c>
      <c r="H148" s="14">
        <v>11937</v>
      </c>
      <c r="I148" s="14">
        <v>4201</v>
      </c>
      <c r="J148" s="15">
        <v>0.59</v>
      </c>
      <c r="K148" s="13">
        <v>73</v>
      </c>
      <c r="L148" s="16">
        <v>749</v>
      </c>
      <c r="M148" s="17" t="s">
        <v>26</v>
      </c>
    </row>
    <row r="149" spans="2:13" x14ac:dyDescent="0.25">
      <c r="B149" s="12" t="s">
        <v>162</v>
      </c>
      <c r="C149" s="13" t="s">
        <v>177</v>
      </c>
      <c r="D149" s="13">
        <v>3</v>
      </c>
      <c r="E149" s="13">
        <v>14</v>
      </c>
      <c r="F149" s="13">
        <v>50</v>
      </c>
      <c r="G149" s="13" t="s">
        <v>25</v>
      </c>
      <c r="H149" s="14">
        <v>11937</v>
      </c>
      <c r="I149" s="14">
        <v>4201</v>
      </c>
      <c r="J149" s="15">
        <v>0.59</v>
      </c>
      <c r="K149" s="13">
        <v>73</v>
      </c>
      <c r="L149" s="16">
        <v>749</v>
      </c>
      <c r="M149" s="17" t="s">
        <v>26</v>
      </c>
    </row>
    <row r="150" spans="2:13" x14ac:dyDescent="0.25">
      <c r="B150" s="12" t="s">
        <v>162</v>
      </c>
      <c r="C150" s="13" t="s">
        <v>178</v>
      </c>
      <c r="D150" s="13">
        <v>4</v>
      </c>
      <c r="E150" s="13">
        <v>14</v>
      </c>
      <c r="F150" s="13">
        <v>50</v>
      </c>
      <c r="G150" s="13" t="s">
        <v>25</v>
      </c>
      <c r="H150" s="14">
        <v>11937</v>
      </c>
      <c r="I150" s="14">
        <v>4201</v>
      </c>
      <c r="J150" s="15">
        <v>0.59</v>
      </c>
      <c r="K150" s="13">
        <v>73</v>
      </c>
      <c r="L150" s="16">
        <v>749</v>
      </c>
      <c r="M150" s="17" t="s">
        <v>26</v>
      </c>
    </row>
    <row r="151" spans="2:13" x14ac:dyDescent="0.25">
      <c r="B151" s="12" t="s">
        <v>162</v>
      </c>
      <c r="C151" s="13" t="s">
        <v>179</v>
      </c>
      <c r="D151" s="13">
        <v>5</v>
      </c>
      <c r="E151" s="13">
        <v>14</v>
      </c>
      <c r="F151" s="13">
        <v>50</v>
      </c>
      <c r="G151" s="13" t="s">
        <v>25</v>
      </c>
      <c r="H151" s="14">
        <v>11937</v>
      </c>
      <c r="I151" s="14">
        <v>4201</v>
      </c>
      <c r="J151" s="15">
        <v>0.59</v>
      </c>
      <c r="K151" s="13">
        <v>73</v>
      </c>
      <c r="L151" s="16">
        <v>749</v>
      </c>
      <c r="M151" s="17" t="s">
        <v>26</v>
      </c>
    </row>
    <row r="152" spans="2:13" x14ac:dyDescent="0.25">
      <c r="B152" s="12" t="s">
        <v>162</v>
      </c>
      <c r="C152" s="13" t="s">
        <v>180</v>
      </c>
      <c r="D152" s="13">
        <v>2</v>
      </c>
      <c r="E152" s="13">
        <v>18</v>
      </c>
      <c r="F152" s="13">
        <v>100</v>
      </c>
      <c r="G152" s="13" t="s">
        <v>25</v>
      </c>
      <c r="H152" s="14">
        <v>16923</v>
      </c>
      <c r="I152" s="14">
        <v>5641</v>
      </c>
      <c r="J152" s="15">
        <v>0.62</v>
      </c>
      <c r="K152" s="13">
        <v>68</v>
      </c>
      <c r="L152" s="16">
        <v>749</v>
      </c>
      <c r="M152" s="17" t="s">
        <v>26</v>
      </c>
    </row>
    <row r="153" spans="2:13" x14ac:dyDescent="0.25">
      <c r="B153" s="12" t="s">
        <v>162</v>
      </c>
      <c r="C153" s="13" t="s">
        <v>181</v>
      </c>
      <c r="D153" s="13">
        <v>3</v>
      </c>
      <c r="E153" s="13">
        <v>18</v>
      </c>
      <c r="F153" s="13">
        <v>100</v>
      </c>
      <c r="G153" s="13" t="s">
        <v>25</v>
      </c>
      <c r="H153" s="14">
        <v>16923</v>
      </c>
      <c r="I153" s="14">
        <v>5641</v>
      </c>
      <c r="J153" s="15">
        <v>0.62</v>
      </c>
      <c r="K153" s="13">
        <v>68</v>
      </c>
      <c r="L153" s="16">
        <v>749</v>
      </c>
      <c r="M153" s="17" t="s">
        <v>26</v>
      </c>
    </row>
    <row r="154" spans="2:13" x14ac:dyDescent="0.25">
      <c r="B154" s="12" t="s">
        <v>162</v>
      </c>
      <c r="C154" s="13" t="s">
        <v>182</v>
      </c>
      <c r="D154" s="13">
        <v>4</v>
      </c>
      <c r="E154" s="13">
        <v>18</v>
      </c>
      <c r="F154" s="13">
        <v>100</v>
      </c>
      <c r="G154" s="13" t="s">
        <v>25</v>
      </c>
      <c r="H154" s="14">
        <v>16923</v>
      </c>
      <c r="I154" s="14">
        <v>5641</v>
      </c>
      <c r="J154" s="15">
        <v>0.62</v>
      </c>
      <c r="K154" s="13">
        <v>68</v>
      </c>
      <c r="L154" s="16">
        <v>749</v>
      </c>
      <c r="M154" s="17" t="s">
        <v>26</v>
      </c>
    </row>
    <row r="155" spans="2:13" x14ac:dyDescent="0.25">
      <c r="B155" s="12" t="s">
        <v>162</v>
      </c>
      <c r="C155" s="13" t="s">
        <v>183</v>
      </c>
      <c r="D155" s="13">
        <v>5</v>
      </c>
      <c r="E155" s="13">
        <v>18</v>
      </c>
      <c r="F155" s="13">
        <v>100</v>
      </c>
      <c r="G155" s="13" t="s">
        <v>25</v>
      </c>
      <c r="H155" s="14">
        <v>16923</v>
      </c>
      <c r="I155" s="14">
        <v>5641</v>
      </c>
      <c r="J155" s="15">
        <v>0.62</v>
      </c>
      <c r="K155" s="13">
        <v>68</v>
      </c>
      <c r="L155" s="16">
        <v>749</v>
      </c>
      <c r="M155" s="17" t="s">
        <v>26</v>
      </c>
    </row>
    <row r="156" spans="2:13" x14ac:dyDescent="0.25">
      <c r="B156" s="12" t="s">
        <v>162</v>
      </c>
      <c r="C156" s="13" t="s">
        <v>184</v>
      </c>
      <c r="D156" s="13">
        <v>6</v>
      </c>
      <c r="E156" s="13">
        <v>18</v>
      </c>
      <c r="F156" s="13">
        <v>100</v>
      </c>
      <c r="G156" s="13" t="s">
        <v>25</v>
      </c>
      <c r="H156" s="14">
        <v>16923</v>
      </c>
      <c r="I156" s="14">
        <v>5641</v>
      </c>
      <c r="J156" s="15">
        <v>0.62</v>
      </c>
      <c r="K156" s="13">
        <v>68</v>
      </c>
      <c r="L156" s="16">
        <v>749</v>
      </c>
      <c r="M156" s="17" t="s">
        <v>26</v>
      </c>
    </row>
    <row r="157" spans="2:13" x14ac:dyDescent="0.25">
      <c r="B157" s="12" t="s">
        <v>162</v>
      </c>
      <c r="C157" s="13" t="s">
        <v>185</v>
      </c>
      <c r="D157" s="13">
        <v>2</v>
      </c>
      <c r="E157" s="13">
        <v>20</v>
      </c>
      <c r="F157" s="13">
        <v>125</v>
      </c>
      <c r="G157" s="13" t="s">
        <v>25</v>
      </c>
      <c r="H157" s="14">
        <v>21939</v>
      </c>
      <c r="I157" s="14">
        <v>7038</v>
      </c>
      <c r="J157" s="15">
        <v>0.62</v>
      </c>
      <c r="K157" s="13">
        <v>79</v>
      </c>
      <c r="L157" s="16">
        <v>749</v>
      </c>
      <c r="M157" s="17" t="s">
        <v>26</v>
      </c>
    </row>
    <row r="158" spans="2:13" x14ac:dyDescent="0.25">
      <c r="B158" s="12" t="s">
        <v>162</v>
      </c>
      <c r="C158" s="13" t="s">
        <v>186</v>
      </c>
      <c r="D158" s="13">
        <v>3</v>
      </c>
      <c r="E158" s="13">
        <v>20</v>
      </c>
      <c r="F158" s="13">
        <v>125</v>
      </c>
      <c r="G158" s="13" t="s">
        <v>25</v>
      </c>
      <c r="H158" s="14">
        <v>21939</v>
      </c>
      <c r="I158" s="14">
        <v>7038</v>
      </c>
      <c r="J158" s="15">
        <v>0.62</v>
      </c>
      <c r="K158" s="13">
        <v>79</v>
      </c>
      <c r="L158" s="16">
        <v>749</v>
      </c>
      <c r="M158" s="17" t="s">
        <v>26</v>
      </c>
    </row>
    <row r="159" spans="2:13" x14ac:dyDescent="0.25">
      <c r="B159" s="12" t="s">
        <v>162</v>
      </c>
      <c r="C159" s="13" t="s">
        <v>187</v>
      </c>
      <c r="D159" s="13">
        <v>4</v>
      </c>
      <c r="E159" s="13">
        <v>20</v>
      </c>
      <c r="F159" s="13">
        <v>125</v>
      </c>
      <c r="G159" s="13" t="s">
        <v>25</v>
      </c>
      <c r="H159" s="14">
        <v>21939</v>
      </c>
      <c r="I159" s="14">
        <v>7038</v>
      </c>
      <c r="J159" s="15">
        <v>0.62</v>
      </c>
      <c r="K159" s="13">
        <v>79</v>
      </c>
      <c r="L159" s="16">
        <v>749</v>
      </c>
      <c r="M159" s="17" t="s">
        <v>26</v>
      </c>
    </row>
    <row r="160" spans="2:13" x14ac:dyDescent="0.25">
      <c r="B160" s="12" t="s">
        <v>162</v>
      </c>
      <c r="C160" s="13" t="s">
        <v>188</v>
      </c>
      <c r="D160" s="13">
        <v>5</v>
      </c>
      <c r="E160" s="13">
        <v>20</v>
      </c>
      <c r="F160" s="13">
        <v>125</v>
      </c>
      <c r="G160" s="13" t="s">
        <v>25</v>
      </c>
      <c r="H160" s="14">
        <v>21939</v>
      </c>
      <c r="I160" s="14">
        <v>7038</v>
      </c>
      <c r="J160" s="15">
        <v>0.62</v>
      </c>
      <c r="K160" s="13">
        <v>79</v>
      </c>
      <c r="L160" s="16">
        <v>749</v>
      </c>
      <c r="M160" s="17" t="s">
        <v>26</v>
      </c>
    </row>
    <row r="161" spans="2:13" x14ac:dyDescent="0.25">
      <c r="B161" s="12" t="s">
        <v>162</v>
      </c>
      <c r="C161" s="13" t="s">
        <v>189</v>
      </c>
      <c r="D161" s="13">
        <v>6</v>
      </c>
      <c r="E161" s="13">
        <v>20</v>
      </c>
      <c r="F161" s="13">
        <v>125</v>
      </c>
      <c r="G161" s="13" t="s">
        <v>25</v>
      </c>
      <c r="H161" s="14">
        <v>21939</v>
      </c>
      <c r="I161" s="14">
        <v>7038</v>
      </c>
      <c r="J161" s="15">
        <v>0.62</v>
      </c>
      <c r="K161" s="13">
        <v>79</v>
      </c>
      <c r="L161" s="16">
        <v>749</v>
      </c>
      <c r="M161" s="17" t="s">
        <v>26</v>
      </c>
    </row>
    <row r="162" spans="2:13" x14ac:dyDescent="0.25">
      <c r="B162" s="12" t="s">
        <v>162</v>
      </c>
      <c r="C162" s="13" t="s">
        <v>190</v>
      </c>
      <c r="D162" s="13">
        <v>2</v>
      </c>
      <c r="E162" s="13">
        <v>14</v>
      </c>
      <c r="F162" s="13">
        <v>50</v>
      </c>
      <c r="G162" s="13" t="s">
        <v>25</v>
      </c>
      <c r="H162" s="14">
        <v>7450</v>
      </c>
      <c r="I162" s="14">
        <v>4180</v>
      </c>
      <c r="J162" s="15">
        <v>0.65</v>
      </c>
      <c r="K162" s="13">
        <v>73</v>
      </c>
      <c r="L162" s="16">
        <v>749</v>
      </c>
      <c r="M162" s="17" t="s">
        <v>26</v>
      </c>
    </row>
    <row r="163" spans="2:13" x14ac:dyDescent="0.25">
      <c r="B163" s="12" t="s">
        <v>162</v>
      </c>
      <c r="C163" s="13" t="s">
        <v>191</v>
      </c>
      <c r="D163" s="13">
        <v>3</v>
      </c>
      <c r="E163" s="13">
        <v>14</v>
      </c>
      <c r="F163" s="13">
        <v>50</v>
      </c>
      <c r="G163" s="13" t="s">
        <v>25</v>
      </c>
      <c r="H163" s="14">
        <v>7450</v>
      </c>
      <c r="I163" s="14">
        <v>4180</v>
      </c>
      <c r="J163" s="15">
        <v>0.65</v>
      </c>
      <c r="K163" s="13">
        <v>73</v>
      </c>
      <c r="L163" s="16">
        <v>749</v>
      </c>
      <c r="M163" s="17" t="s">
        <v>26</v>
      </c>
    </row>
    <row r="164" spans="2:13" x14ac:dyDescent="0.25">
      <c r="B164" s="12" t="s">
        <v>162</v>
      </c>
      <c r="C164" s="13" t="s">
        <v>192</v>
      </c>
      <c r="D164" s="13">
        <v>4</v>
      </c>
      <c r="E164" s="13">
        <v>14</v>
      </c>
      <c r="F164" s="13">
        <v>50</v>
      </c>
      <c r="G164" s="13" t="s">
        <v>25</v>
      </c>
      <c r="H164" s="14">
        <v>7450</v>
      </c>
      <c r="I164" s="14">
        <v>4180</v>
      </c>
      <c r="J164" s="15">
        <v>0.65</v>
      </c>
      <c r="K164" s="13">
        <v>73</v>
      </c>
      <c r="L164" s="16">
        <v>749</v>
      </c>
      <c r="M164" s="17" t="s">
        <v>26</v>
      </c>
    </row>
    <row r="165" spans="2:13" x14ac:dyDescent="0.25">
      <c r="B165" s="12" t="s">
        <v>162</v>
      </c>
      <c r="C165" s="13" t="s">
        <v>193</v>
      </c>
      <c r="D165" s="13">
        <v>5</v>
      </c>
      <c r="E165" s="13">
        <v>14</v>
      </c>
      <c r="F165" s="13">
        <v>50</v>
      </c>
      <c r="G165" s="13" t="s">
        <v>25</v>
      </c>
      <c r="H165" s="14">
        <v>7450</v>
      </c>
      <c r="I165" s="14">
        <v>4180</v>
      </c>
      <c r="J165" s="15">
        <v>0.65</v>
      </c>
      <c r="K165" s="13">
        <v>73</v>
      </c>
      <c r="L165" s="16">
        <v>749</v>
      </c>
      <c r="M165" s="17" t="s">
        <v>26</v>
      </c>
    </row>
    <row r="166" spans="2:13" x14ac:dyDescent="0.25">
      <c r="B166" s="12" t="s">
        <v>162</v>
      </c>
      <c r="C166" s="13" t="s">
        <v>194</v>
      </c>
      <c r="D166" s="13">
        <v>6</v>
      </c>
      <c r="E166" s="13">
        <v>14</v>
      </c>
      <c r="F166" s="13">
        <v>50</v>
      </c>
      <c r="G166" s="13" t="s">
        <v>25</v>
      </c>
      <c r="H166" s="14">
        <v>7450</v>
      </c>
      <c r="I166" s="14">
        <v>4180</v>
      </c>
      <c r="J166" s="15">
        <v>0.65</v>
      </c>
      <c r="K166" s="13">
        <v>73</v>
      </c>
      <c r="L166" s="16">
        <v>749</v>
      </c>
      <c r="M166" s="17" t="s">
        <v>26</v>
      </c>
    </row>
    <row r="167" spans="2:13" x14ac:dyDescent="0.25">
      <c r="B167" s="12" t="s">
        <v>162</v>
      </c>
      <c r="C167" s="13" t="s">
        <v>195</v>
      </c>
      <c r="D167" s="13">
        <v>2</v>
      </c>
      <c r="E167" s="13">
        <v>18</v>
      </c>
      <c r="F167" s="13">
        <v>100</v>
      </c>
      <c r="G167" s="13" t="s">
        <v>25</v>
      </c>
      <c r="H167" s="14">
        <v>20859</v>
      </c>
      <c r="I167" s="14">
        <v>5993</v>
      </c>
      <c r="J167" s="15">
        <v>0.61</v>
      </c>
      <c r="K167" s="13">
        <v>120</v>
      </c>
      <c r="L167" s="16">
        <v>749</v>
      </c>
      <c r="M167" s="17" t="s">
        <v>26</v>
      </c>
    </row>
    <row r="168" spans="2:13" x14ac:dyDescent="0.25">
      <c r="B168" s="12" t="s">
        <v>162</v>
      </c>
      <c r="C168" s="13" t="s">
        <v>196</v>
      </c>
      <c r="D168" s="13">
        <v>3</v>
      </c>
      <c r="E168" s="13">
        <v>18</v>
      </c>
      <c r="F168" s="13">
        <v>100</v>
      </c>
      <c r="G168" s="13" t="s">
        <v>25</v>
      </c>
      <c r="H168" s="14">
        <v>20859</v>
      </c>
      <c r="I168" s="14">
        <v>5993</v>
      </c>
      <c r="J168" s="15">
        <v>0.61</v>
      </c>
      <c r="K168" s="13">
        <v>120</v>
      </c>
      <c r="L168" s="16">
        <v>749</v>
      </c>
      <c r="M168" s="17" t="s">
        <v>26</v>
      </c>
    </row>
    <row r="169" spans="2:13" x14ac:dyDescent="0.25">
      <c r="B169" s="12" t="s">
        <v>162</v>
      </c>
      <c r="C169" s="13" t="s">
        <v>197</v>
      </c>
      <c r="D169" s="13">
        <v>4</v>
      </c>
      <c r="E169" s="13">
        <v>18</v>
      </c>
      <c r="F169" s="13">
        <v>100</v>
      </c>
      <c r="G169" s="13" t="s">
        <v>25</v>
      </c>
      <c r="H169" s="14">
        <v>20859</v>
      </c>
      <c r="I169" s="14">
        <v>5993</v>
      </c>
      <c r="J169" s="15">
        <v>0.61</v>
      </c>
      <c r="K169" s="13">
        <v>120</v>
      </c>
      <c r="L169" s="16">
        <v>749</v>
      </c>
      <c r="M169" s="17" t="s">
        <v>26</v>
      </c>
    </row>
    <row r="170" spans="2:13" x14ac:dyDescent="0.25">
      <c r="B170" s="12" t="s">
        <v>162</v>
      </c>
      <c r="C170" s="13" t="s">
        <v>198</v>
      </c>
      <c r="D170" s="13">
        <v>5</v>
      </c>
      <c r="E170" s="13">
        <v>18</v>
      </c>
      <c r="F170" s="13">
        <v>100</v>
      </c>
      <c r="G170" s="13" t="s">
        <v>25</v>
      </c>
      <c r="H170" s="14">
        <v>20859</v>
      </c>
      <c r="I170" s="14">
        <v>5993</v>
      </c>
      <c r="J170" s="15">
        <v>0.61</v>
      </c>
      <c r="K170" s="13">
        <v>120</v>
      </c>
      <c r="L170" s="16">
        <v>749</v>
      </c>
      <c r="M170" s="17" t="s">
        <v>26</v>
      </c>
    </row>
    <row r="171" spans="2:13" x14ac:dyDescent="0.25">
      <c r="B171" s="12" t="s">
        <v>162</v>
      </c>
      <c r="C171" s="13" t="s">
        <v>199</v>
      </c>
      <c r="D171" s="13">
        <v>6</v>
      </c>
      <c r="E171" s="13">
        <v>18</v>
      </c>
      <c r="F171" s="13">
        <v>100</v>
      </c>
      <c r="G171" s="13" t="s">
        <v>25</v>
      </c>
      <c r="H171" s="14">
        <v>20859</v>
      </c>
      <c r="I171" s="14">
        <v>5993</v>
      </c>
      <c r="J171" s="15">
        <v>0.61</v>
      </c>
      <c r="K171" s="13">
        <v>120</v>
      </c>
      <c r="L171" s="16">
        <v>749</v>
      </c>
      <c r="M171" s="17" t="s">
        <v>26</v>
      </c>
    </row>
    <row r="172" spans="2:13" x14ac:dyDescent="0.25">
      <c r="B172" s="12" t="s">
        <v>162</v>
      </c>
      <c r="C172" s="13" t="s">
        <v>200</v>
      </c>
      <c r="D172" s="13">
        <v>1</v>
      </c>
      <c r="E172" s="13">
        <v>14</v>
      </c>
      <c r="F172" s="13">
        <v>30</v>
      </c>
      <c r="G172" s="13" t="s">
        <v>25</v>
      </c>
      <c r="H172" s="14">
        <v>9816</v>
      </c>
      <c r="I172" s="14">
        <v>4120</v>
      </c>
      <c r="J172" s="15">
        <v>0.6</v>
      </c>
      <c r="K172" s="13">
        <v>60</v>
      </c>
      <c r="L172" s="16">
        <v>749</v>
      </c>
      <c r="M172" s="17" t="s">
        <v>26</v>
      </c>
    </row>
    <row r="173" spans="2:13" x14ac:dyDescent="0.25">
      <c r="B173" s="12" t="s">
        <v>162</v>
      </c>
      <c r="C173" s="13" t="s">
        <v>201</v>
      </c>
      <c r="D173" s="13">
        <v>1</v>
      </c>
      <c r="E173" s="13">
        <v>18</v>
      </c>
      <c r="F173" s="13">
        <v>100</v>
      </c>
      <c r="G173" s="13" t="s">
        <v>25</v>
      </c>
      <c r="H173" s="14">
        <v>16923</v>
      </c>
      <c r="I173" s="14">
        <v>5641</v>
      </c>
      <c r="J173" s="15">
        <v>0.62</v>
      </c>
      <c r="K173" s="13">
        <v>68</v>
      </c>
      <c r="L173" s="16">
        <v>749</v>
      </c>
      <c r="M173" s="17" t="s">
        <v>26</v>
      </c>
    </row>
    <row r="174" spans="2:13" x14ac:dyDescent="0.25">
      <c r="B174" s="12" t="s">
        <v>162</v>
      </c>
      <c r="C174" s="13" t="s">
        <v>202</v>
      </c>
      <c r="D174" s="13">
        <v>1</v>
      </c>
      <c r="E174" s="13">
        <v>18</v>
      </c>
      <c r="F174" s="13">
        <v>100</v>
      </c>
      <c r="G174" s="13" t="s">
        <v>25</v>
      </c>
      <c r="H174" s="14">
        <v>15372</v>
      </c>
      <c r="I174" s="14">
        <v>5710</v>
      </c>
      <c r="J174" s="15">
        <v>0.59</v>
      </c>
      <c r="K174" s="13">
        <v>89</v>
      </c>
      <c r="L174" s="16">
        <v>749</v>
      </c>
      <c r="M174" s="17" t="s">
        <v>26</v>
      </c>
    </row>
    <row r="175" spans="2:13" x14ac:dyDescent="0.25">
      <c r="B175" s="12" t="s">
        <v>162</v>
      </c>
      <c r="C175" s="13" t="s">
        <v>203</v>
      </c>
      <c r="D175" s="13">
        <v>1</v>
      </c>
      <c r="E175" s="13">
        <v>14</v>
      </c>
      <c r="F175" s="13">
        <v>50</v>
      </c>
      <c r="G175" s="13" t="s">
        <v>25</v>
      </c>
      <c r="H175" s="14">
        <v>7450</v>
      </c>
      <c r="I175" s="14">
        <v>4180</v>
      </c>
      <c r="J175" s="15">
        <v>0.65</v>
      </c>
      <c r="K175" s="13">
        <v>73</v>
      </c>
      <c r="L175" s="16">
        <v>749</v>
      </c>
      <c r="M175" s="17" t="s">
        <v>26</v>
      </c>
    </row>
    <row r="176" spans="2:13" x14ac:dyDescent="0.25">
      <c r="B176" s="12" t="s">
        <v>162</v>
      </c>
      <c r="C176" s="13" t="s">
        <v>204</v>
      </c>
      <c r="D176" s="13">
        <v>1</v>
      </c>
      <c r="E176" s="13">
        <v>18</v>
      </c>
      <c r="F176" s="13">
        <v>100</v>
      </c>
      <c r="G176" s="13" t="s">
        <v>25</v>
      </c>
      <c r="H176" s="14">
        <v>20859</v>
      </c>
      <c r="I176" s="14">
        <v>5993</v>
      </c>
      <c r="J176" s="15">
        <v>0.61</v>
      </c>
      <c r="K176" s="13">
        <v>120</v>
      </c>
      <c r="L176" s="16">
        <v>749</v>
      </c>
      <c r="M176" s="17" t="s">
        <v>26</v>
      </c>
    </row>
    <row r="177" spans="2:13" x14ac:dyDescent="0.25">
      <c r="B177" s="12" t="s">
        <v>162</v>
      </c>
      <c r="C177" s="13" t="s">
        <v>205</v>
      </c>
      <c r="D177" s="13">
        <v>1</v>
      </c>
      <c r="E177" s="13">
        <v>18</v>
      </c>
      <c r="F177" s="13">
        <v>80</v>
      </c>
      <c r="G177" s="13" t="s">
        <v>25</v>
      </c>
      <c r="H177" s="14">
        <v>14306</v>
      </c>
      <c r="I177" s="14">
        <v>5177</v>
      </c>
      <c r="J177" s="15">
        <v>0.59</v>
      </c>
      <c r="K177" s="13">
        <v>88</v>
      </c>
      <c r="L177" s="16">
        <v>749</v>
      </c>
      <c r="M177" s="17" t="s">
        <v>26</v>
      </c>
    </row>
    <row r="178" spans="2:13" x14ac:dyDescent="0.25">
      <c r="B178" s="12" t="s">
        <v>162</v>
      </c>
      <c r="C178" s="13" t="s">
        <v>206</v>
      </c>
      <c r="D178" s="13">
        <v>1</v>
      </c>
      <c r="E178" s="13">
        <v>20</v>
      </c>
      <c r="F178" s="13">
        <v>125</v>
      </c>
      <c r="G178" s="13" t="s">
        <v>25</v>
      </c>
      <c r="H178" s="14">
        <v>19092</v>
      </c>
      <c r="I178" s="14">
        <v>6626</v>
      </c>
      <c r="J178" s="15">
        <v>0.56999999999999995</v>
      </c>
      <c r="K178" s="13">
        <v>84</v>
      </c>
      <c r="L178" s="16">
        <v>749</v>
      </c>
      <c r="M178" s="17" t="s">
        <v>26</v>
      </c>
    </row>
    <row r="179" spans="2:13" x14ac:dyDescent="0.25">
      <c r="B179" s="12" t="s">
        <v>162</v>
      </c>
      <c r="C179" s="13" t="s">
        <v>207</v>
      </c>
      <c r="D179" s="13">
        <v>1</v>
      </c>
      <c r="E179" s="13">
        <v>14</v>
      </c>
      <c r="F179" s="13">
        <v>45</v>
      </c>
      <c r="G179" s="13" t="s">
        <v>25</v>
      </c>
      <c r="H179" s="14">
        <v>9158</v>
      </c>
      <c r="I179" s="14">
        <v>4136</v>
      </c>
      <c r="J179" s="15">
        <v>0.56000000000000005</v>
      </c>
      <c r="K179" s="13">
        <v>72</v>
      </c>
      <c r="L179" s="16">
        <v>749</v>
      </c>
      <c r="M179" s="17" t="s">
        <v>26</v>
      </c>
    </row>
    <row r="180" spans="2:13" x14ac:dyDescent="0.25">
      <c r="B180" s="12" t="s">
        <v>162</v>
      </c>
      <c r="C180" s="13" t="s">
        <v>208</v>
      </c>
      <c r="D180" s="13">
        <v>1</v>
      </c>
      <c r="E180" s="13">
        <v>14</v>
      </c>
      <c r="F180" s="13">
        <v>50</v>
      </c>
      <c r="G180" s="13" t="s">
        <v>25</v>
      </c>
      <c r="H180" s="14">
        <v>11937</v>
      </c>
      <c r="I180" s="14">
        <v>4201</v>
      </c>
      <c r="J180" s="15">
        <v>0.59</v>
      </c>
      <c r="K180" s="13">
        <v>73</v>
      </c>
      <c r="L180" s="16">
        <v>749</v>
      </c>
      <c r="M180" s="17" t="s">
        <v>26</v>
      </c>
    </row>
    <row r="181" spans="2:13" x14ac:dyDescent="0.25">
      <c r="B181" s="12" t="s">
        <v>209</v>
      </c>
      <c r="C181" s="13" t="s">
        <v>210</v>
      </c>
      <c r="D181" s="13">
        <v>1</v>
      </c>
      <c r="E181" s="13">
        <v>14</v>
      </c>
      <c r="F181" s="13">
        <v>45</v>
      </c>
      <c r="G181" s="13" t="s">
        <v>25</v>
      </c>
      <c r="H181" s="14">
        <v>7548</v>
      </c>
      <c r="I181" s="14">
        <v>4318</v>
      </c>
      <c r="J181" s="15">
        <v>0.61</v>
      </c>
      <c r="K181" s="13">
        <v>69</v>
      </c>
      <c r="L181" s="16">
        <v>749</v>
      </c>
      <c r="M181" s="17" t="s">
        <v>26</v>
      </c>
    </row>
    <row r="182" spans="2:13" x14ac:dyDescent="0.25">
      <c r="B182" s="12" t="s">
        <v>209</v>
      </c>
      <c r="C182" s="13" t="s">
        <v>211</v>
      </c>
      <c r="D182" s="13">
        <v>1</v>
      </c>
      <c r="E182" s="13">
        <v>20</v>
      </c>
      <c r="F182" s="13">
        <v>65</v>
      </c>
      <c r="G182" s="13" t="s">
        <v>25</v>
      </c>
      <c r="H182" s="14">
        <v>12278</v>
      </c>
      <c r="I182" s="14">
        <v>5083</v>
      </c>
      <c r="J182" s="15">
        <v>0.6</v>
      </c>
      <c r="K182" s="13">
        <v>82</v>
      </c>
      <c r="L182" s="16">
        <v>749</v>
      </c>
      <c r="M182" s="17" t="s">
        <v>26</v>
      </c>
    </row>
    <row r="183" spans="2:13" x14ac:dyDescent="0.25">
      <c r="B183" s="12" t="s">
        <v>209</v>
      </c>
      <c r="C183" s="13" t="s">
        <v>212</v>
      </c>
      <c r="D183" s="13">
        <v>1</v>
      </c>
      <c r="E183" s="13">
        <v>20</v>
      </c>
      <c r="F183" s="13">
        <v>85</v>
      </c>
      <c r="G183" s="13" t="s">
        <v>25</v>
      </c>
      <c r="H183" s="14">
        <v>15072</v>
      </c>
      <c r="I183" s="14">
        <v>5575</v>
      </c>
      <c r="J183" s="15">
        <v>0.6</v>
      </c>
      <c r="K183" s="13">
        <v>87</v>
      </c>
      <c r="L183" s="16">
        <v>749</v>
      </c>
      <c r="M183" s="17" t="s">
        <v>26</v>
      </c>
    </row>
    <row r="184" spans="2:13" x14ac:dyDescent="0.25">
      <c r="B184" s="12" t="s">
        <v>209</v>
      </c>
      <c r="C184" s="13" t="s">
        <v>213</v>
      </c>
      <c r="D184" s="13">
        <v>1</v>
      </c>
      <c r="E184" s="13">
        <v>14</v>
      </c>
      <c r="F184" s="13">
        <v>35</v>
      </c>
      <c r="G184" s="13" t="s">
        <v>25</v>
      </c>
      <c r="H184" s="14">
        <v>9785</v>
      </c>
      <c r="I184" s="14">
        <v>7296</v>
      </c>
      <c r="J184" s="15">
        <v>0.5</v>
      </c>
      <c r="K184" s="13">
        <v>57</v>
      </c>
      <c r="L184" s="16">
        <v>749</v>
      </c>
      <c r="M184" s="17" t="s">
        <v>26</v>
      </c>
    </row>
    <row r="185" spans="2:13" x14ac:dyDescent="0.25">
      <c r="B185" s="12" t="s">
        <v>209</v>
      </c>
      <c r="C185" s="13" t="s">
        <v>214</v>
      </c>
      <c r="D185" s="13">
        <v>1</v>
      </c>
      <c r="E185" s="13">
        <v>14</v>
      </c>
      <c r="F185" s="13">
        <v>45</v>
      </c>
      <c r="G185" s="13" t="s">
        <v>25</v>
      </c>
      <c r="H185" s="14">
        <v>8192</v>
      </c>
      <c r="I185" s="14">
        <v>4636</v>
      </c>
      <c r="J185" s="15">
        <v>0.65</v>
      </c>
      <c r="K185" s="13">
        <v>78</v>
      </c>
      <c r="L185" s="16">
        <v>749</v>
      </c>
      <c r="M185" s="17" t="s">
        <v>26</v>
      </c>
    </row>
    <row r="186" spans="2:13" x14ac:dyDescent="0.25">
      <c r="B186" s="12" t="s">
        <v>209</v>
      </c>
      <c r="C186" s="13" t="s">
        <v>215</v>
      </c>
      <c r="D186" s="13">
        <v>1</v>
      </c>
      <c r="E186" s="13">
        <v>20</v>
      </c>
      <c r="F186" s="13">
        <v>65</v>
      </c>
      <c r="G186" s="13" t="s">
        <v>25</v>
      </c>
      <c r="H186" s="14">
        <v>11914</v>
      </c>
      <c r="I186" s="14">
        <v>4838</v>
      </c>
      <c r="J186" s="15">
        <v>0.66</v>
      </c>
      <c r="K186" s="13">
        <v>91</v>
      </c>
      <c r="L186" s="16">
        <v>749</v>
      </c>
      <c r="M186" s="17" t="s">
        <v>26</v>
      </c>
    </row>
    <row r="187" spans="2:13" x14ac:dyDescent="0.25">
      <c r="B187" s="12" t="s">
        <v>209</v>
      </c>
      <c r="C187" s="13" t="s">
        <v>216</v>
      </c>
      <c r="D187" s="13">
        <v>1</v>
      </c>
      <c r="E187" s="13">
        <v>20</v>
      </c>
      <c r="F187" s="13">
        <v>85</v>
      </c>
      <c r="G187" s="13" t="s">
        <v>25</v>
      </c>
      <c r="H187" s="14">
        <v>15039</v>
      </c>
      <c r="I187" s="14">
        <v>6075</v>
      </c>
      <c r="J187" s="15">
        <v>0.66</v>
      </c>
      <c r="K187" s="13">
        <v>100</v>
      </c>
      <c r="L187" s="16">
        <v>749</v>
      </c>
      <c r="M187" s="17" t="s">
        <v>26</v>
      </c>
    </row>
    <row r="188" spans="2:13" x14ac:dyDescent="0.25">
      <c r="B188" s="12" t="s">
        <v>209</v>
      </c>
      <c r="C188" s="13" t="s">
        <v>217</v>
      </c>
      <c r="D188" s="13">
        <v>2</v>
      </c>
      <c r="E188" s="13">
        <v>14</v>
      </c>
      <c r="F188" s="13">
        <v>45</v>
      </c>
      <c r="G188" s="13" t="s">
        <v>25</v>
      </c>
      <c r="H188" s="14">
        <v>7548</v>
      </c>
      <c r="I188" s="14">
        <v>4318</v>
      </c>
      <c r="J188" s="15">
        <v>0.61</v>
      </c>
      <c r="K188" s="13">
        <v>69</v>
      </c>
      <c r="L188" s="16">
        <v>749</v>
      </c>
      <c r="M188" s="17" t="s">
        <v>26</v>
      </c>
    </row>
    <row r="189" spans="2:13" x14ac:dyDescent="0.25">
      <c r="B189" s="12" t="s">
        <v>209</v>
      </c>
      <c r="C189" s="13" t="s">
        <v>218</v>
      </c>
      <c r="D189" s="13">
        <v>2</v>
      </c>
      <c r="E189" s="13">
        <v>20</v>
      </c>
      <c r="F189" s="13">
        <v>65</v>
      </c>
      <c r="G189" s="13" t="s">
        <v>25</v>
      </c>
      <c r="H189" s="14">
        <v>12278</v>
      </c>
      <c r="I189" s="14">
        <v>5083</v>
      </c>
      <c r="J189" s="15">
        <v>0.6</v>
      </c>
      <c r="K189" s="13">
        <v>82</v>
      </c>
      <c r="L189" s="16">
        <v>749</v>
      </c>
      <c r="M189" s="17" t="s">
        <v>26</v>
      </c>
    </row>
    <row r="190" spans="2:13" x14ac:dyDescent="0.25">
      <c r="B190" s="12" t="s">
        <v>209</v>
      </c>
      <c r="C190" s="13" t="s">
        <v>219</v>
      </c>
      <c r="D190" s="13">
        <v>2</v>
      </c>
      <c r="E190" s="13">
        <v>20</v>
      </c>
      <c r="F190" s="13">
        <v>85</v>
      </c>
      <c r="G190" s="13" t="s">
        <v>25</v>
      </c>
      <c r="H190" s="14">
        <v>15072</v>
      </c>
      <c r="I190" s="14">
        <v>5575</v>
      </c>
      <c r="J190" s="15">
        <v>0.6</v>
      </c>
      <c r="K190" s="13">
        <v>87</v>
      </c>
      <c r="L190" s="16">
        <v>749</v>
      </c>
      <c r="M190" s="17" t="s">
        <v>26</v>
      </c>
    </row>
    <row r="191" spans="2:13" x14ac:dyDescent="0.25">
      <c r="B191" s="12" t="s">
        <v>209</v>
      </c>
      <c r="C191" s="13" t="s">
        <v>220</v>
      </c>
      <c r="D191" s="13">
        <v>2</v>
      </c>
      <c r="E191" s="13">
        <v>14</v>
      </c>
      <c r="F191" s="13">
        <v>45</v>
      </c>
      <c r="G191" s="13" t="s">
        <v>25</v>
      </c>
      <c r="H191" s="14">
        <v>8192</v>
      </c>
      <c r="I191" s="14">
        <v>4636</v>
      </c>
      <c r="J191" s="15">
        <v>0.65</v>
      </c>
      <c r="K191" s="13">
        <v>78</v>
      </c>
      <c r="L191" s="16">
        <v>749</v>
      </c>
      <c r="M191" s="17" t="s">
        <v>26</v>
      </c>
    </row>
    <row r="192" spans="2:13" x14ac:dyDescent="0.25">
      <c r="B192" s="12" t="s">
        <v>209</v>
      </c>
      <c r="C192" s="13" t="s">
        <v>221</v>
      </c>
      <c r="D192" s="13">
        <v>2</v>
      </c>
      <c r="E192" s="13">
        <v>20</v>
      </c>
      <c r="F192" s="13">
        <v>65</v>
      </c>
      <c r="G192" s="13" t="s">
        <v>25</v>
      </c>
      <c r="H192" s="14">
        <v>11914</v>
      </c>
      <c r="I192" s="14">
        <v>4838</v>
      </c>
      <c r="J192" s="15">
        <v>0.66</v>
      </c>
      <c r="K192" s="13">
        <v>91</v>
      </c>
      <c r="L192" s="16">
        <v>749</v>
      </c>
      <c r="M192" s="17" t="s">
        <v>26</v>
      </c>
    </row>
    <row r="193" spans="2:13" x14ac:dyDescent="0.25">
      <c r="B193" s="12" t="s">
        <v>209</v>
      </c>
      <c r="C193" s="13" t="s">
        <v>222</v>
      </c>
      <c r="D193" s="13">
        <v>2</v>
      </c>
      <c r="E193" s="13">
        <v>20</v>
      </c>
      <c r="F193" s="13">
        <v>85</v>
      </c>
      <c r="G193" s="13" t="s">
        <v>25</v>
      </c>
      <c r="H193" s="14">
        <v>15039</v>
      </c>
      <c r="I193" s="14">
        <v>6075</v>
      </c>
      <c r="J193" s="15">
        <v>0.66</v>
      </c>
      <c r="K193" s="13">
        <v>100</v>
      </c>
      <c r="L193" s="16">
        <v>749</v>
      </c>
      <c r="M193" s="17" t="s">
        <v>26</v>
      </c>
    </row>
    <row r="194" spans="2:13" x14ac:dyDescent="0.25">
      <c r="B194" s="12" t="s">
        <v>209</v>
      </c>
      <c r="C194" s="13" t="s">
        <v>223</v>
      </c>
      <c r="D194" s="13">
        <v>3</v>
      </c>
      <c r="E194" s="13">
        <v>14</v>
      </c>
      <c r="F194" s="13">
        <v>45</v>
      </c>
      <c r="G194" s="13" t="s">
        <v>25</v>
      </c>
      <c r="H194" s="14">
        <v>7548</v>
      </c>
      <c r="I194" s="14">
        <v>4318</v>
      </c>
      <c r="J194" s="15">
        <v>0.61</v>
      </c>
      <c r="K194" s="13">
        <v>69</v>
      </c>
      <c r="L194" s="16">
        <v>749</v>
      </c>
      <c r="M194" s="17" t="s">
        <v>26</v>
      </c>
    </row>
    <row r="195" spans="2:13" x14ac:dyDescent="0.25">
      <c r="B195" s="12" t="s">
        <v>209</v>
      </c>
      <c r="C195" s="13" t="s">
        <v>224</v>
      </c>
      <c r="D195" s="13">
        <v>3</v>
      </c>
      <c r="E195" s="13">
        <v>20</v>
      </c>
      <c r="F195" s="13">
        <v>65</v>
      </c>
      <c r="G195" s="13" t="s">
        <v>25</v>
      </c>
      <c r="H195" s="14">
        <v>12278</v>
      </c>
      <c r="I195" s="14">
        <v>5083</v>
      </c>
      <c r="J195" s="15">
        <v>0.6</v>
      </c>
      <c r="K195" s="13">
        <v>82</v>
      </c>
      <c r="L195" s="16">
        <v>749</v>
      </c>
      <c r="M195" s="17" t="s">
        <v>26</v>
      </c>
    </row>
    <row r="196" spans="2:13" x14ac:dyDescent="0.25">
      <c r="B196" s="12" t="s">
        <v>209</v>
      </c>
      <c r="C196" s="13" t="s">
        <v>225</v>
      </c>
      <c r="D196" s="13">
        <v>3</v>
      </c>
      <c r="E196" s="13">
        <v>20</v>
      </c>
      <c r="F196" s="13">
        <v>85</v>
      </c>
      <c r="G196" s="13" t="s">
        <v>25</v>
      </c>
      <c r="H196" s="14">
        <v>15072</v>
      </c>
      <c r="I196" s="14">
        <v>5575</v>
      </c>
      <c r="J196" s="15">
        <v>0.6</v>
      </c>
      <c r="K196" s="13">
        <v>87</v>
      </c>
      <c r="L196" s="16">
        <v>749</v>
      </c>
      <c r="M196" s="17" t="s">
        <v>26</v>
      </c>
    </row>
    <row r="197" spans="2:13" x14ac:dyDescent="0.25">
      <c r="B197" s="12" t="s">
        <v>209</v>
      </c>
      <c r="C197" s="13" t="s">
        <v>226</v>
      </c>
      <c r="D197" s="13">
        <v>3</v>
      </c>
      <c r="E197" s="13">
        <v>14</v>
      </c>
      <c r="F197" s="13">
        <v>45</v>
      </c>
      <c r="G197" s="13" t="s">
        <v>25</v>
      </c>
      <c r="H197" s="14">
        <v>8192</v>
      </c>
      <c r="I197" s="14">
        <v>4636</v>
      </c>
      <c r="J197" s="15">
        <v>0.65</v>
      </c>
      <c r="K197" s="13">
        <v>78</v>
      </c>
      <c r="L197" s="16">
        <v>749</v>
      </c>
      <c r="M197" s="17" t="s">
        <v>26</v>
      </c>
    </row>
    <row r="198" spans="2:13" x14ac:dyDescent="0.25">
      <c r="B198" s="12" t="s">
        <v>209</v>
      </c>
      <c r="C198" s="13" t="s">
        <v>227</v>
      </c>
      <c r="D198" s="13">
        <v>3</v>
      </c>
      <c r="E198" s="13">
        <v>20</v>
      </c>
      <c r="F198" s="13">
        <v>65</v>
      </c>
      <c r="G198" s="13" t="s">
        <v>25</v>
      </c>
      <c r="H198" s="14">
        <v>11914</v>
      </c>
      <c r="I198" s="14">
        <v>4838</v>
      </c>
      <c r="J198" s="15">
        <v>0.66</v>
      </c>
      <c r="K198" s="13">
        <v>91</v>
      </c>
      <c r="L198" s="16">
        <v>749</v>
      </c>
      <c r="M198" s="17" t="s">
        <v>26</v>
      </c>
    </row>
    <row r="199" spans="2:13" x14ac:dyDescent="0.25">
      <c r="B199" s="12" t="s">
        <v>209</v>
      </c>
      <c r="C199" s="13" t="s">
        <v>228</v>
      </c>
      <c r="D199" s="13">
        <v>3</v>
      </c>
      <c r="E199" s="13">
        <v>20</v>
      </c>
      <c r="F199" s="13">
        <v>85</v>
      </c>
      <c r="G199" s="13" t="s">
        <v>25</v>
      </c>
      <c r="H199" s="14">
        <v>15039</v>
      </c>
      <c r="I199" s="14">
        <v>6075</v>
      </c>
      <c r="J199" s="15">
        <v>0.66</v>
      </c>
      <c r="K199" s="13">
        <v>100</v>
      </c>
      <c r="L199" s="16">
        <v>749</v>
      </c>
      <c r="M199" s="17" t="s">
        <v>26</v>
      </c>
    </row>
    <row r="200" spans="2:13" x14ac:dyDescent="0.25">
      <c r="B200" s="12" t="s">
        <v>209</v>
      </c>
      <c r="C200" s="13" t="s">
        <v>229</v>
      </c>
      <c r="D200" s="13">
        <v>4</v>
      </c>
      <c r="E200" s="13">
        <v>14</v>
      </c>
      <c r="F200" s="13">
        <v>45</v>
      </c>
      <c r="G200" s="13" t="s">
        <v>25</v>
      </c>
      <c r="H200" s="14">
        <v>7548</v>
      </c>
      <c r="I200" s="14">
        <v>4318</v>
      </c>
      <c r="J200" s="15">
        <v>0.61</v>
      </c>
      <c r="K200" s="13">
        <v>69</v>
      </c>
      <c r="L200" s="16">
        <v>749</v>
      </c>
      <c r="M200" s="17" t="s">
        <v>26</v>
      </c>
    </row>
    <row r="201" spans="2:13" x14ac:dyDescent="0.25">
      <c r="B201" s="12" t="s">
        <v>209</v>
      </c>
      <c r="C201" s="13" t="s">
        <v>230</v>
      </c>
      <c r="D201" s="13">
        <v>4</v>
      </c>
      <c r="E201" s="13">
        <v>20</v>
      </c>
      <c r="F201" s="13">
        <v>65</v>
      </c>
      <c r="G201" s="13" t="s">
        <v>25</v>
      </c>
      <c r="H201" s="14">
        <v>12278</v>
      </c>
      <c r="I201" s="14">
        <v>5083</v>
      </c>
      <c r="J201" s="15">
        <v>0.6</v>
      </c>
      <c r="K201" s="13">
        <v>82</v>
      </c>
      <c r="L201" s="16">
        <v>749</v>
      </c>
      <c r="M201" s="17" t="s">
        <v>26</v>
      </c>
    </row>
    <row r="202" spans="2:13" x14ac:dyDescent="0.25">
      <c r="B202" s="12" t="s">
        <v>209</v>
      </c>
      <c r="C202" s="13" t="s">
        <v>231</v>
      </c>
      <c r="D202" s="13">
        <v>4</v>
      </c>
      <c r="E202" s="13">
        <v>20</v>
      </c>
      <c r="F202" s="13">
        <v>85</v>
      </c>
      <c r="G202" s="13" t="s">
        <v>25</v>
      </c>
      <c r="H202" s="14">
        <v>15072</v>
      </c>
      <c r="I202" s="14">
        <v>5575</v>
      </c>
      <c r="J202" s="15">
        <v>0.6</v>
      </c>
      <c r="K202" s="13">
        <v>87</v>
      </c>
      <c r="L202" s="16">
        <v>749</v>
      </c>
      <c r="M202" s="17" t="s">
        <v>26</v>
      </c>
    </row>
    <row r="203" spans="2:13" x14ac:dyDescent="0.25">
      <c r="B203" s="12" t="s">
        <v>209</v>
      </c>
      <c r="C203" s="13" t="s">
        <v>232</v>
      </c>
      <c r="D203" s="13">
        <v>4</v>
      </c>
      <c r="E203" s="13">
        <v>14</v>
      </c>
      <c r="F203" s="13">
        <v>45</v>
      </c>
      <c r="G203" s="13" t="s">
        <v>25</v>
      </c>
      <c r="H203" s="14">
        <v>8192</v>
      </c>
      <c r="I203" s="14">
        <v>4636</v>
      </c>
      <c r="J203" s="15">
        <v>0.65</v>
      </c>
      <c r="K203" s="13">
        <v>78</v>
      </c>
      <c r="L203" s="16">
        <v>749</v>
      </c>
      <c r="M203" s="17" t="s">
        <v>26</v>
      </c>
    </row>
    <row r="204" spans="2:13" x14ac:dyDescent="0.25">
      <c r="B204" s="12" t="s">
        <v>209</v>
      </c>
      <c r="C204" s="13" t="s">
        <v>233</v>
      </c>
      <c r="D204" s="13">
        <v>4</v>
      </c>
      <c r="E204" s="13">
        <v>20</v>
      </c>
      <c r="F204" s="13">
        <v>65</v>
      </c>
      <c r="G204" s="13" t="s">
        <v>25</v>
      </c>
      <c r="H204" s="14">
        <v>11914</v>
      </c>
      <c r="I204" s="14">
        <v>4838</v>
      </c>
      <c r="J204" s="15">
        <v>0.66</v>
      </c>
      <c r="K204" s="13">
        <v>91</v>
      </c>
      <c r="L204" s="16">
        <v>749</v>
      </c>
      <c r="M204" s="17" t="s">
        <v>26</v>
      </c>
    </row>
    <row r="205" spans="2:13" x14ac:dyDescent="0.25">
      <c r="B205" s="12" t="s">
        <v>209</v>
      </c>
      <c r="C205" s="13" t="s">
        <v>234</v>
      </c>
      <c r="D205" s="13">
        <v>4</v>
      </c>
      <c r="E205" s="13">
        <v>20</v>
      </c>
      <c r="F205" s="13">
        <v>85</v>
      </c>
      <c r="G205" s="13" t="s">
        <v>25</v>
      </c>
      <c r="H205" s="14">
        <v>15039</v>
      </c>
      <c r="I205" s="14">
        <v>6075</v>
      </c>
      <c r="J205" s="15">
        <v>0.66</v>
      </c>
      <c r="K205" s="13">
        <v>100</v>
      </c>
      <c r="L205" s="16">
        <v>749</v>
      </c>
      <c r="M205" s="17" t="s">
        <v>26</v>
      </c>
    </row>
    <row r="206" spans="2:13" x14ac:dyDescent="0.25">
      <c r="B206" s="12" t="s">
        <v>31</v>
      </c>
      <c r="C206" s="13" t="s">
        <v>235</v>
      </c>
      <c r="D206" s="13">
        <v>1</v>
      </c>
      <c r="E206" s="13">
        <v>14</v>
      </c>
      <c r="F206" s="13">
        <v>50</v>
      </c>
      <c r="G206" s="13" t="s">
        <v>236</v>
      </c>
      <c r="H206" s="18">
        <v>1.63</v>
      </c>
      <c r="I206" s="294">
        <v>0.82</v>
      </c>
      <c r="J206" s="15">
        <v>0.84</v>
      </c>
      <c r="K206" s="13">
        <v>72</v>
      </c>
      <c r="L206" s="16">
        <v>650</v>
      </c>
      <c r="M206" s="17" t="s">
        <v>237</v>
      </c>
    </row>
    <row r="207" spans="2:13" x14ac:dyDescent="0.25">
      <c r="B207" s="12" t="s">
        <v>33</v>
      </c>
      <c r="C207" s="13" t="s">
        <v>238</v>
      </c>
      <c r="D207" s="13">
        <v>1</v>
      </c>
      <c r="E207" s="13">
        <v>14</v>
      </c>
      <c r="F207" s="13">
        <v>50</v>
      </c>
      <c r="G207" s="13" t="s">
        <v>236</v>
      </c>
      <c r="H207" s="18">
        <v>1.74</v>
      </c>
      <c r="I207" s="18">
        <v>0.8</v>
      </c>
      <c r="J207" s="15">
        <v>0.86</v>
      </c>
      <c r="K207" s="13">
        <v>45</v>
      </c>
      <c r="L207" s="16">
        <v>650</v>
      </c>
      <c r="M207" s="17" t="s">
        <v>237</v>
      </c>
    </row>
    <row r="208" spans="2:13" x14ac:dyDescent="0.25">
      <c r="B208" s="12" t="s">
        <v>35</v>
      </c>
      <c r="C208" s="13" t="s">
        <v>239</v>
      </c>
      <c r="D208" s="13">
        <v>2</v>
      </c>
      <c r="E208" s="13">
        <v>13</v>
      </c>
      <c r="F208" s="13">
        <v>30</v>
      </c>
      <c r="G208" s="13" t="s">
        <v>236</v>
      </c>
      <c r="H208" s="18">
        <v>1.37</v>
      </c>
      <c r="I208" s="18">
        <v>0.59</v>
      </c>
      <c r="J208" s="15">
        <v>0.88</v>
      </c>
      <c r="K208" s="13">
        <v>62</v>
      </c>
      <c r="L208" s="16">
        <v>650</v>
      </c>
      <c r="M208" s="17" t="s">
        <v>237</v>
      </c>
    </row>
    <row r="209" spans="2:13" x14ac:dyDescent="0.25">
      <c r="B209" s="12" t="s">
        <v>35</v>
      </c>
      <c r="C209" s="13" t="s">
        <v>240</v>
      </c>
      <c r="D209" s="13">
        <v>3</v>
      </c>
      <c r="E209" s="13">
        <v>13</v>
      </c>
      <c r="F209" s="13">
        <v>30</v>
      </c>
      <c r="G209" s="13" t="s">
        <v>236</v>
      </c>
      <c r="H209" s="18">
        <v>1.37</v>
      </c>
      <c r="I209" s="18">
        <v>0.59</v>
      </c>
      <c r="J209" s="15">
        <v>0.88</v>
      </c>
      <c r="K209" s="13">
        <v>62</v>
      </c>
      <c r="L209" s="16">
        <v>650</v>
      </c>
      <c r="M209" s="17" t="s">
        <v>237</v>
      </c>
    </row>
    <row r="210" spans="2:13" x14ac:dyDescent="0.25">
      <c r="B210" s="12" t="s">
        <v>35</v>
      </c>
      <c r="C210" s="13" t="s">
        <v>241</v>
      </c>
      <c r="D210" s="13">
        <v>4</v>
      </c>
      <c r="E210" s="13">
        <v>13</v>
      </c>
      <c r="F210" s="13">
        <v>30</v>
      </c>
      <c r="G210" s="13" t="s">
        <v>236</v>
      </c>
      <c r="H210" s="18">
        <v>1.37</v>
      </c>
      <c r="I210" s="18">
        <v>0.59</v>
      </c>
      <c r="J210" s="15">
        <v>0.88</v>
      </c>
      <c r="K210" s="13">
        <v>62</v>
      </c>
      <c r="L210" s="16">
        <v>650</v>
      </c>
      <c r="M210" s="17" t="s">
        <v>237</v>
      </c>
    </row>
    <row r="211" spans="2:13" x14ac:dyDescent="0.25">
      <c r="B211" s="12" t="s">
        <v>35</v>
      </c>
      <c r="C211" s="13" t="s">
        <v>242</v>
      </c>
      <c r="D211" s="13">
        <v>5</v>
      </c>
      <c r="E211" s="13">
        <v>13</v>
      </c>
      <c r="F211" s="13">
        <v>30</v>
      </c>
      <c r="G211" s="13" t="s">
        <v>236</v>
      </c>
      <c r="H211" s="18">
        <v>1.37</v>
      </c>
      <c r="I211" s="18">
        <v>0.59</v>
      </c>
      <c r="J211" s="15">
        <v>0.88</v>
      </c>
      <c r="K211" s="13">
        <v>62</v>
      </c>
      <c r="L211" s="16">
        <v>650</v>
      </c>
      <c r="M211" s="17" t="s">
        <v>237</v>
      </c>
    </row>
    <row r="212" spans="2:13" x14ac:dyDescent="0.25">
      <c r="B212" s="12" t="s">
        <v>35</v>
      </c>
      <c r="C212" s="13" t="s">
        <v>243</v>
      </c>
      <c r="D212" s="13">
        <v>1</v>
      </c>
      <c r="E212" s="13">
        <v>13</v>
      </c>
      <c r="F212" s="13">
        <v>30</v>
      </c>
      <c r="G212" s="13" t="s">
        <v>236</v>
      </c>
      <c r="H212" s="18">
        <v>1.55</v>
      </c>
      <c r="I212" s="18">
        <v>0.51</v>
      </c>
      <c r="J212" s="15">
        <v>0.89</v>
      </c>
      <c r="K212" s="13">
        <v>71</v>
      </c>
      <c r="L212" s="16">
        <v>650</v>
      </c>
      <c r="M212" s="17" t="s">
        <v>237</v>
      </c>
    </row>
    <row r="213" spans="2:13" x14ac:dyDescent="0.25">
      <c r="B213" s="12" t="s">
        <v>35</v>
      </c>
      <c r="C213" s="13" t="s">
        <v>244</v>
      </c>
      <c r="D213" s="13">
        <v>2</v>
      </c>
      <c r="E213" s="13">
        <v>13</v>
      </c>
      <c r="F213" s="13">
        <v>30</v>
      </c>
      <c r="G213" s="13" t="s">
        <v>236</v>
      </c>
      <c r="H213" s="18">
        <v>1.55</v>
      </c>
      <c r="I213" s="18">
        <v>0.51</v>
      </c>
      <c r="J213" s="15">
        <v>0.89</v>
      </c>
      <c r="K213" s="13">
        <v>71</v>
      </c>
      <c r="L213" s="16">
        <v>650</v>
      </c>
      <c r="M213" s="17" t="s">
        <v>237</v>
      </c>
    </row>
    <row r="214" spans="2:13" x14ac:dyDescent="0.25">
      <c r="B214" s="12" t="s">
        <v>35</v>
      </c>
      <c r="C214" s="13" t="s">
        <v>245</v>
      </c>
      <c r="D214" s="13">
        <v>3</v>
      </c>
      <c r="E214" s="13">
        <v>13</v>
      </c>
      <c r="F214" s="13">
        <v>30</v>
      </c>
      <c r="G214" s="13" t="s">
        <v>236</v>
      </c>
      <c r="H214" s="18">
        <v>1.55</v>
      </c>
      <c r="I214" s="18">
        <v>0.51</v>
      </c>
      <c r="J214" s="15">
        <v>0.89</v>
      </c>
      <c r="K214" s="13">
        <v>71</v>
      </c>
      <c r="L214" s="16">
        <v>650</v>
      </c>
      <c r="M214" s="17" t="s">
        <v>237</v>
      </c>
    </row>
    <row r="215" spans="2:13" x14ac:dyDescent="0.25">
      <c r="B215" s="12" t="s">
        <v>35</v>
      </c>
      <c r="C215" s="13" t="s">
        <v>246</v>
      </c>
      <c r="D215" s="13">
        <v>4</v>
      </c>
      <c r="E215" s="13">
        <v>13</v>
      </c>
      <c r="F215" s="13">
        <v>30</v>
      </c>
      <c r="G215" s="13" t="s">
        <v>236</v>
      </c>
      <c r="H215" s="18">
        <v>1.55</v>
      </c>
      <c r="I215" s="18">
        <v>0.51</v>
      </c>
      <c r="J215" s="15">
        <v>0.89</v>
      </c>
      <c r="K215" s="13">
        <v>71</v>
      </c>
      <c r="L215" s="16">
        <v>650</v>
      </c>
      <c r="M215" s="17" t="s">
        <v>237</v>
      </c>
    </row>
    <row r="216" spans="2:13" x14ac:dyDescent="0.25">
      <c r="B216" s="12" t="s">
        <v>35</v>
      </c>
      <c r="C216" s="13" t="s">
        <v>247</v>
      </c>
      <c r="D216" s="13">
        <v>1</v>
      </c>
      <c r="E216" s="13">
        <v>14</v>
      </c>
      <c r="F216" s="13">
        <v>50</v>
      </c>
      <c r="G216" s="13" t="s">
        <v>236</v>
      </c>
      <c r="H216" s="18" t="s">
        <v>125</v>
      </c>
      <c r="I216" s="294">
        <v>0.82</v>
      </c>
      <c r="J216" s="15">
        <v>0.84</v>
      </c>
      <c r="K216" s="13">
        <v>68</v>
      </c>
      <c r="L216" s="16">
        <v>650</v>
      </c>
      <c r="M216" s="17" t="s">
        <v>237</v>
      </c>
    </row>
    <row r="217" spans="2:13" x14ac:dyDescent="0.25">
      <c r="B217" s="12" t="s">
        <v>35</v>
      </c>
      <c r="C217" s="13" t="s">
        <v>248</v>
      </c>
      <c r="D217" s="13">
        <v>2</v>
      </c>
      <c r="E217" s="13">
        <v>14</v>
      </c>
      <c r="F217" s="13">
        <v>50</v>
      </c>
      <c r="G217" s="13" t="s">
        <v>236</v>
      </c>
      <c r="H217" s="18" t="s">
        <v>125</v>
      </c>
      <c r="I217" s="294">
        <v>0.82</v>
      </c>
      <c r="J217" s="15">
        <v>0.84</v>
      </c>
      <c r="K217" s="13">
        <v>68</v>
      </c>
      <c r="L217" s="16">
        <v>650</v>
      </c>
      <c r="M217" s="17" t="s">
        <v>237</v>
      </c>
    </row>
    <row r="218" spans="2:13" x14ac:dyDescent="0.25">
      <c r="B218" s="12" t="s">
        <v>35</v>
      </c>
      <c r="C218" s="13" t="s">
        <v>249</v>
      </c>
      <c r="D218" s="13">
        <v>3</v>
      </c>
      <c r="E218" s="13">
        <v>14</v>
      </c>
      <c r="F218" s="13">
        <v>50</v>
      </c>
      <c r="G218" s="13" t="s">
        <v>236</v>
      </c>
      <c r="H218" s="18" t="s">
        <v>125</v>
      </c>
      <c r="I218" s="294">
        <v>0.82</v>
      </c>
      <c r="J218" s="15">
        <v>0.84</v>
      </c>
      <c r="K218" s="13">
        <v>68</v>
      </c>
      <c r="L218" s="16">
        <v>650</v>
      </c>
      <c r="M218" s="17" t="s">
        <v>237</v>
      </c>
    </row>
    <row r="219" spans="2:13" x14ac:dyDescent="0.25">
      <c r="B219" s="12" t="s">
        <v>35</v>
      </c>
      <c r="C219" s="13" t="s">
        <v>250</v>
      </c>
      <c r="D219" s="13">
        <v>4</v>
      </c>
      <c r="E219" s="13">
        <v>14</v>
      </c>
      <c r="F219" s="13">
        <v>50</v>
      </c>
      <c r="G219" s="13" t="s">
        <v>236</v>
      </c>
      <c r="H219" s="18" t="s">
        <v>125</v>
      </c>
      <c r="I219" s="294">
        <v>0.82</v>
      </c>
      <c r="J219" s="15">
        <v>0.84</v>
      </c>
      <c r="K219" s="13">
        <v>68</v>
      </c>
      <c r="L219" s="16">
        <v>650</v>
      </c>
      <c r="M219" s="17" t="s">
        <v>237</v>
      </c>
    </row>
    <row r="220" spans="2:13" x14ac:dyDescent="0.25">
      <c r="B220" s="12" t="s">
        <v>35</v>
      </c>
      <c r="C220" s="13" t="s">
        <v>251</v>
      </c>
      <c r="D220" s="13">
        <v>1</v>
      </c>
      <c r="E220" s="13">
        <v>14</v>
      </c>
      <c r="F220" s="13">
        <v>50</v>
      </c>
      <c r="G220" s="13" t="s">
        <v>236</v>
      </c>
      <c r="H220" s="18" t="s">
        <v>125</v>
      </c>
      <c r="I220" s="294">
        <v>0.89</v>
      </c>
      <c r="J220" s="15">
        <v>0.87</v>
      </c>
      <c r="K220" s="13">
        <v>70</v>
      </c>
      <c r="L220" s="16">
        <v>650</v>
      </c>
      <c r="M220" s="17" t="s">
        <v>237</v>
      </c>
    </row>
    <row r="221" spans="2:13" x14ac:dyDescent="0.25">
      <c r="B221" s="12" t="s">
        <v>35</v>
      </c>
      <c r="C221" s="13" t="s">
        <v>252</v>
      </c>
      <c r="D221" s="13">
        <v>1</v>
      </c>
      <c r="E221" s="13">
        <v>14</v>
      </c>
      <c r="F221" s="13">
        <v>50</v>
      </c>
      <c r="G221" s="13" t="s">
        <v>236</v>
      </c>
      <c r="H221" s="18" t="s">
        <v>125</v>
      </c>
      <c r="I221" s="294">
        <v>0.89</v>
      </c>
      <c r="J221" s="15">
        <v>0.87</v>
      </c>
      <c r="K221" s="13">
        <v>70</v>
      </c>
      <c r="L221" s="16">
        <v>650</v>
      </c>
      <c r="M221" s="17" t="s">
        <v>237</v>
      </c>
    </row>
    <row r="222" spans="2:13" x14ac:dyDescent="0.25">
      <c r="B222" s="12" t="s">
        <v>35</v>
      </c>
      <c r="C222" s="13" t="s">
        <v>253</v>
      </c>
      <c r="D222" s="13">
        <v>2</v>
      </c>
      <c r="E222" s="13">
        <v>14</v>
      </c>
      <c r="F222" s="13">
        <v>50</v>
      </c>
      <c r="G222" s="13" t="s">
        <v>236</v>
      </c>
      <c r="H222" s="18" t="s">
        <v>125</v>
      </c>
      <c r="I222" s="294">
        <v>0.89</v>
      </c>
      <c r="J222" s="15">
        <v>0.87</v>
      </c>
      <c r="K222" s="13">
        <v>70</v>
      </c>
      <c r="L222" s="16">
        <v>650</v>
      </c>
      <c r="M222" s="17" t="s">
        <v>237</v>
      </c>
    </row>
    <row r="223" spans="2:13" x14ac:dyDescent="0.25">
      <c r="B223" s="12" t="s">
        <v>35</v>
      </c>
      <c r="C223" s="13" t="s">
        <v>254</v>
      </c>
      <c r="D223" s="13">
        <v>3</v>
      </c>
      <c r="E223" s="13">
        <v>14</v>
      </c>
      <c r="F223" s="13">
        <v>50</v>
      </c>
      <c r="G223" s="13" t="s">
        <v>236</v>
      </c>
      <c r="H223" s="18" t="s">
        <v>125</v>
      </c>
      <c r="I223" s="294">
        <v>0.89</v>
      </c>
      <c r="J223" s="15">
        <v>0.87</v>
      </c>
      <c r="K223" s="13">
        <v>70</v>
      </c>
      <c r="L223" s="16">
        <v>650</v>
      </c>
      <c r="M223" s="17" t="s">
        <v>237</v>
      </c>
    </row>
    <row r="224" spans="2:13" x14ac:dyDescent="0.25">
      <c r="B224" s="12" t="s">
        <v>35</v>
      </c>
      <c r="C224" s="13" t="s">
        <v>255</v>
      </c>
      <c r="D224" s="13">
        <v>4</v>
      </c>
      <c r="E224" s="13">
        <v>14</v>
      </c>
      <c r="F224" s="13">
        <v>50</v>
      </c>
      <c r="G224" s="13" t="s">
        <v>236</v>
      </c>
      <c r="H224" s="18" t="s">
        <v>125</v>
      </c>
      <c r="I224" s="294">
        <v>0.89</v>
      </c>
      <c r="J224" s="15">
        <v>0.87</v>
      </c>
      <c r="K224" s="13">
        <v>70</v>
      </c>
      <c r="L224" s="16">
        <v>650</v>
      </c>
      <c r="M224" s="17" t="s">
        <v>237</v>
      </c>
    </row>
    <row r="225" spans="2:13" x14ac:dyDescent="0.25">
      <c r="B225" s="12" t="s">
        <v>35</v>
      </c>
      <c r="C225" s="13" t="s">
        <v>256</v>
      </c>
      <c r="D225" s="13">
        <v>1</v>
      </c>
      <c r="E225" s="13">
        <v>14</v>
      </c>
      <c r="F225" s="13">
        <v>35</v>
      </c>
      <c r="G225" s="13" t="s">
        <v>236</v>
      </c>
      <c r="H225" s="18">
        <v>1.47</v>
      </c>
      <c r="I225" s="18">
        <v>0.62</v>
      </c>
      <c r="J225" s="15">
        <v>0.87</v>
      </c>
      <c r="K225" s="13">
        <v>58</v>
      </c>
      <c r="L225" s="16">
        <v>650</v>
      </c>
      <c r="M225" s="17" t="s">
        <v>237</v>
      </c>
    </row>
    <row r="226" spans="2:13" x14ac:dyDescent="0.25">
      <c r="B226" s="12" t="s">
        <v>35</v>
      </c>
      <c r="C226" s="13" t="s">
        <v>257</v>
      </c>
      <c r="D226" s="13">
        <v>1</v>
      </c>
      <c r="E226" s="13">
        <v>14</v>
      </c>
      <c r="F226" s="13">
        <v>50</v>
      </c>
      <c r="G226" s="13" t="s">
        <v>236</v>
      </c>
      <c r="H226" s="18">
        <v>1.61</v>
      </c>
      <c r="I226" s="294">
        <v>0.81</v>
      </c>
      <c r="J226" s="15">
        <v>0.86</v>
      </c>
      <c r="K226" s="13">
        <v>77</v>
      </c>
      <c r="L226" s="16">
        <v>650</v>
      </c>
      <c r="M226" s="17" t="s">
        <v>237</v>
      </c>
    </row>
    <row r="227" spans="2:13" x14ac:dyDescent="0.25">
      <c r="B227" s="12" t="s">
        <v>35</v>
      </c>
      <c r="C227" s="13" t="s">
        <v>258</v>
      </c>
      <c r="D227" s="13">
        <v>2</v>
      </c>
      <c r="E227" s="13">
        <v>14</v>
      </c>
      <c r="F227" s="13">
        <v>35</v>
      </c>
      <c r="G227" s="13" t="s">
        <v>236</v>
      </c>
      <c r="H227" s="18">
        <v>1.47</v>
      </c>
      <c r="I227" s="18">
        <v>0.62</v>
      </c>
      <c r="J227" s="15">
        <v>0.87</v>
      </c>
      <c r="K227" s="13">
        <v>58</v>
      </c>
      <c r="L227" s="16">
        <v>650</v>
      </c>
      <c r="M227" s="17" t="s">
        <v>237</v>
      </c>
    </row>
    <row r="228" spans="2:13" x14ac:dyDescent="0.25">
      <c r="B228" s="12" t="s">
        <v>35</v>
      </c>
      <c r="C228" s="13" t="s">
        <v>259</v>
      </c>
      <c r="D228" s="13">
        <v>2</v>
      </c>
      <c r="E228" s="13">
        <v>14</v>
      </c>
      <c r="F228" s="13">
        <v>50</v>
      </c>
      <c r="G228" s="13" t="s">
        <v>236</v>
      </c>
      <c r="H228" s="18">
        <v>1.61</v>
      </c>
      <c r="I228" s="294">
        <v>0.81</v>
      </c>
      <c r="J228" s="15">
        <v>0.86</v>
      </c>
      <c r="K228" s="13">
        <v>77</v>
      </c>
      <c r="L228" s="16">
        <v>650</v>
      </c>
      <c r="M228" s="17" t="s">
        <v>237</v>
      </c>
    </row>
    <row r="229" spans="2:13" x14ac:dyDescent="0.25">
      <c r="B229" s="12" t="s">
        <v>35</v>
      </c>
      <c r="C229" s="13" t="s">
        <v>260</v>
      </c>
      <c r="D229" s="13">
        <v>3</v>
      </c>
      <c r="E229" s="13">
        <v>14</v>
      </c>
      <c r="F229" s="13">
        <v>35</v>
      </c>
      <c r="G229" s="13" t="s">
        <v>236</v>
      </c>
      <c r="H229" s="18">
        <v>1.47</v>
      </c>
      <c r="I229" s="18">
        <v>0.62</v>
      </c>
      <c r="J229" s="15">
        <v>0.87</v>
      </c>
      <c r="K229" s="13">
        <v>58</v>
      </c>
      <c r="L229" s="16">
        <v>650</v>
      </c>
      <c r="M229" s="17" t="s">
        <v>237</v>
      </c>
    </row>
    <row r="230" spans="2:13" x14ac:dyDescent="0.25">
      <c r="B230" s="12" t="s">
        <v>35</v>
      </c>
      <c r="C230" s="13" t="s">
        <v>261</v>
      </c>
      <c r="D230" s="13">
        <v>3</v>
      </c>
      <c r="E230" s="13">
        <v>14</v>
      </c>
      <c r="F230" s="13">
        <v>50</v>
      </c>
      <c r="G230" s="13" t="s">
        <v>236</v>
      </c>
      <c r="H230" s="18">
        <v>1.61</v>
      </c>
      <c r="I230" s="294">
        <v>0.81</v>
      </c>
      <c r="J230" s="15">
        <v>0.86</v>
      </c>
      <c r="K230" s="13">
        <v>77</v>
      </c>
      <c r="L230" s="16">
        <v>650</v>
      </c>
      <c r="M230" s="17" t="s">
        <v>237</v>
      </c>
    </row>
    <row r="231" spans="2:13" x14ac:dyDescent="0.25">
      <c r="B231" s="12" t="s">
        <v>35</v>
      </c>
      <c r="C231" s="13" t="s">
        <v>262</v>
      </c>
      <c r="D231" s="13">
        <v>4</v>
      </c>
      <c r="E231" s="13">
        <v>14</v>
      </c>
      <c r="F231" s="13">
        <v>35</v>
      </c>
      <c r="G231" s="13" t="s">
        <v>236</v>
      </c>
      <c r="H231" s="18">
        <v>1.47</v>
      </c>
      <c r="I231" s="18">
        <v>0.62</v>
      </c>
      <c r="J231" s="15">
        <v>0.87</v>
      </c>
      <c r="K231" s="13">
        <v>58</v>
      </c>
      <c r="L231" s="16">
        <v>650</v>
      </c>
      <c r="M231" s="17" t="s">
        <v>237</v>
      </c>
    </row>
    <row r="232" spans="2:13" x14ac:dyDescent="0.25">
      <c r="B232" s="12" t="s">
        <v>35</v>
      </c>
      <c r="C232" s="13" t="s">
        <v>263</v>
      </c>
      <c r="D232" s="13">
        <v>4</v>
      </c>
      <c r="E232" s="13">
        <v>14</v>
      </c>
      <c r="F232" s="13">
        <v>50</v>
      </c>
      <c r="G232" s="13" t="s">
        <v>236</v>
      </c>
      <c r="H232" s="18">
        <v>1.61</v>
      </c>
      <c r="I232" s="294">
        <v>0.81</v>
      </c>
      <c r="J232" s="15">
        <v>0.86</v>
      </c>
      <c r="K232" s="13">
        <v>77</v>
      </c>
      <c r="L232" s="16">
        <v>650</v>
      </c>
      <c r="M232" s="17" t="s">
        <v>237</v>
      </c>
    </row>
    <row r="233" spans="2:13" x14ac:dyDescent="0.25">
      <c r="B233" s="12" t="s">
        <v>35</v>
      </c>
      <c r="C233" s="13" t="s">
        <v>264</v>
      </c>
      <c r="D233" s="13">
        <v>5</v>
      </c>
      <c r="E233" s="13">
        <v>14</v>
      </c>
      <c r="F233" s="13">
        <v>35</v>
      </c>
      <c r="G233" s="13" t="s">
        <v>236</v>
      </c>
      <c r="H233" s="18">
        <v>1.47</v>
      </c>
      <c r="I233" s="18">
        <v>0.62</v>
      </c>
      <c r="J233" s="15">
        <v>0.87</v>
      </c>
      <c r="K233" s="13">
        <v>58</v>
      </c>
      <c r="L233" s="16">
        <v>650</v>
      </c>
      <c r="M233" s="17" t="s">
        <v>237</v>
      </c>
    </row>
    <row r="234" spans="2:13" x14ac:dyDescent="0.25">
      <c r="B234" s="12" t="s">
        <v>35</v>
      </c>
      <c r="C234" s="13" t="s">
        <v>265</v>
      </c>
      <c r="D234" s="13">
        <v>5</v>
      </c>
      <c r="E234" s="13">
        <v>14</v>
      </c>
      <c r="F234" s="13">
        <v>50</v>
      </c>
      <c r="G234" s="13" t="s">
        <v>236</v>
      </c>
      <c r="H234" s="18">
        <v>1.61</v>
      </c>
      <c r="I234" s="294">
        <v>0.81</v>
      </c>
      <c r="J234" s="15">
        <v>0.86</v>
      </c>
      <c r="K234" s="13">
        <v>77</v>
      </c>
      <c r="L234" s="16">
        <v>650</v>
      </c>
      <c r="M234" s="17" t="s">
        <v>237</v>
      </c>
    </row>
    <row r="235" spans="2:13" x14ac:dyDescent="0.25">
      <c r="B235" s="12" t="s">
        <v>35</v>
      </c>
      <c r="C235" s="13" t="s">
        <v>266</v>
      </c>
      <c r="D235" s="13">
        <v>1</v>
      </c>
      <c r="E235" s="13">
        <v>14</v>
      </c>
      <c r="F235" s="13">
        <v>50</v>
      </c>
      <c r="G235" s="13" t="s">
        <v>236</v>
      </c>
      <c r="H235" s="18">
        <v>1.79</v>
      </c>
      <c r="I235" s="18">
        <v>0.97</v>
      </c>
      <c r="J235" s="207">
        <v>0.81</v>
      </c>
      <c r="K235" s="13">
        <v>68</v>
      </c>
      <c r="L235" s="16">
        <v>650</v>
      </c>
      <c r="M235" s="17" t="s">
        <v>237</v>
      </c>
    </row>
    <row r="236" spans="2:13" x14ac:dyDescent="0.25">
      <c r="B236" s="12" t="s">
        <v>35</v>
      </c>
      <c r="C236" s="13" t="s">
        <v>267</v>
      </c>
      <c r="D236" s="13">
        <v>1</v>
      </c>
      <c r="E236" s="13">
        <v>14</v>
      </c>
      <c r="F236" s="13">
        <v>50</v>
      </c>
      <c r="G236" s="13" t="s">
        <v>236</v>
      </c>
      <c r="H236" s="18">
        <v>1.7</v>
      </c>
      <c r="I236" s="18">
        <v>0.77</v>
      </c>
      <c r="J236" s="15">
        <v>0.84</v>
      </c>
      <c r="K236" s="13">
        <v>72</v>
      </c>
      <c r="L236" s="16">
        <v>650</v>
      </c>
      <c r="M236" s="17" t="s">
        <v>237</v>
      </c>
    </row>
    <row r="237" spans="2:13" x14ac:dyDescent="0.25">
      <c r="B237" s="12" t="s">
        <v>35</v>
      </c>
      <c r="C237" s="13" t="s">
        <v>268</v>
      </c>
      <c r="D237" s="13">
        <v>1</v>
      </c>
      <c r="E237" s="13">
        <v>14</v>
      </c>
      <c r="F237" s="13">
        <v>50</v>
      </c>
      <c r="G237" s="13" t="s">
        <v>236</v>
      </c>
      <c r="H237" s="18">
        <v>1.52</v>
      </c>
      <c r="I237" s="18">
        <v>0.62</v>
      </c>
      <c r="J237" s="15">
        <v>0.87</v>
      </c>
      <c r="K237" s="13">
        <v>61</v>
      </c>
      <c r="L237" s="16">
        <v>650</v>
      </c>
      <c r="M237" s="17" t="s">
        <v>237</v>
      </c>
    </row>
    <row r="238" spans="2:13" x14ac:dyDescent="0.25">
      <c r="B238" s="12" t="s">
        <v>35</v>
      </c>
      <c r="C238" s="13" t="s">
        <v>269</v>
      </c>
      <c r="D238" s="13">
        <v>1</v>
      </c>
      <c r="E238" s="13">
        <v>14</v>
      </c>
      <c r="F238" s="13">
        <v>50</v>
      </c>
      <c r="G238" s="13" t="s">
        <v>236</v>
      </c>
      <c r="H238" s="18" t="s">
        <v>125</v>
      </c>
      <c r="I238" s="294">
        <v>0.89</v>
      </c>
      <c r="J238" s="15">
        <v>0.87</v>
      </c>
      <c r="K238" s="13">
        <v>70</v>
      </c>
      <c r="L238" s="16">
        <v>650</v>
      </c>
      <c r="M238" s="17" t="s">
        <v>237</v>
      </c>
    </row>
    <row r="239" spans="2:13" x14ac:dyDescent="0.25">
      <c r="B239" s="12" t="s">
        <v>35</v>
      </c>
      <c r="C239" s="13" t="s">
        <v>270</v>
      </c>
      <c r="D239" s="13">
        <v>1</v>
      </c>
      <c r="E239" s="13">
        <v>14</v>
      </c>
      <c r="F239" s="13">
        <v>50</v>
      </c>
      <c r="G239" s="13" t="s">
        <v>236</v>
      </c>
      <c r="H239" s="18">
        <v>1.65</v>
      </c>
      <c r="I239" s="18">
        <v>0.52</v>
      </c>
      <c r="J239" s="15">
        <v>0.89</v>
      </c>
      <c r="K239" s="13">
        <v>69</v>
      </c>
      <c r="L239" s="16">
        <v>650</v>
      </c>
      <c r="M239" s="17" t="s">
        <v>237</v>
      </c>
    </row>
    <row r="240" spans="2:13" x14ac:dyDescent="0.25">
      <c r="B240" s="12" t="s">
        <v>76</v>
      </c>
      <c r="C240" s="13" t="s">
        <v>271</v>
      </c>
      <c r="D240" s="13">
        <v>1</v>
      </c>
      <c r="E240" s="13">
        <v>24</v>
      </c>
      <c r="F240" s="13">
        <v>175</v>
      </c>
      <c r="G240" s="13" t="s">
        <v>236</v>
      </c>
      <c r="H240" s="18">
        <v>4.84</v>
      </c>
      <c r="I240" s="18">
        <v>0.95</v>
      </c>
      <c r="J240" s="15">
        <v>0.83</v>
      </c>
      <c r="K240" s="13">
        <v>150</v>
      </c>
      <c r="L240" s="16">
        <v>650</v>
      </c>
      <c r="M240" s="17" t="s">
        <v>237</v>
      </c>
    </row>
    <row r="241" spans="2:13" x14ac:dyDescent="0.25">
      <c r="B241" s="12" t="s">
        <v>76</v>
      </c>
      <c r="C241" s="13" t="s">
        <v>272</v>
      </c>
      <c r="D241" s="13">
        <v>1</v>
      </c>
      <c r="E241" s="13">
        <v>15</v>
      </c>
      <c r="F241" s="13">
        <v>50</v>
      </c>
      <c r="G241" s="13" t="s">
        <v>236</v>
      </c>
      <c r="H241" s="18">
        <v>2.23</v>
      </c>
      <c r="I241" s="18">
        <v>0.83</v>
      </c>
      <c r="J241" s="207">
        <v>0.82</v>
      </c>
      <c r="K241" s="13">
        <v>66</v>
      </c>
      <c r="L241" s="16">
        <v>650</v>
      </c>
      <c r="M241" s="17" t="s">
        <v>237</v>
      </c>
    </row>
    <row r="242" spans="2:13" x14ac:dyDescent="0.25">
      <c r="B242" s="12" t="s">
        <v>76</v>
      </c>
      <c r="C242" s="13" t="s">
        <v>273</v>
      </c>
      <c r="D242" s="13">
        <v>2</v>
      </c>
      <c r="E242" s="13">
        <v>15</v>
      </c>
      <c r="F242" s="13">
        <v>50</v>
      </c>
      <c r="G242" s="13" t="s">
        <v>236</v>
      </c>
      <c r="H242" s="18">
        <v>2.23</v>
      </c>
      <c r="I242" s="18">
        <v>0.83</v>
      </c>
      <c r="J242" s="207">
        <v>0.82</v>
      </c>
      <c r="K242" s="13">
        <v>66</v>
      </c>
      <c r="L242" s="16">
        <v>650</v>
      </c>
      <c r="M242" s="17" t="s">
        <v>237</v>
      </c>
    </row>
    <row r="243" spans="2:13" x14ac:dyDescent="0.25">
      <c r="B243" s="12" t="s">
        <v>76</v>
      </c>
      <c r="C243" s="13" t="s">
        <v>274</v>
      </c>
      <c r="D243" s="13">
        <v>3</v>
      </c>
      <c r="E243" s="13">
        <v>15</v>
      </c>
      <c r="F243" s="13">
        <v>50</v>
      </c>
      <c r="G243" s="13" t="s">
        <v>236</v>
      </c>
      <c r="H243" s="18">
        <v>2.23</v>
      </c>
      <c r="I243" s="18">
        <v>0.83</v>
      </c>
      <c r="J243" s="207">
        <v>0.82</v>
      </c>
      <c r="K243" s="13">
        <v>66</v>
      </c>
      <c r="L243" s="16">
        <v>650</v>
      </c>
      <c r="M243" s="17" t="s">
        <v>237</v>
      </c>
    </row>
    <row r="244" spans="2:13" x14ac:dyDescent="0.25">
      <c r="B244" s="12" t="s">
        <v>76</v>
      </c>
      <c r="C244" s="13" t="s">
        <v>275</v>
      </c>
      <c r="D244" s="13">
        <v>4</v>
      </c>
      <c r="E244" s="13">
        <v>15</v>
      </c>
      <c r="F244" s="13">
        <v>50</v>
      </c>
      <c r="G244" s="13" t="s">
        <v>236</v>
      </c>
      <c r="H244" s="18">
        <v>2.23</v>
      </c>
      <c r="I244" s="18">
        <v>0.83</v>
      </c>
      <c r="J244" s="207">
        <v>0.82</v>
      </c>
      <c r="K244" s="13">
        <v>66</v>
      </c>
      <c r="L244" s="16">
        <v>650</v>
      </c>
      <c r="M244" s="17" t="s">
        <v>237</v>
      </c>
    </row>
    <row r="245" spans="2:13" x14ac:dyDescent="0.25">
      <c r="B245" s="12" t="s">
        <v>76</v>
      </c>
      <c r="C245" s="13" t="s">
        <v>276</v>
      </c>
      <c r="D245" s="13">
        <v>5</v>
      </c>
      <c r="E245" s="13">
        <v>15</v>
      </c>
      <c r="F245" s="13">
        <v>50</v>
      </c>
      <c r="G245" s="13" t="s">
        <v>236</v>
      </c>
      <c r="H245" s="18">
        <v>2.23</v>
      </c>
      <c r="I245" s="18">
        <v>0.83</v>
      </c>
      <c r="J245" s="207">
        <v>0.82</v>
      </c>
      <c r="K245" s="13">
        <v>66</v>
      </c>
      <c r="L245" s="16">
        <v>650</v>
      </c>
      <c r="M245" s="17" t="s">
        <v>237</v>
      </c>
    </row>
    <row r="246" spans="2:13" x14ac:dyDescent="0.25">
      <c r="B246" s="12" t="s">
        <v>76</v>
      </c>
      <c r="C246" s="13" t="s">
        <v>277</v>
      </c>
      <c r="D246" s="13">
        <v>1</v>
      </c>
      <c r="E246" s="13">
        <v>13</v>
      </c>
      <c r="F246" s="13">
        <v>45</v>
      </c>
      <c r="G246" s="13" t="s">
        <v>236</v>
      </c>
      <c r="H246" s="18">
        <v>1.32</v>
      </c>
      <c r="I246" s="18">
        <v>0.7</v>
      </c>
      <c r="J246" s="15">
        <v>0.86</v>
      </c>
      <c r="K246" s="13">
        <v>53</v>
      </c>
      <c r="L246" s="16">
        <v>650</v>
      </c>
      <c r="M246" s="17" t="s">
        <v>237</v>
      </c>
    </row>
    <row r="247" spans="2:13" x14ac:dyDescent="0.25">
      <c r="B247" s="12" t="s">
        <v>76</v>
      </c>
      <c r="C247" s="13" t="s">
        <v>278</v>
      </c>
      <c r="D247" s="13">
        <v>1</v>
      </c>
      <c r="E247" s="13">
        <v>18.5</v>
      </c>
      <c r="F247" s="13">
        <v>60</v>
      </c>
      <c r="G247" s="13" t="s">
        <v>236</v>
      </c>
      <c r="H247" s="18">
        <v>1.52</v>
      </c>
      <c r="I247" s="18">
        <v>0.83</v>
      </c>
      <c r="J247" s="15">
        <v>0.89</v>
      </c>
      <c r="K247" s="13">
        <v>77</v>
      </c>
      <c r="L247" s="16">
        <v>650</v>
      </c>
      <c r="M247" s="17" t="s">
        <v>237</v>
      </c>
    </row>
    <row r="248" spans="2:13" x14ac:dyDescent="0.25">
      <c r="B248" s="12" t="s">
        <v>76</v>
      </c>
      <c r="C248" s="13" t="s">
        <v>279</v>
      </c>
      <c r="D248" s="13">
        <v>1</v>
      </c>
      <c r="E248" s="13">
        <v>18.5</v>
      </c>
      <c r="F248" s="13">
        <v>75</v>
      </c>
      <c r="G248" s="13" t="s">
        <v>236</v>
      </c>
      <c r="H248" s="18">
        <v>3.17</v>
      </c>
      <c r="I248" s="18">
        <v>0.93</v>
      </c>
      <c r="J248" s="15">
        <v>0.85</v>
      </c>
      <c r="K248" s="13">
        <v>96</v>
      </c>
      <c r="L248" s="16">
        <v>650</v>
      </c>
      <c r="M248" s="17" t="s">
        <v>237</v>
      </c>
    </row>
    <row r="249" spans="2:13" x14ac:dyDescent="0.25">
      <c r="B249" s="12" t="s">
        <v>79</v>
      </c>
      <c r="C249" s="13" t="s">
        <v>280</v>
      </c>
      <c r="D249" s="13">
        <v>1</v>
      </c>
      <c r="E249" s="13">
        <v>12</v>
      </c>
      <c r="F249" s="13">
        <v>30</v>
      </c>
      <c r="G249" s="13" t="s">
        <v>236</v>
      </c>
      <c r="H249" s="18">
        <v>1.49</v>
      </c>
      <c r="I249" s="18">
        <v>0.72</v>
      </c>
      <c r="J249" s="15">
        <v>0.85</v>
      </c>
      <c r="K249" s="13">
        <v>59</v>
      </c>
      <c r="L249" s="16">
        <v>650</v>
      </c>
      <c r="M249" s="17" t="s">
        <v>237</v>
      </c>
    </row>
    <row r="250" spans="2:13" x14ac:dyDescent="0.25">
      <c r="B250" s="12" t="s">
        <v>79</v>
      </c>
      <c r="C250" s="13" t="s">
        <v>281</v>
      </c>
      <c r="D250" s="13">
        <v>1</v>
      </c>
      <c r="E250" s="13">
        <v>14</v>
      </c>
      <c r="F250" s="13">
        <v>30</v>
      </c>
      <c r="G250" s="13" t="s">
        <v>236</v>
      </c>
      <c r="H250" s="18">
        <v>1.59</v>
      </c>
      <c r="I250" s="18">
        <v>0.76</v>
      </c>
      <c r="J250" s="15">
        <v>0.86</v>
      </c>
      <c r="K250" s="13">
        <v>61</v>
      </c>
      <c r="L250" s="16">
        <v>650</v>
      </c>
      <c r="M250" s="17" t="s">
        <v>237</v>
      </c>
    </row>
    <row r="251" spans="2:13" x14ac:dyDescent="0.25">
      <c r="B251" s="12" t="s">
        <v>79</v>
      </c>
      <c r="C251" s="13" t="s">
        <v>282</v>
      </c>
      <c r="D251" s="13">
        <v>2</v>
      </c>
      <c r="E251" s="13">
        <v>12</v>
      </c>
      <c r="F251" s="13">
        <v>30</v>
      </c>
      <c r="G251" s="13" t="s">
        <v>236</v>
      </c>
      <c r="H251" s="18">
        <v>1.49</v>
      </c>
      <c r="I251" s="18">
        <v>0.72</v>
      </c>
      <c r="J251" s="15">
        <v>0.85</v>
      </c>
      <c r="K251" s="13">
        <v>59</v>
      </c>
      <c r="L251" s="16">
        <v>650</v>
      </c>
      <c r="M251" s="17" t="s">
        <v>237</v>
      </c>
    </row>
    <row r="252" spans="2:13" x14ac:dyDescent="0.25">
      <c r="B252" s="12" t="s">
        <v>79</v>
      </c>
      <c r="C252" s="13" t="s">
        <v>283</v>
      </c>
      <c r="D252" s="13">
        <v>2</v>
      </c>
      <c r="E252" s="13">
        <v>14</v>
      </c>
      <c r="F252" s="13">
        <v>30</v>
      </c>
      <c r="G252" s="13" t="s">
        <v>236</v>
      </c>
      <c r="H252" s="18">
        <v>1.59</v>
      </c>
      <c r="I252" s="18">
        <v>0.76</v>
      </c>
      <c r="J252" s="15">
        <v>0.86</v>
      </c>
      <c r="K252" s="13">
        <v>61</v>
      </c>
      <c r="L252" s="16">
        <v>650</v>
      </c>
      <c r="M252" s="17" t="s">
        <v>237</v>
      </c>
    </row>
    <row r="253" spans="2:13" x14ac:dyDescent="0.25">
      <c r="B253" s="12" t="s">
        <v>79</v>
      </c>
      <c r="C253" s="13" t="s">
        <v>284</v>
      </c>
      <c r="D253" s="13">
        <v>3</v>
      </c>
      <c r="E253" s="13">
        <v>12</v>
      </c>
      <c r="F253" s="13">
        <v>30</v>
      </c>
      <c r="G253" s="13" t="s">
        <v>236</v>
      </c>
      <c r="H253" s="18">
        <v>1.49</v>
      </c>
      <c r="I253" s="18">
        <v>0.72</v>
      </c>
      <c r="J253" s="15">
        <v>0.85</v>
      </c>
      <c r="K253" s="13">
        <v>59</v>
      </c>
      <c r="L253" s="16">
        <v>650</v>
      </c>
      <c r="M253" s="17" t="s">
        <v>237</v>
      </c>
    </row>
    <row r="254" spans="2:13" x14ac:dyDescent="0.25">
      <c r="B254" s="12" t="s">
        <v>79</v>
      </c>
      <c r="C254" s="13" t="s">
        <v>285</v>
      </c>
      <c r="D254" s="13">
        <v>3</v>
      </c>
      <c r="E254" s="13">
        <v>14</v>
      </c>
      <c r="F254" s="13">
        <v>30</v>
      </c>
      <c r="G254" s="13" t="s">
        <v>236</v>
      </c>
      <c r="H254" s="18">
        <v>1.59</v>
      </c>
      <c r="I254" s="18">
        <v>0.76</v>
      </c>
      <c r="J254" s="15">
        <v>0.86</v>
      </c>
      <c r="K254" s="13">
        <v>61</v>
      </c>
      <c r="L254" s="16">
        <v>650</v>
      </c>
      <c r="M254" s="17" t="s">
        <v>237</v>
      </c>
    </row>
    <row r="255" spans="2:13" x14ac:dyDescent="0.25">
      <c r="B255" s="12" t="s">
        <v>79</v>
      </c>
      <c r="C255" s="13" t="s">
        <v>286</v>
      </c>
      <c r="D255" s="13">
        <v>4</v>
      </c>
      <c r="E255" s="13">
        <v>12</v>
      </c>
      <c r="F255" s="13">
        <v>30</v>
      </c>
      <c r="G255" s="13" t="s">
        <v>236</v>
      </c>
      <c r="H255" s="18">
        <v>1.49</v>
      </c>
      <c r="I255" s="18">
        <v>0.72</v>
      </c>
      <c r="J255" s="15">
        <v>0.85</v>
      </c>
      <c r="K255" s="13">
        <v>59</v>
      </c>
      <c r="L255" s="16">
        <v>650</v>
      </c>
      <c r="M255" s="17" t="s">
        <v>237</v>
      </c>
    </row>
    <row r="256" spans="2:13" x14ac:dyDescent="0.25">
      <c r="B256" s="12" t="s">
        <v>79</v>
      </c>
      <c r="C256" s="13" t="s">
        <v>287</v>
      </c>
      <c r="D256" s="13">
        <v>4</v>
      </c>
      <c r="E256" s="13">
        <v>14</v>
      </c>
      <c r="F256" s="13">
        <v>30</v>
      </c>
      <c r="G256" s="13" t="s">
        <v>236</v>
      </c>
      <c r="H256" s="18">
        <v>1.59</v>
      </c>
      <c r="I256" s="18">
        <v>0.76</v>
      </c>
      <c r="J256" s="15">
        <v>0.86</v>
      </c>
      <c r="K256" s="13">
        <v>61</v>
      </c>
      <c r="L256" s="16">
        <v>650</v>
      </c>
      <c r="M256" s="17" t="s">
        <v>237</v>
      </c>
    </row>
    <row r="257" spans="2:13" x14ac:dyDescent="0.25">
      <c r="B257" s="12" t="s">
        <v>79</v>
      </c>
      <c r="C257" s="13" t="s">
        <v>288</v>
      </c>
      <c r="D257" s="13">
        <v>3</v>
      </c>
      <c r="E257" s="13">
        <v>12</v>
      </c>
      <c r="F257" s="13">
        <v>30</v>
      </c>
      <c r="G257" s="13" t="s">
        <v>236</v>
      </c>
      <c r="H257" s="18">
        <v>1.36</v>
      </c>
      <c r="I257" s="294">
        <v>0.81</v>
      </c>
      <c r="J257" s="15">
        <v>0.85</v>
      </c>
      <c r="K257" s="13">
        <v>64</v>
      </c>
      <c r="L257" s="16">
        <v>650</v>
      </c>
      <c r="M257" s="17" t="s">
        <v>237</v>
      </c>
    </row>
    <row r="258" spans="2:13" x14ac:dyDescent="0.25">
      <c r="B258" s="12" t="s">
        <v>79</v>
      </c>
      <c r="C258" s="13" t="s">
        <v>289</v>
      </c>
      <c r="D258" s="13">
        <v>4</v>
      </c>
      <c r="E258" s="13">
        <v>12</v>
      </c>
      <c r="F258" s="13">
        <v>30</v>
      </c>
      <c r="G258" s="13" t="s">
        <v>236</v>
      </c>
      <c r="H258" s="18">
        <v>1.36</v>
      </c>
      <c r="I258" s="294">
        <v>0.81</v>
      </c>
      <c r="J258" s="15">
        <v>0.85</v>
      </c>
      <c r="K258" s="13">
        <v>64</v>
      </c>
      <c r="L258" s="16">
        <v>650</v>
      </c>
      <c r="M258" s="17" t="s">
        <v>237</v>
      </c>
    </row>
    <row r="259" spans="2:13" x14ac:dyDescent="0.25">
      <c r="B259" s="12" t="s">
        <v>79</v>
      </c>
      <c r="C259" s="13" t="s">
        <v>290</v>
      </c>
      <c r="D259" s="13">
        <v>1</v>
      </c>
      <c r="E259" s="13">
        <v>12</v>
      </c>
      <c r="F259" s="13">
        <v>30</v>
      </c>
      <c r="G259" s="13" t="s">
        <v>236</v>
      </c>
      <c r="H259" s="18">
        <v>1.42</v>
      </c>
      <c r="I259" s="18">
        <v>0.73</v>
      </c>
      <c r="J259" s="15">
        <v>0.86</v>
      </c>
      <c r="K259" s="13">
        <v>62</v>
      </c>
      <c r="L259" s="16">
        <v>650</v>
      </c>
      <c r="M259" s="17" t="s">
        <v>237</v>
      </c>
    </row>
    <row r="260" spans="2:13" x14ac:dyDescent="0.25">
      <c r="B260" s="12" t="s">
        <v>79</v>
      </c>
      <c r="C260" s="13" t="s">
        <v>291</v>
      </c>
      <c r="D260" s="13">
        <v>1</v>
      </c>
      <c r="E260" s="13">
        <v>12</v>
      </c>
      <c r="F260" s="13">
        <v>30</v>
      </c>
      <c r="G260" s="13" t="s">
        <v>236</v>
      </c>
      <c r="H260" s="18">
        <v>1.52</v>
      </c>
      <c r="I260" s="18">
        <v>0.79</v>
      </c>
      <c r="J260" s="15">
        <v>0.85</v>
      </c>
      <c r="K260" s="13">
        <v>57</v>
      </c>
      <c r="L260" s="16">
        <v>650</v>
      </c>
      <c r="M260" s="17" t="s">
        <v>237</v>
      </c>
    </row>
    <row r="261" spans="2:13" x14ac:dyDescent="0.25">
      <c r="B261" s="12" t="s">
        <v>79</v>
      </c>
      <c r="C261" s="13" t="s">
        <v>292</v>
      </c>
      <c r="D261" s="13">
        <v>2</v>
      </c>
      <c r="E261" s="13">
        <v>12</v>
      </c>
      <c r="F261" s="13">
        <v>30</v>
      </c>
      <c r="G261" s="13" t="s">
        <v>236</v>
      </c>
      <c r="H261" s="18">
        <v>1.42</v>
      </c>
      <c r="I261" s="18">
        <v>0.73</v>
      </c>
      <c r="J261" s="15">
        <v>0.86</v>
      </c>
      <c r="K261" s="13">
        <v>62</v>
      </c>
      <c r="L261" s="16">
        <v>650</v>
      </c>
      <c r="M261" s="17" t="s">
        <v>237</v>
      </c>
    </row>
    <row r="262" spans="2:13" x14ac:dyDescent="0.25">
      <c r="B262" s="12" t="s">
        <v>79</v>
      </c>
      <c r="C262" s="13" t="s">
        <v>293</v>
      </c>
      <c r="D262" s="13">
        <v>2</v>
      </c>
      <c r="E262" s="13">
        <v>12</v>
      </c>
      <c r="F262" s="13">
        <v>30</v>
      </c>
      <c r="G262" s="13" t="s">
        <v>236</v>
      </c>
      <c r="H262" s="18">
        <v>1.52</v>
      </c>
      <c r="I262" s="18">
        <v>0.79</v>
      </c>
      <c r="J262" s="15">
        <v>0.85</v>
      </c>
      <c r="K262" s="13">
        <v>57</v>
      </c>
      <c r="L262" s="16">
        <v>650</v>
      </c>
      <c r="M262" s="17" t="s">
        <v>237</v>
      </c>
    </row>
    <row r="263" spans="2:13" x14ac:dyDescent="0.25">
      <c r="B263" s="12" t="s">
        <v>79</v>
      </c>
      <c r="C263" s="13" t="s">
        <v>294</v>
      </c>
      <c r="D263" s="13">
        <v>3</v>
      </c>
      <c r="E263" s="13">
        <v>12</v>
      </c>
      <c r="F263" s="13">
        <v>30</v>
      </c>
      <c r="G263" s="13" t="s">
        <v>236</v>
      </c>
      <c r="H263" s="18">
        <v>1.42</v>
      </c>
      <c r="I263" s="18">
        <v>0.73</v>
      </c>
      <c r="J263" s="15">
        <v>0.86</v>
      </c>
      <c r="K263" s="13">
        <v>62</v>
      </c>
      <c r="L263" s="16">
        <v>650</v>
      </c>
      <c r="M263" s="17" t="s">
        <v>237</v>
      </c>
    </row>
    <row r="264" spans="2:13" x14ac:dyDescent="0.25">
      <c r="B264" s="12" t="s">
        <v>79</v>
      </c>
      <c r="C264" s="13" t="s">
        <v>295</v>
      </c>
      <c r="D264" s="13">
        <v>3</v>
      </c>
      <c r="E264" s="13">
        <v>12</v>
      </c>
      <c r="F264" s="13">
        <v>30</v>
      </c>
      <c r="G264" s="13" t="s">
        <v>236</v>
      </c>
      <c r="H264" s="18">
        <v>1.52</v>
      </c>
      <c r="I264" s="18">
        <v>0.79</v>
      </c>
      <c r="J264" s="15">
        <v>0.85</v>
      </c>
      <c r="K264" s="13">
        <v>57</v>
      </c>
      <c r="L264" s="16">
        <v>650</v>
      </c>
      <c r="M264" s="17" t="s">
        <v>237</v>
      </c>
    </row>
    <row r="265" spans="2:13" x14ac:dyDescent="0.25">
      <c r="B265" s="12" t="s">
        <v>79</v>
      </c>
      <c r="C265" s="13" t="s">
        <v>296</v>
      </c>
      <c r="D265" s="13">
        <v>4</v>
      </c>
      <c r="E265" s="13">
        <v>12</v>
      </c>
      <c r="F265" s="13">
        <v>30</v>
      </c>
      <c r="G265" s="13" t="s">
        <v>236</v>
      </c>
      <c r="H265" s="18">
        <v>1.42</v>
      </c>
      <c r="I265" s="18">
        <v>0.73</v>
      </c>
      <c r="J265" s="15">
        <v>0.86</v>
      </c>
      <c r="K265" s="13">
        <v>62</v>
      </c>
      <c r="L265" s="16">
        <v>650</v>
      </c>
      <c r="M265" s="17" t="s">
        <v>237</v>
      </c>
    </row>
    <row r="266" spans="2:13" x14ac:dyDescent="0.25">
      <c r="B266" s="12" t="s">
        <v>79</v>
      </c>
      <c r="C266" s="13" t="s">
        <v>297</v>
      </c>
      <c r="D266" s="13">
        <v>4</v>
      </c>
      <c r="E266" s="13">
        <v>12</v>
      </c>
      <c r="F266" s="13">
        <v>30</v>
      </c>
      <c r="G266" s="13" t="s">
        <v>236</v>
      </c>
      <c r="H266" s="18">
        <v>1.52</v>
      </c>
      <c r="I266" s="18">
        <v>0.79</v>
      </c>
      <c r="J266" s="15">
        <v>0.85</v>
      </c>
      <c r="K266" s="13">
        <v>57</v>
      </c>
      <c r="L266" s="16">
        <v>650</v>
      </c>
      <c r="M266" s="17" t="s">
        <v>237</v>
      </c>
    </row>
    <row r="267" spans="2:13" x14ac:dyDescent="0.25">
      <c r="B267" s="12" t="s">
        <v>79</v>
      </c>
      <c r="C267" s="13" t="s">
        <v>298</v>
      </c>
      <c r="D267" s="13">
        <v>1</v>
      </c>
      <c r="E267" s="13">
        <v>14</v>
      </c>
      <c r="F267" s="13">
        <v>65</v>
      </c>
      <c r="G267" s="13" t="s">
        <v>236</v>
      </c>
      <c r="H267" s="18">
        <v>2.2999999999999998</v>
      </c>
      <c r="I267" s="18">
        <v>0.91</v>
      </c>
      <c r="J267" s="207">
        <v>0.8</v>
      </c>
      <c r="K267" s="13">
        <v>63</v>
      </c>
      <c r="L267" s="16">
        <v>650</v>
      </c>
      <c r="M267" s="17" t="s">
        <v>237</v>
      </c>
    </row>
    <row r="268" spans="2:13" x14ac:dyDescent="0.25">
      <c r="B268" s="12" t="s">
        <v>79</v>
      </c>
      <c r="C268" s="13" t="s">
        <v>299</v>
      </c>
      <c r="D268" s="13">
        <v>1</v>
      </c>
      <c r="E268" s="13">
        <v>14</v>
      </c>
      <c r="F268" s="13">
        <v>65</v>
      </c>
      <c r="G268" s="13" t="s">
        <v>236</v>
      </c>
      <c r="H268" s="18">
        <v>2.58</v>
      </c>
      <c r="I268" s="18">
        <v>0.75</v>
      </c>
      <c r="J268" s="15">
        <v>0.83</v>
      </c>
      <c r="K268" s="13">
        <v>69</v>
      </c>
      <c r="L268" s="16">
        <v>650</v>
      </c>
      <c r="M268" s="17" t="s">
        <v>237</v>
      </c>
    </row>
    <row r="269" spans="2:13" x14ac:dyDescent="0.25">
      <c r="B269" s="12" t="s">
        <v>79</v>
      </c>
      <c r="C269" s="13" t="s">
        <v>300</v>
      </c>
      <c r="D269" s="13">
        <v>2</v>
      </c>
      <c r="E269" s="13">
        <v>14</v>
      </c>
      <c r="F269" s="13">
        <v>65</v>
      </c>
      <c r="G269" s="13" t="s">
        <v>236</v>
      </c>
      <c r="H269" s="18">
        <v>2.2999999999999998</v>
      </c>
      <c r="I269" s="18">
        <v>0.91</v>
      </c>
      <c r="J269" s="207">
        <v>0.8</v>
      </c>
      <c r="K269" s="13">
        <v>63</v>
      </c>
      <c r="L269" s="16">
        <v>650</v>
      </c>
      <c r="M269" s="17" t="s">
        <v>237</v>
      </c>
    </row>
    <row r="270" spans="2:13" x14ac:dyDescent="0.25">
      <c r="B270" s="12" t="s">
        <v>79</v>
      </c>
      <c r="C270" s="13" t="s">
        <v>301</v>
      </c>
      <c r="D270" s="13">
        <v>2</v>
      </c>
      <c r="E270" s="13">
        <v>14</v>
      </c>
      <c r="F270" s="13">
        <v>65</v>
      </c>
      <c r="G270" s="13" t="s">
        <v>236</v>
      </c>
      <c r="H270" s="18">
        <v>2.58</v>
      </c>
      <c r="I270" s="18">
        <v>0.75</v>
      </c>
      <c r="J270" s="15">
        <v>0.83</v>
      </c>
      <c r="K270" s="13">
        <v>69</v>
      </c>
      <c r="L270" s="16">
        <v>650</v>
      </c>
      <c r="M270" s="17" t="s">
        <v>237</v>
      </c>
    </row>
    <row r="271" spans="2:13" x14ac:dyDescent="0.25">
      <c r="B271" s="12" t="s">
        <v>79</v>
      </c>
      <c r="C271" s="13" t="s">
        <v>302</v>
      </c>
      <c r="D271" s="13">
        <v>3</v>
      </c>
      <c r="E271" s="13">
        <v>14</v>
      </c>
      <c r="F271" s="13">
        <v>65</v>
      </c>
      <c r="G271" s="13" t="s">
        <v>236</v>
      </c>
      <c r="H271" s="18">
        <v>2.2999999999999998</v>
      </c>
      <c r="I271" s="18">
        <v>0.91</v>
      </c>
      <c r="J271" s="207">
        <v>0.8</v>
      </c>
      <c r="K271" s="13">
        <v>63</v>
      </c>
      <c r="L271" s="16">
        <v>650</v>
      </c>
      <c r="M271" s="17" t="s">
        <v>237</v>
      </c>
    </row>
    <row r="272" spans="2:13" x14ac:dyDescent="0.25">
      <c r="B272" s="12" t="s">
        <v>79</v>
      </c>
      <c r="C272" s="13" t="s">
        <v>303</v>
      </c>
      <c r="D272" s="13">
        <v>3</v>
      </c>
      <c r="E272" s="13">
        <v>14</v>
      </c>
      <c r="F272" s="13">
        <v>65</v>
      </c>
      <c r="G272" s="13" t="s">
        <v>236</v>
      </c>
      <c r="H272" s="18">
        <v>2.58</v>
      </c>
      <c r="I272" s="18">
        <v>0.75</v>
      </c>
      <c r="J272" s="15">
        <v>0.83</v>
      </c>
      <c r="K272" s="13">
        <v>69</v>
      </c>
      <c r="L272" s="16">
        <v>650</v>
      </c>
      <c r="M272" s="17" t="s">
        <v>237</v>
      </c>
    </row>
    <row r="273" spans="2:13" x14ac:dyDescent="0.25">
      <c r="B273" s="12" t="s">
        <v>79</v>
      </c>
      <c r="C273" s="13" t="s">
        <v>304</v>
      </c>
      <c r="D273" s="13">
        <v>1</v>
      </c>
      <c r="E273" s="13">
        <v>14</v>
      </c>
      <c r="F273" s="13">
        <v>65</v>
      </c>
      <c r="G273" s="13" t="s">
        <v>236</v>
      </c>
      <c r="H273" s="18">
        <v>2.2999999999999998</v>
      </c>
      <c r="I273" s="18">
        <v>0.91</v>
      </c>
      <c r="J273" s="207">
        <v>0.8</v>
      </c>
      <c r="K273" s="13">
        <v>63</v>
      </c>
      <c r="L273" s="16">
        <v>650</v>
      </c>
      <c r="M273" s="17" t="s">
        <v>237</v>
      </c>
    </row>
    <row r="274" spans="2:13" x14ac:dyDescent="0.25">
      <c r="B274" s="12" t="s">
        <v>79</v>
      </c>
      <c r="C274" s="13" t="s">
        <v>305</v>
      </c>
      <c r="D274" s="13">
        <v>1</v>
      </c>
      <c r="E274" s="13">
        <v>14</v>
      </c>
      <c r="F274" s="13">
        <v>65</v>
      </c>
      <c r="G274" s="13" t="s">
        <v>236</v>
      </c>
      <c r="H274" s="18">
        <v>2.58</v>
      </c>
      <c r="I274" s="18">
        <v>0.75</v>
      </c>
      <c r="J274" s="15">
        <v>0.83</v>
      </c>
      <c r="K274" s="13">
        <v>69</v>
      </c>
      <c r="L274" s="16">
        <v>650</v>
      </c>
      <c r="M274" s="17" t="s">
        <v>237</v>
      </c>
    </row>
    <row r="275" spans="2:13" x14ac:dyDescent="0.25">
      <c r="B275" s="12" t="s">
        <v>79</v>
      </c>
      <c r="C275" s="13" t="s">
        <v>306</v>
      </c>
      <c r="D275" s="13">
        <v>1</v>
      </c>
      <c r="E275" s="13">
        <v>16</v>
      </c>
      <c r="F275" s="13">
        <v>46</v>
      </c>
      <c r="G275" s="13" t="s">
        <v>236</v>
      </c>
      <c r="H275" s="18">
        <v>1.8</v>
      </c>
      <c r="I275" s="18">
        <v>0.7</v>
      </c>
      <c r="J275" s="207">
        <v>0.82</v>
      </c>
      <c r="K275" s="13">
        <v>71</v>
      </c>
      <c r="L275" s="16">
        <v>650</v>
      </c>
      <c r="M275" s="17" t="s">
        <v>237</v>
      </c>
    </row>
    <row r="276" spans="2:13" x14ac:dyDescent="0.25">
      <c r="B276" s="12" t="s">
        <v>79</v>
      </c>
      <c r="C276" s="13" t="s">
        <v>307</v>
      </c>
      <c r="D276" s="13">
        <v>2</v>
      </c>
      <c r="E276" s="13">
        <v>14</v>
      </c>
      <c r="F276" s="13">
        <v>65</v>
      </c>
      <c r="G276" s="13" t="s">
        <v>236</v>
      </c>
      <c r="H276" s="18">
        <v>2.2999999999999998</v>
      </c>
      <c r="I276" s="18">
        <v>0.91</v>
      </c>
      <c r="J276" s="207">
        <v>0.8</v>
      </c>
      <c r="K276" s="13">
        <v>63</v>
      </c>
      <c r="L276" s="16">
        <v>650</v>
      </c>
      <c r="M276" s="17" t="s">
        <v>237</v>
      </c>
    </row>
    <row r="277" spans="2:13" x14ac:dyDescent="0.25">
      <c r="B277" s="12" t="s">
        <v>79</v>
      </c>
      <c r="C277" s="13" t="s">
        <v>308</v>
      </c>
      <c r="D277" s="13">
        <v>2</v>
      </c>
      <c r="E277" s="13">
        <v>14</v>
      </c>
      <c r="F277" s="13">
        <v>65</v>
      </c>
      <c r="G277" s="13" t="s">
        <v>236</v>
      </c>
      <c r="H277" s="18">
        <v>2.58</v>
      </c>
      <c r="I277" s="18">
        <v>0.75</v>
      </c>
      <c r="J277" s="15">
        <v>0.83</v>
      </c>
      <c r="K277" s="13">
        <v>69</v>
      </c>
      <c r="L277" s="16">
        <v>650</v>
      </c>
      <c r="M277" s="17" t="s">
        <v>237</v>
      </c>
    </row>
    <row r="278" spans="2:13" x14ac:dyDescent="0.25">
      <c r="B278" s="12" t="s">
        <v>79</v>
      </c>
      <c r="C278" s="13" t="s">
        <v>309</v>
      </c>
      <c r="D278" s="13">
        <v>2</v>
      </c>
      <c r="E278" s="13">
        <v>16</v>
      </c>
      <c r="F278" s="13">
        <v>46</v>
      </c>
      <c r="G278" s="13" t="s">
        <v>236</v>
      </c>
      <c r="H278" s="18">
        <v>1.8</v>
      </c>
      <c r="I278" s="18">
        <v>0.7</v>
      </c>
      <c r="J278" s="207">
        <v>0.82</v>
      </c>
      <c r="K278" s="13">
        <v>71</v>
      </c>
      <c r="L278" s="16">
        <v>650</v>
      </c>
      <c r="M278" s="17" t="s">
        <v>237</v>
      </c>
    </row>
    <row r="279" spans="2:13" x14ac:dyDescent="0.25">
      <c r="B279" s="12" t="s">
        <v>79</v>
      </c>
      <c r="C279" s="13" t="s">
        <v>310</v>
      </c>
      <c r="D279" s="13">
        <v>3</v>
      </c>
      <c r="E279" s="13">
        <v>14</v>
      </c>
      <c r="F279" s="13">
        <v>65</v>
      </c>
      <c r="G279" s="13" t="s">
        <v>236</v>
      </c>
      <c r="H279" s="18">
        <v>2.2999999999999998</v>
      </c>
      <c r="I279" s="18">
        <v>0.91</v>
      </c>
      <c r="J279" s="207">
        <v>0.8</v>
      </c>
      <c r="K279" s="13">
        <v>63</v>
      </c>
      <c r="L279" s="16">
        <v>650</v>
      </c>
      <c r="M279" s="17" t="s">
        <v>237</v>
      </c>
    </row>
    <row r="280" spans="2:13" x14ac:dyDescent="0.25">
      <c r="B280" s="12" t="s">
        <v>79</v>
      </c>
      <c r="C280" s="13" t="s">
        <v>311</v>
      </c>
      <c r="D280" s="13">
        <v>3</v>
      </c>
      <c r="E280" s="13">
        <v>14</v>
      </c>
      <c r="F280" s="13">
        <v>65</v>
      </c>
      <c r="G280" s="13" t="s">
        <v>236</v>
      </c>
      <c r="H280" s="18">
        <v>2.58</v>
      </c>
      <c r="I280" s="18">
        <v>0.75</v>
      </c>
      <c r="J280" s="15">
        <v>0.83</v>
      </c>
      <c r="K280" s="13">
        <v>69</v>
      </c>
      <c r="L280" s="16">
        <v>650</v>
      </c>
      <c r="M280" s="17" t="s">
        <v>237</v>
      </c>
    </row>
    <row r="281" spans="2:13" x14ac:dyDescent="0.25">
      <c r="B281" s="12" t="s">
        <v>79</v>
      </c>
      <c r="C281" s="13" t="s">
        <v>312</v>
      </c>
      <c r="D281" s="13">
        <v>3</v>
      </c>
      <c r="E281" s="13">
        <v>16</v>
      </c>
      <c r="F281" s="13">
        <v>46</v>
      </c>
      <c r="G281" s="13" t="s">
        <v>236</v>
      </c>
      <c r="H281" s="18">
        <v>1.8</v>
      </c>
      <c r="I281" s="18">
        <v>0.7</v>
      </c>
      <c r="J281" s="207">
        <v>0.82</v>
      </c>
      <c r="K281" s="13">
        <v>71</v>
      </c>
      <c r="L281" s="16">
        <v>650</v>
      </c>
      <c r="M281" s="17" t="s">
        <v>237</v>
      </c>
    </row>
    <row r="282" spans="2:13" x14ac:dyDescent="0.25">
      <c r="B282" s="12" t="s">
        <v>313</v>
      </c>
      <c r="C282" s="13" t="s">
        <v>314</v>
      </c>
      <c r="D282" s="13">
        <v>1</v>
      </c>
      <c r="E282" s="13">
        <v>14</v>
      </c>
      <c r="F282" s="13">
        <v>50</v>
      </c>
      <c r="G282" s="13" t="s">
        <v>236</v>
      </c>
      <c r="H282" s="18">
        <v>1.76</v>
      </c>
      <c r="I282" s="18">
        <v>0.63</v>
      </c>
      <c r="J282" s="15">
        <v>0.85</v>
      </c>
      <c r="K282" s="13">
        <v>72</v>
      </c>
      <c r="L282" s="16">
        <v>650</v>
      </c>
      <c r="M282" s="17" t="s">
        <v>237</v>
      </c>
    </row>
    <row r="283" spans="2:13" x14ac:dyDescent="0.25">
      <c r="B283" s="12" t="s">
        <v>315</v>
      </c>
      <c r="C283" s="13" t="s">
        <v>316</v>
      </c>
      <c r="D283" s="13">
        <v>1</v>
      </c>
      <c r="E283" s="13" t="s">
        <v>317</v>
      </c>
      <c r="F283" s="13">
        <v>15</v>
      </c>
      <c r="G283" s="13" t="s">
        <v>236</v>
      </c>
      <c r="H283" s="18">
        <v>1.07</v>
      </c>
      <c r="I283" s="18">
        <v>0.67</v>
      </c>
      <c r="J283" s="15">
        <v>0.86</v>
      </c>
      <c r="K283" s="13">
        <v>28</v>
      </c>
      <c r="L283" s="16">
        <v>650</v>
      </c>
      <c r="M283" s="17" t="s">
        <v>237</v>
      </c>
    </row>
    <row r="284" spans="2:13" x14ac:dyDescent="0.25">
      <c r="B284" s="12" t="s">
        <v>315</v>
      </c>
      <c r="C284" s="13" t="s">
        <v>318</v>
      </c>
      <c r="D284" s="13">
        <v>1</v>
      </c>
      <c r="E284" s="13" t="s">
        <v>317</v>
      </c>
      <c r="F284" s="13">
        <v>40</v>
      </c>
      <c r="G284" s="13" t="s">
        <v>236</v>
      </c>
      <c r="H284" s="18">
        <v>1.36</v>
      </c>
      <c r="I284" s="18">
        <v>0.94</v>
      </c>
      <c r="J284" s="15">
        <v>0.92</v>
      </c>
      <c r="K284" s="13">
        <v>58</v>
      </c>
      <c r="L284" s="16">
        <v>650</v>
      </c>
      <c r="M284" s="17" t="s">
        <v>237</v>
      </c>
    </row>
    <row r="285" spans="2:13" x14ac:dyDescent="0.25">
      <c r="B285" s="12" t="s">
        <v>315</v>
      </c>
      <c r="C285" s="13" t="s">
        <v>319</v>
      </c>
      <c r="D285" s="13">
        <v>1</v>
      </c>
      <c r="E285" s="13" t="s">
        <v>317</v>
      </c>
      <c r="F285" s="13">
        <v>40</v>
      </c>
      <c r="G285" s="13" t="s">
        <v>236</v>
      </c>
      <c r="H285" s="18">
        <v>1.36</v>
      </c>
      <c r="I285" s="18">
        <v>0.94</v>
      </c>
      <c r="J285" s="15">
        <v>0.92</v>
      </c>
      <c r="K285" s="13">
        <v>58</v>
      </c>
      <c r="L285" s="16">
        <v>650</v>
      </c>
      <c r="M285" s="17" t="s">
        <v>237</v>
      </c>
    </row>
    <row r="286" spans="2:13" x14ac:dyDescent="0.25">
      <c r="B286" s="12" t="s">
        <v>320</v>
      </c>
      <c r="C286" s="13" t="s">
        <v>321</v>
      </c>
      <c r="D286" s="13">
        <v>1</v>
      </c>
      <c r="E286" s="13" t="s">
        <v>317</v>
      </c>
      <c r="F286" s="13">
        <v>15</v>
      </c>
      <c r="G286" s="13" t="s">
        <v>236</v>
      </c>
      <c r="H286" s="18">
        <v>0.98</v>
      </c>
      <c r="I286" s="18">
        <v>0.59</v>
      </c>
      <c r="J286" s="15">
        <v>0.86</v>
      </c>
      <c r="K286" s="13">
        <v>35</v>
      </c>
      <c r="L286" s="16">
        <v>650</v>
      </c>
      <c r="M286" s="17" t="s">
        <v>237</v>
      </c>
    </row>
    <row r="287" spans="2:13" x14ac:dyDescent="0.25">
      <c r="B287" s="12" t="s">
        <v>320</v>
      </c>
      <c r="C287" s="13" t="s">
        <v>322</v>
      </c>
      <c r="D287" s="13">
        <v>1</v>
      </c>
      <c r="E287" s="13" t="s">
        <v>317</v>
      </c>
      <c r="F287" s="13">
        <v>15</v>
      </c>
      <c r="G287" s="13" t="s">
        <v>236</v>
      </c>
      <c r="H287" s="18">
        <v>0.52</v>
      </c>
      <c r="I287" s="18">
        <v>0.53</v>
      </c>
      <c r="J287" s="207">
        <v>0.81</v>
      </c>
      <c r="K287" s="13">
        <v>29</v>
      </c>
      <c r="L287" s="16">
        <v>650</v>
      </c>
      <c r="M287" s="17" t="s">
        <v>237</v>
      </c>
    </row>
    <row r="288" spans="2:13" x14ac:dyDescent="0.25">
      <c r="B288" s="12" t="s">
        <v>108</v>
      </c>
      <c r="C288" s="13" t="s">
        <v>323</v>
      </c>
      <c r="D288" s="13">
        <v>1</v>
      </c>
      <c r="E288" s="13">
        <v>14</v>
      </c>
      <c r="F288" s="13">
        <v>50</v>
      </c>
      <c r="G288" s="13" t="s">
        <v>236</v>
      </c>
      <c r="H288" s="18">
        <v>2.2999999999999998</v>
      </c>
      <c r="I288" s="18">
        <v>0.93</v>
      </c>
      <c r="J288" s="207">
        <v>0.82</v>
      </c>
      <c r="K288" s="13">
        <v>69</v>
      </c>
      <c r="L288" s="16">
        <v>650</v>
      </c>
      <c r="M288" s="17" t="s">
        <v>237</v>
      </c>
    </row>
    <row r="289" spans="2:13" x14ac:dyDescent="0.25">
      <c r="B289" s="12" t="s">
        <v>108</v>
      </c>
      <c r="C289" s="13" t="s">
        <v>324</v>
      </c>
      <c r="D289" s="13">
        <v>1</v>
      </c>
      <c r="E289" s="13">
        <v>14</v>
      </c>
      <c r="F289" s="13">
        <v>50</v>
      </c>
      <c r="G289" s="13" t="s">
        <v>236</v>
      </c>
      <c r="H289" s="18">
        <v>2.2999999999999998</v>
      </c>
      <c r="I289" s="18">
        <v>0.93</v>
      </c>
      <c r="J289" s="207">
        <v>0.82</v>
      </c>
      <c r="K289" s="13">
        <v>69</v>
      </c>
      <c r="L289" s="16">
        <v>650</v>
      </c>
      <c r="M289" s="17" t="s">
        <v>237</v>
      </c>
    </row>
    <row r="290" spans="2:13" x14ac:dyDescent="0.25">
      <c r="B290" s="12" t="s">
        <v>108</v>
      </c>
      <c r="C290" s="13" t="s">
        <v>325</v>
      </c>
      <c r="D290" s="13">
        <v>1</v>
      </c>
      <c r="E290" s="13">
        <v>14</v>
      </c>
      <c r="F290" s="13">
        <v>50</v>
      </c>
      <c r="G290" s="13" t="s">
        <v>236</v>
      </c>
      <c r="H290" s="18">
        <v>2.2999999999999998</v>
      </c>
      <c r="I290" s="18">
        <v>0.93</v>
      </c>
      <c r="J290" s="207">
        <v>0.82</v>
      </c>
      <c r="K290" s="13">
        <v>69</v>
      </c>
      <c r="L290" s="16">
        <v>650</v>
      </c>
      <c r="M290" s="17" t="s">
        <v>237</v>
      </c>
    </row>
    <row r="291" spans="2:13" x14ac:dyDescent="0.25">
      <c r="B291" s="12" t="s">
        <v>108</v>
      </c>
      <c r="C291" s="13" t="s">
        <v>326</v>
      </c>
      <c r="D291" s="13">
        <v>2</v>
      </c>
      <c r="E291" s="13">
        <v>14</v>
      </c>
      <c r="F291" s="13">
        <v>50</v>
      </c>
      <c r="G291" s="13" t="s">
        <v>236</v>
      </c>
      <c r="H291" s="18">
        <v>2.2999999999999998</v>
      </c>
      <c r="I291" s="18">
        <v>0.93</v>
      </c>
      <c r="J291" s="207">
        <v>0.82</v>
      </c>
      <c r="K291" s="13">
        <v>69</v>
      </c>
      <c r="L291" s="16">
        <v>650</v>
      </c>
      <c r="M291" s="17" t="s">
        <v>237</v>
      </c>
    </row>
    <row r="292" spans="2:13" x14ac:dyDescent="0.25">
      <c r="B292" s="12" t="s">
        <v>108</v>
      </c>
      <c r="C292" s="13" t="s">
        <v>327</v>
      </c>
      <c r="D292" s="13">
        <v>3</v>
      </c>
      <c r="E292" s="13">
        <v>14</v>
      </c>
      <c r="F292" s="13">
        <v>50</v>
      </c>
      <c r="G292" s="13" t="s">
        <v>236</v>
      </c>
      <c r="H292" s="18">
        <v>2.2999999999999998</v>
      </c>
      <c r="I292" s="18">
        <v>0.93</v>
      </c>
      <c r="J292" s="207">
        <v>0.82</v>
      </c>
      <c r="K292" s="13">
        <v>69</v>
      </c>
      <c r="L292" s="16">
        <v>650</v>
      </c>
      <c r="M292" s="17" t="s">
        <v>237</v>
      </c>
    </row>
    <row r="293" spans="2:13" x14ac:dyDescent="0.25">
      <c r="B293" s="12" t="s">
        <v>108</v>
      </c>
      <c r="C293" s="13" t="s">
        <v>328</v>
      </c>
      <c r="D293" s="13">
        <v>4</v>
      </c>
      <c r="E293" s="13">
        <v>14</v>
      </c>
      <c r="F293" s="13">
        <v>50</v>
      </c>
      <c r="G293" s="13" t="s">
        <v>236</v>
      </c>
      <c r="H293" s="18">
        <v>2.2999999999999998</v>
      </c>
      <c r="I293" s="18">
        <v>0.93</v>
      </c>
      <c r="J293" s="207">
        <v>0.82</v>
      </c>
      <c r="K293" s="13">
        <v>69</v>
      </c>
      <c r="L293" s="16">
        <v>650</v>
      </c>
      <c r="M293" s="17" t="s">
        <v>237</v>
      </c>
    </row>
    <row r="294" spans="2:13" x14ac:dyDescent="0.25">
      <c r="B294" s="12" t="s">
        <v>108</v>
      </c>
      <c r="C294" s="13" t="s">
        <v>329</v>
      </c>
      <c r="D294" s="13">
        <v>5</v>
      </c>
      <c r="E294" s="13">
        <v>14</v>
      </c>
      <c r="F294" s="13">
        <v>50</v>
      </c>
      <c r="G294" s="13" t="s">
        <v>236</v>
      </c>
      <c r="H294" s="18">
        <v>2.2999999999999998</v>
      </c>
      <c r="I294" s="18">
        <v>0.93</v>
      </c>
      <c r="J294" s="207">
        <v>0.82</v>
      </c>
      <c r="K294" s="13">
        <v>69</v>
      </c>
      <c r="L294" s="16">
        <v>650</v>
      </c>
      <c r="M294" s="17" t="s">
        <v>237</v>
      </c>
    </row>
    <row r="295" spans="2:13" x14ac:dyDescent="0.25">
      <c r="B295" s="12" t="s">
        <v>108</v>
      </c>
      <c r="C295" s="13" t="s">
        <v>330</v>
      </c>
      <c r="D295" s="13">
        <v>6</v>
      </c>
      <c r="E295" s="13">
        <v>14</v>
      </c>
      <c r="F295" s="13">
        <v>50</v>
      </c>
      <c r="G295" s="13" t="s">
        <v>236</v>
      </c>
      <c r="H295" s="18">
        <v>2.2999999999999998</v>
      </c>
      <c r="I295" s="18">
        <v>0.93</v>
      </c>
      <c r="J295" s="207">
        <v>0.82</v>
      </c>
      <c r="K295" s="13">
        <v>69</v>
      </c>
      <c r="L295" s="16">
        <v>650</v>
      </c>
      <c r="M295" s="17" t="s">
        <v>237</v>
      </c>
    </row>
    <row r="296" spans="2:13" x14ac:dyDescent="0.25">
      <c r="B296" s="12" t="s">
        <v>331</v>
      </c>
      <c r="C296" s="13" t="s">
        <v>332</v>
      </c>
      <c r="D296" s="13">
        <v>1</v>
      </c>
      <c r="E296" s="13">
        <v>16</v>
      </c>
      <c r="F296" s="13">
        <v>55</v>
      </c>
      <c r="G296" s="13" t="s">
        <v>236</v>
      </c>
      <c r="H296" s="18">
        <v>2.7</v>
      </c>
      <c r="I296" s="294">
        <v>0.88</v>
      </c>
      <c r="J296" s="15">
        <v>0.83</v>
      </c>
      <c r="K296" s="13">
        <v>46</v>
      </c>
      <c r="L296" s="16">
        <v>650</v>
      </c>
      <c r="M296" s="17" t="s">
        <v>237</v>
      </c>
    </row>
    <row r="297" spans="2:13" x14ac:dyDescent="0.25">
      <c r="B297" s="12" t="s">
        <v>331</v>
      </c>
      <c r="C297" s="13" t="s">
        <v>333</v>
      </c>
      <c r="D297" s="13">
        <v>1</v>
      </c>
      <c r="E297" s="13">
        <v>20</v>
      </c>
      <c r="F297" s="13">
        <v>85</v>
      </c>
      <c r="G297" s="13" t="s">
        <v>236</v>
      </c>
      <c r="H297" s="18">
        <v>3.66</v>
      </c>
      <c r="I297" s="18">
        <v>1.1000000000000001</v>
      </c>
      <c r="J297" s="15">
        <v>0.84</v>
      </c>
      <c r="K297" s="13">
        <v>69</v>
      </c>
      <c r="L297" s="16">
        <v>650</v>
      </c>
      <c r="M297" s="17" t="s">
        <v>237</v>
      </c>
    </row>
    <row r="298" spans="2:13" x14ac:dyDescent="0.25">
      <c r="B298" s="12" t="s">
        <v>334</v>
      </c>
      <c r="C298" s="13" t="s">
        <v>335</v>
      </c>
      <c r="D298" s="13">
        <v>1</v>
      </c>
      <c r="E298" s="13">
        <v>15</v>
      </c>
      <c r="F298" s="13">
        <v>70</v>
      </c>
      <c r="G298" s="13" t="s">
        <v>236</v>
      </c>
      <c r="H298" s="18">
        <v>1.41</v>
      </c>
      <c r="I298" s="18">
        <v>0.42</v>
      </c>
      <c r="J298" s="15">
        <v>0.84</v>
      </c>
      <c r="K298" s="13">
        <v>26</v>
      </c>
      <c r="L298" s="16">
        <v>650</v>
      </c>
      <c r="M298" s="17" t="s">
        <v>237</v>
      </c>
    </row>
    <row r="299" spans="2:13" x14ac:dyDescent="0.25">
      <c r="B299" s="12" t="s">
        <v>162</v>
      </c>
      <c r="C299" s="13" t="s">
        <v>336</v>
      </c>
      <c r="D299" s="13">
        <v>2</v>
      </c>
      <c r="E299" s="13">
        <v>18</v>
      </c>
      <c r="F299" s="13">
        <v>100</v>
      </c>
      <c r="G299" s="13" t="s">
        <v>236</v>
      </c>
      <c r="H299" s="18">
        <v>2.34</v>
      </c>
      <c r="I299" s="18">
        <v>1.08</v>
      </c>
      <c r="J299" s="15">
        <v>0.83</v>
      </c>
      <c r="K299" s="13">
        <v>93</v>
      </c>
      <c r="L299" s="16">
        <v>650</v>
      </c>
      <c r="M299" s="17" t="s">
        <v>237</v>
      </c>
    </row>
    <row r="300" spans="2:13" x14ac:dyDescent="0.25">
      <c r="B300" s="12" t="s">
        <v>162</v>
      </c>
      <c r="C300" s="13" t="s">
        <v>337</v>
      </c>
      <c r="D300" s="13">
        <v>3</v>
      </c>
      <c r="E300" s="13">
        <v>18</v>
      </c>
      <c r="F300" s="13">
        <v>100</v>
      </c>
      <c r="G300" s="13" t="s">
        <v>236</v>
      </c>
      <c r="H300" s="18">
        <v>2.34</v>
      </c>
      <c r="I300" s="18">
        <v>1.08</v>
      </c>
      <c r="J300" s="15">
        <v>0.83</v>
      </c>
      <c r="K300" s="13">
        <v>93</v>
      </c>
      <c r="L300" s="16">
        <v>650</v>
      </c>
      <c r="M300" s="17" t="s">
        <v>237</v>
      </c>
    </row>
    <row r="301" spans="2:13" x14ac:dyDescent="0.25">
      <c r="B301" s="12" t="s">
        <v>162</v>
      </c>
      <c r="C301" s="13" t="s">
        <v>338</v>
      </c>
      <c r="D301" s="13">
        <v>4</v>
      </c>
      <c r="E301" s="13">
        <v>18</v>
      </c>
      <c r="F301" s="13">
        <v>100</v>
      </c>
      <c r="G301" s="13" t="s">
        <v>236</v>
      </c>
      <c r="H301" s="18">
        <v>2.34</v>
      </c>
      <c r="I301" s="18">
        <v>1.08</v>
      </c>
      <c r="J301" s="15">
        <v>0.83</v>
      </c>
      <c r="K301" s="13">
        <v>93</v>
      </c>
      <c r="L301" s="16">
        <v>650</v>
      </c>
      <c r="M301" s="17" t="s">
        <v>237</v>
      </c>
    </row>
    <row r="302" spans="2:13" x14ac:dyDescent="0.25">
      <c r="B302" s="12" t="s">
        <v>162</v>
      </c>
      <c r="C302" s="13" t="s">
        <v>339</v>
      </c>
      <c r="D302" s="13">
        <v>5</v>
      </c>
      <c r="E302" s="13">
        <v>18</v>
      </c>
      <c r="F302" s="13">
        <v>100</v>
      </c>
      <c r="G302" s="13" t="s">
        <v>236</v>
      </c>
      <c r="H302" s="18">
        <v>2.34</v>
      </c>
      <c r="I302" s="18">
        <v>1.08</v>
      </c>
      <c r="J302" s="15">
        <v>0.83</v>
      </c>
      <c r="K302" s="13">
        <v>93</v>
      </c>
      <c r="L302" s="16">
        <v>650</v>
      </c>
      <c r="M302" s="17" t="s">
        <v>237</v>
      </c>
    </row>
    <row r="303" spans="2:13" x14ac:dyDescent="0.25">
      <c r="B303" s="12" t="s">
        <v>162</v>
      </c>
      <c r="C303" s="13" t="s">
        <v>340</v>
      </c>
      <c r="D303" s="13">
        <v>6</v>
      </c>
      <c r="E303" s="13">
        <v>18</v>
      </c>
      <c r="F303" s="13">
        <v>100</v>
      </c>
      <c r="G303" s="13" t="s">
        <v>236</v>
      </c>
      <c r="H303" s="18">
        <v>2.34</v>
      </c>
      <c r="I303" s="18">
        <v>1.08</v>
      </c>
      <c r="J303" s="15">
        <v>0.83</v>
      </c>
      <c r="K303" s="13">
        <v>93</v>
      </c>
      <c r="L303" s="16">
        <v>650</v>
      </c>
      <c r="M303" s="17" t="s">
        <v>237</v>
      </c>
    </row>
    <row r="304" spans="2:13" x14ac:dyDescent="0.25">
      <c r="B304" s="12" t="s">
        <v>162</v>
      </c>
      <c r="C304" s="13" t="s">
        <v>341</v>
      </c>
      <c r="D304" s="13">
        <v>1</v>
      </c>
      <c r="E304" s="13">
        <v>18</v>
      </c>
      <c r="F304" s="13">
        <v>100</v>
      </c>
      <c r="G304" s="13" t="s">
        <v>236</v>
      </c>
      <c r="H304" s="18">
        <v>2.34</v>
      </c>
      <c r="I304" s="18">
        <v>1.08</v>
      </c>
      <c r="J304" s="15">
        <v>0.83</v>
      </c>
      <c r="K304" s="13">
        <v>93</v>
      </c>
      <c r="L304" s="16">
        <v>650</v>
      </c>
      <c r="M304" s="17" t="s">
        <v>237</v>
      </c>
    </row>
    <row r="305" spans="2:26" x14ac:dyDescent="0.25">
      <c r="B305" s="12" t="s">
        <v>209</v>
      </c>
      <c r="C305" s="13" t="s">
        <v>342</v>
      </c>
      <c r="D305" s="13">
        <v>1</v>
      </c>
      <c r="E305" s="13">
        <v>14</v>
      </c>
      <c r="F305" s="13">
        <v>50</v>
      </c>
      <c r="G305" s="13" t="s">
        <v>236</v>
      </c>
      <c r="H305" s="18">
        <v>1.75</v>
      </c>
      <c r="I305" s="18">
        <v>0.74</v>
      </c>
      <c r="J305" s="15">
        <v>0.86</v>
      </c>
      <c r="K305" s="13">
        <v>58</v>
      </c>
      <c r="L305" s="16">
        <v>650</v>
      </c>
      <c r="M305" s="17" t="s">
        <v>237</v>
      </c>
    </row>
    <row r="306" spans="2:26" x14ac:dyDescent="0.25">
      <c r="B306" s="12" t="s">
        <v>209</v>
      </c>
      <c r="C306" s="13" t="s">
        <v>343</v>
      </c>
      <c r="D306" s="13">
        <v>1</v>
      </c>
      <c r="E306" s="13">
        <v>18</v>
      </c>
      <c r="F306" s="13">
        <v>85</v>
      </c>
      <c r="G306" s="13" t="s">
        <v>236</v>
      </c>
      <c r="H306" s="18">
        <v>2.78</v>
      </c>
      <c r="I306" s="18">
        <v>1.08</v>
      </c>
      <c r="J306" s="15">
        <v>0.88</v>
      </c>
      <c r="K306" s="13">
        <v>105</v>
      </c>
      <c r="L306" s="16">
        <v>650</v>
      </c>
      <c r="M306" s="17" t="s">
        <v>237</v>
      </c>
    </row>
    <row r="307" spans="2:26" x14ac:dyDescent="0.25">
      <c r="B307" s="12" t="s">
        <v>209</v>
      </c>
      <c r="C307" s="13" t="s">
        <v>344</v>
      </c>
      <c r="D307" s="13">
        <v>2</v>
      </c>
      <c r="E307" s="13">
        <v>14</v>
      </c>
      <c r="F307" s="13">
        <v>50</v>
      </c>
      <c r="G307" s="13" t="s">
        <v>236</v>
      </c>
      <c r="H307" s="18">
        <v>1.75</v>
      </c>
      <c r="I307" s="18">
        <v>0.74</v>
      </c>
      <c r="J307" s="15">
        <v>0.86</v>
      </c>
      <c r="K307" s="13">
        <v>58</v>
      </c>
      <c r="L307" s="16">
        <v>650</v>
      </c>
      <c r="M307" s="17" t="s">
        <v>237</v>
      </c>
    </row>
    <row r="308" spans="2:26" x14ac:dyDescent="0.25">
      <c r="B308" s="12" t="s">
        <v>209</v>
      </c>
      <c r="C308" s="13" t="s">
        <v>345</v>
      </c>
      <c r="D308" s="13">
        <v>2</v>
      </c>
      <c r="E308" s="13">
        <v>18</v>
      </c>
      <c r="F308" s="13">
        <v>85</v>
      </c>
      <c r="G308" s="13" t="s">
        <v>236</v>
      </c>
      <c r="H308" s="18">
        <v>2.78</v>
      </c>
      <c r="I308" s="18">
        <v>1.08</v>
      </c>
      <c r="J308" s="15">
        <v>0.88</v>
      </c>
      <c r="K308" s="13">
        <v>105</v>
      </c>
      <c r="L308" s="16">
        <v>650</v>
      </c>
      <c r="M308" s="17" t="s">
        <v>237</v>
      </c>
    </row>
    <row r="309" spans="2:26" x14ac:dyDescent="0.25">
      <c r="B309" s="12" t="s">
        <v>209</v>
      </c>
      <c r="C309" s="13" t="s">
        <v>346</v>
      </c>
      <c r="D309" s="13">
        <v>3</v>
      </c>
      <c r="E309" s="13">
        <v>14</v>
      </c>
      <c r="F309" s="13">
        <v>50</v>
      </c>
      <c r="G309" s="13" t="s">
        <v>236</v>
      </c>
      <c r="H309" s="18">
        <v>1.75</v>
      </c>
      <c r="I309" s="18">
        <v>0.74</v>
      </c>
      <c r="J309" s="15">
        <v>0.86</v>
      </c>
      <c r="K309" s="13">
        <v>58</v>
      </c>
      <c r="L309" s="16">
        <v>650</v>
      </c>
      <c r="M309" s="17" t="s">
        <v>237</v>
      </c>
    </row>
    <row r="310" spans="2:26" x14ac:dyDescent="0.25">
      <c r="B310" s="12" t="s">
        <v>209</v>
      </c>
      <c r="C310" s="13" t="s">
        <v>347</v>
      </c>
      <c r="D310" s="13">
        <v>3</v>
      </c>
      <c r="E310" s="13">
        <v>18</v>
      </c>
      <c r="F310" s="13">
        <v>85</v>
      </c>
      <c r="G310" s="13" t="s">
        <v>236</v>
      </c>
      <c r="H310" s="18">
        <v>2.78</v>
      </c>
      <c r="I310" s="18">
        <v>1.08</v>
      </c>
      <c r="J310" s="15">
        <v>0.88</v>
      </c>
      <c r="K310" s="13">
        <v>105</v>
      </c>
      <c r="L310" s="16">
        <v>650</v>
      </c>
      <c r="M310" s="17" t="s">
        <v>237</v>
      </c>
    </row>
    <row r="311" spans="2:26" x14ac:dyDescent="0.25">
      <c r="B311" s="12" t="s">
        <v>209</v>
      </c>
      <c r="C311" s="13" t="s">
        <v>348</v>
      </c>
      <c r="D311" s="13">
        <v>4</v>
      </c>
      <c r="E311" s="13">
        <v>14</v>
      </c>
      <c r="F311" s="13">
        <v>50</v>
      </c>
      <c r="G311" s="13" t="s">
        <v>236</v>
      </c>
      <c r="H311" s="18">
        <v>1.75</v>
      </c>
      <c r="I311" s="18">
        <v>0.74</v>
      </c>
      <c r="J311" s="15">
        <v>0.86</v>
      </c>
      <c r="K311" s="13">
        <v>58</v>
      </c>
      <c r="L311" s="16">
        <v>650</v>
      </c>
      <c r="M311" s="17" t="s">
        <v>237</v>
      </c>
    </row>
    <row r="312" spans="2:26" x14ac:dyDescent="0.25">
      <c r="B312" s="12" t="s">
        <v>209</v>
      </c>
      <c r="C312" s="13" t="s">
        <v>349</v>
      </c>
      <c r="D312" s="13">
        <v>4</v>
      </c>
      <c r="E312" s="13">
        <v>18</v>
      </c>
      <c r="F312" s="13">
        <v>85</v>
      </c>
      <c r="G312" s="13" t="s">
        <v>236</v>
      </c>
      <c r="H312" s="18">
        <v>2.78</v>
      </c>
      <c r="I312" s="18">
        <v>1.08</v>
      </c>
      <c r="J312" s="15">
        <v>0.88</v>
      </c>
      <c r="K312" s="13">
        <v>105</v>
      </c>
      <c r="L312" s="16">
        <v>650</v>
      </c>
      <c r="M312" s="17" t="s">
        <v>237</v>
      </c>
    </row>
    <row r="313" spans="2:26" x14ac:dyDescent="0.25">
      <c r="B313" s="12" t="s">
        <v>209</v>
      </c>
      <c r="C313" s="13" t="s">
        <v>350</v>
      </c>
      <c r="D313" s="13">
        <v>1</v>
      </c>
      <c r="E313" s="13">
        <v>14</v>
      </c>
      <c r="F313" s="13">
        <v>45</v>
      </c>
      <c r="G313" s="13" t="s">
        <v>236</v>
      </c>
      <c r="H313" s="18">
        <v>1.88</v>
      </c>
      <c r="I313" s="18">
        <v>0.7</v>
      </c>
      <c r="J313" s="15">
        <v>0.85</v>
      </c>
      <c r="K313" s="13">
        <v>70</v>
      </c>
      <c r="L313" s="16">
        <v>650</v>
      </c>
      <c r="M313" s="17" t="s">
        <v>237</v>
      </c>
    </row>
    <row r="314" spans="2:26" ht="15.75" thickBot="1" x14ac:dyDescent="0.3">
      <c r="B314" s="12" t="s">
        <v>351</v>
      </c>
      <c r="C314" s="13" t="s">
        <v>352</v>
      </c>
      <c r="D314" s="13">
        <v>1</v>
      </c>
      <c r="E314" s="13">
        <v>14</v>
      </c>
      <c r="F314" s="13">
        <v>65</v>
      </c>
      <c r="G314" s="13" t="s">
        <v>236</v>
      </c>
      <c r="H314" s="18">
        <v>3</v>
      </c>
      <c r="I314" s="18">
        <v>0.4</v>
      </c>
      <c r="J314" s="15">
        <v>0.91</v>
      </c>
      <c r="K314" s="13">
        <v>37</v>
      </c>
      <c r="L314" s="16">
        <v>650</v>
      </c>
      <c r="M314" s="17" t="s">
        <v>237</v>
      </c>
    </row>
    <row r="315" spans="2:26" ht="15.75" thickTop="1" x14ac:dyDescent="0.25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</row>
    <row r="317" spans="2:26" x14ac:dyDescent="0.25">
      <c r="D317" t="s">
        <v>479</v>
      </c>
      <c r="J317" s="215">
        <f>COUNT(J$324:J$342)</f>
        <v>19</v>
      </c>
      <c r="Q317" s="176" t="s">
        <v>1501</v>
      </c>
      <c r="S317" t="s">
        <v>479</v>
      </c>
      <c r="T317" s="130">
        <f>COUNTA(T$324:T$342)</f>
        <v>19</v>
      </c>
      <c r="U317" s="130">
        <f>COUNTA(U$324:U$342)</f>
        <v>19</v>
      </c>
      <c r="V317" s="130"/>
      <c r="W317" s="130">
        <f>COUNTA(W$324:W$342)</f>
        <v>19</v>
      </c>
      <c r="X317" s="130">
        <f>COUNTA(X$324:X$342)</f>
        <v>19</v>
      </c>
      <c r="Y317" s="130">
        <f>COUNTA(Y$324:Y$342)</f>
        <v>19</v>
      </c>
      <c r="Z317" s="130">
        <f>COUNTA(Z$324:Z$342)</f>
        <v>19</v>
      </c>
    </row>
    <row r="318" spans="2:26" x14ac:dyDescent="0.25">
      <c r="D318" t="s">
        <v>480</v>
      </c>
      <c r="E318" s="214">
        <f>AVERAGE(E$324:E$342)</f>
        <v>18.642857142857142</v>
      </c>
      <c r="F318" s="130"/>
      <c r="G318" s="130"/>
      <c r="H318" s="214">
        <f>AVERAGE(H$324:H$342)</f>
        <v>2.296842105263158</v>
      </c>
      <c r="I318" s="214">
        <f>AVERAGE(I$324:I$342)</f>
        <v>0.9621052631578948</v>
      </c>
      <c r="J318" s="461">
        <f>AVERAGE(J$324:J$342)</f>
        <v>0.85684210526315796</v>
      </c>
      <c r="K318" s="214">
        <f>AVERAGE(K$324:K$342)</f>
        <v>83.05263157894737</v>
      </c>
      <c r="S318" t="s">
        <v>480</v>
      </c>
      <c r="T318" s="214">
        <f>AVERAGE(T$324:T$342)</f>
        <v>13.578947368421053</v>
      </c>
      <c r="U318" s="214">
        <f>AVERAGE(U$324:U$342)</f>
        <v>41.578947368421055</v>
      </c>
      <c r="V318" s="214"/>
      <c r="W318" s="214">
        <f>AVERAGE(W$324:W$342)</f>
        <v>1.5050000000000003</v>
      </c>
      <c r="X318" s="214">
        <f>AVERAGE(X$324:X$342)</f>
        <v>0.72368421052631593</v>
      </c>
      <c r="Y318" s="461">
        <f>AVERAGE(Y$324:Y$342)</f>
        <v>0.86789473684210494</v>
      </c>
      <c r="Z318" s="214">
        <f>AVERAGE(Z$324:Z$342)</f>
        <v>66.89473684210526</v>
      </c>
    </row>
    <row r="319" spans="2:26" x14ac:dyDescent="0.25">
      <c r="D319" t="s">
        <v>375</v>
      </c>
      <c r="E319" s="214">
        <f>MEDIAN(E$324:E$342)</f>
        <v>18</v>
      </c>
      <c r="F319" s="130"/>
      <c r="G319" s="130"/>
      <c r="H319" s="214">
        <f>MEDIAN(H$324:H$342)</f>
        <v>2.34</v>
      </c>
      <c r="I319" s="214">
        <f>MEDIAN(I$324:I$342)</f>
        <v>1.08</v>
      </c>
      <c r="J319" s="461">
        <f>MEDIAN(J$324:J$342)</f>
        <v>0.85</v>
      </c>
      <c r="K319" s="214">
        <f>MEDIAN(K$324:K$342)</f>
        <v>93</v>
      </c>
      <c r="S319" t="s">
        <v>375</v>
      </c>
      <c r="T319" s="214">
        <f>MEDIAN(T$324:T$342)</f>
        <v>14</v>
      </c>
      <c r="U319" s="214">
        <f>MEDIAN(U$324:U$342)</f>
        <v>50</v>
      </c>
      <c r="V319" s="214"/>
      <c r="W319" s="214">
        <f>MEDIAN(W$324:W$342)</f>
        <v>1.55</v>
      </c>
      <c r="X319" s="214">
        <f>MEDIAN(X$324:X$342)</f>
        <v>0.82</v>
      </c>
      <c r="Y319" s="461">
        <f>MEDIAN(Y$324:Y$342)</f>
        <v>0.87</v>
      </c>
      <c r="Z319" s="214">
        <f>MEDIAN(Z$324:Z$342)</f>
        <v>70</v>
      </c>
    </row>
    <row r="320" spans="2:26" x14ac:dyDescent="0.25">
      <c r="D320" t="s">
        <v>376</v>
      </c>
      <c r="E320" s="214">
        <f>MIN(E$324:E$342)</f>
        <v>18</v>
      </c>
      <c r="F320" s="130"/>
      <c r="G320" s="130"/>
      <c r="H320" s="214">
        <f>MIN(H$324:H$342)</f>
        <v>0.52</v>
      </c>
      <c r="I320" s="214">
        <f>MIN(I$324:I$342)</f>
        <v>0.53</v>
      </c>
      <c r="J320" s="461">
        <f>MIN(J$324:J$342)</f>
        <v>0.81</v>
      </c>
      <c r="K320" s="214">
        <f>MIN(K$324:K$342)</f>
        <v>28</v>
      </c>
      <c r="S320" t="s">
        <v>376</v>
      </c>
      <c r="T320" s="214">
        <f>MIN(T$324:T$342)</f>
        <v>13</v>
      </c>
      <c r="U320" s="214">
        <f>MIN(U$324:U$342)</f>
        <v>30</v>
      </c>
      <c r="V320" s="214"/>
      <c r="W320" s="214">
        <f>MIN(W$324:W$342)</f>
        <v>1.37</v>
      </c>
      <c r="X320" s="214">
        <f>MIN(X$324:X$342)</f>
        <v>0.51</v>
      </c>
      <c r="Y320" s="461">
        <f>MIN(Y$324:Y$342)</f>
        <v>0.84</v>
      </c>
      <c r="Z320" s="214">
        <f>MIN(Z$324:Z$342)</f>
        <v>45</v>
      </c>
    </row>
    <row r="321" spans="4:28" x14ac:dyDescent="0.25">
      <c r="D321" t="s">
        <v>377</v>
      </c>
      <c r="E321" s="214">
        <f>MAX(E$324:E$342)</f>
        <v>24</v>
      </c>
      <c r="F321" s="130"/>
      <c r="G321" s="130"/>
      <c r="H321" s="214">
        <f>MAX(H$324:H$342)</f>
        <v>4.84</v>
      </c>
      <c r="I321" s="214">
        <f>MAX(I$324:I$342)</f>
        <v>1.1000000000000001</v>
      </c>
      <c r="J321" s="461">
        <f>MAX(J$324:J$342)</f>
        <v>0.92</v>
      </c>
      <c r="K321" s="214">
        <f>MAX(K$324:K$342)</f>
        <v>150</v>
      </c>
      <c r="S321" t="s">
        <v>377</v>
      </c>
      <c r="T321" s="214">
        <f>MAX(T$324:T$342)</f>
        <v>14</v>
      </c>
      <c r="U321" s="214">
        <f>MAX(U$324:U$342)</f>
        <v>50</v>
      </c>
      <c r="V321" s="214"/>
      <c r="W321" s="214">
        <f>MAX(W$324:W$342)</f>
        <v>1.74</v>
      </c>
      <c r="X321" s="214">
        <f>MAX(X$324:X$342)</f>
        <v>0.89</v>
      </c>
      <c r="Y321" s="461">
        <f>MAX(Y$324:Y$342)</f>
        <v>0.89</v>
      </c>
      <c r="Z321" s="214">
        <f>MAX(Z$324:Z$342)</f>
        <v>72</v>
      </c>
    </row>
    <row r="322" spans="4:28" ht="15.75" thickBot="1" x14ac:dyDescent="0.3"/>
    <row r="323" spans="4:28" ht="65.25" thickTop="1" thickBot="1" x14ac:dyDescent="0.3">
      <c r="D323" s="10" t="s">
        <v>13</v>
      </c>
      <c r="E323" s="10" t="s">
        <v>14</v>
      </c>
      <c r="H323" s="10" t="s">
        <v>17</v>
      </c>
      <c r="I323" s="10" t="s">
        <v>18</v>
      </c>
      <c r="J323" s="10" t="s">
        <v>19</v>
      </c>
      <c r="K323" s="10" t="s">
        <v>20</v>
      </c>
      <c r="Q323" s="8" t="s">
        <v>11</v>
      </c>
      <c r="R323" s="9" t="s">
        <v>12</v>
      </c>
      <c r="S323" s="10" t="s">
        <v>13</v>
      </c>
      <c r="T323" s="10" t="s">
        <v>14</v>
      </c>
      <c r="U323" s="10" t="s">
        <v>15</v>
      </c>
      <c r="V323" s="10" t="s">
        <v>16</v>
      </c>
      <c r="W323" s="10" t="s">
        <v>17</v>
      </c>
      <c r="X323" s="10" t="s">
        <v>18</v>
      </c>
      <c r="Y323" s="10" t="s">
        <v>19</v>
      </c>
      <c r="Z323" s="10" t="s">
        <v>20</v>
      </c>
      <c r="AA323" s="10" t="s">
        <v>21</v>
      </c>
      <c r="AB323" s="11" t="s">
        <v>22</v>
      </c>
    </row>
    <row r="324" spans="4:28" ht="15.75" thickTop="1" x14ac:dyDescent="0.25">
      <c r="D324" s="13">
        <v>1</v>
      </c>
      <c r="E324" s="13">
        <v>24</v>
      </c>
      <c r="F324" s="13">
        <v>175</v>
      </c>
      <c r="G324" s="13" t="s">
        <v>236</v>
      </c>
      <c r="H324" s="18">
        <v>4.84</v>
      </c>
      <c r="I324" s="18">
        <v>0.95</v>
      </c>
      <c r="J324" s="15">
        <v>0.83</v>
      </c>
      <c r="K324" s="13">
        <v>150</v>
      </c>
      <c r="L324" s="16">
        <v>650</v>
      </c>
      <c r="M324" s="17" t="s">
        <v>237</v>
      </c>
      <c r="Q324" s="12" t="s">
        <v>31</v>
      </c>
      <c r="R324" s="13" t="s">
        <v>235</v>
      </c>
      <c r="S324" s="13">
        <v>1</v>
      </c>
      <c r="T324" s="13">
        <v>14</v>
      </c>
      <c r="U324" s="13">
        <v>50</v>
      </c>
      <c r="V324" s="13" t="s">
        <v>236</v>
      </c>
      <c r="W324" s="18">
        <v>1.63</v>
      </c>
      <c r="X324" s="294">
        <v>0.82</v>
      </c>
      <c r="Y324" s="15">
        <v>0.84</v>
      </c>
      <c r="Z324" s="13">
        <v>72</v>
      </c>
      <c r="AA324" s="16">
        <v>650</v>
      </c>
      <c r="AB324" s="17" t="s">
        <v>237</v>
      </c>
    </row>
    <row r="325" spans="4:28" x14ac:dyDescent="0.25">
      <c r="D325" s="13">
        <v>1</v>
      </c>
      <c r="E325" s="13">
        <v>18.5</v>
      </c>
      <c r="F325" s="13">
        <v>60</v>
      </c>
      <c r="G325" s="13" t="s">
        <v>236</v>
      </c>
      <c r="H325" s="18">
        <v>1.52</v>
      </c>
      <c r="I325" s="18">
        <v>0.83</v>
      </c>
      <c r="J325" s="15">
        <v>0.89</v>
      </c>
      <c r="K325" s="13">
        <v>77</v>
      </c>
      <c r="L325" s="16">
        <v>650</v>
      </c>
      <c r="M325" s="17" t="s">
        <v>237</v>
      </c>
      <c r="Q325" s="12" t="s">
        <v>33</v>
      </c>
      <c r="R325" s="13" t="s">
        <v>238</v>
      </c>
      <c r="S325" s="13">
        <v>1</v>
      </c>
      <c r="T325" s="13">
        <v>14</v>
      </c>
      <c r="U325" s="13">
        <v>50</v>
      </c>
      <c r="V325" s="13" t="s">
        <v>236</v>
      </c>
      <c r="W325" s="18">
        <v>1.74</v>
      </c>
      <c r="X325" s="18">
        <v>0.8</v>
      </c>
      <c r="Y325" s="15">
        <v>0.86</v>
      </c>
      <c r="Z325" s="13">
        <v>45</v>
      </c>
      <c r="AA325" s="16">
        <v>650</v>
      </c>
      <c r="AB325" s="17" t="s">
        <v>237</v>
      </c>
    </row>
    <row r="326" spans="4:28" x14ac:dyDescent="0.25">
      <c r="E326" s="13">
        <v>18.5</v>
      </c>
      <c r="F326" s="13">
        <v>75</v>
      </c>
      <c r="G326" s="13" t="s">
        <v>236</v>
      </c>
      <c r="H326" s="18">
        <v>3.17</v>
      </c>
      <c r="I326" s="18">
        <v>0.93</v>
      </c>
      <c r="J326" s="15">
        <v>0.85</v>
      </c>
      <c r="K326" s="13">
        <v>96</v>
      </c>
      <c r="L326" s="16">
        <v>650</v>
      </c>
      <c r="M326" s="17" t="s">
        <v>237</v>
      </c>
      <c r="Q326" s="12" t="s">
        <v>35</v>
      </c>
      <c r="R326" s="13" t="s">
        <v>239</v>
      </c>
      <c r="S326" s="13">
        <v>2</v>
      </c>
      <c r="T326" s="13">
        <v>13</v>
      </c>
      <c r="U326" s="13">
        <v>30</v>
      </c>
      <c r="V326" s="13" t="s">
        <v>236</v>
      </c>
      <c r="W326" s="18">
        <v>1.37</v>
      </c>
      <c r="X326" s="18">
        <v>0.59</v>
      </c>
      <c r="Y326" s="15">
        <v>0.88</v>
      </c>
      <c r="Z326" s="13">
        <v>62</v>
      </c>
      <c r="AA326" s="16">
        <v>650</v>
      </c>
      <c r="AB326" s="17" t="s">
        <v>237</v>
      </c>
    </row>
    <row r="327" spans="4:28" x14ac:dyDescent="0.25">
      <c r="E327" s="13" t="s">
        <v>317</v>
      </c>
      <c r="F327" s="13">
        <v>15</v>
      </c>
      <c r="G327" s="13" t="s">
        <v>236</v>
      </c>
      <c r="H327" s="18">
        <v>1.07</v>
      </c>
      <c r="I327" s="18">
        <v>0.67</v>
      </c>
      <c r="J327" s="15">
        <v>0.86</v>
      </c>
      <c r="K327" s="13">
        <v>28</v>
      </c>
      <c r="L327" s="16">
        <v>650</v>
      </c>
      <c r="M327" s="17" t="s">
        <v>237</v>
      </c>
      <c r="Q327" s="12" t="s">
        <v>35</v>
      </c>
      <c r="R327" s="13" t="s">
        <v>240</v>
      </c>
      <c r="S327" s="13">
        <v>3</v>
      </c>
      <c r="T327" s="13">
        <v>13</v>
      </c>
      <c r="U327" s="13">
        <v>30</v>
      </c>
      <c r="V327" s="13" t="s">
        <v>236</v>
      </c>
      <c r="W327" s="18">
        <v>1.37</v>
      </c>
      <c r="X327" s="18">
        <v>0.59</v>
      </c>
      <c r="Y327" s="15">
        <v>0.88</v>
      </c>
      <c r="Z327" s="13">
        <v>62</v>
      </c>
      <c r="AA327" s="16">
        <v>650</v>
      </c>
      <c r="AB327" s="17" t="s">
        <v>237</v>
      </c>
    </row>
    <row r="328" spans="4:28" x14ac:dyDescent="0.25">
      <c r="E328" s="13" t="s">
        <v>317</v>
      </c>
      <c r="F328" s="13">
        <v>40</v>
      </c>
      <c r="G328" s="13" t="s">
        <v>236</v>
      </c>
      <c r="H328" s="18">
        <v>1.36</v>
      </c>
      <c r="I328" s="18">
        <v>0.94</v>
      </c>
      <c r="J328" s="15">
        <v>0.92</v>
      </c>
      <c r="K328" s="13">
        <v>58</v>
      </c>
      <c r="L328" s="16">
        <v>650</v>
      </c>
      <c r="M328" s="17" t="s">
        <v>237</v>
      </c>
      <c r="Q328" s="12" t="s">
        <v>35</v>
      </c>
      <c r="R328" s="13" t="s">
        <v>241</v>
      </c>
      <c r="S328" s="13">
        <v>4</v>
      </c>
      <c r="T328" s="13">
        <v>13</v>
      </c>
      <c r="U328" s="13">
        <v>30</v>
      </c>
      <c r="V328" s="13" t="s">
        <v>236</v>
      </c>
      <c r="W328" s="18">
        <v>1.37</v>
      </c>
      <c r="X328" s="18">
        <v>0.59</v>
      </c>
      <c r="Y328" s="15">
        <v>0.88</v>
      </c>
      <c r="Z328" s="13">
        <v>62</v>
      </c>
      <c r="AA328" s="16">
        <v>650</v>
      </c>
      <c r="AB328" s="17" t="s">
        <v>237</v>
      </c>
    </row>
    <row r="329" spans="4:28" x14ac:dyDescent="0.25">
      <c r="E329" s="13" t="s">
        <v>317</v>
      </c>
      <c r="F329" s="13">
        <v>40</v>
      </c>
      <c r="G329" s="13" t="s">
        <v>236</v>
      </c>
      <c r="H329" s="18">
        <v>1.36</v>
      </c>
      <c r="I329" s="18">
        <v>0.94</v>
      </c>
      <c r="J329" s="15">
        <v>0.92</v>
      </c>
      <c r="K329" s="13">
        <v>58</v>
      </c>
      <c r="L329" s="16">
        <v>650</v>
      </c>
      <c r="M329" s="17" t="s">
        <v>237</v>
      </c>
      <c r="Q329" s="12" t="s">
        <v>35</v>
      </c>
      <c r="R329" s="13" t="s">
        <v>242</v>
      </c>
      <c r="S329" s="13">
        <v>5</v>
      </c>
      <c r="T329" s="13">
        <v>13</v>
      </c>
      <c r="U329" s="13">
        <v>30</v>
      </c>
      <c r="V329" s="13" t="s">
        <v>236</v>
      </c>
      <c r="W329" s="18">
        <v>1.37</v>
      </c>
      <c r="X329" s="18">
        <v>0.59</v>
      </c>
      <c r="Y329" s="15">
        <v>0.88</v>
      </c>
      <c r="Z329" s="13">
        <v>62</v>
      </c>
      <c r="AA329" s="16">
        <v>650</v>
      </c>
      <c r="AB329" s="17" t="s">
        <v>237</v>
      </c>
    </row>
    <row r="330" spans="4:28" x14ac:dyDescent="0.25">
      <c r="E330" s="13" t="s">
        <v>317</v>
      </c>
      <c r="F330" s="13">
        <v>15</v>
      </c>
      <c r="G330" s="13" t="s">
        <v>236</v>
      </c>
      <c r="H330" s="18">
        <v>0.98</v>
      </c>
      <c r="I330" s="18">
        <v>0.59</v>
      </c>
      <c r="J330" s="15">
        <v>0.86</v>
      </c>
      <c r="K330" s="13">
        <v>35</v>
      </c>
      <c r="L330" s="16">
        <v>650</v>
      </c>
      <c r="M330" s="17" t="s">
        <v>237</v>
      </c>
      <c r="Q330" s="12" t="s">
        <v>35</v>
      </c>
      <c r="R330" s="13" t="s">
        <v>243</v>
      </c>
      <c r="S330" s="13">
        <v>1</v>
      </c>
      <c r="T330" s="13">
        <v>13</v>
      </c>
      <c r="U330" s="13">
        <v>30</v>
      </c>
      <c r="V330" s="13" t="s">
        <v>236</v>
      </c>
      <c r="W330" s="18">
        <v>1.55</v>
      </c>
      <c r="X330" s="18">
        <v>0.51</v>
      </c>
      <c r="Y330" s="15">
        <v>0.89</v>
      </c>
      <c r="Z330" s="13">
        <v>71</v>
      </c>
      <c r="AA330" s="16">
        <v>650</v>
      </c>
      <c r="AB330" s="17" t="s">
        <v>237</v>
      </c>
    </row>
    <row r="331" spans="4:28" x14ac:dyDescent="0.25">
      <c r="E331" s="13" t="s">
        <v>317</v>
      </c>
      <c r="F331" s="13">
        <v>15</v>
      </c>
      <c r="G331" s="13" t="s">
        <v>236</v>
      </c>
      <c r="H331" s="18">
        <v>0.52</v>
      </c>
      <c r="I331" s="18">
        <v>0.53</v>
      </c>
      <c r="J331" s="207">
        <v>0.81</v>
      </c>
      <c r="K331" s="13">
        <v>29</v>
      </c>
      <c r="L331" s="16">
        <v>650</v>
      </c>
      <c r="M331" s="17" t="s">
        <v>237</v>
      </c>
      <c r="Q331" s="12" t="s">
        <v>35</v>
      </c>
      <c r="R331" s="13" t="s">
        <v>244</v>
      </c>
      <c r="S331" s="13">
        <v>2</v>
      </c>
      <c r="T331" s="13">
        <v>13</v>
      </c>
      <c r="U331" s="13">
        <v>30</v>
      </c>
      <c r="V331" s="13" t="s">
        <v>236</v>
      </c>
      <c r="W331" s="18">
        <v>1.55</v>
      </c>
      <c r="X331" s="18">
        <v>0.51</v>
      </c>
      <c r="Y331" s="15">
        <v>0.89</v>
      </c>
      <c r="Z331" s="13">
        <v>71</v>
      </c>
      <c r="AA331" s="16">
        <v>650</v>
      </c>
      <c r="AB331" s="17" t="s">
        <v>237</v>
      </c>
    </row>
    <row r="332" spans="4:28" x14ac:dyDescent="0.25">
      <c r="E332" s="13">
        <v>20</v>
      </c>
      <c r="F332" s="13">
        <v>85</v>
      </c>
      <c r="G332" s="13" t="s">
        <v>236</v>
      </c>
      <c r="H332" s="18">
        <v>3.66</v>
      </c>
      <c r="I332" s="18">
        <v>1.1000000000000001</v>
      </c>
      <c r="J332" s="15">
        <v>0.84</v>
      </c>
      <c r="K332" s="13">
        <v>69</v>
      </c>
      <c r="L332" s="16">
        <v>650</v>
      </c>
      <c r="M332" s="17" t="s">
        <v>237</v>
      </c>
      <c r="Q332" s="12" t="s">
        <v>35</v>
      </c>
      <c r="R332" s="13" t="s">
        <v>245</v>
      </c>
      <c r="S332" s="13">
        <v>3</v>
      </c>
      <c r="T332" s="13">
        <v>13</v>
      </c>
      <c r="U332" s="13">
        <v>30</v>
      </c>
      <c r="V332" s="13" t="s">
        <v>236</v>
      </c>
      <c r="W332" s="18">
        <v>1.55</v>
      </c>
      <c r="X332" s="18">
        <v>0.51</v>
      </c>
      <c r="Y332" s="15">
        <v>0.89</v>
      </c>
      <c r="Z332" s="13">
        <v>71</v>
      </c>
      <c r="AA332" s="16">
        <v>650</v>
      </c>
      <c r="AB332" s="17" t="s">
        <v>237</v>
      </c>
    </row>
    <row r="333" spans="4:28" x14ac:dyDescent="0.25">
      <c r="E333" s="13">
        <v>18</v>
      </c>
      <c r="F333" s="13">
        <v>100</v>
      </c>
      <c r="G333" s="13" t="s">
        <v>236</v>
      </c>
      <c r="H333" s="18">
        <v>2.34</v>
      </c>
      <c r="I333" s="18">
        <v>1.08</v>
      </c>
      <c r="J333" s="15">
        <v>0.83</v>
      </c>
      <c r="K333" s="13">
        <v>93</v>
      </c>
      <c r="L333" s="16">
        <v>650</v>
      </c>
      <c r="M333" s="17" t="s">
        <v>237</v>
      </c>
      <c r="Q333" s="12" t="s">
        <v>35</v>
      </c>
      <c r="R333" s="13" t="s">
        <v>246</v>
      </c>
      <c r="S333" s="13">
        <v>4</v>
      </c>
      <c r="T333" s="13">
        <v>13</v>
      </c>
      <c r="U333" s="13">
        <v>30</v>
      </c>
      <c r="V333" s="13" t="s">
        <v>236</v>
      </c>
      <c r="W333" s="18">
        <v>1.55</v>
      </c>
      <c r="X333" s="18">
        <v>0.51</v>
      </c>
      <c r="Y333" s="15">
        <v>0.89</v>
      </c>
      <c r="Z333" s="13">
        <v>71</v>
      </c>
      <c r="AA333" s="16">
        <v>650</v>
      </c>
      <c r="AB333" s="17" t="s">
        <v>237</v>
      </c>
    </row>
    <row r="334" spans="4:28" x14ac:dyDescent="0.25">
      <c r="E334" s="13">
        <v>18</v>
      </c>
      <c r="F334" s="13">
        <v>100</v>
      </c>
      <c r="G334" s="13" t="s">
        <v>236</v>
      </c>
      <c r="H334" s="18">
        <v>2.34</v>
      </c>
      <c r="I334" s="18">
        <v>1.08</v>
      </c>
      <c r="J334" s="15">
        <v>0.83</v>
      </c>
      <c r="K334" s="13">
        <v>93</v>
      </c>
      <c r="L334" s="16">
        <v>650</v>
      </c>
      <c r="M334" s="17" t="s">
        <v>237</v>
      </c>
      <c r="Q334" s="12" t="s">
        <v>35</v>
      </c>
      <c r="R334" s="13" t="s">
        <v>247</v>
      </c>
      <c r="S334" s="13">
        <v>1</v>
      </c>
      <c r="T334" s="13">
        <v>14</v>
      </c>
      <c r="U334" s="13">
        <v>50</v>
      </c>
      <c r="V334" s="13" t="s">
        <v>236</v>
      </c>
      <c r="W334" s="18" t="s">
        <v>125</v>
      </c>
      <c r="X334" s="294">
        <v>0.82</v>
      </c>
      <c r="Y334" s="15">
        <v>0.84</v>
      </c>
      <c r="Z334" s="13">
        <v>68</v>
      </c>
      <c r="AA334" s="16">
        <v>650</v>
      </c>
      <c r="AB334" s="17" t="s">
        <v>237</v>
      </c>
    </row>
    <row r="335" spans="4:28" x14ac:dyDescent="0.25">
      <c r="E335" s="13">
        <v>18</v>
      </c>
      <c r="F335" s="13">
        <v>100</v>
      </c>
      <c r="G335" s="13" t="s">
        <v>236</v>
      </c>
      <c r="H335" s="18">
        <v>2.34</v>
      </c>
      <c r="I335" s="18">
        <v>1.08</v>
      </c>
      <c r="J335" s="15">
        <v>0.83</v>
      </c>
      <c r="K335" s="13">
        <v>93</v>
      </c>
      <c r="L335" s="16">
        <v>650</v>
      </c>
      <c r="M335" s="17" t="s">
        <v>237</v>
      </c>
      <c r="Q335" s="12" t="s">
        <v>35</v>
      </c>
      <c r="R335" s="13" t="s">
        <v>248</v>
      </c>
      <c r="S335" s="13">
        <v>2</v>
      </c>
      <c r="T335" s="13">
        <v>14</v>
      </c>
      <c r="U335" s="13">
        <v>50</v>
      </c>
      <c r="V335" s="13" t="s">
        <v>236</v>
      </c>
      <c r="W335" s="18" t="s">
        <v>125</v>
      </c>
      <c r="X335" s="294">
        <v>0.82</v>
      </c>
      <c r="Y335" s="15">
        <v>0.84</v>
      </c>
      <c r="Z335" s="13">
        <v>68</v>
      </c>
      <c r="AA335" s="16">
        <v>650</v>
      </c>
      <c r="AB335" s="17" t="s">
        <v>237</v>
      </c>
    </row>
    <row r="336" spans="4:28" x14ac:dyDescent="0.25">
      <c r="E336" s="13">
        <v>18</v>
      </c>
      <c r="F336" s="13">
        <v>100</v>
      </c>
      <c r="G336" s="13" t="s">
        <v>236</v>
      </c>
      <c r="H336" s="18">
        <v>2.34</v>
      </c>
      <c r="I336" s="18">
        <v>1.08</v>
      </c>
      <c r="J336" s="15">
        <v>0.83</v>
      </c>
      <c r="K336" s="13">
        <v>93</v>
      </c>
      <c r="L336" s="16">
        <v>650</v>
      </c>
      <c r="M336" s="17" t="s">
        <v>237</v>
      </c>
      <c r="Q336" s="12" t="s">
        <v>35</v>
      </c>
      <c r="R336" s="13" t="s">
        <v>249</v>
      </c>
      <c r="S336" s="13">
        <v>3</v>
      </c>
      <c r="T336" s="13">
        <v>14</v>
      </c>
      <c r="U336" s="13">
        <v>50</v>
      </c>
      <c r="V336" s="13" t="s">
        <v>236</v>
      </c>
      <c r="W336" s="18" t="s">
        <v>125</v>
      </c>
      <c r="X336" s="294">
        <v>0.82</v>
      </c>
      <c r="Y336" s="15">
        <v>0.84</v>
      </c>
      <c r="Z336" s="13">
        <v>68</v>
      </c>
      <c r="AA336" s="16">
        <v>650</v>
      </c>
      <c r="AB336" s="17" t="s">
        <v>237</v>
      </c>
    </row>
    <row r="337" spans="5:28" x14ac:dyDescent="0.25">
      <c r="E337" s="13">
        <v>18</v>
      </c>
      <c r="F337" s="13">
        <v>100</v>
      </c>
      <c r="G337" s="13" t="s">
        <v>236</v>
      </c>
      <c r="H337" s="18">
        <v>2.34</v>
      </c>
      <c r="I337" s="18">
        <v>1.08</v>
      </c>
      <c r="J337" s="15">
        <v>0.83</v>
      </c>
      <c r="K337" s="13">
        <v>93</v>
      </c>
      <c r="L337" s="16">
        <v>650</v>
      </c>
      <c r="M337" s="17" t="s">
        <v>237</v>
      </c>
      <c r="Q337" s="12" t="s">
        <v>35</v>
      </c>
      <c r="R337" s="13" t="s">
        <v>250</v>
      </c>
      <c r="S337" s="13">
        <v>4</v>
      </c>
      <c r="T337" s="13">
        <v>14</v>
      </c>
      <c r="U337" s="13">
        <v>50</v>
      </c>
      <c r="V337" s="13" t="s">
        <v>236</v>
      </c>
      <c r="W337" s="18" t="s">
        <v>125</v>
      </c>
      <c r="X337" s="294">
        <v>0.82</v>
      </c>
      <c r="Y337" s="15">
        <v>0.84</v>
      </c>
      <c r="Z337" s="13">
        <v>68</v>
      </c>
      <c r="AA337" s="16">
        <v>650</v>
      </c>
      <c r="AB337" s="17" t="s">
        <v>237</v>
      </c>
    </row>
    <row r="338" spans="5:28" x14ac:dyDescent="0.25">
      <c r="E338" s="13">
        <v>18</v>
      </c>
      <c r="F338" s="13">
        <v>100</v>
      </c>
      <c r="G338" s="13" t="s">
        <v>236</v>
      </c>
      <c r="H338" s="18">
        <v>2.34</v>
      </c>
      <c r="I338" s="18">
        <v>1.08</v>
      </c>
      <c r="J338" s="15">
        <v>0.83</v>
      </c>
      <c r="K338" s="13">
        <v>93</v>
      </c>
      <c r="L338" s="16">
        <v>650</v>
      </c>
      <c r="M338" s="17" t="s">
        <v>237</v>
      </c>
      <c r="Q338" s="12" t="s">
        <v>35</v>
      </c>
      <c r="R338" s="13" t="s">
        <v>251</v>
      </c>
      <c r="S338" s="13">
        <v>1</v>
      </c>
      <c r="T338" s="13">
        <v>14</v>
      </c>
      <c r="U338" s="13">
        <v>50</v>
      </c>
      <c r="V338" s="13" t="s">
        <v>236</v>
      </c>
      <c r="W338" s="18" t="s">
        <v>125</v>
      </c>
      <c r="X338" s="294">
        <v>0.89</v>
      </c>
      <c r="Y338" s="15">
        <v>0.87</v>
      </c>
      <c r="Z338" s="13">
        <v>70</v>
      </c>
      <c r="AA338" s="16">
        <v>650</v>
      </c>
      <c r="AB338" s="17" t="s">
        <v>237</v>
      </c>
    </row>
    <row r="339" spans="5:28" ht="30" x14ac:dyDescent="0.25">
      <c r="E339" s="13">
        <v>18</v>
      </c>
      <c r="F339" s="13">
        <v>85</v>
      </c>
      <c r="G339" s="13" t="s">
        <v>236</v>
      </c>
      <c r="H339" s="18">
        <v>2.78</v>
      </c>
      <c r="I339" s="18">
        <v>1.08</v>
      </c>
      <c r="J339" s="15">
        <v>0.88</v>
      </c>
      <c r="K339" s="13">
        <v>105</v>
      </c>
      <c r="L339" s="16">
        <v>650</v>
      </c>
      <c r="M339" s="17" t="s">
        <v>237</v>
      </c>
      <c r="Q339" s="12" t="s">
        <v>35</v>
      </c>
      <c r="R339" s="13" t="s">
        <v>252</v>
      </c>
      <c r="S339" s="13">
        <v>1</v>
      </c>
      <c r="T339" s="13">
        <v>14</v>
      </c>
      <c r="U339" s="13">
        <v>50</v>
      </c>
      <c r="V339" s="13" t="s">
        <v>236</v>
      </c>
      <c r="W339" s="18" t="s">
        <v>125</v>
      </c>
      <c r="X339" s="294">
        <v>0.89</v>
      </c>
      <c r="Y339" s="15">
        <v>0.87</v>
      </c>
      <c r="Z339" s="13">
        <v>70</v>
      </c>
      <c r="AA339" s="16">
        <v>650</v>
      </c>
      <c r="AB339" s="17" t="s">
        <v>237</v>
      </c>
    </row>
    <row r="340" spans="5:28" ht="30" x14ac:dyDescent="0.25">
      <c r="E340" s="13">
        <v>18</v>
      </c>
      <c r="F340" s="13">
        <v>85</v>
      </c>
      <c r="G340" s="13" t="s">
        <v>236</v>
      </c>
      <c r="H340" s="18">
        <v>2.78</v>
      </c>
      <c r="I340" s="18">
        <v>1.08</v>
      </c>
      <c r="J340" s="15">
        <v>0.88</v>
      </c>
      <c r="K340" s="13">
        <v>105</v>
      </c>
      <c r="L340" s="16">
        <v>650</v>
      </c>
      <c r="M340" s="17" t="s">
        <v>237</v>
      </c>
      <c r="Q340" s="12" t="s">
        <v>35</v>
      </c>
      <c r="R340" s="13" t="s">
        <v>253</v>
      </c>
      <c r="S340" s="13">
        <v>2</v>
      </c>
      <c r="T340" s="13">
        <v>14</v>
      </c>
      <c r="U340" s="13">
        <v>50</v>
      </c>
      <c r="V340" s="13" t="s">
        <v>236</v>
      </c>
      <c r="W340" s="18" t="s">
        <v>125</v>
      </c>
      <c r="X340" s="294">
        <v>0.89</v>
      </c>
      <c r="Y340" s="15">
        <v>0.87</v>
      </c>
      <c r="Z340" s="13">
        <v>70</v>
      </c>
      <c r="AA340" s="16">
        <v>650</v>
      </c>
      <c r="AB340" s="17" t="s">
        <v>237</v>
      </c>
    </row>
    <row r="341" spans="5:28" ht="30" x14ac:dyDescent="0.25">
      <c r="E341" s="13">
        <v>18</v>
      </c>
      <c r="F341" s="13">
        <v>85</v>
      </c>
      <c r="G341" s="13" t="s">
        <v>236</v>
      </c>
      <c r="H341" s="18">
        <v>2.78</v>
      </c>
      <c r="I341" s="18">
        <v>1.08</v>
      </c>
      <c r="J341" s="15">
        <v>0.88</v>
      </c>
      <c r="K341" s="13">
        <v>105</v>
      </c>
      <c r="L341" s="16">
        <v>650</v>
      </c>
      <c r="M341" s="17" t="s">
        <v>237</v>
      </c>
      <c r="Q341" s="12" t="s">
        <v>35</v>
      </c>
      <c r="R341" s="13" t="s">
        <v>254</v>
      </c>
      <c r="S341" s="13">
        <v>3</v>
      </c>
      <c r="T341" s="13">
        <v>14</v>
      </c>
      <c r="U341" s="13">
        <v>50</v>
      </c>
      <c r="V341" s="13" t="s">
        <v>236</v>
      </c>
      <c r="W341" s="18" t="s">
        <v>125</v>
      </c>
      <c r="X341" s="294">
        <v>0.89</v>
      </c>
      <c r="Y341" s="15">
        <v>0.87</v>
      </c>
      <c r="Z341" s="13">
        <v>70</v>
      </c>
      <c r="AA341" s="16">
        <v>650</v>
      </c>
      <c r="AB341" s="17" t="s">
        <v>237</v>
      </c>
    </row>
    <row r="342" spans="5:28" ht="30" x14ac:dyDescent="0.25">
      <c r="E342" s="13">
        <v>18</v>
      </c>
      <c r="F342" s="13">
        <v>85</v>
      </c>
      <c r="G342" s="13" t="s">
        <v>236</v>
      </c>
      <c r="H342" s="18">
        <v>2.78</v>
      </c>
      <c r="I342" s="18">
        <v>1.08</v>
      </c>
      <c r="J342" s="15">
        <v>0.88</v>
      </c>
      <c r="K342" s="13">
        <v>105</v>
      </c>
      <c r="L342" s="16">
        <v>650</v>
      </c>
      <c r="M342" s="17" t="s">
        <v>237</v>
      </c>
      <c r="Q342" s="12" t="s">
        <v>35</v>
      </c>
      <c r="R342" s="13" t="s">
        <v>255</v>
      </c>
      <c r="S342" s="13">
        <v>4</v>
      </c>
      <c r="T342" s="13">
        <v>14</v>
      </c>
      <c r="U342" s="13">
        <v>50</v>
      </c>
      <c r="V342" s="13" t="s">
        <v>236</v>
      </c>
      <c r="W342" s="18" t="s">
        <v>125</v>
      </c>
      <c r="X342" s="294">
        <v>0.89</v>
      </c>
      <c r="Y342" s="15">
        <v>0.87</v>
      </c>
      <c r="Z342" s="13">
        <v>70</v>
      </c>
      <c r="AA342" s="16">
        <v>650</v>
      </c>
      <c r="AB342" s="17" t="s">
        <v>237</v>
      </c>
    </row>
  </sheetData>
  <sheetProtection formatCells="0" formatColumns="0" formatRows="0" insertColumns="0" insertRows="0" insertHyperlinks="0" deleteColumns="0" deleteRows="0" sort="0" autoFilter="0" pivotTables="0"/>
  <autoFilter ref="B10:M314" xr:uid="{817E8613-FD87-4A7E-A82B-24C7188EED90}"/>
  <pageMargins left="0.7" right="0.7" top="0.75" bottom="0.75" header="0.3" footer="0.3"/>
  <pageSetup fitToHeight="0" orientation="landscape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3049C-7613-4F2B-9BAD-1A66DEC6B8B1}">
  <sheetPr codeName="Sheet7"/>
  <dimension ref="B1:J34"/>
  <sheetViews>
    <sheetView zoomScale="90" zoomScaleNormal="90" workbookViewId="0">
      <selection activeCell="M29" sqref="M29"/>
    </sheetView>
  </sheetViews>
  <sheetFormatPr defaultRowHeight="15" x14ac:dyDescent="0.25"/>
  <cols>
    <col min="2" max="2" width="25.85546875" customWidth="1"/>
    <col min="3" max="3" width="12.5703125" customWidth="1"/>
    <col min="4" max="4" width="6.42578125" customWidth="1"/>
    <col min="6" max="6" width="27.28515625" customWidth="1"/>
    <col min="7" max="7" width="13.5703125" customWidth="1"/>
    <col min="8" max="8" width="11.140625" customWidth="1"/>
  </cols>
  <sheetData>
    <row r="1" spans="2:10" ht="21" x14ac:dyDescent="0.35">
      <c r="B1" s="92" t="s">
        <v>547</v>
      </c>
      <c r="F1" s="92" t="s">
        <v>550</v>
      </c>
      <c r="J1" s="92" t="s">
        <v>568</v>
      </c>
    </row>
    <row r="2" spans="2:10" ht="45" x14ac:dyDescent="0.25">
      <c r="B2" s="105" t="s">
        <v>515</v>
      </c>
      <c r="C2" s="105" t="s">
        <v>516</v>
      </c>
      <c r="D2" s="105"/>
      <c r="F2" s="106" t="s">
        <v>517</v>
      </c>
      <c r="G2" s="106" t="s">
        <v>548</v>
      </c>
      <c r="H2" s="106" t="s">
        <v>549</v>
      </c>
    </row>
    <row r="3" spans="2:10" x14ac:dyDescent="0.25">
      <c r="B3" s="102" t="s">
        <v>517</v>
      </c>
      <c r="C3" s="102" t="s">
        <v>483</v>
      </c>
      <c r="D3" s="111"/>
      <c r="F3" s="96" t="s">
        <v>518</v>
      </c>
      <c r="G3" s="97"/>
      <c r="H3" s="97"/>
      <c r="J3" t="s">
        <v>569</v>
      </c>
    </row>
    <row r="4" spans="2:10" x14ac:dyDescent="0.25">
      <c r="B4" s="96" t="s">
        <v>518</v>
      </c>
      <c r="C4" s="97">
        <v>83</v>
      </c>
      <c r="D4" s="109">
        <f>C4/$C$33</f>
        <v>2.1298434693353862E-2</v>
      </c>
      <c r="F4" s="96" t="s">
        <v>519</v>
      </c>
      <c r="G4" s="97">
        <v>1</v>
      </c>
      <c r="H4" s="97">
        <v>1213</v>
      </c>
      <c r="J4" t="s">
        <v>570</v>
      </c>
    </row>
    <row r="5" spans="2:10" x14ac:dyDescent="0.25">
      <c r="B5" s="96" t="s">
        <v>519</v>
      </c>
      <c r="C5" s="97">
        <v>178</v>
      </c>
      <c r="D5" s="97"/>
      <c r="F5" s="96" t="s">
        <v>521</v>
      </c>
      <c r="G5" s="97"/>
      <c r="H5" s="97"/>
    </row>
    <row r="6" spans="2:10" x14ac:dyDescent="0.25">
      <c r="B6" s="96" t="s">
        <v>520</v>
      </c>
      <c r="C6" s="97"/>
      <c r="D6" s="97"/>
      <c r="F6" s="96" t="s">
        <v>522</v>
      </c>
      <c r="G6" s="97"/>
      <c r="H6" s="97"/>
    </row>
    <row r="7" spans="2:10" x14ac:dyDescent="0.25">
      <c r="B7" s="96" t="s">
        <v>521</v>
      </c>
      <c r="C7" s="97">
        <v>3</v>
      </c>
      <c r="D7" s="97"/>
      <c r="F7" s="96" t="s">
        <v>525</v>
      </c>
      <c r="G7" s="97">
        <v>2</v>
      </c>
      <c r="H7" s="97">
        <v>1</v>
      </c>
    </row>
    <row r="8" spans="2:10" x14ac:dyDescent="0.25">
      <c r="B8" s="96" t="s">
        <v>522</v>
      </c>
      <c r="C8" s="97">
        <v>4</v>
      </c>
      <c r="D8" s="97"/>
      <c r="F8" s="96" t="s">
        <v>528</v>
      </c>
      <c r="G8" s="97"/>
      <c r="H8" s="97"/>
    </row>
    <row r="9" spans="2:10" x14ac:dyDescent="0.25">
      <c r="B9" s="96" t="s">
        <v>523</v>
      </c>
      <c r="C9" s="97">
        <v>10</v>
      </c>
      <c r="D9" s="97"/>
      <c r="F9" s="96" t="s">
        <v>531</v>
      </c>
      <c r="G9" s="97"/>
      <c r="H9" s="97">
        <v>3</v>
      </c>
    </row>
    <row r="10" spans="2:10" x14ac:dyDescent="0.25">
      <c r="B10" s="96" t="s">
        <v>524</v>
      </c>
      <c r="C10" s="97">
        <v>2</v>
      </c>
      <c r="D10" s="97"/>
      <c r="F10" s="96" t="s">
        <v>535</v>
      </c>
      <c r="G10" s="97"/>
      <c r="H10" s="97"/>
    </row>
    <row r="11" spans="2:10" x14ac:dyDescent="0.25">
      <c r="B11" s="96" t="s">
        <v>525</v>
      </c>
      <c r="C11" s="97">
        <v>51</v>
      </c>
      <c r="D11" s="109">
        <f>C11/$C$33</f>
        <v>1.3086989992301771E-2</v>
      </c>
      <c r="F11" s="96" t="s">
        <v>536</v>
      </c>
      <c r="G11" s="97"/>
      <c r="H11" s="97">
        <v>3</v>
      </c>
    </row>
    <row r="12" spans="2:10" x14ac:dyDescent="0.25">
      <c r="B12" s="96" t="s">
        <v>526</v>
      </c>
      <c r="C12" s="97"/>
      <c r="D12" s="97"/>
      <c r="F12" s="96" t="s">
        <v>537</v>
      </c>
      <c r="G12" s="97"/>
      <c r="H12" s="97"/>
    </row>
    <row r="13" spans="2:10" x14ac:dyDescent="0.25">
      <c r="B13" s="96" t="s">
        <v>527</v>
      </c>
      <c r="C13" s="97">
        <v>2</v>
      </c>
      <c r="D13" s="97"/>
      <c r="F13" s="96" t="s">
        <v>539</v>
      </c>
      <c r="G13" s="97">
        <v>2</v>
      </c>
      <c r="H13" s="97">
        <v>283</v>
      </c>
    </row>
    <row r="14" spans="2:10" x14ac:dyDescent="0.25">
      <c r="B14" s="96" t="s">
        <v>528</v>
      </c>
      <c r="C14" s="97">
        <v>5</v>
      </c>
      <c r="D14" s="97"/>
      <c r="F14" s="96" t="s">
        <v>540</v>
      </c>
      <c r="G14" s="97">
        <v>1</v>
      </c>
      <c r="H14" s="97">
        <v>73</v>
      </c>
    </row>
    <row r="15" spans="2:10" x14ac:dyDescent="0.25">
      <c r="B15" s="96" t="s">
        <v>529</v>
      </c>
      <c r="C15" s="97">
        <v>1</v>
      </c>
      <c r="D15" s="97"/>
      <c r="F15" s="96" t="s">
        <v>541</v>
      </c>
      <c r="G15" s="97"/>
      <c r="H15" s="97"/>
    </row>
    <row r="16" spans="2:10" x14ac:dyDescent="0.25">
      <c r="B16" s="96" t="s">
        <v>530</v>
      </c>
      <c r="C16" s="97">
        <v>1</v>
      </c>
      <c r="D16" s="97"/>
      <c r="F16" s="96" t="s">
        <v>542</v>
      </c>
      <c r="G16" s="97"/>
      <c r="H16" s="97">
        <v>1</v>
      </c>
    </row>
    <row r="17" spans="2:9" x14ac:dyDescent="0.25">
      <c r="B17" s="96" t="s">
        <v>531</v>
      </c>
      <c r="C17" s="97">
        <v>24</v>
      </c>
      <c r="D17" s="109">
        <f>C17/$C$33</f>
        <v>6.1585835257890681E-3</v>
      </c>
      <c r="F17" s="96" t="s">
        <v>543</v>
      </c>
      <c r="G17" s="97"/>
      <c r="H17" s="97"/>
    </row>
    <row r="18" spans="2:9" x14ac:dyDescent="0.25">
      <c r="B18" s="96" t="s">
        <v>532</v>
      </c>
      <c r="C18" s="97">
        <v>2</v>
      </c>
      <c r="D18" s="97"/>
      <c r="F18" s="103" t="s">
        <v>514</v>
      </c>
      <c r="G18" s="104">
        <v>6</v>
      </c>
      <c r="H18" s="104">
        <v>1577</v>
      </c>
    </row>
    <row r="19" spans="2:9" x14ac:dyDescent="0.25">
      <c r="B19" s="96" t="s">
        <v>533</v>
      </c>
      <c r="C19" s="97"/>
      <c r="D19" s="97"/>
      <c r="F19" s="96" t="s">
        <v>518</v>
      </c>
      <c r="G19" s="107">
        <f>G3/$G$34</f>
        <v>0</v>
      </c>
      <c r="H19" s="107">
        <f>H3/$H$34</f>
        <v>0</v>
      </c>
    </row>
    <row r="20" spans="2:9" x14ac:dyDescent="0.25">
      <c r="B20" s="96" t="s">
        <v>534</v>
      </c>
      <c r="C20" s="97"/>
      <c r="D20" s="97"/>
      <c r="F20" s="96" t="s">
        <v>519</v>
      </c>
      <c r="G20" s="107"/>
      <c r="H20" s="107"/>
    </row>
    <row r="21" spans="2:9" x14ac:dyDescent="0.25">
      <c r="B21" s="96" t="s">
        <v>535</v>
      </c>
      <c r="C21" s="97">
        <v>2</v>
      </c>
      <c r="D21" s="97"/>
      <c r="F21" s="96" t="s">
        <v>521</v>
      </c>
      <c r="G21" s="107">
        <f t="shared" ref="G21:G33" si="0">G5/$G$34</f>
        <v>0</v>
      </c>
      <c r="H21" s="107">
        <f t="shared" ref="H21:H33" si="1">H5/$H$34</f>
        <v>0</v>
      </c>
    </row>
    <row r="22" spans="2:9" x14ac:dyDescent="0.25">
      <c r="B22" s="96" t="s">
        <v>536</v>
      </c>
      <c r="C22" s="97">
        <v>15</v>
      </c>
      <c r="D22" s="109">
        <f>C22/$C$33</f>
        <v>3.8491147036181679E-3</v>
      </c>
      <c r="F22" s="96" t="s">
        <v>522</v>
      </c>
      <c r="G22" s="107">
        <f t="shared" si="0"/>
        <v>0</v>
      </c>
      <c r="H22" s="107">
        <f>H6/$H$34</f>
        <v>0</v>
      </c>
    </row>
    <row r="23" spans="2:9" x14ac:dyDescent="0.25">
      <c r="B23" s="96" t="s">
        <v>537</v>
      </c>
      <c r="C23" s="97">
        <v>2</v>
      </c>
      <c r="D23" s="97"/>
      <c r="F23" s="96" t="s">
        <v>525</v>
      </c>
      <c r="G23" s="107">
        <f t="shared" si="0"/>
        <v>0.4</v>
      </c>
      <c r="H23" s="107">
        <f t="shared" si="1"/>
        <v>2.7472527472527475E-3</v>
      </c>
      <c r="I23" s="109">
        <f>H23/$C$33</f>
        <v>7.0496606293373042E-7</v>
      </c>
    </row>
    <row r="24" spans="2:9" x14ac:dyDescent="0.25">
      <c r="B24" s="96" t="s">
        <v>538</v>
      </c>
      <c r="C24" s="97">
        <v>1</v>
      </c>
      <c r="D24" s="97"/>
      <c r="F24" s="96" t="s">
        <v>528</v>
      </c>
      <c r="G24" s="107">
        <f t="shared" si="0"/>
        <v>0</v>
      </c>
      <c r="H24" s="107">
        <f t="shared" si="1"/>
        <v>0</v>
      </c>
    </row>
    <row r="25" spans="2:9" x14ac:dyDescent="0.25">
      <c r="B25" s="108" t="s">
        <v>539</v>
      </c>
      <c r="C25" s="110">
        <v>1704</v>
      </c>
      <c r="D25" s="109">
        <f>C25/$C$33</f>
        <v>0.43725943033102388</v>
      </c>
      <c r="F25" s="96" t="s">
        <v>531</v>
      </c>
      <c r="G25" s="107">
        <f t="shared" si="0"/>
        <v>0</v>
      </c>
      <c r="H25" s="107">
        <f t="shared" si="1"/>
        <v>8.241758241758242E-3</v>
      </c>
    </row>
    <row r="26" spans="2:9" x14ac:dyDescent="0.25">
      <c r="B26" s="108" t="s">
        <v>540</v>
      </c>
      <c r="C26" s="110">
        <v>1791</v>
      </c>
      <c r="D26" s="109">
        <f>C26/$C$33</f>
        <v>0.45958429561200925</v>
      </c>
      <c r="F26" s="96" t="s">
        <v>535</v>
      </c>
      <c r="G26" s="107">
        <f t="shared" si="0"/>
        <v>0</v>
      </c>
      <c r="H26" s="107">
        <f t="shared" si="1"/>
        <v>0</v>
      </c>
    </row>
    <row r="27" spans="2:9" x14ac:dyDescent="0.25">
      <c r="B27" s="96" t="s">
        <v>541</v>
      </c>
      <c r="C27" s="97">
        <v>1</v>
      </c>
      <c r="D27" s="97"/>
      <c r="F27" s="96" t="s">
        <v>536</v>
      </c>
      <c r="G27" s="107">
        <f t="shared" si="0"/>
        <v>0</v>
      </c>
      <c r="H27" s="107">
        <f t="shared" si="1"/>
        <v>8.241758241758242E-3</v>
      </c>
    </row>
    <row r="28" spans="2:9" x14ac:dyDescent="0.25">
      <c r="B28" s="96" t="s">
        <v>542</v>
      </c>
      <c r="C28" s="97"/>
      <c r="D28" s="97"/>
      <c r="F28" s="96" t="s">
        <v>537</v>
      </c>
      <c r="G28" s="107">
        <f t="shared" si="0"/>
        <v>0</v>
      </c>
      <c r="H28" s="107">
        <f t="shared" si="1"/>
        <v>0</v>
      </c>
    </row>
    <row r="29" spans="2:9" x14ac:dyDescent="0.25">
      <c r="B29" s="96" t="s">
        <v>543</v>
      </c>
      <c r="C29" s="97">
        <v>6</v>
      </c>
      <c r="D29" s="97"/>
      <c r="F29" s="108" t="s">
        <v>539</v>
      </c>
      <c r="G29" s="107">
        <f t="shared" si="0"/>
        <v>0.4</v>
      </c>
      <c r="H29" s="109">
        <f t="shared" si="1"/>
        <v>0.77747252747252749</v>
      </c>
    </row>
    <row r="30" spans="2:9" x14ac:dyDescent="0.25">
      <c r="B30" s="96" t="s">
        <v>544</v>
      </c>
      <c r="C30" s="97"/>
      <c r="D30" s="97"/>
      <c r="F30" s="108" t="s">
        <v>540</v>
      </c>
      <c r="G30" s="107">
        <f t="shared" si="0"/>
        <v>0.2</v>
      </c>
      <c r="H30" s="109">
        <f t="shared" si="1"/>
        <v>0.20054945054945056</v>
      </c>
    </row>
    <row r="31" spans="2:9" x14ac:dyDescent="0.25">
      <c r="B31" s="96" t="s">
        <v>545</v>
      </c>
      <c r="C31" s="97">
        <v>7</v>
      </c>
      <c r="D31" s="97"/>
      <c r="F31" s="96" t="s">
        <v>541</v>
      </c>
      <c r="G31" s="107">
        <f t="shared" si="0"/>
        <v>0</v>
      </c>
      <c r="H31" s="107">
        <f t="shared" si="1"/>
        <v>0</v>
      </c>
    </row>
    <row r="32" spans="2:9" x14ac:dyDescent="0.25">
      <c r="B32" s="96" t="s">
        <v>546</v>
      </c>
      <c r="C32" s="97">
        <v>2</v>
      </c>
      <c r="D32" s="97"/>
      <c r="F32" s="96" t="s">
        <v>542</v>
      </c>
      <c r="G32" s="107">
        <f t="shared" si="0"/>
        <v>0</v>
      </c>
      <c r="H32" s="107">
        <f t="shared" si="1"/>
        <v>2.7472527472527475E-3</v>
      </c>
    </row>
    <row r="33" spans="2:8" x14ac:dyDescent="0.25">
      <c r="B33" s="103" t="s">
        <v>514</v>
      </c>
      <c r="C33" s="104">
        <v>3897</v>
      </c>
      <c r="D33" s="112"/>
      <c r="F33" s="96" t="s">
        <v>543</v>
      </c>
      <c r="G33" s="107">
        <f t="shared" si="0"/>
        <v>0</v>
      </c>
      <c r="H33" s="107">
        <f t="shared" si="1"/>
        <v>0</v>
      </c>
    </row>
    <row r="34" spans="2:8" x14ac:dyDescent="0.25">
      <c r="F34" s="103" t="s">
        <v>514</v>
      </c>
      <c r="G34" s="104">
        <f>G18-G4</f>
        <v>5</v>
      </c>
      <c r="H34" s="104">
        <f>H18-H4</f>
        <v>364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A811-575A-48DA-9AD9-9CDDAE47BD97}">
  <sheetPr codeName="Sheet8"/>
  <dimension ref="A2:AA77"/>
  <sheetViews>
    <sheetView topLeftCell="F1" workbookViewId="0">
      <selection activeCell="W28" sqref="W28"/>
    </sheetView>
  </sheetViews>
  <sheetFormatPr defaultColWidth="9.140625" defaultRowHeight="15" x14ac:dyDescent="0.25"/>
  <cols>
    <col min="1" max="1" width="23" style="94" bestFit="1" customWidth="1"/>
    <col min="2" max="2" width="12.5703125" style="94" bestFit="1" customWidth="1"/>
    <col min="3" max="4" width="9.140625" style="94"/>
    <col min="5" max="5" width="12.140625" style="94" bestFit="1" customWidth="1"/>
    <col min="6" max="6" width="14.5703125" style="94" customWidth="1"/>
    <col min="7" max="11" width="9.140625" style="94"/>
    <col min="12" max="12" width="26.85546875" style="94" customWidth="1"/>
    <col min="13" max="13" width="21.5703125" style="94" bestFit="1" customWidth="1"/>
    <col min="14" max="14" width="9.140625" style="94"/>
    <col min="15" max="15" width="37.42578125" style="94" customWidth="1"/>
    <col min="16" max="16" width="6.42578125" style="94" bestFit="1" customWidth="1"/>
    <col min="17" max="19" width="9.140625" style="94"/>
    <col min="20" max="20" width="19" style="94" customWidth="1"/>
    <col min="21" max="21" width="9.140625" style="94"/>
    <col min="22" max="22" width="11.42578125" style="94" customWidth="1"/>
    <col min="23" max="16384" width="9.140625" style="94"/>
  </cols>
  <sheetData>
    <row r="2" spans="1:27" ht="23.25" x14ac:dyDescent="0.35">
      <c r="A2" s="129" t="s">
        <v>567</v>
      </c>
      <c r="L2" s="129" t="s">
        <v>566</v>
      </c>
      <c r="O2" s="129" t="s">
        <v>996</v>
      </c>
      <c r="S2" s="29" t="s">
        <v>990</v>
      </c>
      <c r="T2"/>
      <c r="U2"/>
      <c r="V2"/>
      <c r="W2"/>
      <c r="X2"/>
      <c r="Y2"/>
      <c r="Z2"/>
      <c r="AA2"/>
    </row>
    <row r="3" spans="1:27" x14ac:dyDescent="0.25">
      <c r="A3" s="95" t="s">
        <v>481</v>
      </c>
      <c r="B3" t="s">
        <v>482</v>
      </c>
      <c r="L3" s="116" t="s">
        <v>554</v>
      </c>
      <c r="M3"/>
      <c r="O3" s="204" t="s">
        <v>995</v>
      </c>
      <c r="S3"/>
      <c r="T3" t="s">
        <v>997</v>
      </c>
      <c r="U3"/>
      <c r="V3">
        <v>4756</v>
      </c>
      <c r="W3" s="50">
        <f>SUM(W5:W9)</f>
        <v>0.62468460891505451</v>
      </c>
      <c r="X3" s="50"/>
      <c r="Y3"/>
      <c r="Z3"/>
      <c r="AA3"/>
    </row>
    <row r="4" spans="1:27" ht="16.5" thickBot="1" x14ac:dyDescent="0.3">
      <c r="A4" s="96" t="s">
        <v>483</v>
      </c>
      <c r="B4" s="97">
        <v>4756</v>
      </c>
      <c r="L4" s="117" t="s">
        <v>555</v>
      </c>
      <c r="M4" s="118" t="s">
        <v>556</v>
      </c>
      <c r="O4" s="586" t="s">
        <v>993</v>
      </c>
      <c r="P4" s="586"/>
      <c r="S4"/>
      <c r="T4" t="s">
        <v>992</v>
      </c>
      <c r="U4" t="s">
        <v>886</v>
      </c>
      <c r="V4" t="s">
        <v>991</v>
      </c>
      <c r="W4"/>
      <c r="X4" t="s">
        <v>1002</v>
      </c>
      <c r="Y4" t="s">
        <v>1052</v>
      </c>
      <c r="Z4"/>
      <c r="AA4"/>
    </row>
    <row r="5" spans="1:27" ht="15.75" thickBot="1" x14ac:dyDescent="0.3">
      <c r="A5" s="98" t="s">
        <v>108</v>
      </c>
      <c r="B5" s="97">
        <v>2045</v>
      </c>
      <c r="L5" s="182" t="s">
        <v>548</v>
      </c>
      <c r="M5" s="183">
        <v>6</v>
      </c>
      <c r="O5" s="197" t="s">
        <v>892</v>
      </c>
      <c r="P5" s="198">
        <v>934</v>
      </c>
      <c r="S5"/>
      <c r="T5" t="s">
        <v>108</v>
      </c>
      <c r="U5" s="101" t="s">
        <v>156</v>
      </c>
      <c r="V5" s="224">
        <v>1301</v>
      </c>
      <c r="W5" s="107">
        <f>V5/$V$3</f>
        <v>0.27354920100925145</v>
      </c>
      <c r="X5">
        <v>14</v>
      </c>
      <c r="Y5" s="50">
        <v>0.5</v>
      </c>
      <c r="Z5"/>
      <c r="AA5"/>
    </row>
    <row r="6" spans="1:27" x14ac:dyDescent="0.25">
      <c r="A6" s="99" t="s">
        <v>484</v>
      </c>
      <c r="B6" s="97">
        <v>4</v>
      </c>
      <c r="L6" s="120" t="s">
        <v>557</v>
      </c>
      <c r="M6" s="121">
        <v>1</v>
      </c>
      <c r="O6" s="201" t="s">
        <v>28</v>
      </c>
      <c r="P6" s="202">
        <v>165</v>
      </c>
      <c r="S6"/>
      <c r="T6" t="s">
        <v>35</v>
      </c>
      <c r="U6" s="101" t="s">
        <v>49</v>
      </c>
      <c r="V6" s="224">
        <v>1097</v>
      </c>
      <c r="W6" s="107">
        <f>V6/$V$3</f>
        <v>0.23065601345668629</v>
      </c>
      <c r="X6">
        <v>14</v>
      </c>
      <c r="Y6" s="50">
        <v>0.5</v>
      </c>
      <c r="Z6"/>
      <c r="AA6"/>
    </row>
    <row r="7" spans="1:27" x14ac:dyDescent="0.25">
      <c r="A7" s="99" t="s">
        <v>485</v>
      </c>
      <c r="B7" s="97">
        <v>1</v>
      </c>
      <c r="L7" s="122" t="s">
        <v>269</v>
      </c>
      <c r="M7" s="123">
        <v>1</v>
      </c>
      <c r="O7" s="203" t="s">
        <v>30</v>
      </c>
      <c r="P7" s="110">
        <v>163</v>
      </c>
      <c r="Q7" s="113">
        <f>P7/$P$5</f>
        <v>0.17451820128479659</v>
      </c>
      <c r="S7"/>
      <c r="T7" t="s">
        <v>35</v>
      </c>
      <c r="U7" s="101" t="s">
        <v>499</v>
      </c>
      <c r="V7" s="224">
        <v>315</v>
      </c>
      <c r="W7" s="107">
        <f>V7/$V$3</f>
        <v>6.6232127838519769E-2</v>
      </c>
      <c r="X7">
        <v>13</v>
      </c>
      <c r="Y7" s="107">
        <v>0.6</v>
      </c>
      <c r="Z7"/>
      <c r="AA7"/>
    </row>
    <row r="8" spans="1:27" x14ac:dyDescent="0.25">
      <c r="A8" s="99" t="s">
        <v>486</v>
      </c>
      <c r="B8" s="97">
        <v>20</v>
      </c>
      <c r="L8" s="120" t="s">
        <v>558</v>
      </c>
      <c r="M8" s="121">
        <v>2</v>
      </c>
      <c r="O8" s="99" t="s">
        <v>29</v>
      </c>
      <c r="P8" s="97">
        <v>2</v>
      </c>
      <c r="S8"/>
      <c r="T8" t="s">
        <v>35</v>
      </c>
      <c r="U8" s="101" t="s">
        <v>505</v>
      </c>
      <c r="V8" s="224">
        <v>258</v>
      </c>
      <c r="W8" s="107">
        <f>V8/$V$3</f>
        <v>5.4247266610597138E-2</v>
      </c>
      <c r="X8">
        <v>13</v>
      </c>
      <c r="Y8" s="107">
        <v>0.6</v>
      </c>
      <c r="Z8"/>
      <c r="AA8"/>
    </row>
    <row r="9" spans="1:27" x14ac:dyDescent="0.25">
      <c r="A9" s="99" t="s">
        <v>111</v>
      </c>
      <c r="B9" s="97">
        <v>2</v>
      </c>
      <c r="L9" s="122" t="s">
        <v>298</v>
      </c>
      <c r="M9" s="123">
        <v>2</v>
      </c>
      <c r="O9" s="199" t="s">
        <v>35</v>
      </c>
      <c r="P9" s="200">
        <v>232</v>
      </c>
      <c r="S9"/>
      <c r="T9"/>
      <c r="U9"/>
      <c r="V9"/>
      <c r="W9"/>
      <c r="X9"/>
      <c r="Y9"/>
      <c r="Z9"/>
      <c r="AA9"/>
    </row>
    <row r="10" spans="1:27" x14ac:dyDescent="0.25">
      <c r="A10" s="99" t="s">
        <v>112</v>
      </c>
      <c r="B10" s="97">
        <v>101</v>
      </c>
      <c r="L10" s="120" t="s">
        <v>320</v>
      </c>
      <c r="M10" s="121">
        <v>3</v>
      </c>
      <c r="O10" s="203" t="s">
        <v>49</v>
      </c>
      <c r="P10" s="110">
        <v>229</v>
      </c>
      <c r="Q10" s="113">
        <f>P10/$P$5</f>
        <v>0.24518201284796573</v>
      </c>
      <c r="S10"/>
      <c r="T10"/>
      <c r="U10"/>
      <c r="V10"/>
      <c r="W10"/>
      <c r="X10"/>
      <c r="Y10"/>
      <c r="Z10"/>
      <c r="AA10"/>
    </row>
    <row r="11" spans="1:27" x14ac:dyDescent="0.25">
      <c r="A11" s="99" t="s">
        <v>487</v>
      </c>
      <c r="B11" s="97">
        <v>173</v>
      </c>
      <c r="L11" s="122" t="s">
        <v>321</v>
      </c>
      <c r="M11" s="123">
        <v>1</v>
      </c>
      <c r="O11" s="99" t="s">
        <v>511</v>
      </c>
      <c r="P11" s="97">
        <v>1</v>
      </c>
      <c r="S11"/>
      <c r="T11" t="s">
        <v>998</v>
      </c>
      <c r="U11"/>
      <c r="V11">
        <v>1593</v>
      </c>
      <c r="W11" s="50">
        <f>SUM(W13:W17)</f>
        <v>0.84243565599497794</v>
      </c>
      <c r="X11"/>
      <c r="Y11"/>
      <c r="Z11"/>
      <c r="AA11"/>
    </row>
    <row r="12" spans="1:27" x14ac:dyDescent="0.25">
      <c r="A12" s="99" t="s">
        <v>488</v>
      </c>
      <c r="B12" s="97">
        <v>12</v>
      </c>
      <c r="L12" s="122" t="s">
        <v>322</v>
      </c>
      <c r="M12" s="123">
        <v>2</v>
      </c>
      <c r="O12" s="99" t="s">
        <v>58</v>
      </c>
      <c r="P12" s="97">
        <v>2</v>
      </c>
      <c r="S12"/>
      <c r="T12" t="s">
        <v>992</v>
      </c>
      <c r="U12" t="s">
        <v>886</v>
      </c>
      <c r="V12" t="s">
        <v>991</v>
      </c>
      <c r="W12"/>
      <c r="X12"/>
      <c r="Y12"/>
      <c r="Z12"/>
      <c r="AA12"/>
    </row>
    <row r="13" spans="1:27" ht="15.75" thickBot="1" x14ac:dyDescent="0.3">
      <c r="A13" s="99" t="s">
        <v>489</v>
      </c>
      <c r="B13" s="97">
        <v>6</v>
      </c>
      <c r="L13" s="124" t="s">
        <v>549</v>
      </c>
      <c r="M13" s="119">
        <v>1593</v>
      </c>
      <c r="O13" s="199" t="s">
        <v>108</v>
      </c>
      <c r="P13" s="200">
        <v>377</v>
      </c>
      <c r="S13"/>
      <c r="T13" t="s">
        <v>35</v>
      </c>
      <c r="U13" s="125" t="s">
        <v>49</v>
      </c>
      <c r="V13" s="128">
        <v>388</v>
      </c>
      <c r="W13" s="113">
        <f>V13/$V$11</f>
        <v>0.24356559949780288</v>
      </c>
      <c r="X13">
        <v>14</v>
      </c>
      <c r="Y13" s="50">
        <v>0.5</v>
      </c>
      <c r="Z13"/>
      <c r="AA13"/>
    </row>
    <row r="14" spans="1:27" x14ac:dyDescent="0.25">
      <c r="A14" s="99" t="s">
        <v>490</v>
      </c>
      <c r="B14" s="97">
        <v>195</v>
      </c>
      <c r="L14" s="120" t="s">
        <v>557</v>
      </c>
      <c r="M14" s="208">
        <v>554</v>
      </c>
      <c r="O14" s="99" t="s">
        <v>491</v>
      </c>
      <c r="P14" s="97">
        <v>4</v>
      </c>
      <c r="S14"/>
      <c r="T14" t="s">
        <v>35</v>
      </c>
      <c r="U14" s="125" t="s">
        <v>53</v>
      </c>
      <c r="V14" s="128">
        <v>82</v>
      </c>
      <c r="W14" s="113">
        <f>V14/$V$11</f>
        <v>5.1475204017576902E-2</v>
      </c>
      <c r="X14">
        <v>13</v>
      </c>
      <c r="Y14" s="50">
        <v>0.6</v>
      </c>
      <c r="Z14"/>
      <c r="AA14"/>
    </row>
    <row r="15" spans="1:27" x14ac:dyDescent="0.25">
      <c r="A15" s="99" t="s">
        <v>491</v>
      </c>
      <c r="B15" s="97">
        <v>6</v>
      </c>
      <c r="L15" s="122" t="s">
        <v>36</v>
      </c>
      <c r="M15" s="209">
        <v>20</v>
      </c>
      <c r="O15" s="99" t="s">
        <v>155</v>
      </c>
      <c r="P15" s="97">
        <v>4</v>
      </c>
      <c r="S15"/>
      <c r="T15" t="s">
        <v>79</v>
      </c>
      <c r="U15" s="125" t="s">
        <v>90</v>
      </c>
      <c r="V15" s="128">
        <v>48</v>
      </c>
      <c r="W15" s="113">
        <f>V15/$V$11</f>
        <v>3.0131826741996232E-2</v>
      </c>
      <c r="X15">
        <v>12</v>
      </c>
      <c r="Y15" s="50">
        <v>0.54</v>
      </c>
      <c r="Z15"/>
      <c r="AA15"/>
    </row>
    <row r="16" spans="1:27" x14ac:dyDescent="0.25">
      <c r="A16" s="99" t="s">
        <v>492</v>
      </c>
      <c r="B16" s="97">
        <v>5</v>
      </c>
      <c r="L16" s="122" t="s">
        <v>41</v>
      </c>
      <c r="M16" s="209">
        <v>11</v>
      </c>
      <c r="O16" s="99" t="s">
        <v>495</v>
      </c>
      <c r="P16" s="97">
        <v>4</v>
      </c>
      <c r="S16"/>
      <c r="T16" t="s">
        <v>108</v>
      </c>
      <c r="U16" s="125" t="s">
        <v>156</v>
      </c>
      <c r="V16" s="128">
        <v>727</v>
      </c>
      <c r="W16" s="113">
        <f>V16/$V$11</f>
        <v>0.45637162586315128</v>
      </c>
      <c r="X16">
        <v>14</v>
      </c>
      <c r="Y16" s="50">
        <v>0.5</v>
      </c>
      <c r="Z16"/>
      <c r="AA16"/>
    </row>
    <row r="17" spans="1:27" x14ac:dyDescent="0.25">
      <c r="A17" s="99" t="s">
        <v>493</v>
      </c>
      <c r="B17" s="97">
        <v>1</v>
      </c>
      <c r="L17" s="125" t="s">
        <v>49</v>
      </c>
      <c r="M17" s="126">
        <v>388</v>
      </c>
      <c r="N17" s="113">
        <f>M17/$M$13</f>
        <v>0.24356559949780288</v>
      </c>
      <c r="O17" s="203" t="s">
        <v>156</v>
      </c>
      <c r="P17" s="110">
        <v>302</v>
      </c>
      <c r="Q17" s="113">
        <f>P17/$P$5</f>
        <v>0.32334047109207709</v>
      </c>
      <c r="S17"/>
      <c r="T17" t="s">
        <v>108</v>
      </c>
      <c r="U17" s="125" t="s">
        <v>157</v>
      </c>
      <c r="V17" s="128">
        <v>97</v>
      </c>
      <c r="W17" s="113">
        <f>V17/$V$11</f>
        <v>6.0891399874450719E-2</v>
      </c>
      <c r="X17">
        <v>18</v>
      </c>
      <c r="Y17" s="50">
        <v>0.54</v>
      </c>
      <c r="Z17"/>
      <c r="AA17"/>
    </row>
    <row r="18" spans="1:27" x14ac:dyDescent="0.25">
      <c r="A18" s="99" t="s">
        <v>494</v>
      </c>
      <c r="B18" s="97">
        <v>2</v>
      </c>
      <c r="L18" s="122" t="s">
        <v>51</v>
      </c>
      <c r="M18" s="209">
        <v>4</v>
      </c>
      <c r="O18" s="99" t="s">
        <v>157</v>
      </c>
      <c r="P18" s="97">
        <v>54</v>
      </c>
      <c r="S18"/>
      <c r="T18"/>
      <c r="U18"/>
      <c r="V18"/>
      <c r="W18"/>
      <c r="X18"/>
      <c r="Y18"/>
      <c r="Z18"/>
      <c r="AA18"/>
    </row>
    <row r="19" spans="1:27" x14ac:dyDescent="0.25">
      <c r="A19" s="99" t="s">
        <v>155</v>
      </c>
      <c r="B19" s="97">
        <v>24</v>
      </c>
      <c r="L19" s="122" t="s">
        <v>52</v>
      </c>
      <c r="M19" s="209">
        <v>4</v>
      </c>
      <c r="O19" s="99" t="s">
        <v>111</v>
      </c>
      <c r="P19" s="97">
        <v>3</v>
      </c>
      <c r="S19"/>
      <c r="T19"/>
      <c r="U19"/>
      <c r="V19"/>
      <c r="W19"/>
      <c r="X19"/>
      <c r="Y19"/>
      <c r="Z19"/>
      <c r="AA19"/>
    </row>
    <row r="20" spans="1:27" x14ac:dyDescent="0.25">
      <c r="A20" s="99" t="s">
        <v>495</v>
      </c>
      <c r="B20" s="97">
        <v>68</v>
      </c>
      <c r="L20" s="125" t="s">
        <v>53</v>
      </c>
      <c r="M20" s="126">
        <v>82</v>
      </c>
      <c r="N20" s="113">
        <f>M20/$M$13</f>
        <v>5.1475204017576902E-2</v>
      </c>
      <c r="O20" s="99" t="s">
        <v>493</v>
      </c>
      <c r="P20" s="97">
        <v>3</v>
      </c>
      <c r="S20"/>
      <c r="T20" t="s">
        <v>1001</v>
      </c>
      <c r="U20"/>
      <c r="V20">
        <v>934</v>
      </c>
      <c r="W20" s="50">
        <f>SUM(W22:W24)</f>
        <v>0.74304068522483946</v>
      </c>
      <c r="X20"/>
      <c r="Y20"/>
      <c r="Z20"/>
      <c r="AA20"/>
    </row>
    <row r="21" spans="1:27" x14ac:dyDescent="0.25">
      <c r="A21" s="101" t="s">
        <v>156</v>
      </c>
      <c r="B21" s="100">
        <v>1301</v>
      </c>
      <c r="C21" s="113">
        <f>GETPIVOTDATA("count",$A$3,"Measure Name","Commercial Fryer-Gas","Manufacturer","Pitco","Model Number","VF35S")/GETPIVOTDATA("count",$A$3,"Measure Name","Commercial Fryer-Gas")</f>
        <v>0.27354920100925145</v>
      </c>
      <c r="L21" s="122" t="s">
        <v>55</v>
      </c>
      <c r="M21" s="209">
        <v>4</v>
      </c>
      <c r="O21" s="99" t="s">
        <v>120</v>
      </c>
      <c r="P21" s="97">
        <v>3</v>
      </c>
      <c r="S21"/>
      <c r="T21" t="s">
        <v>992</v>
      </c>
      <c r="U21" t="s">
        <v>886</v>
      </c>
      <c r="V21" t="s">
        <v>991</v>
      </c>
      <c r="W21"/>
      <c r="X21"/>
      <c r="Y21"/>
      <c r="Z21"/>
      <c r="AA21"/>
    </row>
    <row r="22" spans="1:27" x14ac:dyDescent="0.25">
      <c r="A22" s="99" t="s">
        <v>496</v>
      </c>
      <c r="B22" s="97">
        <v>40</v>
      </c>
      <c r="L22" s="122" t="s">
        <v>60</v>
      </c>
      <c r="M22" s="209">
        <v>9</v>
      </c>
      <c r="O22" s="199" t="s">
        <v>158</v>
      </c>
      <c r="P22" s="200">
        <v>39</v>
      </c>
      <c r="S22"/>
      <c r="T22" t="s">
        <v>28</v>
      </c>
      <c r="U22" s="125" t="s">
        <v>30</v>
      </c>
      <c r="V22" s="128">
        <v>163</v>
      </c>
      <c r="W22" s="113">
        <f>V22/$V$20</f>
        <v>0.17451820128479659</v>
      </c>
      <c r="X22">
        <v>14</v>
      </c>
      <c r="Y22" s="50">
        <v>0.5</v>
      </c>
      <c r="Z22"/>
      <c r="AA22"/>
    </row>
    <row r="23" spans="1:27" x14ac:dyDescent="0.25">
      <c r="A23" s="99" t="s">
        <v>157</v>
      </c>
      <c r="B23" s="97">
        <v>84</v>
      </c>
      <c r="L23" s="122" t="s">
        <v>505</v>
      </c>
      <c r="M23" s="209">
        <v>7</v>
      </c>
      <c r="O23" s="99" t="s">
        <v>159</v>
      </c>
      <c r="P23" s="97">
        <v>39</v>
      </c>
      <c r="S23"/>
      <c r="T23" t="s">
        <v>35</v>
      </c>
      <c r="U23" s="125" t="s">
        <v>49</v>
      </c>
      <c r="V23" s="128">
        <v>229</v>
      </c>
      <c r="W23" s="113">
        <f>V23/$V$20</f>
        <v>0.24518201284796573</v>
      </c>
      <c r="X23">
        <v>14</v>
      </c>
      <c r="Y23" s="50">
        <v>0.5</v>
      </c>
      <c r="Z23"/>
      <c r="AA23"/>
    </row>
    <row r="24" spans="1:27" x14ac:dyDescent="0.25">
      <c r="A24" s="98" t="s">
        <v>35</v>
      </c>
      <c r="B24" s="97">
        <v>1957</v>
      </c>
      <c r="L24" s="122" t="s">
        <v>508</v>
      </c>
      <c r="M24" s="209">
        <v>3</v>
      </c>
      <c r="O24" s="199" t="s">
        <v>162</v>
      </c>
      <c r="P24" s="200">
        <v>1</v>
      </c>
      <c r="S24"/>
      <c r="T24" t="s">
        <v>108</v>
      </c>
      <c r="U24" s="125" t="s">
        <v>156</v>
      </c>
      <c r="V24" s="128">
        <v>302</v>
      </c>
      <c r="W24" s="113">
        <f>V24/$V$20</f>
        <v>0.32334047109207709</v>
      </c>
      <c r="X24">
        <v>14</v>
      </c>
      <c r="Y24" s="50">
        <v>0.5</v>
      </c>
      <c r="Z24"/>
      <c r="AA24"/>
    </row>
    <row r="25" spans="1:27" x14ac:dyDescent="0.25">
      <c r="A25" s="99" t="s">
        <v>497</v>
      </c>
      <c r="B25" s="97">
        <v>80</v>
      </c>
      <c r="L25" s="122" t="s">
        <v>559</v>
      </c>
      <c r="M25" s="209">
        <v>1</v>
      </c>
      <c r="O25" s="99" t="s">
        <v>203</v>
      </c>
      <c r="P25" s="97">
        <v>1</v>
      </c>
      <c r="S25"/>
      <c r="T25"/>
      <c r="U25"/>
      <c r="V25"/>
      <c r="W25"/>
      <c r="X25"/>
      <c r="Y25"/>
      <c r="Z25"/>
      <c r="AA25"/>
    </row>
    <row r="26" spans="1:27" x14ac:dyDescent="0.25">
      <c r="A26" s="99" t="s">
        <v>41</v>
      </c>
      <c r="B26" s="97">
        <v>1</v>
      </c>
      <c r="L26" s="122" t="s">
        <v>63</v>
      </c>
      <c r="M26" s="209">
        <v>12</v>
      </c>
      <c r="O26" s="199" t="s">
        <v>209</v>
      </c>
      <c r="P26" s="200">
        <v>120</v>
      </c>
      <c r="S26"/>
      <c r="T26"/>
      <c r="U26"/>
      <c r="V26" t="s">
        <v>999</v>
      </c>
      <c r="W26" t="s">
        <v>1000</v>
      </c>
      <c r="X26"/>
      <c r="Y26"/>
      <c r="Z26"/>
      <c r="AA26"/>
    </row>
    <row r="27" spans="1:27" x14ac:dyDescent="0.25">
      <c r="A27" s="101" t="s">
        <v>49</v>
      </c>
      <c r="B27" s="100">
        <v>1097</v>
      </c>
      <c r="C27" s="113">
        <f>GETPIVOTDATA("count",$A$3,"Measure Name","Commercial Fryer-Gas","Manufacturer","Pitco","Model Number","VF35S")/GETPIVOTDATA("count",$A$3,"Measure Name","Commercial Fryer-Gas")</f>
        <v>0.27354920100925145</v>
      </c>
      <c r="L27" s="122" t="s">
        <v>510</v>
      </c>
      <c r="M27" s="209">
        <v>2</v>
      </c>
      <c r="O27" s="99" t="s">
        <v>994</v>
      </c>
      <c r="P27" s="97">
        <v>99</v>
      </c>
      <c r="S27"/>
      <c r="T27" t="s">
        <v>108</v>
      </c>
      <c r="U27" t="s">
        <v>156</v>
      </c>
      <c r="V27" s="50">
        <v>0.5</v>
      </c>
      <c r="W27" s="130">
        <v>7349</v>
      </c>
      <c r="X27"/>
      <c r="Y27"/>
      <c r="Z27"/>
      <c r="AA27"/>
    </row>
    <row r="28" spans="1:27" x14ac:dyDescent="0.25">
      <c r="A28" s="99" t="s">
        <v>498</v>
      </c>
      <c r="B28" s="97">
        <v>1</v>
      </c>
      <c r="L28" s="122" t="s">
        <v>71</v>
      </c>
      <c r="M28" s="209">
        <v>4</v>
      </c>
      <c r="O28" s="99" t="s">
        <v>213</v>
      </c>
      <c r="P28" s="97">
        <v>21</v>
      </c>
      <c r="S28"/>
      <c r="T28" t="s">
        <v>35</v>
      </c>
      <c r="U28" t="s">
        <v>49</v>
      </c>
      <c r="V28" s="50">
        <v>0.5</v>
      </c>
      <c r="W28" s="371">
        <v>9582</v>
      </c>
      <c r="X28"/>
      <c r="Y28"/>
      <c r="Z28"/>
      <c r="AA28"/>
    </row>
    <row r="29" spans="1:27" x14ac:dyDescent="0.25">
      <c r="A29" s="101" t="s">
        <v>499</v>
      </c>
      <c r="B29" s="100">
        <v>315</v>
      </c>
      <c r="C29" s="113">
        <f>GETPIVOTDATA("count",$A$3,"Measure Name","Commercial Fryer-Gas","Manufacturer","Frymaster","Model Number","FPGL*30")/GETPIVOTDATA("count",$A$3,"Measure Name","Commercial Fryer-Gas")</f>
        <v>6.6232127838519769E-2</v>
      </c>
      <c r="L29" s="122" t="s">
        <v>560</v>
      </c>
      <c r="M29" s="209">
        <v>3</v>
      </c>
      <c r="P29"/>
      <c r="S29"/>
      <c r="T29" t="s">
        <v>28</v>
      </c>
      <c r="U29" t="s">
        <v>30</v>
      </c>
      <c r="V29" s="50">
        <v>0.5</v>
      </c>
      <c r="W29" s="130">
        <v>7966</v>
      </c>
      <c r="X29"/>
      <c r="Y29"/>
      <c r="Z29"/>
      <c r="AA29"/>
    </row>
    <row r="30" spans="1:27" x14ac:dyDescent="0.25">
      <c r="A30" s="99" t="s">
        <v>500</v>
      </c>
      <c r="B30" s="97">
        <v>8</v>
      </c>
      <c r="L30" s="120" t="s">
        <v>76</v>
      </c>
      <c r="M30" s="208">
        <v>1</v>
      </c>
      <c r="S30"/>
      <c r="T30"/>
      <c r="U30"/>
      <c r="V30" s="107"/>
      <c r="W30"/>
      <c r="X30"/>
      <c r="Y30"/>
      <c r="Z30"/>
      <c r="AA30"/>
    </row>
    <row r="31" spans="1:27" x14ac:dyDescent="0.25">
      <c r="A31" s="99" t="s">
        <v>501</v>
      </c>
      <c r="B31" s="97">
        <v>4</v>
      </c>
      <c r="L31" s="122" t="s">
        <v>77</v>
      </c>
      <c r="M31" s="209">
        <v>1</v>
      </c>
      <c r="S31"/>
      <c r="T31"/>
      <c r="U31" s="169" t="s">
        <v>1053</v>
      </c>
      <c r="V31" s="107">
        <f>AVERAGE(V27:V29)</f>
        <v>0.5</v>
      </c>
      <c r="W31" s="133">
        <f>AVERAGE(W27:W29)</f>
        <v>8299</v>
      </c>
      <c r="X31"/>
      <c r="Y31"/>
      <c r="Z31"/>
      <c r="AA31"/>
    </row>
    <row r="32" spans="1:27" x14ac:dyDescent="0.25">
      <c r="A32" s="99" t="s">
        <v>502</v>
      </c>
      <c r="B32" s="97">
        <v>4</v>
      </c>
      <c r="L32" s="120" t="s">
        <v>558</v>
      </c>
      <c r="M32" s="208">
        <v>66</v>
      </c>
      <c r="S32"/>
      <c r="T32"/>
      <c r="U32"/>
      <c r="V32"/>
      <c r="W32"/>
      <c r="X32"/>
      <c r="Y32"/>
      <c r="Z32"/>
      <c r="AA32"/>
    </row>
    <row r="33" spans="1:14" x14ac:dyDescent="0.25">
      <c r="A33" s="99" t="s">
        <v>503</v>
      </c>
      <c r="B33" s="97">
        <v>8</v>
      </c>
      <c r="L33" s="122" t="s">
        <v>81</v>
      </c>
      <c r="M33" s="209">
        <v>7</v>
      </c>
    </row>
    <row r="34" spans="1:14" x14ac:dyDescent="0.25">
      <c r="A34" s="99" t="s">
        <v>504</v>
      </c>
      <c r="B34" s="97">
        <v>5</v>
      </c>
      <c r="L34" s="122" t="s">
        <v>86</v>
      </c>
      <c r="M34" s="209">
        <v>1</v>
      </c>
    </row>
    <row r="35" spans="1:14" x14ac:dyDescent="0.25">
      <c r="A35" s="99" t="s">
        <v>58</v>
      </c>
      <c r="B35" s="97">
        <v>2</v>
      </c>
      <c r="L35" s="122" t="s">
        <v>89</v>
      </c>
      <c r="M35" s="209">
        <v>1</v>
      </c>
    </row>
    <row r="36" spans="1:14" x14ac:dyDescent="0.25">
      <c r="A36" s="101" t="s">
        <v>505</v>
      </c>
      <c r="B36" s="100">
        <v>258</v>
      </c>
      <c r="C36" s="113">
        <f>GETPIVOTDATA("count",$A$3,"Measure Name","Commercial Fryer-Gas","Manufacturer","Frymaster","Model Number","FQG30U")/GETPIVOTDATA("count",$A$3,"Measure Name","Commercial Fryer-Gas")</f>
        <v>5.4247266610597138E-2</v>
      </c>
      <c r="D36" s="114"/>
      <c r="L36" s="125" t="s">
        <v>90</v>
      </c>
      <c r="M36" s="127">
        <v>48</v>
      </c>
      <c r="N36" s="113">
        <f>M36/$M$13</f>
        <v>3.0131826741996232E-2</v>
      </c>
    </row>
    <row r="37" spans="1:14" x14ac:dyDescent="0.25">
      <c r="A37" s="99" t="s">
        <v>506</v>
      </c>
      <c r="B37" s="97">
        <v>8</v>
      </c>
      <c r="L37" s="122" t="s">
        <v>91</v>
      </c>
      <c r="M37" s="209">
        <v>8</v>
      </c>
    </row>
    <row r="38" spans="1:14" x14ac:dyDescent="0.25">
      <c r="A38" s="99" t="s">
        <v>507</v>
      </c>
      <c r="B38" s="97">
        <v>2</v>
      </c>
      <c r="L38" s="122" t="s">
        <v>561</v>
      </c>
      <c r="M38" s="209">
        <v>1</v>
      </c>
    </row>
    <row r="39" spans="1:14" x14ac:dyDescent="0.25">
      <c r="A39" s="99" t="s">
        <v>62</v>
      </c>
      <c r="B39" s="97">
        <v>65</v>
      </c>
      <c r="L39" s="120" t="s">
        <v>562</v>
      </c>
      <c r="M39" s="208">
        <v>920</v>
      </c>
    </row>
    <row r="40" spans="1:14" x14ac:dyDescent="0.25">
      <c r="A40" s="99" t="s">
        <v>508</v>
      </c>
      <c r="B40" s="97">
        <v>43</v>
      </c>
      <c r="L40" s="122" t="s">
        <v>111</v>
      </c>
      <c r="M40" s="209">
        <v>2</v>
      </c>
    </row>
    <row r="41" spans="1:14" x14ac:dyDescent="0.25">
      <c r="A41" s="99" t="s">
        <v>63</v>
      </c>
      <c r="B41" s="97">
        <v>2</v>
      </c>
      <c r="L41" s="122" t="s">
        <v>118</v>
      </c>
      <c r="M41" s="209">
        <v>21</v>
      </c>
    </row>
    <row r="42" spans="1:14" x14ac:dyDescent="0.25">
      <c r="A42" s="99" t="s">
        <v>509</v>
      </c>
      <c r="B42" s="97">
        <v>30</v>
      </c>
      <c r="L42" s="122" t="s">
        <v>119</v>
      </c>
      <c r="M42" s="209">
        <v>2</v>
      </c>
    </row>
    <row r="43" spans="1:14" x14ac:dyDescent="0.25">
      <c r="A43" s="99" t="s">
        <v>510</v>
      </c>
      <c r="B43" s="97">
        <v>18</v>
      </c>
      <c r="L43" s="122" t="s">
        <v>120</v>
      </c>
      <c r="M43" s="209">
        <v>37</v>
      </c>
    </row>
    <row r="44" spans="1:14" x14ac:dyDescent="0.25">
      <c r="A44" s="99" t="s">
        <v>511</v>
      </c>
      <c r="B44" s="97">
        <v>6</v>
      </c>
      <c r="L44" s="122" t="s">
        <v>124</v>
      </c>
      <c r="M44" s="209">
        <v>1</v>
      </c>
    </row>
    <row r="45" spans="1:14" x14ac:dyDescent="0.25">
      <c r="A45" s="98" t="s">
        <v>79</v>
      </c>
      <c r="B45" s="97">
        <v>296</v>
      </c>
      <c r="L45" s="122" t="s">
        <v>143</v>
      </c>
      <c r="M45" s="209">
        <v>15</v>
      </c>
    </row>
    <row r="46" spans="1:14" x14ac:dyDescent="0.25">
      <c r="A46" s="98" t="s">
        <v>209</v>
      </c>
      <c r="B46" s="97">
        <v>173</v>
      </c>
      <c r="L46" s="122" t="s">
        <v>155</v>
      </c>
      <c r="M46" s="209">
        <v>18</v>
      </c>
    </row>
    <row r="47" spans="1:14" x14ac:dyDescent="0.25">
      <c r="A47" s="98" t="s">
        <v>162</v>
      </c>
      <c r="B47" s="97">
        <v>141</v>
      </c>
      <c r="L47" s="125" t="s">
        <v>156</v>
      </c>
      <c r="M47" s="128">
        <v>727</v>
      </c>
      <c r="N47" s="113">
        <f>M47/$M$13</f>
        <v>0.45637162586315128</v>
      </c>
    </row>
    <row r="48" spans="1:14" x14ac:dyDescent="0.25">
      <c r="A48" s="98" t="s">
        <v>28</v>
      </c>
      <c r="B48" s="97">
        <v>59</v>
      </c>
      <c r="L48" s="125" t="s">
        <v>157</v>
      </c>
      <c r="M48" s="128">
        <v>97</v>
      </c>
      <c r="N48" s="113">
        <f>M48/$M$13</f>
        <v>6.0891399874450719E-2</v>
      </c>
    </row>
    <row r="49" spans="1:13" x14ac:dyDescent="0.25">
      <c r="A49" s="98" t="s">
        <v>158</v>
      </c>
      <c r="B49" s="97">
        <v>49</v>
      </c>
      <c r="L49" s="120" t="s">
        <v>563</v>
      </c>
      <c r="M49" s="208">
        <v>6</v>
      </c>
    </row>
    <row r="50" spans="1:13" x14ac:dyDescent="0.25">
      <c r="A50" s="98" t="s">
        <v>105</v>
      </c>
      <c r="B50" s="97">
        <v>31</v>
      </c>
      <c r="L50" s="122" t="s">
        <v>159</v>
      </c>
      <c r="M50" s="209">
        <v>6</v>
      </c>
    </row>
    <row r="51" spans="1:13" x14ac:dyDescent="0.25">
      <c r="A51" s="98" t="s">
        <v>512</v>
      </c>
      <c r="B51" s="97">
        <v>4</v>
      </c>
      <c r="L51" s="120" t="s">
        <v>162</v>
      </c>
      <c r="M51" s="208">
        <v>27</v>
      </c>
    </row>
    <row r="52" spans="1:13" x14ac:dyDescent="0.25">
      <c r="A52" s="98" t="s">
        <v>513</v>
      </c>
      <c r="B52" s="97">
        <v>1</v>
      </c>
      <c r="L52" s="122" t="s">
        <v>564</v>
      </c>
      <c r="M52" s="209">
        <v>27</v>
      </c>
    </row>
    <row r="53" spans="1:13" x14ac:dyDescent="0.25">
      <c r="A53" s="96" t="s">
        <v>514</v>
      </c>
      <c r="B53" s="97">
        <v>4756</v>
      </c>
      <c r="L53" s="120" t="s">
        <v>565</v>
      </c>
      <c r="M53" s="208">
        <v>19</v>
      </c>
    </row>
    <row r="54" spans="1:13" x14ac:dyDescent="0.25">
      <c r="A54"/>
      <c r="B54"/>
      <c r="L54" s="122" t="s">
        <v>213</v>
      </c>
      <c r="M54" s="209">
        <v>15</v>
      </c>
    </row>
    <row r="55" spans="1:13" x14ac:dyDescent="0.25">
      <c r="A55"/>
      <c r="B55"/>
      <c r="L55" s="122" t="s">
        <v>218</v>
      </c>
      <c r="M55" s="209">
        <v>2</v>
      </c>
    </row>
    <row r="56" spans="1:13" x14ac:dyDescent="0.25">
      <c r="A56"/>
      <c r="B56"/>
      <c r="L56" s="122" t="s">
        <v>233</v>
      </c>
      <c r="M56" s="209">
        <v>2</v>
      </c>
    </row>
    <row r="57" spans="1:13" x14ac:dyDescent="0.25">
      <c r="A57"/>
      <c r="B57"/>
    </row>
    <row r="58" spans="1:13" x14ac:dyDescent="0.25">
      <c r="A58"/>
      <c r="B58"/>
    </row>
    <row r="59" spans="1:13" x14ac:dyDescent="0.25">
      <c r="A59"/>
      <c r="B59"/>
    </row>
    <row r="60" spans="1:13" x14ac:dyDescent="0.25">
      <c r="A60"/>
      <c r="B60"/>
    </row>
    <row r="61" spans="1:13" x14ac:dyDescent="0.25">
      <c r="A61"/>
      <c r="B61"/>
    </row>
    <row r="62" spans="1:13" x14ac:dyDescent="0.25">
      <c r="A62"/>
      <c r="B62"/>
    </row>
    <row r="63" spans="1:13" x14ac:dyDescent="0.25">
      <c r="A63"/>
      <c r="B63"/>
    </row>
    <row r="64" spans="1:13" x14ac:dyDescent="0.25">
      <c r="A64"/>
      <c r="B64"/>
    </row>
    <row r="65" spans="1:2" x14ac:dyDescent="0.25">
      <c r="A65"/>
      <c r="B65"/>
    </row>
    <row r="66" spans="1:2" x14ac:dyDescent="0.25">
      <c r="A66"/>
      <c r="B66"/>
    </row>
    <row r="67" spans="1:2" x14ac:dyDescent="0.25">
      <c r="A67"/>
      <c r="B67"/>
    </row>
    <row r="68" spans="1:2" x14ac:dyDescent="0.25">
      <c r="A68"/>
      <c r="B68"/>
    </row>
    <row r="69" spans="1:2" x14ac:dyDescent="0.25">
      <c r="A69"/>
      <c r="B69"/>
    </row>
    <row r="70" spans="1:2" x14ac:dyDescent="0.25">
      <c r="A70"/>
      <c r="B70"/>
    </row>
    <row r="71" spans="1:2" x14ac:dyDescent="0.25">
      <c r="A71"/>
      <c r="B71"/>
    </row>
    <row r="72" spans="1:2" x14ac:dyDescent="0.25">
      <c r="A72"/>
      <c r="B72"/>
    </row>
    <row r="73" spans="1:2" x14ac:dyDescent="0.25">
      <c r="A73"/>
      <c r="B73"/>
    </row>
    <row r="74" spans="1:2" x14ac:dyDescent="0.25">
      <c r="A74"/>
      <c r="B74"/>
    </row>
    <row r="75" spans="1:2" x14ac:dyDescent="0.25">
      <c r="A75"/>
      <c r="B75"/>
    </row>
    <row r="76" spans="1:2" x14ac:dyDescent="0.25">
      <c r="A76"/>
      <c r="B76"/>
    </row>
    <row r="77" spans="1:2" x14ac:dyDescent="0.25">
      <c r="A77"/>
      <c r="B77"/>
    </row>
  </sheetData>
  <mergeCells count="1">
    <mergeCell ref="O4:P4"/>
  </mergeCells>
  <conditionalFormatting sqref="Y5:Y24">
    <cfRule type="colorScale" priority="2">
      <colorScale>
        <cfvo type="min"/>
        <cfvo type="max"/>
        <color rgb="FFFFEF9C"/>
        <color rgb="FF63BE7B"/>
      </colorScale>
    </cfRule>
  </conditionalFormatting>
  <conditionalFormatting sqref="V5:V8 V13:V17 V22:V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25B34-A903-4136-9195-F382FF12DD6F}">
  <sheetPr codeName="Sheet9"/>
  <dimension ref="A1:J40"/>
  <sheetViews>
    <sheetView workbookViewId="0">
      <pane ySplit="2" topLeftCell="A9" activePane="bottomLeft" state="frozen"/>
      <selection pane="bottomLeft" activeCell="E34" sqref="E34"/>
    </sheetView>
  </sheetViews>
  <sheetFormatPr defaultRowHeight="15" x14ac:dyDescent="0.25"/>
  <cols>
    <col min="2" max="2" width="12.7109375" bestFit="1" customWidth="1"/>
    <col min="3" max="3" width="17.28515625" bestFit="1" customWidth="1"/>
    <col min="5" max="5" width="17.28515625" customWidth="1"/>
    <col min="6" max="6" width="18" customWidth="1"/>
    <col min="7" max="7" width="15.28515625" customWidth="1"/>
    <col min="9" max="9" width="9" customWidth="1"/>
  </cols>
  <sheetData>
    <row r="1" spans="1:7" x14ac:dyDescent="0.25">
      <c r="A1" s="29" t="s">
        <v>989</v>
      </c>
      <c r="F1" s="29" t="s">
        <v>982</v>
      </c>
    </row>
    <row r="2" spans="1:7" ht="42.75" x14ac:dyDescent="0.25">
      <c r="A2" s="20"/>
      <c r="B2" s="21" t="s">
        <v>353</v>
      </c>
      <c r="C2" s="21" t="s">
        <v>1490</v>
      </c>
      <c r="E2" s="137"/>
      <c r="F2" s="137" t="s">
        <v>887</v>
      </c>
      <c r="G2" s="137" t="s">
        <v>888</v>
      </c>
    </row>
    <row r="3" spans="1:7" x14ac:dyDescent="0.25">
      <c r="A3">
        <v>1</v>
      </c>
      <c r="B3" s="22">
        <v>10953620</v>
      </c>
      <c r="C3" s="23">
        <v>10.6</v>
      </c>
      <c r="E3" s="175">
        <v>1</v>
      </c>
      <c r="F3" s="171">
        <v>8</v>
      </c>
      <c r="G3" s="171">
        <v>13.92</v>
      </c>
    </row>
    <row r="4" spans="1:7" x14ac:dyDescent="0.25">
      <c r="A4">
        <v>2</v>
      </c>
      <c r="B4" s="22">
        <v>10957399</v>
      </c>
      <c r="C4" s="23">
        <v>14.1</v>
      </c>
      <c r="E4" s="175">
        <v>2</v>
      </c>
      <c r="F4" s="171">
        <v>6</v>
      </c>
      <c r="G4" s="171">
        <v>7.74</v>
      </c>
    </row>
    <row r="5" spans="1:7" x14ac:dyDescent="0.25">
      <c r="A5">
        <v>3</v>
      </c>
      <c r="B5" s="22">
        <v>10970900</v>
      </c>
      <c r="C5" s="23">
        <v>11.1</v>
      </c>
      <c r="E5" s="175">
        <v>3</v>
      </c>
      <c r="F5" s="171">
        <v>6</v>
      </c>
      <c r="G5" s="171">
        <v>7.13</v>
      </c>
    </row>
    <row r="6" spans="1:7" x14ac:dyDescent="0.25">
      <c r="A6">
        <v>4</v>
      </c>
      <c r="B6" s="22">
        <v>10978278</v>
      </c>
      <c r="C6" s="23">
        <v>10.8</v>
      </c>
      <c r="E6" s="175">
        <v>4</v>
      </c>
      <c r="F6" s="171">
        <v>13.5</v>
      </c>
      <c r="G6" s="171">
        <v>10.130000000000001</v>
      </c>
    </row>
    <row r="7" spans="1:7" x14ac:dyDescent="0.25">
      <c r="A7">
        <v>5</v>
      </c>
      <c r="B7" s="22">
        <v>10978324</v>
      </c>
      <c r="C7" s="23">
        <v>11.3</v>
      </c>
      <c r="E7" s="175">
        <v>5</v>
      </c>
      <c r="F7" s="171">
        <v>13.5</v>
      </c>
      <c r="G7" s="171">
        <v>13.45</v>
      </c>
    </row>
    <row r="8" spans="1:7" x14ac:dyDescent="0.25">
      <c r="A8">
        <v>6</v>
      </c>
      <c r="B8" s="22">
        <v>11019542</v>
      </c>
      <c r="C8" s="23">
        <v>10.96</v>
      </c>
      <c r="E8" s="175">
        <v>6</v>
      </c>
      <c r="F8" s="171">
        <v>17</v>
      </c>
      <c r="G8" s="171" t="s">
        <v>125</v>
      </c>
    </row>
    <row r="9" spans="1:7" x14ac:dyDescent="0.25">
      <c r="A9">
        <v>7</v>
      </c>
      <c r="B9" s="22">
        <v>11030952</v>
      </c>
      <c r="C9" s="23"/>
      <c r="E9" s="175">
        <v>7</v>
      </c>
      <c r="F9" s="171">
        <v>8</v>
      </c>
      <c r="G9" s="172">
        <v>10.72</v>
      </c>
    </row>
    <row r="10" spans="1:7" x14ac:dyDescent="0.25">
      <c r="A10">
        <v>8</v>
      </c>
      <c r="B10" s="22">
        <v>11044498</v>
      </c>
      <c r="C10" s="23">
        <v>16.399999999999999</v>
      </c>
      <c r="E10" s="175">
        <v>8</v>
      </c>
      <c r="F10" s="171">
        <v>6</v>
      </c>
      <c r="G10" s="171">
        <v>5.94</v>
      </c>
    </row>
    <row r="11" spans="1:7" x14ac:dyDescent="0.25">
      <c r="A11">
        <v>9</v>
      </c>
      <c r="B11" s="22">
        <v>11045831</v>
      </c>
      <c r="C11" s="23"/>
      <c r="E11" s="175">
        <v>9</v>
      </c>
      <c r="F11" s="171">
        <v>6</v>
      </c>
      <c r="G11" s="171">
        <v>5.96</v>
      </c>
    </row>
    <row r="12" spans="1:7" x14ac:dyDescent="0.25">
      <c r="A12">
        <v>10</v>
      </c>
      <c r="B12" s="22">
        <v>11045856</v>
      </c>
      <c r="C12" s="23">
        <v>15.2</v>
      </c>
      <c r="E12" s="175">
        <v>10</v>
      </c>
      <c r="F12" s="171">
        <v>14</v>
      </c>
      <c r="G12" s="171">
        <v>15.34</v>
      </c>
    </row>
    <row r="13" spans="1:7" x14ac:dyDescent="0.25">
      <c r="A13">
        <v>11</v>
      </c>
      <c r="B13" s="22">
        <v>11045871</v>
      </c>
      <c r="C13" s="23">
        <v>14.34</v>
      </c>
      <c r="E13" s="175">
        <v>11</v>
      </c>
      <c r="F13" s="171">
        <v>14</v>
      </c>
      <c r="G13" s="171">
        <v>14.76</v>
      </c>
    </row>
    <row r="14" spans="1:7" x14ac:dyDescent="0.25">
      <c r="A14">
        <v>12</v>
      </c>
      <c r="B14" s="22">
        <v>11045906</v>
      </c>
      <c r="C14" s="23">
        <v>10.82</v>
      </c>
      <c r="E14" s="175">
        <v>12</v>
      </c>
      <c r="F14" s="171">
        <v>5</v>
      </c>
      <c r="G14" s="173">
        <v>14.94</v>
      </c>
    </row>
    <row r="15" spans="1:7" x14ac:dyDescent="0.25">
      <c r="A15">
        <v>13</v>
      </c>
      <c r="B15" s="22">
        <v>11045908</v>
      </c>
      <c r="C15" s="23">
        <v>8.6999999999999993</v>
      </c>
      <c r="E15" s="175">
        <v>13</v>
      </c>
      <c r="F15" s="171">
        <v>11</v>
      </c>
      <c r="G15" s="173">
        <v>6.39</v>
      </c>
    </row>
    <row r="16" spans="1:7" x14ac:dyDescent="0.25">
      <c r="A16">
        <v>14</v>
      </c>
      <c r="B16" s="22">
        <v>11054262</v>
      </c>
      <c r="C16" s="23">
        <v>7.8</v>
      </c>
      <c r="E16" s="175">
        <v>14</v>
      </c>
      <c r="F16" s="171">
        <v>14</v>
      </c>
      <c r="G16" s="173">
        <v>22.5</v>
      </c>
    </row>
    <row r="17" spans="1:10" x14ac:dyDescent="0.25">
      <c r="A17">
        <v>15</v>
      </c>
      <c r="B17" s="22">
        <v>11054285</v>
      </c>
      <c r="C17" s="23">
        <v>2.8</v>
      </c>
      <c r="E17" s="175">
        <v>15</v>
      </c>
      <c r="F17" s="171">
        <v>14</v>
      </c>
      <c r="G17" s="173">
        <v>21.88</v>
      </c>
    </row>
    <row r="18" spans="1:10" x14ac:dyDescent="0.25">
      <c r="A18">
        <v>16</v>
      </c>
      <c r="B18" s="22">
        <v>11068076</v>
      </c>
      <c r="C18" s="23">
        <v>16.8</v>
      </c>
      <c r="E18" s="175">
        <v>16</v>
      </c>
      <c r="F18" s="171">
        <v>11.5</v>
      </c>
      <c r="G18" s="173">
        <v>12.4</v>
      </c>
    </row>
    <row r="19" spans="1:10" x14ac:dyDescent="0.25">
      <c r="A19">
        <v>17</v>
      </c>
      <c r="B19" s="22">
        <v>11082613</v>
      </c>
      <c r="C19" s="23">
        <v>11.3</v>
      </c>
      <c r="E19" s="175">
        <v>17</v>
      </c>
      <c r="F19" s="171">
        <v>11</v>
      </c>
      <c r="G19" s="174">
        <v>17.920000000000002</v>
      </c>
    </row>
    <row r="20" spans="1:10" x14ac:dyDescent="0.25">
      <c r="A20">
        <v>18</v>
      </c>
      <c r="B20" s="22" t="s">
        <v>354</v>
      </c>
      <c r="C20" s="23">
        <v>13.7</v>
      </c>
      <c r="E20" s="175">
        <v>18</v>
      </c>
      <c r="F20" s="171">
        <v>9</v>
      </c>
      <c r="G20" s="174">
        <v>9.58</v>
      </c>
    </row>
    <row r="21" spans="1:10" x14ac:dyDescent="0.25">
      <c r="A21">
        <v>19</v>
      </c>
      <c r="B21" s="22" t="s">
        <v>355</v>
      </c>
      <c r="C21" s="23">
        <v>14.3</v>
      </c>
    </row>
    <row r="22" spans="1:10" x14ac:dyDescent="0.25">
      <c r="A22">
        <v>20</v>
      </c>
      <c r="B22" s="22" t="s">
        <v>356</v>
      </c>
      <c r="C22" s="23">
        <v>14.3</v>
      </c>
      <c r="E22" s="21" t="s">
        <v>371</v>
      </c>
      <c r="F22" s="28">
        <f>AVERAGE(F3:F20)</f>
        <v>10.416666666666666</v>
      </c>
      <c r="G22" s="28">
        <f>AVERAGE(G3:G20)</f>
        <v>12.394117647058824</v>
      </c>
    </row>
    <row r="23" spans="1:10" x14ac:dyDescent="0.25">
      <c r="A23">
        <v>21</v>
      </c>
      <c r="B23" s="22" t="s">
        <v>357</v>
      </c>
      <c r="C23" s="23">
        <v>11.8</v>
      </c>
    </row>
    <row r="24" spans="1:10" x14ac:dyDescent="0.25">
      <c r="A24">
        <v>22</v>
      </c>
      <c r="B24" s="22" t="s">
        <v>358</v>
      </c>
      <c r="C24" s="23">
        <v>11</v>
      </c>
      <c r="F24" s="226" t="s">
        <v>983</v>
      </c>
      <c r="G24" s="177">
        <f>SUM(C3:C38,G3:G20)/(COUNT(C3:C38,G3:G20))</f>
        <v>11.998750000000001</v>
      </c>
    </row>
    <row r="25" spans="1:10" x14ac:dyDescent="0.25">
      <c r="A25">
        <v>23</v>
      </c>
      <c r="B25" s="22" t="s">
        <v>359</v>
      </c>
      <c r="C25" s="23">
        <v>11.4</v>
      </c>
    </row>
    <row r="26" spans="1:10" x14ac:dyDescent="0.25">
      <c r="A26">
        <v>24</v>
      </c>
      <c r="B26" s="22" t="s">
        <v>360</v>
      </c>
      <c r="C26" s="23">
        <v>11.4</v>
      </c>
      <c r="E26" s="29" t="s">
        <v>1400</v>
      </c>
    </row>
    <row r="27" spans="1:10" x14ac:dyDescent="0.25">
      <c r="A27">
        <v>25</v>
      </c>
      <c r="B27" s="22" t="s">
        <v>361</v>
      </c>
      <c r="C27" s="23">
        <v>14.7</v>
      </c>
      <c r="E27" s="447"/>
      <c r="F27" s="448" t="s">
        <v>371</v>
      </c>
      <c r="G27" s="448" t="s">
        <v>376</v>
      </c>
      <c r="H27" s="448" t="s">
        <v>377</v>
      </c>
      <c r="I27" s="448" t="s">
        <v>375</v>
      </c>
      <c r="J27" s="29"/>
    </row>
    <row r="28" spans="1:10" x14ac:dyDescent="0.25">
      <c r="A28">
        <v>26</v>
      </c>
      <c r="B28" s="22" t="s">
        <v>362</v>
      </c>
      <c r="C28" s="23">
        <v>11.3</v>
      </c>
      <c r="E28" s="449" t="s">
        <v>1010</v>
      </c>
      <c r="F28" s="450">
        <v>12.4</v>
      </c>
      <c r="G28" s="450">
        <v>4.08</v>
      </c>
      <c r="H28" s="450">
        <v>22.5</v>
      </c>
      <c r="I28" s="450">
        <v>12.4</v>
      </c>
      <c r="J28" s="29" t="s">
        <v>576</v>
      </c>
    </row>
    <row r="29" spans="1:10" x14ac:dyDescent="0.25">
      <c r="A29">
        <v>27</v>
      </c>
      <c r="B29" s="22" t="s">
        <v>363</v>
      </c>
      <c r="C29" s="23">
        <v>8.6999999999999993</v>
      </c>
      <c r="E29" s="449" t="s">
        <v>1009</v>
      </c>
      <c r="F29" s="450">
        <v>4.0226315789473688</v>
      </c>
      <c r="G29" s="450">
        <v>1.34</v>
      </c>
      <c r="H29" s="450">
        <v>7.1</v>
      </c>
      <c r="I29" s="450">
        <v>3.57</v>
      </c>
      <c r="J29" s="29" t="s">
        <v>576</v>
      </c>
    </row>
    <row r="30" spans="1:10" x14ac:dyDescent="0.25">
      <c r="A30">
        <v>28</v>
      </c>
      <c r="B30" s="22">
        <v>11030938</v>
      </c>
      <c r="C30" s="23">
        <v>24</v>
      </c>
      <c r="E30" s="449" t="s">
        <v>1008</v>
      </c>
      <c r="F30" s="451">
        <v>0.81415238095238085</v>
      </c>
      <c r="G30" s="451">
        <v>0.36329999999999996</v>
      </c>
      <c r="H30" s="451">
        <v>1</v>
      </c>
      <c r="I30" s="451">
        <v>0.92120000000000002</v>
      </c>
      <c r="J30" s="29"/>
    </row>
    <row r="31" spans="1:10" x14ac:dyDescent="0.25">
      <c r="A31">
        <v>29</v>
      </c>
      <c r="B31" s="22" t="s">
        <v>364</v>
      </c>
      <c r="C31" s="23">
        <v>5.2</v>
      </c>
      <c r="E31" s="449" t="s">
        <v>856</v>
      </c>
      <c r="F31" s="451">
        <v>0.18584761904761904</v>
      </c>
      <c r="G31" s="451">
        <v>0</v>
      </c>
      <c r="H31" s="451">
        <v>0.63670000000000004</v>
      </c>
      <c r="I31" s="451">
        <v>7.8799999999999953E-2</v>
      </c>
      <c r="J31" s="29"/>
    </row>
    <row r="32" spans="1:10" x14ac:dyDescent="0.25">
      <c r="A32">
        <v>30</v>
      </c>
      <c r="B32" s="22" t="s">
        <v>365</v>
      </c>
      <c r="C32" s="23">
        <v>10.1</v>
      </c>
      <c r="E32" s="452" t="s">
        <v>1491</v>
      </c>
    </row>
    <row r="33" spans="1:3" x14ac:dyDescent="0.25">
      <c r="A33">
        <v>31</v>
      </c>
      <c r="B33" s="22" t="s">
        <v>366</v>
      </c>
      <c r="C33" s="23">
        <v>11.42</v>
      </c>
    </row>
    <row r="34" spans="1:3" x14ac:dyDescent="0.25">
      <c r="A34">
        <v>32</v>
      </c>
      <c r="B34" s="22" t="s">
        <v>367</v>
      </c>
      <c r="C34" s="23"/>
    </row>
    <row r="35" spans="1:3" x14ac:dyDescent="0.25">
      <c r="A35">
        <v>33</v>
      </c>
      <c r="B35" s="22" t="s">
        <v>368</v>
      </c>
      <c r="C35" s="23">
        <v>10.199999999999999</v>
      </c>
    </row>
    <row r="36" spans="1:3" x14ac:dyDescent="0.25">
      <c r="A36">
        <v>34</v>
      </c>
      <c r="B36" s="22" t="s">
        <v>369</v>
      </c>
      <c r="C36" s="23"/>
    </row>
    <row r="37" spans="1:3" x14ac:dyDescent="0.25">
      <c r="A37" s="24">
        <v>35</v>
      </c>
      <c r="B37" s="25" t="s">
        <v>370</v>
      </c>
      <c r="C37" s="25">
        <v>8.6999999999999993</v>
      </c>
    </row>
    <row r="38" spans="1:3" ht="15.75" thickBot="1" x14ac:dyDescent="0.3">
      <c r="A38" s="26">
        <v>36</v>
      </c>
      <c r="B38" s="27"/>
      <c r="C38" s="27"/>
    </row>
    <row r="39" spans="1:3" ht="15.75" thickTop="1" x14ac:dyDescent="0.25">
      <c r="A39" s="20"/>
      <c r="B39" s="21" t="s">
        <v>371</v>
      </c>
      <c r="C39" s="28">
        <f>AVERAGE(C3:C38)</f>
        <v>11.781935483870971</v>
      </c>
    </row>
    <row r="40" spans="1:3" x14ac:dyDescent="0.25">
      <c r="C40" s="170">
        <f>COUNT(C3:C38)</f>
        <v>31</v>
      </c>
    </row>
  </sheetData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47211-5E6E-4167-9847-8F38C7F0CFBE}">
  <sheetPr codeName="Sheet10"/>
  <dimension ref="A1:X38"/>
  <sheetViews>
    <sheetView workbookViewId="0">
      <selection activeCell="A11" sqref="A11"/>
    </sheetView>
  </sheetViews>
  <sheetFormatPr defaultRowHeight="15" x14ac:dyDescent="0.25"/>
  <cols>
    <col min="2" max="2" width="14" customWidth="1"/>
    <col min="3" max="3" width="8.28515625" customWidth="1"/>
    <col min="4" max="4" width="13.85546875" customWidth="1"/>
    <col min="12" max="12" width="14.140625" customWidth="1"/>
    <col min="13" max="15" width="12" customWidth="1"/>
    <col min="16" max="16" width="9.140625" customWidth="1"/>
    <col min="19" max="19" width="15.7109375" customWidth="1"/>
    <col min="24" max="24" width="11.85546875" customWidth="1"/>
  </cols>
  <sheetData>
    <row r="1" spans="1:24" ht="21.75" thickBot="1" x14ac:dyDescent="0.4">
      <c r="A1" s="92" t="s">
        <v>1403</v>
      </c>
      <c r="E1" s="360" t="s">
        <v>1428</v>
      </c>
      <c r="F1" s="361">
        <f>AVERAGE(F3:F38)</f>
        <v>11.4</v>
      </c>
      <c r="G1" s="361">
        <f>AVERAGE(G3:G38)</f>
        <v>6.628571428571429</v>
      </c>
      <c r="H1" s="361">
        <f>AVERAGE(H3:H38)</f>
        <v>49.314285714285717</v>
      </c>
      <c r="I1" s="364">
        <f>AVERAGE(I3:I38)</f>
        <v>3957.0285714285715</v>
      </c>
      <c r="J1" s="444">
        <f>I1/F1</f>
        <v>347.10776942355886</v>
      </c>
      <c r="L1" s="169" t="s">
        <v>1489</v>
      </c>
      <c r="M1" s="445">
        <f>AVERAGE(J1,Q5,P13,V24)</f>
        <v>351.44371064857262</v>
      </c>
      <c r="N1" t="s">
        <v>577</v>
      </c>
    </row>
    <row r="2" spans="1:24" ht="129.75" thickTop="1" x14ac:dyDescent="0.25">
      <c r="B2" s="160" t="s">
        <v>1404</v>
      </c>
      <c r="C2" s="160" t="s">
        <v>1405</v>
      </c>
      <c r="D2" s="160" t="s">
        <v>1406</v>
      </c>
      <c r="F2" s="362" t="s">
        <v>576</v>
      </c>
      <c r="G2" s="362" t="s">
        <v>1429</v>
      </c>
      <c r="H2" s="362" t="s">
        <v>1430</v>
      </c>
      <c r="I2" s="362" t="s">
        <v>1061</v>
      </c>
      <c r="L2" s="29" t="s">
        <v>1060</v>
      </c>
      <c r="O2" s="29" t="s">
        <v>1431</v>
      </c>
      <c r="T2" s="29" t="s">
        <v>1434</v>
      </c>
    </row>
    <row r="3" spans="1:24" x14ac:dyDescent="0.25">
      <c r="B3" t="s">
        <v>1407</v>
      </c>
      <c r="C3" t="s">
        <v>1408</v>
      </c>
      <c r="D3" t="s">
        <v>1409</v>
      </c>
      <c r="F3">
        <v>5</v>
      </c>
      <c r="G3">
        <v>5</v>
      </c>
      <c r="H3">
        <v>50</v>
      </c>
      <c r="I3">
        <f>F3*G3*H3</f>
        <v>1250</v>
      </c>
      <c r="L3" s="29">
        <v>365</v>
      </c>
      <c r="M3" t="s">
        <v>577</v>
      </c>
      <c r="O3" t="s">
        <v>1432</v>
      </c>
      <c r="T3" s="295">
        <f>'Op Days'!V23</f>
        <v>323.08333333333331</v>
      </c>
      <c r="U3" t="s">
        <v>1062</v>
      </c>
    </row>
    <row r="4" spans="1:24" x14ac:dyDescent="0.25">
      <c r="B4" t="s">
        <v>1410</v>
      </c>
      <c r="C4" t="s">
        <v>1411</v>
      </c>
      <c r="D4" t="s">
        <v>1412</v>
      </c>
      <c r="F4">
        <v>11</v>
      </c>
      <c r="G4">
        <v>7</v>
      </c>
      <c r="H4">
        <v>52</v>
      </c>
      <c r="I4">
        <f t="shared" ref="I4:I38" si="0">F4*G4*H4</f>
        <v>4004</v>
      </c>
      <c r="L4">
        <v>14</v>
      </c>
      <c r="M4" t="s">
        <v>576</v>
      </c>
      <c r="O4" s="34" t="s">
        <v>1056</v>
      </c>
      <c r="P4" s="357" t="s">
        <v>1057</v>
      </c>
      <c r="Q4" s="439" t="s">
        <v>577</v>
      </c>
      <c r="R4" s="34" t="s">
        <v>1058</v>
      </c>
      <c r="T4" s="295">
        <f>'Op Days'!V24</f>
        <v>362.6</v>
      </c>
      <c r="U4" t="s">
        <v>1063</v>
      </c>
    </row>
    <row r="5" spans="1:24" x14ac:dyDescent="0.25">
      <c r="B5" t="s">
        <v>1410</v>
      </c>
      <c r="C5" t="s">
        <v>1411</v>
      </c>
      <c r="D5" t="s">
        <v>1413</v>
      </c>
      <c r="F5">
        <v>11</v>
      </c>
      <c r="G5">
        <v>7</v>
      </c>
      <c r="H5">
        <v>48</v>
      </c>
      <c r="I5">
        <f t="shared" si="0"/>
        <v>3696</v>
      </c>
      <c r="L5">
        <f>L4*L3</f>
        <v>5110</v>
      </c>
      <c r="M5" t="s">
        <v>1061</v>
      </c>
      <c r="O5" s="357" t="s">
        <v>892</v>
      </c>
      <c r="P5" s="363">
        <v>4383</v>
      </c>
      <c r="Q5" s="443">
        <v>333</v>
      </c>
      <c r="R5" s="34">
        <v>13.2</v>
      </c>
      <c r="T5" s="161">
        <f>T3*'Op Hours'!G24</f>
        <v>3876.5961458333336</v>
      </c>
      <c r="U5" t="s">
        <v>1061</v>
      </c>
    </row>
    <row r="6" spans="1:24" x14ac:dyDescent="0.25">
      <c r="B6" s="365" t="s">
        <v>1414</v>
      </c>
      <c r="C6" s="365" t="s">
        <v>1411</v>
      </c>
      <c r="D6" s="365" t="s">
        <v>1415</v>
      </c>
      <c r="F6" s="367">
        <v>3</v>
      </c>
      <c r="G6" s="367">
        <v>7</v>
      </c>
      <c r="H6" s="367">
        <v>4</v>
      </c>
      <c r="I6" s="367">
        <f t="shared" si="0"/>
        <v>84</v>
      </c>
      <c r="T6" s="161">
        <f>T4*'Op Hours'!G24</f>
        <v>4350.7467500000002</v>
      </c>
      <c r="U6" t="s">
        <v>1061</v>
      </c>
    </row>
    <row r="7" spans="1:24" x14ac:dyDescent="0.25">
      <c r="B7" t="s">
        <v>1416</v>
      </c>
      <c r="C7" t="s">
        <v>1417</v>
      </c>
      <c r="D7" t="s">
        <v>920</v>
      </c>
      <c r="F7">
        <v>13</v>
      </c>
      <c r="G7">
        <v>6</v>
      </c>
      <c r="H7">
        <v>50</v>
      </c>
      <c r="I7">
        <f t="shared" si="0"/>
        <v>3900</v>
      </c>
    </row>
    <row r="8" spans="1:24" ht="18.75" x14ac:dyDescent="0.3">
      <c r="B8" t="s">
        <v>1416</v>
      </c>
      <c r="C8" t="s">
        <v>1411</v>
      </c>
      <c r="D8" t="s">
        <v>1418</v>
      </c>
      <c r="F8">
        <v>13</v>
      </c>
      <c r="G8">
        <v>7</v>
      </c>
      <c r="H8">
        <v>51</v>
      </c>
      <c r="I8">
        <f t="shared" si="0"/>
        <v>4641</v>
      </c>
      <c r="T8" s="282" t="s">
        <v>1020</v>
      </c>
      <c r="U8" s="264"/>
      <c r="V8" s="264"/>
      <c r="W8" s="264"/>
      <c r="X8" s="283"/>
    </row>
    <row r="9" spans="1:24" x14ac:dyDescent="0.25">
      <c r="B9" t="s">
        <v>1419</v>
      </c>
      <c r="C9" t="s">
        <v>920</v>
      </c>
      <c r="D9" t="s">
        <v>920</v>
      </c>
      <c r="T9" s="265"/>
      <c r="U9" s="24"/>
      <c r="V9" s="24" t="s">
        <v>577</v>
      </c>
      <c r="W9" s="24" t="s">
        <v>1019</v>
      </c>
      <c r="X9" s="284" t="s">
        <v>1033</v>
      </c>
    </row>
    <row r="10" spans="1:24" x14ac:dyDescent="0.25">
      <c r="B10" t="s">
        <v>1420</v>
      </c>
      <c r="C10" t="s">
        <v>1408</v>
      </c>
      <c r="D10" t="s">
        <v>1412</v>
      </c>
      <c r="F10">
        <v>17</v>
      </c>
      <c r="G10">
        <v>5</v>
      </c>
      <c r="H10">
        <v>52</v>
      </c>
      <c r="I10">
        <f t="shared" si="0"/>
        <v>4420</v>
      </c>
      <c r="T10" s="265"/>
      <c r="U10" s="24" t="s">
        <v>1021</v>
      </c>
      <c r="V10" s="24">
        <v>361</v>
      </c>
      <c r="W10" s="24">
        <v>11</v>
      </c>
      <c r="X10" s="284">
        <v>9</v>
      </c>
    </row>
    <row r="11" spans="1:24" x14ac:dyDescent="0.25">
      <c r="B11" t="s">
        <v>1421</v>
      </c>
      <c r="C11" t="s">
        <v>1411</v>
      </c>
      <c r="D11" t="s">
        <v>1412</v>
      </c>
      <c r="F11">
        <v>23</v>
      </c>
      <c r="G11">
        <v>7</v>
      </c>
      <c r="H11">
        <v>52</v>
      </c>
      <c r="I11">
        <f t="shared" si="0"/>
        <v>8372</v>
      </c>
      <c r="T11" s="265"/>
      <c r="U11" s="24" t="s">
        <v>1022</v>
      </c>
      <c r="V11" s="24">
        <v>364</v>
      </c>
      <c r="W11" s="24">
        <v>11</v>
      </c>
      <c r="X11" s="284">
        <v>7</v>
      </c>
    </row>
    <row r="12" spans="1:24" x14ac:dyDescent="0.25">
      <c r="B12" t="s">
        <v>1422</v>
      </c>
      <c r="C12" t="s">
        <v>1411</v>
      </c>
      <c r="D12" t="s">
        <v>1412</v>
      </c>
      <c r="F12">
        <v>9</v>
      </c>
      <c r="G12">
        <v>7</v>
      </c>
      <c r="H12">
        <v>52</v>
      </c>
      <c r="I12">
        <f t="shared" si="0"/>
        <v>3276</v>
      </c>
      <c r="L12" s="29" t="s">
        <v>1059</v>
      </c>
      <c r="T12" s="265"/>
      <c r="U12" s="24" t="s">
        <v>1023</v>
      </c>
      <c r="V12" s="24">
        <v>365</v>
      </c>
      <c r="W12" s="24">
        <v>11</v>
      </c>
      <c r="X12" s="284">
        <v>5</v>
      </c>
    </row>
    <row r="13" spans="1:24" ht="18.75" x14ac:dyDescent="0.3">
      <c r="B13" t="s">
        <v>1423</v>
      </c>
      <c r="C13" t="s">
        <v>1411</v>
      </c>
      <c r="D13" t="s">
        <v>1412</v>
      </c>
      <c r="F13">
        <v>15</v>
      </c>
      <c r="G13">
        <v>7</v>
      </c>
      <c r="H13">
        <v>52</v>
      </c>
      <c r="I13">
        <f t="shared" si="0"/>
        <v>5460</v>
      </c>
      <c r="L13" s="282" t="s">
        <v>1034</v>
      </c>
      <c r="M13" s="264"/>
      <c r="N13" s="264"/>
      <c r="O13" s="264"/>
      <c r="P13" s="441">
        <f>Q30/(O30-P30)</f>
        <v>363.06707317073159</v>
      </c>
      <c r="Q13" s="264" t="s">
        <v>577</v>
      </c>
      <c r="R13" s="283"/>
      <c r="T13" s="265"/>
      <c r="U13" s="24" t="s">
        <v>1024</v>
      </c>
      <c r="V13" s="24">
        <v>363</v>
      </c>
      <c r="W13" s="24">
        <v>14</v>
      </c>
      <c r="X13" s="284">
        <v>7</v>
      </c>
    </row>
    <row r="14" spans="1:24" x14ac:dyDescent="0.25">
      <c r="B14" s="365" t="s">
        <v>1419</v>
      </c>
      <c r="C14" s="365" t="s">
        <v>1424</v>
      </c>
      <c r="D14" s="365" t="s">
        <v>1425</v>
      </c>
      <c r="F14" s="367">
        <v>1</v>
      </c>
      <c r="G14" s="367">
        <v>1</v>
      </c>
      <c r="H14" s="367">
        <v>24</v>
      </c>
      <c r="I14" s="367">
        <f t="shared" si="0"/>
        <v>24</v>
      </c>
      <c r="L14" s="265"/>
      <c r="M14" s="24"/>
      <c r="N14" s="24"/>
      <c r="O14" s="24"/>
      <c r="P14" s="161">
        <f>P13*'Op Hours'!G24</f>
        <v>4356.3510442073157</v>
      </c>
      <c r="Q14" t="s">
        <v>1061</v>
      </c>
      <c r="R14" s="284"/>
      <c r="T14" s="265"/>
      <c r="U14" s="24" t="s">
        <v>1025</v>
      </c>
      <c r="V14" s="24">
        <v>363</v>
      </c>
      <c r="W14" s="24">
        <v>14</v>
      </c>
      <c r="X14" s="284">
        <v>5</v>
      </c>
    </row>
    <row r="15" spans="1:24" x14ac:dyDescent="0.25">
      <c r="B15" t="s">
        <v>1416</v>
      </c>
      <c r="C15" t="s">
        <v>1411</v>
      </c>
      <c r="D15" t="s">
        <v>1418</v>
      </c>
      <c r="F15">
        <v>13</v>
      </c>
      <c r="G15">
        <v>7</v>
      </c>
      <c r="H15">
        <v>51</v>
      </c>
      <c r="I15">
        <f t="shared" si="0"/>
        <v>4641</v>
      </c>
      <c r="L15" s="368" t="s">
        <v>1036</v>
      </c>
      <c r="M15" s="369" t="s">
        <v>1037</v>
      </c>
      <c r="N15" s="369" t="s">
        <v>1038</v>
      </c>
      <c r="O15" s="369" t="s">
        <v>1039</v>
      </c>
      <c r="P15" s="369" t="s">
        <v>1040</v>
      </c>
      <c r="Q15" s="369" t="s">
        <v>1041</v>
      </c>
      <c r="R15" s="370" t="s">
        <v>1042</v>
      </c>
      <c r="T15" s="265"/>
      <c r="U15" s="24" t="s">
        <v>1026</v>
      </c>
      <c r="V15" s="285">
        <v>63</v>
      </c>
      <c r="W15" s="24">
        <v>3</v>
      </c>
      <c r="X15" s="284">
        <v>3</v>
      </c>
    </row>
    <row r="16" spans="1:24" x14ac:dyDescent="0.25">
      <c r="B16" t="s">
        <v>1426</v>
      </c>
      <c r="C16" t="s">
        <v>1411</v>
      </c>
      <c r="D16" t="s">
        <v>1412</v>
      </c>
      <c r="F16">
        <v>7</v>
      </c>
      <c r="G16">
        <v>7</v>
      </c>
      <c r="H16">
        <v>52</v>
      </c>
      <c r="I16">
        <f t="shared" si="0"/>
        <v>2548</v>
      </c>
      <c r="L16" s="265">
        <v>1</v>
      </c>
      <c r="M16" s="288">
        <v>105000</v>
      </c>
      <c r="N16" s="288">
        <v>80000</v>
      </c>
      <c r="O16" s="24">
        <v>2.4700000000000002</v>
      </c>
      <c r="P16" s="24">
        <v>0.96</v>
      </c>
      <c r="Q16" s="24">
        <v>548.6</v>
      </c>
      <c r="R16" s="289">
        <v>0.61</v>
      </c>
      <c r="T16" s="265"/>
      <c r="U16" s="24" t="s">
        <v>1027</v>
      </c>
      <c r="V16" s="24">
        <v>364</v>
      </c>
      <c r="W16" s="24">
        <v>17</v>
      </c>
      <c r="X16" s="284">
        <v>7</v>
      </c>
    </row>
    <row r="17" spans="2:24" x14ac:dyDescent="0.25">
      <c r="B17" t="s">
        <v>1416</v>
      </c>
      <c r="C17" t="s">
        <v>1411</v>
      </c>
      <c r="D17" t="s">
        <v>920</v>
      </c>
      <c r="F17">
        <v>13</v>
      </c>
      <c r="G17">
        <v>7</v>
      </c>
      <c r="H17">
        <v>50</v>
      </c>
      <c r="I17">
        <f t="shared" si="0"/>
        <v>4550</v>
      </c>
      <c r="L17" s="265">
        <v>1</v>
      </c>
      <c r="M17" s="288">
        <v>105000</v>
      </c>
      <c r="N17" s="288">
        <v>100000</v>
      </c>
      <c r="O17" s="24">
        <v>2.4700000000000002</v>
      </c>
      <c r="P17" s="24">
        <v>1.55</v>
      </c>
      <c r="Q17" s="24">
        <v>335.9</v>
      </c>
      <c r="R17" s="289">
        <v>0.37</v>
      </c>
      <c r="T17" s="265"/>
      <c r="U17" s="24" t="s">
        <v>1028</v>
      </c>
      <c r="V17" s="24">
        <v>362</v>
      </c>
      <c r="W17" s="24">
        <v>9</v>
      </c>
      <c r="X17" s="284">
        <v>6</v>
      </c>
    </row>
    <row r="18" spans="2:24" x14ac:dyDescent="0.25">
      <c r="B18" t="s">
        <v>1416</v>
      </c>
      <c r="C18" t="s">
        <v>920</v>
      </c>
      <c r="D18" t="s">
        <v>920</v>
      </c>
      <c r="F18">
        <v>13</v>
      </c>
      <c r="G18">
        <v>6</v>
      </c>
      <c r="H18">
        <v>52</v>
      </c>
      <c r="I18">
        <f t="shared" si="0"/>
        <v>4056</v>
      </c>
      <c r="L18" s="265">
        <v>4</v>
      </c>
      <c r="M18" s="288">
        <v>150000</v>
      </c>
      <c r="N18" s="288">
        <v>125000</v>
      </c>
      <c r="O18" s="24">
        <v>3.87</v>
      </c>
      <c r="P18" s="24">
        <v>2.41</v>
      </c>
      <c r="Q18" s="24">
        <v>531.1</v>
      </c>
      <c r="R18" s="289">
        <v>0.39</v>
      </c>
      <c r="T18" s="265"/>
      <c r="U18" s="24" t="s">
        <v>1029</v>
      </c>
      <c r="V18" s="24">
        <v>358</v>
      </c>
      <c r="W18" s="24">
        <v>11</v>
      </c>
      <c r="X18" s="284">
        <v>5</v>
      </c>
    </row>
    <row r="19" spans="2:24" x14ac:dyDescent="0.25">
      <c r="B19" t="s">
        <v>1422</v>
      </c>
      <c r="C19" t="s">
        <v>1417</v>
      </c>
      <c r="D19" t="s">
        <v>1412</v>
      </c>
      <c r="F19">
        <v>9</v>
      </c>
      <c r="G19">
        <v>6</v>
      </c>
      <c r="H19">
        <v>52</v>
      </c>
      <c r="I19">
        <f t="shared" si="0"/>
        <v>2808</v>
      </c>
      <c r="L19" s="265">
        <v>5</v>
      </c>
      <c r="M19" s="288">
        <v>100000</v>
      </c>
      <c r="N19" s="288">
        <v>80000</v>
      </c>
      <c r="O19" s="24">
        <v>3.77</v>
      </c>
      <c r="P19" s="24">
        <v>1.61</v>
      </c>
      <c r="Q19" s="24">
        <v>786</v>
      </c>
      <c r="R19" s="289">
        <v>0.56999999999999995</v>
      </c>
      <c r="T19" s="265"/>
      <c r="U19" s="24" t="s">
        <v>1030</v>
      </c>
      <c r="V19" s="24">
        <v>363</v>
      </c>
      <c r="W19" s="24">
        <v>11</v>
      </c>
      <c r="X19" s="284">
        <v>14</v>
      </c>
    </row>
    <row r="20" spans="2:24" x14ac:dyDescent="0.25">
      <c r="B20" t="s">
        <v>1416</v>
      </c>
      <c r="C20" t="s">
        <v>1411</v>
      </c>
      <c r="D20" t="s">
        <v>1412</v>
      </c>
      <c r="F20">
        <v>13</v>
      </c>
      <c r="G20">
        <v>7</v>
      </c>
      <c r="H20">
        <v>52</v>
      </c>
      <c r="I20">
        <f t="shared" si="0"/>
        <v>4732</v>
      </c>
      <c r="L20" s="265">
        <v>6</v>
      </c>
      <c r="M20" s="24" t="s">
        <v>1035</v>
      </c>
      <c r="N20" s="288">
        <v>80000</v>
      </c>
      <c r="O20" s="24">
        <v>2.56</v>
      </c>
      <c r="P20" s="24">
        <v>0.99</v>
      </c>
      <c r="Q20" s="24">
        <v>569.79999999999995</v>
      </c>
      <c r="R20" s="289">
        <v>0.61</v>
      </c>
      <c r="T20" s="265"/>
      <c r="U20" s="24" t="s">
        <v>1031</v>
      </c>
      <c r="V20" s="285">
        <v>188</v>
      </c>
      <c r="W20" s="24">
        <v>11</v>
      </c>
      <c r="X20" s="284">
        <v>6</v>
      </c>
    </row>
    <row r="21" spans="2:24" x14ac:dyDescent="0.25">
      <c r="B21" t="s">
        <v>1410</v>
      </c>
      <c r="C21" t="s">
        <v>1411</v>
      </c>
      <c r="D21" t="s">
        <v>1412</v>
      </c>
      <c r="F21">
        <v>11</v>
      </c>
      <c r="G21">
        <v>7</v>
      </c>
      <c r="H21">
        <v>52</v>
      </c>
      <c r="I21">
        <f t="shared" si="0"/>
        <v>4004</v>
      </c>
      <c r="L21" s="265">
        <v>7</v>
      </c>
      <c r="M21" s="288">
        <v>120000</v>
      </c>
      <c r="N21" s="288">
        <v>70000</v>
      </c>
      <c r="O21" s="285">
        <v>1.23</v>
      </c>
      <c r="P21" s="24">
        <v>0.77</v>
      </c>
      <c r="Q21" s="24">
        <v>164.1</v>
      </c>
      <c r="R21" s="289">
        <v>0.37</v>
      </c>
      <c r="T21" s="265"/>
      <c r="U21" s="24" t="s">
        <v>1032</v>
      </c>
      <c r="V21" s="24">
        <v>363</v>
      </c>
      <c r="W21" s="24">
        <v>17</v>
      </c>
      <c r="X21" s="284">
        <v>7</v>
      </c>
    </row>
    <row r="22" spans="2:24" x14ac:dyDescent="0.25">
      <c r="B22" t="s">
        <v>1422</v>
      </c>
      <c r="C22" t="s">
        <v>1411</v>
      </c>
      <c r="D22" t="s">
        <v>1409</v>
      </c>
      <c r="F22">
        <v>9</v>
      </c>
      <c r="G22">
        <v>7</v>
      </c>
      <c r="H22">
        <v>50</v>
      </c>
      <c r="I22">
        <f t="shared" si="0"/>
        <v>3150</v>
      </c>
      <c r="L22" s="265">
        <v>8</v>
      </c>
      <c r="M22" s="288">
        <v>122000</v>
      </c>
      <c r="N22" s="288">
        <v>100000</v>
      </c>
      <c r="O22" s="24">
        <v>3.35</v>
      </c>
      <c r="P22" s="24">
        <v>2.21</v>
      </c>
      <c r="Q22" s="24">
        <v>407.2</v>
      </c>
      <c r="R22" s="289">
        <v>0.34</v>
      </c>
      <c r="T22" s="265"/>
      <c r="U22" s="24"/>
      <c r="V22" s="24" t="s">
        <v>371</v>
      </c>
      <c r="W22" s="24"/>
      <c r="X22" s="284"/>
    </row>
    <row r="23" spans="2:24" x14ac:dyDescent="0.25">
      <c r="B23" t="s">
        <v>1410</v>
      </c>
      <c r="C23" t="s">
        <v>1411</v>
      </c>
      <c r="D23" t="s">
        <v>1412</v>
      </c>
      <c r="F23" s="24">
        <v>11</v>
      </c>
      <c r="G23" s="24">
        <v>7</v>
      </c>
      <c r="H23" s="24">
        <v>52</v>
      </c>
      <c r="I23" s="24">
        <f t="shared" si="0"/>
        <v>4004</v>
      </c>
      <c r="L23" s="265">
        <v>10</v>
      </c>
      <c r="M23" s="288">
        <v>114000</v>
      </c>
      <c r="N23" s="288">
        <v>80000</v>
      </c>
      <c r="O23" s="24">
        <v>4.8899999999999997</v>
      </c>
      <c r="P23" s="24">
        <v>2.98</v>
      </c>
      <c r="Q23" s="24">
        <v>694</v>
      </c>
      <c r="R23" s="289">
        <v>0.39</v>
      </c>
      <c r="T23" s="265"/>
      <c r="U23" s="24"/>
      <c r="V23" s="286">
        <f>AVERAGE(V10:V21)</f>
        <v>323.08333333333331</v>
      </c>
      <c r="W23" s="286">
        <f>AVERAGE(W10:W21)</f>
        <v>11.666666666666666</v>
      </c>
      <c r="X23" s="358">
        <f>W23*V23</f>
        <v>3769.3055555555552</v>
      </c>
    </row>
    <row r="24" spans="2:24" x14ac:dyDescent="0.25">
      <c r="B24" t="s">
        <v>1427</v>
      </c>
      <c r="C24" t="s">
        <v>1411</v>
      </c>
      <c r="D24" t="s">
        <v>1412</v>
      </c>
      <c r="F24">
        <v>20</v>
      </c>
      <c r="G24">
        <v>7</v>
      </c>
      <c r="H24">
        <v>52</v>
      </c>
      <c r="I24" s="24">
        <f t="shared" si="0"/>
        <v>7280</v>
      </c>
      <c r="L24" s="265">
        <v>13</v>
      </c>
      <c r="M24" s="288">
        <v>105000</v>
      </c>
      <c r="N24" s="288">
        <v>100000</v>
      </c>
      <c r="O24" s="24">
        <v>2.42</v>
      </c>
      <c r="P24" s="24">
        <v>1.48</v>
      </c>
      <c r="Q24" s="24">
        <v>341.3</v>
      </c>
      <c r="R24" s="289">
        <v>0.39</v>
      </c>
      <c r="T24" s="266"/>
      <c r="U24" s="281"/>
      <c r="V24" s="440">
        <f>AVERAGE(V21,V16:V19,V10:V14)</f>
        <v>362.6</v>
      </c>
      <c r="W24" s="287">
        <f>AVERAGE(W21,W16:W19,W10:W14)</f>
        <v>12.6</v>
      </c>
      <c r="X24" s="442">
        <f>W24*V24</f>
        <v>4568.76</v>
      </c>
    </row>
    <row r="25" spans="2:24" x14ac:dyDescent="0.25">
      <c r="B25" t="s">
        <v>1422</v>
      </c>
      <c r="C25" t="s">
        <v>1411</v>
      </c>
      <c r="D25" t="s">
        <v>1412</v>
      </c>
      <c r="F25">
        <v>9</v>
      </c>
      <c r="G25">
        <v>7</v>
      </c>
      <c r="H25">
        <v>52</v>
      </c>
      <c r="I25" s="24">
        <f t="shared" si="0"/>
        <v>3276</v>
      </c>
      <c r="L25" s="265">
        <v>14</v>
      </c>
      <c r="M25" s="288">
        <v>105000</v>
      </c>
      <c r="N25" s="288">
        <v>100000</v>
      </c>
      <c r="O25" s="24">
        <v>3.13</v>
      </c>
      <c r="P25" s="24">
        <v>1.81</v>
      </c>
      <c r="Q25" s="24">
        <v>481.4</v>
      </c>
      <c r="R25" s="289">
        <v>0.42</v>
      </c>
    </row>
    <row r="26" spans="2:24" x14ac:dyDescent="0.25">
      <c r="B26" t="s">
        <v>1422</v>
      </c>
      <c r="C26" t="s">
        <v>1411</v>
      </c>
      <c r="D26" t="s">
        <v>920</v>
      </c>
      <c r="F26">
        <v>9</v>
      </c>
      <c r="G26">
        <v>7</v>
      </c>
      <c r="H26">
        <v>50</v>
      </c>
      <c r="I26" s="24">
        <f t="shared" si="0"/>
        <v>3150</v>
      </c>
      <c r="L26" s="265">
        <v>15</v>
      </c>
      <c r="M26" s="288">
        <v>122000</v>
      </c>
      <c r="N26" s="288">
        <v>80000</v>
      </c>
      <c r="O26" s="24">
        <v>3.48</v>
      </c>
      <c r="P26" s="24">
        <v>1.43</v>
      </c>
      <c r="Q26" s="24">
        <v>742.6</v>
      </c>
      <c r="R26" s="289">
        <v>0.59</v>
      </c>
    </row>
    <row r="27" spans="2:24" x14ac:dyDescent="0.25">
      <c r="B27" t="s">
        <v>1422</v>
      </c>
      <c r="C27" t="s">
        <v>1411</v>
      </c>
      <c r="D27" t="s">
        <v>1412</v>
      </c>
      <c r="F27">
        <v>9</v>
      </c>
      <c r="G27">
        <v>7</v>
      </c>
      <c r="H27">
        <v>52</v>
      </c>
      <c r="I27" s="24">
        <f t="shared" si="0"/>
        <v>3276</v>
      </c>
      <c r="L27" s="265">
        <v>16</v>
      </c>
      <c r="M27" s="288">
        <v>105000</v>
      </c>
      <c r="N27" s="288">
        <v>80000</v>
      </c>
      <c r="O27" s="24">
        <v>2.2799999999999998</v>
      </c>
      <c r="P27" s="24">
        <v>0.86</v>
      </c>
      <c r="Q27" s="24">
        <v>516.4</v>
      </c>
      <c r="R27" s="289">
        <v>0.62</v>
      </c>
    </row>
    <row r="28" spans="2:24" x14ac:dyDescent="0.25">
      <c r="B28" t="s">
        <v>1427</v>
      </c>
      <c r="C28" t="s">
        <v>1411</v>
      </c>
      <c r="D28" t="s">
        <v>1412</v>
      </c>
      <c r="F28">
        <v>20</v>
      </c>
      <c r="G28">
        <v>7</v>
      </c>
      <c r="H28">
        <v>52</v>
      </c>
      <c r="I28" s="24">
        <f t="shared" si="0"/>
        <v>7280</v>
      </c>
      <c r="L28" s="265"/>
      <c r="M28" s="24"/>
      <c r="N28" s="24"/>
      <c r="O28" s="24"/>
      <c r="P28" s="24"/>
      <c r="Q28" s="24"/>
      <c r="R28" s="284"/>
    </row>
    <row r="29" spans="2:24" x14ac:dyDescent="0.25">
      <c r="B29" t="s">
        <v>1410</v>
      </c>
      <c r="C29" t="s">
        <v>920</v>
      </c>
      <c r="D29" t="s">
        <v>920</v>
      </c>
      <c r="F29">
        <v>11</v>
      </c>
      <c r="G29">
        <v>7</v>
      </c>
      <c r="H29">
        <v>50</v>
      </c>
      <c r="I29" s="24">
        <f t="shared" si="0"/>
        <v>3850</v>
      </c>
      <c r="L29" s="290"/>
      <c r="M29" s="24"/>
      <c r="N29" s="24" t="s">
        <v>371</v>
      </c>
      <c r="O29" s="291">
        <f>AVERAGE(O16:O27)</f>
        <v>2.9933333333333336</v>
      </c>
      <c r="P29" s="291">
        <f>AVERAGE(P16:P27)</f>
        <v>1.5883333333333332</v>
      </c>
      <c r="Q29" s="291">
        <f>AVERAGE(Q16:Q27)</f>
        <v>509.86666666666656</v>
      </c>
      <c r="R29" s="292">
        <f>AVERAGE(R16:R27)</f>
        <v>0.47249999999999998</v>
      </c>
    </row>
    <row r="30" spans="2:24" x14ac:dyDescent="0.25">
      <c r="B30" t="s">
        <v>1422</v>
      </c>
      <c r="C30" t="s">
        <v>1411</v>
      </c>
      <c r="D30" t="s">
        <v>1412</v>
      </c>
      <c r="F30">
        <v>9</v>
      </c>
      <c r="G30">
        <v>7</v>
      </c>
      <c r="H30">
        <v>52</v>
      </c>
      <c r="I30" s="24">
        <f t="shared" si="0"/>
        <v>3276</v>
      </c>
      <c r="L30" s="290"/>
      <c r="M30" s="24"/>
      <c r="N30" s="296" t="s">
        <v>1044</v>
      </c>
      <c r="O30" s="211">
        <f>AVERAGE(O22:O27,O16:O20)</f>
        <v>3.1536363636363642</v>
      </c>
      <c r="P30" s="291">
        <f>AVERAGE(P22:P27,P16:P20)</f>
        <v>1.6627272727272726</v>
      </c>
      <c r="Q30" s="24">
        <f>AVERAGE(Q22:Q27,Q16:Q20)</f>
        <v>541.30000000000007</v>
      </c>
      <c r="R30" s="284"/>
    </row>
    <row r="31" spans="2:24" x14ac:dyDescent="0.25">
      <c r="B31" t="s">
        <v>1422</v>
      </c>
      <c r="C31" t="s">
        <v>1411</v>
      </c>
      <c r="D31" t="s">
        <v>1412</v>
      </c>
      <c r="F31">
        <v>9</v>
      </c>
      <c r="G31">
        <v>7</v>
      </c>
      <c r="H31">
        <v>52</v>
      </c>
      <c r="I31" s="24">
        <f t="shared" si="0"/>
        <v>3276</v>
      </c>
      <c r="L31" s="265"/>
      <c r="M31" s="24"/>
      <c r="N31" s="296" t="s">
        <v>1045</v>
      </c>
      <c r="O31" s="211">
        <f>O29*(Q29/(O29-P29))</f>
        <v>1086.26397785686</v>
      </c>
      <c r="P31" s="24"/>
      <c r="Q31" s="24"/>
      <c r="R31" s="284"/>
    </row>
    <row r="32" spans="2:24" x14ac:dyDescent="0.25">
      <c r="B32" t="s">
        <v>1422</v>
      </c>
      <c r="C32" t="s">
        <v>1411</v>
      </c>
      <c r="D32" t="s">
        <v>1412</v>
      </c>
      <c r="F32">
        <v>9</v>
      </c>
      <c r="G32">
        <v>7</v>
      </c>
      <c r="H32">
        <v>52</v>
      </c>
      <c r="I32" s="24">
        <f t="shared" si="0"/>
        <v>3276</v>
      </c>
      <c r="L32" s="266"/>
      <c r="M32" s="281"/>
      <c r="N32" s="297" t="s">
        <v>1046</v>
      </c>
      <c r="O32" s="275">
        <f>P13*O30</f>
        <v>1144.9815243902437</v>
      </c>
      <c r="P32" s="275">
        <f>P13*P30</f>
        <v>603.68152439024368</v>
      </c>
      <c r="Q32" s="281">
        <f>O32-P32</f>
        <v>541.30000000000007</v>
      </c>
      <c r="R32" s="293">
        <f>Q32/O32</f>
        <v>0.47275872009224573</v>
      </c>
    </row>
    <row r="33" spans="2:9" x14ac:dyDescent="0.25">
      <c r="B33" t="s">
        <v>1416</v>
      </c>
      <c r="C33" t="s">
        <v>1411</v>
      </c>
      <c r="D33" t="s">
        <v>1412</v>
      </c>
      <c r="F33">
        <v>13</v>
      </c>
      <c r="G33">
        <v>7</v>
      </c>
      <c r="H33">
        <v>52</v>
      </c>
      <c r="I33" s="24">
        <f t="shared" si="0"/>
        <v>4732</v>
      </c>
    </row>
    <row r="34" spans="2:9" x14ac:dyDescent="0.25">
      <c r="B34" t="s">
        <v>1416</v>
      </c>
      <c r="C34" t="s">
        <v>1411</v>
      </c>
      <c r="D34" t="s">
        <v>1412</v>
      </c>
      <c r="F34">
        <v>13</v>
      </c>
      <c r="G34">
        <v>7</v>
      </c>
      <c r="H34">
        <v>52</v>
      </c>
      <c r="I34" s="24">
        <f t="shared" si="0"/>
        <v>4732</v>
      </c>
    </row>
    <row r="35" spans="2:9" x14ac:dyDescent="0.25">
      <c r="B35" t="s">
        <v>1420</v>
      </c>
      <c r="C35" t="s">
        <v>1411</v>
      </c>
      <c r="D35" t="s">
        <v>1418</v>
      </c>
      <c r="F35">
        <v>17</v>
      </c>
      <c r="G35">
        <v>7</v>
      </c>
      <c r="H35">
        <v>52</v>
      </c>
      <c r="I35" s="24">
        <f t="shared" si="0"/>
        <v>6188</v>
      </c>
    </row>
    <row r="36" spans="2:9" x14ac:dyDescent="0.25">
      <c r="B36" t="s">
        <v>1410</v>
      </c>
      <c r="C36" t="s">
        <v>1411</v>
      </c>
      <c r="D36" t="s">
        <v>1412</v>
      </c>
      <c r="F36">
        <v>11</v>
      </c>
      <c r="G36">
        <v>7</v>
      </c>
      <c r="H36">
        <v>52</v>
      </c>
      <c r="I36" s="24">
        <f t="shared" si="0"/>
        <v>4004</v>
      </c>
    </row>
    <row r="37" spans="2:9" x14ac:dyDescent="0.25">
      <c r="B37" t="s">
        <v>1426</v>
      </c>
      <c r="C37" t="s">
        <v>920</v>
      </c>
      <c r="D37" t="s">
        <v>920</v>
      </c>
      <c r="F37">
        <v>7</v>
      </c>
      <c r="G37">
        <v>7</v>
      </c>
      <c r="H37">
        <v>52</v>
      </c>
      <c r="I37" s="24">
        <f t="shared" si="0"/>
        <v>2548</v>
      </c>
    </row>
    <row r="38" spans="2:9" ht="15.75" thickBot="1" x14ac:dyDescent="0.3">
      <c r="B38" t="s">
        <v>1416</v>
      </c>
      <c r="C38" t="s">
        <v>1411</v>
      </c>
      <c r="D38" t="s">
        <v>1412</v>
      </c>
      <c r="F38" s="43">
        <v>13</v>
      </c>
      <c r="G38" s="43">
        <v>7</v>
      </c>
      <c r="H38" s="43">
        <v>52</v>
      </c>
      <c r="I38" s="43">
        <f t="shared" si="0"/>
        <v>4732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EFDA3-1E60-4A32-AC66-83E6818719FB}">
  <sheetPr codeName="Sheet11"/>
  <dimension ref="B1:Q110"/>
  <sheetViews>
    <sheetView workbookViewId="0">
      <pane ySplit="2" topLeftCell="A3" activePane="bottomLeft" state="frozen"/>
      <selection pane="bottomLeft" activeCell="C22" sqref="C22"/>
    </sheetView>
  </sheetViews>
  <sheetFormatPr defaultRowHeight="15" x14ac:dyDescent="0.25"/>
  <cols>
    <col min="2" max="2" width="12.42578125" customWidth="1"/>
    <col min="4" max="4" width="14.5703125" customWidth="1"/>
    <col min="5" max="7" width="3.85546875" hidden="1" customWidth="1"/>
    <col min="8" max="8" width="14.5703125" customWidth="1"/>
    <col min="11" max="11" width="28.42578125" customWidth="1"/>
    <col min="12" max="12" width="12.140625" customWidth="1"/>
    <col min="15" max="15" width="46.5703125" customWidth="1"/>
    <col min="16" max="16" width="13.140625" customWidth="1"/>
    <col min="17" max="17" width="10.140625" bestFit="1" customWidth="1"/>
  </cols>
  <sheetData>
    <row r="1" spans="2:17" ht="18.75" x14ac:dyDescent="0.3">
      <c r="B1" s="162" t="s">
        <v>915</v>
      </c>
      <c r="F1" s="162"/>
      <c r="H1" s="169" t="s">
        <v>979</v>
      </c>
      <c r="I1" s="295">
        <f>AVERAGE(I3:I20)</f>
        <v>107.35294117647059</v>
      </c>
      <c r="K1" s="162" t="s">
        <v>925</v>
      </c>
      <c r="L1" s="169" t="s">
        <v>979</v>
      </c>
      <c r="M1" s="295">
        <f>AVERAGE(M3:M33)</f>
        <v>104.03225806451613</v>
      </c>
      <c r="O1" s="162" t="s">
        <v>1492</v>
      </c>
      <c r="P1" s="169" t="s">
        <v>979</v>
      </c>
      <c r="Q1" s="295">
        <f>AVERAGE(Q3:Q43)</f>
        <v>129.375</v>
      </c>
    </row>
    <row r="2" spans="2:17" ht="45.75" customHeight="1" x14ac:dyDescent="0.25">
      <c r="B2" s="136" t="s">
        <v>884</v>
      </c>
      <c r="C2" s="136" t="s">
        <v>885</v>
      </c>
      <c r="D2" s="136" t="s">
        <v>886</v>
      </c>
      <c r="E2" s="136" t="s">
        <v>887</v>
      </c>
      <c r="F2" s="137" t="s">
        <v>888</v>
      </c>
      <c r="G2" s="137" t="s">
        <v>889</v>
      </c>
      <c r="H2" s="137" t="s">
        <v>890</v>
      </c>
      <c r="I2" s="138" t="s">
        <v>891</v>
      </c>
      <c r="K2" s="160" t="s">
        <v>916</v>
      </c>
      <c r="L2" s="160" t="s">
        <v>917</v>
      </c>
      <c r="M2" t="s">
        <v>918</v>
      </c>
      <c r="O2" s="163" t="s">
        <v>926</v>
      </c>
      <c r="P2" s="163" t="s">
        <v>927</v>
      </c>
      <c r="Q2" s="164" t="s">
        <v>928</v>
      </c>
    </row>
    <row r="3" spans="2:17" x14ac:dyDescent="0.25">
      <c r="B3" s="139" t="s">
        <v>892</v>
      </c>
      <c r="C3" s="139" t="s">
        <v>893</v>
      </c>
      <c r="D3" s="139" t="s">
        <v>894</v>
      </c>
      <c r="E3" s="140">
        <v>8</v>
      </c>
      <c r="F3" s="141">
        <v>11.7</v>
      </c>
      <c r="G3" s="142">
        <v>122000</v>
      </c>
      <c r="H3" s="142" t="s">
        <v>895</v>
      </c>
      <c r="I3" s="143">
        <v>75</v>
      </c>
      <c r="K3" t="s">
        <v>919</v>
      </c>
      <c r="L3" t="s">
        <v>920</v>
      </c>
      <c r="M3">
        <v>25</v>
      </c>
      <c r="O3" s="165" t="s">
        <v>929</v>
      </c>
      <c r="P3" s="165" t="s">
        <v>930</v>
      </c>
      <c r="Q3" s="165">
        <v>100</v>
      </c>
    </row>
    <row r="4" spans="2:17" x14ac:dyDescent="0.25">
      <c r="B4" s="139" t="s">
        <v>892</v>
      </c>
      <c r="C4" s="139" t="s">
        <v>896</v>
      </c>
      <c r="D4" s="139" t="s">
        <v>897</v>
      </c>
      <c r="E4" s="140">
        <v>6</v>
      </c>
      <c r="F4" s="141">
        <v>7.74</v>
      </c>
      <c r="G4" s="142">
        <v>100000</v>
      </c>
      <c r="H4" s="142" t="s">
        <v>895</v>
      </c>
      <c r="I4" s="143">
        <v>75</v>
      </c>
      <c r="K4" t="s">
        <v>921</v>
      </c>
      <c r="L4" t="s">
        <v>920</v>
      </c>
      <c r="M4">
        <v>75</v>
      </c>
      <c r="O4" s="165" t="s">
        <v>929</v>
      </c>
      <c r="P4" s="165" t="s">
        <v>930</v>
      </c>
      <c r="Q4" s="165">
        <v>100</v>
      </c>
    </row>
    <row r="5" spans="2:17" x14ac:dyDescent="0.25">
      <c r="B5" s="139" t="s">
        <v>892</v>
      </c>
      <c r="C5" s="139" t="s">
        <v>896</v>
      </c>
      <c r="D5" s="139" t="s">
        <v>897</v>
      </c>
      <c r="E5" s="140">
        <v>6</v>
      </c>
      <c r="F5" s="141">
        <v>5.0999999999999996</v>
      </c>
      <c r="G5" s="142">
        <v>100000</v>
      </c>
      <c r="H5" s="142" t="s">
        <v>895</v>
      </c>
      <c r="I5" s="143">
        <v>75</v>
      </c>
      <c r="K5" t="s">
        <v>921</v>
      </c>
      <c r="L5" t="s">
        <v>920</v>
      </c>
      <c r="M5">
        <v>75</v>
      </c>
      <c r="O5" s="165" t="s">
        <v>931</v>
      </c>
      <c r="P5" s="165" t="s">
        <v>905</v>
      </c>
      <c r="Q5" s="165">
        <v>200</v>
      </c>
    </row>
    <row r="6" spans="2:17" x14ac:dyDescent="0.25">
      <c r="B6" s="139" t="s">
        <v>892</v>
      </c>
      <c r="C6" s="139" t="s">
        <v>108</v>
      </c>
      <c r="D6" s="144" t="s">
        <v>898</v>
      </c>
      <c r="E6" s="140">
        <v>13.5</v>
      </c>
      <c r="F6" s="141">
        <v>10.119999999999999</v>
      </c>
      <c r="G6" s="142">
        <v>110000</v>
      </c>
      <c r="H6" s="142" t="s">
        <v>899</v>
      </c>
      <c r="I6" s="143">
        <v>125</v>
      </c>
      <c r="K6" t="s">
        <v>921</v>
      </c>
      <c r="L6" t="s">
        <v>920</v>
      </c>
      <c r="M6">
        <v>75</v>
      </c>
      <c r="O6" s="165" t="s">
        <v>931</v>
      </c>
      <c r="P6" s="165" t="s">
        <v>905</v>
      </c>
      <c r="Q6" s="165">
        <v>200</v>
      </c>
    </row>
    <row r="7" spans="2:17" x14ac:dyDescent="0.25">
      <c r="B7" s="139" t="s">
        <v>892</v>
      </c>
      <c r="C7" s="139" t="s">
        <v>108</v>
      </c>
      <c r="D7" s="144" t="s">
        <v>900</v>
      </c>
      <c r="E7" s="140">
        <v>13.5</v>
      </c>
      <c r="F7" s="141">
        <v>13.44</v>
      </c>
      <c r="G7" s="142">
        <v>110000</v>
      </c>
      <c r="H7" s="142" t="s">
        <v>899</v>
      </c>
      <c r="I7" s="143">
        <v>125</v>
      </c>
      <c r="K7" t="s">
        <v>921</v>
      </c>
      <c r="L7" t="s">
        <v>920</v>
      </c>
      <c r="M7">
        <v>75</v>
      </c>
      <c r="O7" s="165" t="s">
        <v>931</v>
      </c>
      <c r="P7" s="165" t="s">
        <v>905</v>
      </c>
      <c r="Q7" s="165">
        <v>200</v>
      </c>
    </row>
    <row r="8" spans="2:17" x14ac:dyDescent="0.25">
      <c r="B8" s="139" t="s">
        <v>892</v>
      </c>
      <c r="C8" s="139" t="s">
        <v>901</v>
      </c>
      <c r="D8" s="139" t="s">
        <v>902</v>
      </c>
      <c r="E8" s="140">
        <v>17</v>
      </c>
      <c r="F8" s="141">
        <v>16.260000000000002</v>
      </c>
      <c r="G8" s="142">
        <v>130000</v>
      </c>
      <c r="H8" s="142" t="s">
        <v>903</v>
      </c>
      <c r="I8" s="143"/>
      <c r="K8" t="s">
        <v>919</v>
      </c>
      <c r="L8" t="s">
        <v>920</v>
      </c>
      <c r="M8">
        <v>25</v>
      </c>
      <c r="O8" s="165" t="s">
        <v>932</v>
      </c>
      <c r="P8" s="165" t="s">
        <v>933</v>
      </c>
      <c r="Q8" s="165">
        <v>300</v>
      </c>
    </row>
    <row r="9" spans="2:17" x14ac:dyDescent="0.25">
      <c r="B9" s="139" t="s">
        <v>892</v>
      </c>
      <c r="C9" s="139" t="s">
        <v>896</v>
      </c>
      <c r="D9" s="139" t="s">
        <v>904</v>
      </c>
      <c r="E9" s="140">
        <v>8</v>
      </c>
      <c r="F9" s="145">
        <v>10.72</v>
      </c>
      <c r="G9" s="146">
        <v>125000</v>
      </c>
      <c r="H9" s="146" t="s">
        <v>905</v>
      </c>
      <c r="I9" s="147">
        <v>200</v>
      </c>
      <c r="K9" t="s">
        <v>919</v>
      </c>
      <c r="L9" t="s">
        <v>920</v>
      </c>
      <c r="M9">
        <v>25</v>
      </c>
      <c r="O9" s="165" t="s">
        <v>934</v>
      </c>
      <c r="P9" s="165" t="s">
        <v>933</v>
      </c>
      <c r="Q9" s="165">
        <v>300</v>
      </c>
    </row>
    <row r="10" spans="2:17" x14ac:dyDescent="0.25">
      <c r="B10" s="139" t="s">
        <v>892</v>
      </c>
      <c r="C10" s="139" t="s">
        <v>108</v>
      </c>
      <c r="D10" s="139" t="s">
        <v>906</v>
      </c>
      <c r="E10" s="140">
        <v>6</v>
      </c>
      <c r="F10" s="141">
        <v>5.95</v>
      </c>
      <c r="G10" s="142">
        <v>110000</v>
      </c>
      <c r="H10" s="142" t="s">
        <v>895</v>
      </c>
      <c r="I10" s="143">
        <v>75</v>
      </c>
      <c r="K10" t="s">
        <v>921</v>
      </c>
      <c r="L10" t="s">
        <v>920</v>
      </c>
      <c r="M10">
        <v>75</v>
      </c>
      <c r="O10" s="165" t="s">
        <v>934</v>
      </c>
      <c r="P10" s="165" t="s">
        <v>933</v>
      </c>
      <c r="Q10" s="165">
        <v>300</v>
      </c>
    </row>
    <row r="11" spans="2:17" x14ac:dyDescent="0.25">
      <c r="B11" s="139" t="s">
        <v>892</v>
      </c>
      <c r="C11" s="139" t="s">
        <v>108</v>
      </c>
      <c r="D11" s="139" t="s">
        <v>906</v>
      </c>
      <c r="E11" s="140">
        <v>6</v>
      </c>
      <c r="F11" s="141">
        <v>5.96</v>
      </c>
      <c r="G11" s="142">
        <v>110000</v>
      </c>
      <c r="H11" s="142" t="s">
        <v>895</v>
      </c>
      <c r="I11" s="143">
        <v>75</v>
      </c>
      <c r="K11" t="s">
        <v>919</v>
      </c>
      <c r="L11" t="s">
        <v>920</v>
      </c>
      <c r="M11">
        <v>25</v>
      </c>
      <c r="O11" s="165" t="s">
        <v>935</v>
      </c>
      <c r="P11" s="165" t="s">
        <v>933</v>
      </c>
      <c r="Q11" s="165">
        <v>300</v>
      </c>
    </row>
    <row r="12" spans="2:17" x14ac:dyDescent="0.25">
      <c r="B12" s="139" t="s">
        <v>892</v>
      </c>
      <c r="C12" s="139" t="s">
        <v>108</v>
      </c>
      <c r="D12" s="139" t="s">
        <v>487</v>
      </c>
      <c r="E12" s="140">
        <v>14</v>
      </c>
      <c r="F12" s="141">
        <v>12.64</v>
      </c>
      <c r="G12" s="142">
        <v>80000</v>
      </c>
      <c r="H12" s="142" t="s">
        <v>899</v>
      </c>
      <c r="I12" s="143">
        <v>125</v>
      </c>
      <c r="K12" t="s">
        <v>921</v>
      </c>
      <c r="L12" t="s">
        <v>920</v>
      </c>
      <c r="M12">
        <v>75</v>
      </c>
      <c r="O12" s="165" t="s">
        <v>936</v>
      </c>
      <c r="P12" s="165" t="s">
        <v>930</v>
      </c>
      <c r="Q12" s="165">
        <v>100</v>
      </c>
    </row>
    <row r="13" spans="2:17" x14ac:dyDescent="0.25">
      <c r="B13" s="139" t="s">
        <v>892</v>
      </c>
      <c r="C13" s="139" t="s">
        <v>108</v>
      </c>
      <c r="D13" s="139" t="s">
        <v>487</v>
      </c>
      <c r="E13" s="140">
        <v>14</v>
      </c>
      <c r="F13" s="141">
        <v>14.76</v>
      </c>
      <c r="G13" s="142">
        <v>80000</v>
      </c>
      <c r="H13" s="142" t="s">
        <v>899</v>
      </c>
      <c r="I13" s="143">
        <v>125</v>
      </c>
      <c r="K13" t="s">
        <v>919</v>
      </c>
      <c r="L13" t="s">
        <v>920</v>
      </c>
      <c r="M13">
        <v>25</v>
      </c>
      <c r="O13" s="165" t="s">
        <v>937</v>
      </c>
      <c r="P13" s="165" t="s">
        <v>911</v>
      </c>
      <c r="Q13" s="165">
        <v>25</v>
      </c>
    </row>
    <row r="14" spans="2:17" x14ac:dyDescent="0.25">
      <c r="B14" s="139" t="s">
        <v>892</v>
      </c>
      <c r="C14" s="139" t="s">
        <v>896</v>
      </c>
      <c r="D14" s="139" t="s">
        <v>907</v>
      </c>
      <c r="E14" s="140">
        <v>5</v>
      </c>
      <c r="F14" s="148">
        <v>7.49</v>
      </c>
      <c r="G14" s="149">
        <v>110000</v>
      </c>
      <c r="H14" s="150" t="s">
        <v>908</v>
      </c>
      <c r="I14" s="151">
        <v>350</v>
      </c>
      <c r="K14" t="s">
        <v>917</v>
      </c>
      <c r="L14" t="s">
        <v>922</v>
      </c>
      <c r="M14">
        <v>350</v>
      </c>
      <c r="O14" s="165" t="s">
        <v>938</v>
      </c>
      <c r="P14" s="165" t="s">
        <v>938</v>
      </c>
      <c r="Q14" s="165"/>
    </row>
    <row r="15" spans="2:17" x14ac:dyDescent="0.25">
      <c r="B15" s="139" t="s">
        <v>892</v>
      </c>
      <c r="C15" s="139" t="s">
        <v>893</v>
      </c>
      <c r="D15" s="139" t="s">
        <v>909</v>
      </c>
      <c r="E15" s="140">
        <v>11</v>
      </c>
      <c r="F15" s="148">
        <v>0.42</v>
      </c>
      <c r="G15" s="149">
        <v>122000</v>
      </c>
      <c r="H15" s="150" t="s">
        <v>895</v>
      </c>
      <c r="I15" s="151">
        <v>75</v>
      </c>
      <c r="K15" t="s">
        <v>923</v>
      </c>
      <c r="L15" t="s">
        <v>920</v>
      </c>
      <c r="M15">
        <v>250</v>
      </c>
      <c r="O15" s="165" t="s">
        <v>937</v>
      </c>
      <c r="P15" s="165" t="s">
        <v>911</v>
      </c>
      <c r="Q15" s="165">
        <v>25</v>
      </c>
    </row>
    <row r="16" spans="2:17" x14ac:dyDescent="0.25">
      <c r="B16" s="139" t="s">
        <v>892</v>
      </c>
      <c r="C16" s="139" t="s">
        <v>108</v>
      </c>
      <c r="D16" s="139" t="s">
        <v>910</v>
      </c>
      <c r="E16" s="140">
        <v>14</v>
      </c>
      <c r="F16" s="148">
        <v>15.92</v>
      </c>
      <c r="G16" s="149">
        <v>110000</v>
      </c>
      <c r="H16" s="150" t="s">
        <v>911</v>
      </c>
      <c r="I16" s="151">
        <v>25</v>
      </c>
      <c r="K16" t="s">
        <v>924</v>
      </c>
      <c r="L16" t="s">
        <v>920</v>
      </c>
      <c r="M16">
        <v>125</v>
      </c>
      <c r="O16" s="165" t="s">
        <v>937</v>
      </c>
      <c r="P16" s="165" t="s">
        <v>911</v>
      </c>
      <c r="Q16" s="165">
        <v>25</v>
      </c>
    </row>
    <row r="17" spans="2:17" x14ac:dyDescent="0.25">
      <c r="B17" s="139" t="s">
        <v>892</v>
      </c>
      <c r="C17" s="139" t="s">
        <v>108</v>
      </c>
      <c r="D17" s="139" t="s">
        <v>910</v>
      </c>
      <c r="E17" s="140">
        <v>14</v>
      </c>
      <c r="F17" s="148">
        <v>15.28</v>
      </c>
      <c r="G17" s="149">
        <v>110000</v>
      </c>
      <c r="H17" s="150" t="s">
        <v>911</v>
      </c>
      <c r="I17" s="151">
        <v>25</v>
      </c>
      <c r="K17" t="s">
        <v>921</v>
      </c>
      <c r="L17" t="s">
        <v>920</v>
      </c>
      <c r="M17">
        <v>75</v>
      </c>
      <c r="O17" s="165" t="s">
        <v>937</v>
      </c>
      <c r="P17" s="165" t="s">
        <v>911</v>
      </c>
      <c r="Q17" s="165">
        <v>25</v>
      </c>
    </row>
    <row r="18" spans="2:17" x14ac:dyDescent="0.25">
      <c r="B18" s="139" t="s">
        <v>892</v>
      </c>
      <c r="C18" s="139" t="s">
        <v>108</v>
      </c>
      <c r="D18" s="139" t="s">
        <v>912</v>
      </c>
      <c r="E18" s="140">
        <v>11.5</v>
      </c>
      <c r="F18" s="148">
        <v>12.4</v>
      </c>
      <c r="G18" s="149">
        <v>150000</v>
      </c>
      <c r="H18" s="150" t="s">
        <v>899</v>
      </c>
      <c r="I18" s="151">
        <v>100</v>
      </c>
      <c r="K18" t="s">
        <v>919</v>
      </c>
      <c r="L18" t="s">
        <v>920</v>
      </c>
      <c r="M18">
        <v>25</v>
      </c>
      <c r="O18" s="165" t="s">
        <v>939</v>
      </c>
      <c r="P18" s="165" t="s">
        <v>905</v>
      </c>
      <c r="Q18" s="165">
        <v>200</v>
      </c>
    </row>
    <row r="19" spans="2:17" x14ac:dyDescent="0.25">
      <c r="B19" s="139" t="s">
        <v>892</v>
      </c>
      <c r="C19" s="139" t="s">
        <v>108</v>
      </c>
      <c r="D19" s="139" t="s">
        <v>900</v>
      </c>
      <c r="E19" s="140">
        <v>11</v>
      </c>
      <c r="F19" s="152">
        <v>17.920000000000002</v>
      </c>
      <c r="G19" s="153">
        <v>110000</v>
      </c>
      <c r="H19" s="154" t="s">
        <v>899</v>
      </c>
      <c r="I19" s="151">
        <v>100</v>
      </c>
      <c r="K19" t="s">
        <v>921</v>
      </c>
      <c r="L19" t="s">
        <v>920</v>
      </c>
      <c r="M19">
        <v>75</v>
      </c>
      <c r="O19" s="165" t="s">
        <v>939</v>
      </c>
      <c r="P19" s="165" t="s">
        <v>905</v>
      </c>
      <c r="Q19" s="165">
        <v>200</v>
      </c>
    </row>
    <row r="20" spans="2:17" x14ac:dyDescent="0.25">
      <c r="B20" s="155" t="s">
        <v>892</v>
      </c>
      <c r="C20" s="155" t="s">
        <v>893</v>
      </c>
      <c r="D20" s="155" t="s">
        <v>913</v>
      </c>
      <c r="E20" s="156">
        <v>9</v>
      </c>
      <c r="F20" s="157">
        <v>8.2100000000000009</v>
      </c>
      <c r="G20" s="158">
        <v>120000</v>
      </c>
      <c r="H20" s="154" t="s">
        <v>914</v>
      </c>
      <c r="I20" s="159">
        <v>75</v>
      </c>
      <c r="K20" t="s">
        <v>923</v>
      </c>
      <c r="L20" t="s">
        <v>920</v>
      </c>
      <c r="M20">
        <v>250</v>
      </c>
      <c r="O20" s="165" t="s">
        <v>940</v>
      </c>
      <c r="P20" s="165" t="s">
        <v>905</v>
      </c>
      <c r="Q20" s="165">
        <v>200</v>
      </c>
    </row>
    <row r="21" spans="2:17" x14ac:dyDescent="0.25">
      <c r="B21" s="22"/>
      <c r="C21" s="22"/>
      <c r="D21" s="22"/>
      <c r="E21" s="22"/>
      <c r="F21" s="22"/>
      <c r="G21" s="22"/>
      <c r="H21" s="22"/>
      <c r="I21" s="22"/>
      <c r="K21" t="s">
        <v>924</v>
      </c>
      <c r="L21" t="s">
        <v>920</v>
      </c>
      <c r="M21">
        <v>125</v>
      </c>
      <c r="O21" s="165" t="s">
        <v>941</v>
      </c>
      <c r="P21" s="165" t="s">
        <v>905</v>
      </c>
      <c r="Q21" s="165">
        <v>200</v>
      </c>
    </row>
    <row r="22" spans="2:17" x14ac:dyDescent="0.25">
      <c r="B22" s="194" t="s">
        <v>980</v>
      </c>
      <c r="C22" s="195">
        <f>SUM(I3:I20,M3:M33,Q3:Q110)/COUNT(I3:I20,M3:M33,Q3:Q110)</f>
        <v>110.73825503355705</v>
      </c>
      <c r="D22" s="196" t="s">
        <v>981</v>
      </c>
      <c r="K22" t="s">
        <v>919</v>
      </c>
      <c r="L22" t="s">
        <v>920</v>
      </c>
      <c r="M22">
        <v>25</v>
      </c>
      <c r="O22" s="165" t="s">
        <v>939</v>
      </c>
      <c r="P22" s="165" t="s">
        <v>905</v>
      </c>
      <c r="Q22" s="165">
        <v>200</v>
      </c>
    </row>
    <row r="23" spans="2:17" x14ac:dyDescent="0.25">
      <c r="K23" t="s">
        <v>923</v>
      </c>
      <c r="L23" t="s">
        <v>920</v>
      </c>
      <c r="M23">
        <v>250</v>
      </c>
      <c r="O23" s="165" t="s">
        <v>942</v>
      </c>
      <c r="P23" s="166" t="s">
        <v>930</v>
      </c>
      <c r="Q23" s="165">
        <v>100</v>
      </c>
    </row>
    <row r="24" spans="2:17" x14ac:dyDescent="0.25">
      <c r="B24" s="29" t="s">
        <v>988</v>
      </c>
      <c r="K24" t="s">
        <v>919</v>
      </c>
      <c r="L24" t="s">
        <v>920</v>
      </c>
      <c r="M24">
        <v>25</v>
      </c>
      <c r="O24" s="165" t="s">
        <v>943</v>
      </c>
      <c r="P24" s="165" t="s">
        <v>930</v>
      </c>
      <c r="Q24" s="165">
        <v>100</v>
      </c>
    </row>
    <row r="25" spans="2:17" x14ac:dyDescent="0.25">
      <c r="B25" s="34" t="s">
        <v>949</v>
      </c>
      <c r="C25" s="34">
        <v>65</v>
      </c>
      <c r="K25" t="s">
        <v>921</v>
      </c>
      <c r="L25" t="s">
        <v>920</v>
      </c>
      <c r="M25">
        <v>75</v>
      </c>
      <c r="O25" s="165" t="s">
        <v>944</v>
      </c>
      <c r="P25" s="165" t="s">
        <v>930</v>
      </c>
      <c r="Q25" s="165">
        <v>100</v>
      </c>
    </row>
    <row r="26" spans="2:17" x14ac:dyDescent="0.25">
      <c r="B26" s="34" t="s">
        <v>964</v>
      </c>
      <c r="C26" s="34">
        <v>67</v>
      </c>
      <c r="K26" t="s">
        <v>924</v>
      </c>
      <c r="L26" t="s">
        <v>920</v>
      </c>
      <c r="M26">
        <v>125</v>
      </c>
      <c r="O26" s="165" t="s">
        <v>945</v>
      </c>
      <c r="P26" s="165" t="s">
        <v>905</v>
      </c>
      <c r="Q26" s="165">
        <v>200</v>
      </c>
    </row>
    <row r="27" spans="2:17" x14ac:dyDescent="0.25">
      <c r="B27" s="34" t="s">
        <v>962</v>
      </c>
      <c r="C27" s="34">
        <v>8</v>
      </c>
      <c r="K27" t="s">
        <v>923</v>
      </c>
      <c r="L27" t="s">
        <v>920</v>
      </c>
      <c r="M27">
        <v>250</v>
      </c>
      <c r="O27" s="165" t="s">
        <v>936</v>
      </c>
      <c r="P27" s="165" t="s">
        <v>905</v>
      </c>
      <c r="Q27" s="165">
        <v>200</v>
      </c>
    </row>
    <row r="28" spans="2:17" x14ac:dyDescent="0.25">
      <c r="B28" s="34" t="s">
        <v>984</v>
      </c>
      <c r="C28" s="34">
        <v>9</v>
      </c>
      <c r="K28" t="s">
        <v>923</v>
      </c>
      <c r="L28" t="s">
        <v>920</v>
      </c>
      <c r="M28">
        <v>250</v>
      </c>
      <c r="O28" s="165" t="s">
        <v>936</v>
      </c>
      <c r="P28" s="165" t="s">
        <v>905</v>
      </c>
      <c r="Q28" s="165">
        <v>200</v>
      </c>
    </row>
    <row r="29" spans="2:17" x14ac:dyDescent="0.25">
      <c r="B29" s="34" t="s">
        <v>963</v>
      </c>
      <c r="C29" s="34">
        <v>9</v>
      </c>
      <c r="K29" t="s">
        <v>919</v>
      </c>
      <c r="L29" t="s">
        <v>920</v>
      </c>
      <c r="M29">
        <v>25</v>
      </c>
      <c r="O29" s="165" t="s">
        <v>946</v>
      </c>
      <c r="P29" s="165" t="s">
        <v>905</v>
      </c>
      <c r="Q29" s="165">
        <v>200</v>
      </c>
    </row>
    <row r="30" spans="2:17" x14ac:dyDescent="0.25">
      <c r="B30" s="34" t="s">
        <v>985</v>
      </c>
      <c r="C30" s="34">
        <v>3</v>
      </c>
      <c r="K30" t="s">
        <v>924</v>
      </c>
      <c r="L30" t="s">
        <v>920</v>
      </c>
      <c r="M30">
        <v>125</v>
      </c>
      <c r="O30" s="165" t="s">
        <v>947</v>
      </c>
      <c r="P30" s="165" t="s">
        <v>930</v>
      </c>
      <c r="Q30" s="165">
        <v>100</v>
      </c>
    </row>
    <row r="31" spans="2:17" x14ac:dyDescent="0.25">
      <c r="B31" s="34" t="s">
        <v>986</v>
      </c>
      <c r="C31" s="34">
        <v>6</v>
      </c>
      <c r="K31" t="s">
        <v>919</v>
      </c>
      <c r="L31" t="s">
        <v>920</v>
      </c>
      <c r="M31">
        <v>25</v>
      </c>
      <c r="O31" s="165" t="s">
        <v>948</v>
      </c>
      <c r="P31" s="165" t="s">
        <v>930</v>
      </c>
      <c r="Q31" s="165">
        <v>100</v>
      </c>
    </row>
    <row r="32" spans="2:17" x14ac:dyDescent="0.25">
      <c r="B32" s="34" t="s">
        <v>987</v>
      </c>
      <c r="C32" s="34">
        <v>9</v>
      </c>
      <c r="K32" t="s">
        <v>921</v>
      </c>
      <c r="L32" t="s">
        <v>920</v>
      </c>
      <c r="M32">
        <v>75</v>
      </c>
      <c r="O32" s="165" t="s">
        <v>947</v>
      </c>
      <c r="P32" s="165" t="s">
        <v>930</v>
      </c>
      <c r="Q32" s="165">
        <v>100</v>
      </c>
    </row>
    <row r="33" spans="11:17" x14ac:dyDescent="0.25">
      <c r="K33" t="s">
        <v>924</v>
      </c>
      <c r="L33" t="s">
        <v>920</v>
      </c>
      <c r="M33">
        <v>125</v>
      </c>
      <c r="O33" s="165" t="s">
        <v>949</v>
      </c>
      <c r="P33" s="165" t="s">
        <v>911</v>
      </c>
      <c r="Q33" s="165">
        <v>25</v>
      </c>
    </row>
    <row r="34" spans="11:17" x14ac:dyDescent="0.25">
      <c r="O34" s="165" t="s">
        <v>949</v>
      </c>
      <c r="P34" s="165" t="s">
        <v>911</v>
      </c>
      <c r="Q34" s="165">
        <v>25</v>
      </c>
    </row>
    <row r="35" spans="11:17" x14ac:dyDescent="0.25">
      <c r="O35" s="165" t="s">
        <v>949</v>
      </c>
      <c r="P35" s="165" t="s">
        <v>911</v>
      </c>
      <c r="Q35" s="165">
        <v>25</v>
      </c>
    </row>
    <row r="36" spans="11:17" x14ac:dyDescent="0.25">
      <c r="O36" s="167" t="s">
        <v>950</v>
      </c>
      <c r="P36" s="167" t="s">
        <v>911</v>
      </c>
      <c r="Q36" s="165">
        <v>25</v>
      </c>
    </row>
    <row r="37" spans="11:17" x14ac:dyDescent="0.25">
      <c r="O37" s="165" t="s">
        <v>949</v>
      </c>
      <c r="P37" s="165" t="s">
        <v>930</v>
      </c>
      <c r="Q37" s="165">
        <v>100</v>
      </c>
    </row>
    <row r="38" spans="11:17" x14ac:dyDescent="0.25">
      <c r="O38" s="165" t="s">
        <v>951</v>
      </c>
      <c r="P38" s="165" t="s">
        <v>911</v>
      </c>
      <c r="Q38" s="165">
        <v>25</v>
      </c>
    </row>
    <row r="39" spans="11:17" x14ac:dyDescent="0.25">
      <c r="O39" s="165" t="s">
        <v>952</v>
      </c>
      <c r="P39" s="165" t="s">
        <v>911</v>
      </c>
      <c r="Q39" s="165">
        <v>25</v>
      </c>
    </row>
    <row r="40" spans="11:17" x14ac:dyDescent="0.25">
      <c r="O40" s="165" t="s">
        <v>953</v>
      </c>
      <c r="P40" s="165" t="s">
        <v>911</v>
      </c>
      <c r="Q40" s="165">
        <v>25</v>
      </c>
    </row>
    <row r="41" spans="11:17" x14ac:dyDescent="0.25">
      <c r="O41" s="165" t="s">
        <v>954</v>
      </c>
      <c r="P41" s="165" t="s">
        <v>930</v>
      </c>
      <c r="Q41" s="165">
        <v>100</v>
      </c>
    </row>
    <row r="42" spans="11:17" x14ac:dyDescent="0.25">
      <c r="O42" s="165" t="s">
        <v>954</v>
      </c>
      <c r="P42" s="165" t="s">
        <v>930</v>
      </c>
      <c r="Q42" s="165">
        <v>100</v>
      </c>
    </row>
    <row r="43" spans="11:17" x14ac:dyDescent="0.25">
      <c r="O43" s="165" t="s">
        <v>954</v>
      </c>
      <c r="P43" s="165" t="s">
        <v>930</v>
      </c>
      <c r="Q43" s="165">
        <v>100</v>
      </c>
    </row>
    <row r="44" spans="11:17" x14ac:dyDescent="0.25">
      <c r="O44" s="168" t="s">
        <v>938</v>
      </c>
      <c r="P44" s="168" t="s">
        <v>938</v>
      </c>
      <c r="Q44" s="168"/>
    </row>
    <row r="45" spans="11:17" x14ac:dyDescent="0.25">
      <c r="O45" s="165" t="s">
        <v>955</v>
      </c>
      <c r="P45" s="165" t="s">
        <v>911</v>
      </c>
      <c r="Q45" s="165">
        <v>25</v>
      </c>
    </row>
    <row r="46" spans="11:17" x14ac:dyDescent="0.25">
      <c r="O46" s="165" t="s">
        <v>955</v>
      </c>
      <c r="P46" s="165" t="s">
        <v>911</v>
      </c>
      <c r="Q46" s="165">
        <v>25</v>
      </c>
    </row>
    <row r="47" spans="11:17" x14ac:dyDescent="0.25">
      <c r="O47" s="165" t="s">
        <v>956</v>
      </c>
      <c r="P47" s="165" t="s">
        <v>930</v>
      </c>
      <c r="Q47" s="165">
        <v>100</v>
      </c>
    </row>
    <row r="48" spans="11:17" x14ac:dyDescent="0.25">
      <c r="O48" s="165" t="s">
        <v>956</v>
      </c>
      <c r="P48" s="165" t="s">
        <v>930</v>
      </c>
      <c r="Q48" s="165">
        <v>100</v>
      </c>
    </row>
    <row r="49" spans="15:17" x14ac:dyDescent="0.25">
      <c r="O49" s="165" t="s">
        <v>956</v>
      </c>
      <c r="P49" s="165" t="s">
        <v>930</v>
      </c>
      <c r="Q49" s="165">
        <v>100</v>
      </c>
    </row>
    <row r="50" spans="15:17" x14ac:dyDescent="0.25">
      <c r="O50" s="165" t="s">
        <v>956</v>
      </c>
      <c r="P50" s="165" t="s">
        <v>930</v>
      </c>
      <c r="Q50" s="165">
        <v>100</v>
      </c>
    </row>
    <row r="51" spans="15:17" x14ac:dyDescent="0.25">
      <c r="O51" s="165" t="s">
        <v>957</v>
      </c>
      <c r="P51" s="165" t="s">
        <v>895</v>
      </c>
      <c r="Q51" s="165">
        <v>75</v>
      </c>
    </row>
    <row r="52" spans="15:17" x14ac:dyDescent="0.25">
      <c r="O52" s="165" t="s">
        <v>957</v>
      </c>
      <c r="P52" s="165" t="s">
        <v>895</v>
      </c>
      <c r="Q52" s="165">
        <v>75</v>
      </c>
    </row>
    <row r="53" spans="15:17" x14ac:dyDescent="0.25">
      <c r="O53" s="165" t="s">
        <v>957</v>
      </c>
      <c r="P53" s="165" t="s">
        <v>895</v>
      </c>
      <c r="Q53" s="165">
        <v>75</v>
      </c>
    </row>
    <row r="54" spans="15:17" x14ac:dyDescent="0.25">
      <c r="O54" s="165" t="s">
        <v>958</v>
      </c>
      <c r="P54" s="165" t="s">
        <v>959</v>
      </c>
      <c r="Q54" s="165">
        <v>150</v>
      </c>
    </row>
    <row r="55" spans="15:17" x14ac:dyDescent="0.25">
      <c r="O55" s="165" t="s">
        <v>958</v>
      </c>
      <c r="P55" s="165" t="s">
        <v>959</v>
      </c>
      <c r="Q55" s="165">
        <v>150</v>
      </c>
    </row>
    <row r="56" spans="15:17" x14ac:dyDescent="0.25">
      <c r="O56" s="165" t="s">
        <v>958</v>
      </c>
      <c r="P56" s="165" t="s">
        <v>959</v>
      </c>
      <c r="Q56" s="165">
        <v>150</v>
      </c>
    </row>
    <row r="57" spans="15:17" x14ac:dyDescent="0.25">
      <c r="O57" s="165" t="s">
        <v>958</v>
      </c>
      <c r="P57" s="165" t="s">
        <v>959</v>
      </c>
      <c r="Q57" s="165">
        <v>150</v>
      </c>
    </row>
    <row r="58" spans="15:17" x14ac:dyDescent="0.25">
      <c r="O58" s="165" t="s">
        <v>958</v>
      </c>
      <c r="P58" s="165" t="s">
        <v>959</v>
      </c>
      <c r="Q58" s="165">
        <v>150</v>
      </c>
    </row>
    <row r="59" spans="15:17" x14ac:dyDescent="0.25">
      <c r="O59" s="165" t="s">
        <v>938</v>
      </c>
      <c r="P59" s="165" t="s">
        <v>938</v>
      </c>
      <c r="Q59" s="165"/>
    </row>
    <row r="60" spans="15:17" x14ac:dyDescent="0.25">
      <c r="O60" s="165" t="s">
        <v>938</v>
      </c>
      <c r="P60" s="165" t="s">
        <v>938</v>
      </c>
      <c r="Q60" s="165"/>
    </row>
    <row r="61" spans="15:17" x14ac:dyDescent="0.25">
      <c r="O61" s="165" t="s">
        <v>938</v>
      </c>
      <c r="P61" s="165" t="s">
        <v>938</v>
      </c>
      <c r="Q61" s="165"/>
    </row>
    <row r="62" spans="15:17" x14ac:dyDescent="0.25">
      <c r="O62" s="165" t="s">
        <v>938</v>
      </c>
      <c r="P62" s="165" t="s">
        <v>938</v>
      </c>
      <c r="Q62" s="165"/>
    </row>
    <row r="63" spans="15:17" x14ac:dyDescent="0.25">
      <c r="O63" s="165" t="s">
        <v>949</v>
      </c>
      <c r="P63" s="165" t="s">
        <v>911</v>
      </c>
      <c r="Q63" s="165">
        <v>25</v>
      </c>
    </row>
    <row r="64" spans="15:17" x14ac:dyDescent="0.25">
      <c r="O64" s="165" t="s">
        <v>949</v>
      </c>
      <c r="P64" s="165" t="s">
        <v>911</v>
      </c>
      <c r="Q64" s="165">
        <v>25</v>
      </c>
    </row>
    <row r="65" spans="15:17" x14ac:dyDescent="0.25">
      <c r="O65" s="165" t="s">
        <v>960</v>
      </c>
      <c r="P65" s="165" t="s">
        <v>911</v>
      </c>
      <c r="Q65" s="165">
        <v>25</v>
      </c>
    </row>
    <row r="66" spans="15:17" x14ac:dyDescent="0.25">
      <c r="O66" s="165" t="s">
        <v>929</v>
      </c>
      <c r="P66" s="165" t="s">
        <v>930</v>
      </c>
      <c r="Q66" s="165">
        <v>100</v>
      </c>
    </row>
    <row r="67" spans="15:17" x14ac:dyDescent="0.25">
      <c r="O67" s="165" t="s">
        <v>929</v>
      </c>
      <c r="P67" s="165" t="s">
        <v>930</v>
      </c>
      <c r="Q67" s="165">
        <v>100</v>
      </c>
    </row>
    <row r="68" spans="15:17" x14ac:dyDescent="0.25">
      <c r="O68" s="165" t="s">
        <v>961</v>
      </c>
      <c r="P68" s="165" t="s">
        <v>930</v>
      </c>
      <c r="Q68" s="165">
        <v>100</v>
      </c>
    </row>
    <row r="69" spans="15:17" x14ac:dyDescent="0.25">
      <c r="O69" s="165" t="s">
        <v>929</v>
      </c>
      <c r="P69" s="165" t="s">
        <v>930</v>
      </c>
      <c r="Q69" s="165">
        <v>100</v>
      </c>
    </row>
    <row r="70" spans="15:17" x14ac:dyDescent="0.25">
      <c r="O70" s="165" t="s">
        <v>929</v>
      </c>
      <c r="P70" s="165" t="s">
        <v>930</v>
      </c>
      <c r="Q70" s="165">
        <v>100</v>
      </c>
    </row>
    <row r="71" spans="15:17" x14ac:dyDescent="0.25">
      <c r="O71" s="165" t="s">
        <v>962</v>
      </c>
      <c r="P71" s="165" t="s">
        <v>930</v>
      </c>
      <c r="Q71" s="165">
        <v>100</v>
      </c>
    </row>
    <row r="72" spans="15:17" x14ac:dyDescent="0.25">
      <c r="O72" s="165" t="s">
        <v>963</v>
      </c>
      <c r="P72" s="165" t="s">
        <v>911</v>
      </c>
      <c r="Q72" s="165">
        <v>25</v>
      </c>
    </row>
    <row r="73" spans="15:17" x14ac:dyDescent="0.25">
      <c r="O73" s="165" t="s">
        <v>964</v>
      </c>
      <c r="P73" s="165" t="s">
        <v>911</v>
      </c>
      <c r="Q73" s="165">
        <v>25</v>
      </c>
    </row>
    <row r="74" spans="15:17" x14ac:dyDescent="0.25">
      <c r="O74" s="165" t="s">
        <v>965</v>
      </c>
      <c r="P74" s="165" t="s">
        <v>911</v>
      </c>
      <c r="Q74" s="165">
        <v>25</v>
      </c>
    </row>
    <row r="75" spans="15:17" x14ac:dyDescent="0.25">
      <c r="O75" s="165" t="s">
        <v>949</v>
      </c>
      <c r="P75" s="165" t="s">
        <v>911</v>
      </c>
      <c r="Q75" s="165">
        <v>25</v>
      </c>
    </row>
    <row r="76" spans="15:17" x14ac:dyDescent="0.25">
      <c r="O76" s="165" t="s">
        <v>938</v>
      </c>
      <c r="P76" s="165" t="s">
        <v>938</v>
      </c>
      <c r="Q76" s="165"/>
    </row>
    <row r="77" spans="15:17" x14ac:dyDescent="0.25">
      <c r="O77" s="165" t="s">
        <v>966</v>
      </c>
      <c r="P77" s="165" t="s">
        <v>930</v>
      </c>
      <c r="Q77" s="165">
        <v>100</v>
      </c>
    </row>
    <row r="78" spans="15:17" x14ac:dyDescent="0.25">
      <c r="O78" s="165" t="s">
        <v>966</v>
      </c>
      <c r="P78" s="165" t="s">
        <v>930</v>
      </c>
      <c r="Q78" s="165">
        <v>100</v>
      </c>
    </row>
    <row r="79" spans="15:17" x14ac:dyDescent="0.25">
      <c r="O79" s="165" t="s">
        <v>967</v>
      </c>
      <c r="P79" s="165" t="s">
        <v>930</v>
      </c>
      <c r="Q79" s="165">
        <v>100</v>
      </c>
    </row>
    <row r="80" spans="15:17" x14ac:dyDescent="0.25">
      <c r="O80" s="165" t="s">
        <v>967</v>
      </c>
      <c r="P80" s="165" t="s">
        <v>930</v>
      </c>
      <c r="Q80" s="165">
        <v>100</v>
      </c>
    </row>
    <row r="81" spans="15:17" x14ac:dyDescent="0.25">
      <c r="O81" s="165" t="s">
        <v>968</v>
      </c>
      <c r="P81" s="165" t="s">
        <v>930</v>
      </c>
      <c r="Q81" s="165">
        <v>100</v>
      </c>
    </row>
    <row r="82" spans="15:17" x14ac:dyDescent="0.25">
      <c r="O82" s="165" t="s">
        <v>969</v>
      </c>
      <c r="P82" s="165" t="s">
        <v>911</v>
      </c>
      <c r="Q82" s="165">
        <v>25</v>
      </c>
    </row>
    <row r="83" spans="15:17" x14ac:dyDescent="0.25">
      <c r="O83" s="165" t="s">
        <v>970</v>
      </c>
      <c r="P83" s="165" t="s">
        <v>971</v>
      </c>
      <c r="Q83" s="165">
        <v>12.5</v>
      </c>
    </row>
    <row r="84" spans="15:17" x14ac:dyDescent="0.25">
      <c r="O84" s="165" t="s">
        <v>970</v>
      </c>
      <c r="P84" s="165" t="s">
        <v>971</v>
      </c>
      <c r="Q84" s="165">
        <v>12.5</v>
      </c>
    </row>
    <row r="85" spans="15:17" x14ac:dyDescent="0.25">
      <c r="O85" s="165" t="s">
        <v>964</v>
      </c>
      <c r="P85" s="165" t="s">
        <v>933</v>
      </c>
      <c r="Q85" s="165">
        <v>300</v>
      </c>
    </row>
    <row r="86" spans="15:17" x14ac:dyDescent="0.25">
      <c r="O86" s="165" t="s">
        <v>964</v>
      </c>
      <c r="P86" s="165" t="s">
        <v>933</v>
      </c>
      <c r="Q86" s="165">
        <v>300</v>
      </c>
    </row>
    <row r="87" spans="15:17" x14ac:dyDescent="0.25">
      <c r="O87" s="165" t="s">
        <v>964</v>
      </c>
      <c r="P87" s="165" t="s">
        <v>933</v>
      </c>
      <c r="Q87" s="165">
        <v>300</v>
      </c>
    </row>
    <row r="88" spans="15:17" x14ac:dyDescent="0.25">
      <c r="O88" s="165" t="s">
        <v>964</v>
      </c>
      <c r="P88" s="165" t="s">
        <v>933</v>
      </c>
      <c r="Q88" s="165">
        <v>300</v>
      </c>
    </row>
    <row r="89" spans="15:17" x14ac:dyDescent="0.25">
      <c r="O89" s="165" t="s">
        <v>964</v>
      </c>
      <c r="P89" s="165" t="s">
        <v>933</v>
      </c>
      <c r="Q89" s="165">
        <v>300</v>
      </c>
    </row>
    <row r="90" spans="15:17" x14ac:dyDescent="0.25">
      <c r="O90" s="165" t="s">
        <v>964</v>
      </c>
      <c r="P90" s="165" t="s">
        <v>933</v>
      </c>
      <c r="Q90" s="165">
        <v>300</v>
      </c>
    </row>
    <row r="91" spans="15:17" x14ac:dyDescent="0.25">
      <c r="O91" s="165" t="s">
        <v>972</v>
      </c>
      <c r="P91" s="165" t="s">
        <v>911</v>
      </c>
      <c r="Q91" s="165">
        <v>25</v>
      </c>
    </row>
    <row r="92" spans="15:17" x14ac:dyDescent="0.25">
      <c r="O92" s="165" t="s">
        <v>972</v>
      </c>
      <c r="P92" s="165" t="s">
        <v>911</v>
      </c>
      <c r="Q92" s="165">
        <v>25</v>
      </c>
    </row>
    <row r="93" spans="15:17" x14ac:dyDescent="0.25">
      <c r="O93" s="165" t="s">
        <v>973</v>
      </c>
      <c r="P93" s="165" t="s">
        <v>930</v>
      </c>
      <c r="Q93" s="165">
        <v>100</v>
      </c>
    </row>
    <row r="94" spans="15:17" x14ac:dyDescent="0.25">
      <c r="O94" s="165" t="s">
        <v>964</v>
      </c>
      <c r="P94" s="165" t="s">
        <v>930</v>
      </c>
      <c r="Q94" s="165">
        <v>100</v>
      </c>
    </row>
    <row r="95" spans="15:17" x14ac:dyDescent="0.25">
      <c r="O95" s="165" t="s">
        <v>964</v>
      </c>
      <c r="P95" s="165" t="s">
        <v>930</v>
      </c>
      <c r="Q95" s="165">
        <v>100</v>
      </c>
    </row>
    <row r="96" spans="15:17" x14ac:dyDescent="0.25">
      <c r="O96" s="165" t="s">
        <v>964</v>
      </c>
      <c r="P96" s="165" t="s">
        <v>930</v>
      </c>
      <c r="Q96" s="165">
        <v>100</v>
      </c>
    </row>
    <row r="97" spans="15:17" x14ac:dyDescent="0.25">
      <c r="O97" s="165" t="s">
        <v>974</v>
      </c>
      <c r="P97" s="165" t="s">
        <v>911</v>
      </c>
      <c r="Q97" s="165">
        <v>25</v>
      </c>
    </row>
    <row r="98" spans="15:17" x14ac:dyDescent="0.25">
      <c r="O98" s="165" t="s">
        <v>975</v>
      </c>
      <c r="P98" s="165" t="s">
        <v>905</v>
      </c>
      <c r="Q98" s="165">
        <v>200</v>
      </c>
    </row>
    <row r="99" spans="15:17" x14ac:dyDescent="0.25">
      <c r="O99" s="165" t="s">
        <v>976</v>
      </c>
      <c r="P99" s="165" t="s">
        <v>930</v>
      </c>
      <c r="Q99" s="165">
        <v>100</v>
      </c>
    </row>
    <row r="100" spans="15:17" x14ac:dyDescent="0.25">
      <c r="O100" s="165" t="s">
        <v>977</v>
      </c>
      <c r="P100" s="165" t="s">
        <v>930</v>
      </c>
      <c r="Q100" s="165">
        <v>100</v>
      </c>
    </row>
    <row r="101" spans="15:17" x14ac:dyDescent="0.25">
      <c r="O101" s="165" t="s">
        <v>977</v>
      </c>
      <c r="P101" s="165" t="s">
        <v>930</v>
      </c>
      <c r="Q101" s="165">
        <v>100</v>
      </c>
    </row>
    <row r="102" spans="15:17" x14ac:dyDescent="0.25">
      <c r="O102" s="165" t="s">
        <v>977</v>
      </c>
      <c r="P102" s="165" t="s">
        <v>930</v>
      </c>
      <c r="Q102" s="165">
        <v>100</v>
      </c>
    </row>
    <row r="103" spans="15:17" x14ac:dyDescent="0.25">
      <c r="O103" s="165" t="s">
        <v>977</v>
      </c>
      <c r="P103" s="165" t="s">
        <v>930</v>
      </c>
      <c r="Q103" s="165">
        <v>100</v>
      </c>
    </row>
    <row r="104" spans="15:17" x14ac:dyDescent="0.25">
      <c r="O104" s="165" t="s">
        <v>964</v>
      </c>
      <c r="P104" s="165" t="s">
        <v>930</v>
      </c>
      <c r="Q104" s="165">
        <v>100</v>
      </c>
    </row>
    <row r="105" spans="15:17" x14ac:dyDescent="0.25">
      <c r="O105" s="165" t="s">
        <v>964</v>
      </c>
      <c r="P105" s="165" t="s">
        <v>930</v>
      </c>
      <c r="Q105" s="165">
        <v>100</v>
      </c>
    </row>
    <row r="106" spans="15:17" x14ac:dyDescent="0.25">
      <c r="O106" s="165" t="s">
        <v>964</v>
      </c>
      <c r="P106" s="165" t="s">
        <v>930</v>
      </c>
      <c r="Q106" s="165">
        <v>100</v>
      </c>
    </row>
    <row r="107" spans="15:17" x14ac:dyDescent="0.25">
      <c r="O107" s="165" t="s">
        <v>964</v>
      </c>
      <c r="P107" s="165" t="s">
        <v>930</v>
      </c>
      <c r="Q107" s="165">
        <v>100</v>
      </c>
    </row>
    <row r="108" spans="15:17" x14ac:dyDescent="0.25">
      <c r="O108" s="165" t="s">
        <v>978</v>
      </c>
      <c r="P108" s="165" t="s">
        <v>911</v>
      </c>
      <c r="Q108" s="165">
        <v>25</v>
      </c>
    </row>
    <row r="109" spans="15:17" x14ac:dyDescent="0.25">
      <c r="O109" s="165" t="s">
        <v>978</v>
      </c>
      <c r="P109" s="165" t="s">
        <v>911</v>
      </c>
      <c r="Q109" s="165">
        <v>25</v>
      </c>
    </row>
    <row r="110" spans="15:17" x14ac:dyDescent="0.25">
      <c r="O110" s="165" t="s">
        <v>978</v>
      </c>
      <c r="P110" s="165" t="s">
        <v>930</v>
      </c>
      <c r="Q110" s="165">
        <v>100</v>
      </c>
    </row>
  </sheetData>
  <pageMargins left="0.7" right="0.7" top="0.75" bottom="0.75" header="0.3" footer="0.3"/>
  <pageSetup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39244CA0-3BEB-40EC-BB0E-71FE945B6F29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P3:P22 P24:P35 P37:P43 P45:P58 P63:P75 P77:P110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45E6-BB20-441C-A0C6-BE7C2AEDD6D1}">
  <sheetPr codeName="Sheet12"/>
  <dimension ref="A1:AB162"/>
  <sheetViews>
    <sheetView topLeftCell="A7" workbookViewId="0">
      <selection activeCell="T20" sqref="T20"/>
    </sheetView>
  </sheetViews>
  <sheetFormatPr defaultRowHeight="15" x14ac:dyDescent="0.25"/>
  <cols>
    <col min="2" max="2" width="30.7109375" bestFit="1" customWidth="1"/>
    <col min="3" max="3" width="23" bestFit="1" customWidth="1"/>
    <col min="23" max="23" width="10.5703125" customWidth="1"/>
    <col min="24" max="24" width="11.42578125" customWidth="1"/>
  </cols>
  <sheetData>
    <row r="1" spans="1:4" x14ac:dyDescent="0.25">
      <c r="A1" s="29" t="s">
        <v>1398</v>
      </c>
    </row>
    <row r="2" spans="1:4" x14ac:dyDescent="0.25">
      <c r="B2" s="102" t="s">
        <v>1077</v>
      </c>
      <c r="C2" s="102" t="s">
        <v>1433</v>
      </c>
    </row>
    <row r="3" spans="1:4" x14ac:dyDescent="0.25">
      <c r="B3" s="96" t="s">
        <v>938</v>
      </c>
      <c r="C3" s="97">
        <v>9</v>
      </c>
      <c r="D3" s="107"/>
    </row>
    <row r="4" spans="1:4" x14ac:dyDescent="0.25">
      <c r="B4" s="96" t="s">
        <v>1096</v>
      </c>
      <c r="C4" s="97">
        <v>105</v>
      </c>
      <c r="D4" s="107">
        <f>C4/($C$7-$C$3)</f>
        <v>0.95454545454545459</v>
      </c>
    </row>
    <row r="5" spans="1:4" x14ac:dyDescent="0.25">
      <c r="B5" s="96" t="s">
        <v>1290</v>
      </c>
      <c r="C5" s="97">
        <v>1</v>
      </c>
      <c r="D5" s="107">
        <f t="shared" ref="D5:D6" si="0">C5/($C$7-$C$3)</f>
        <v>9.0909090909090905E-3</v>
      </c>
    </row>
    <row r="6" spans="1:4" x14ac:dyDescent="0.25">
      <c r="B6" s="96" t="s">
        <v>1266</v>
      </c>
      <c r="C6" s="97">
        <v>4</v>
      </c>
      <c r="D6" s="107">
        <f t="shared" si="0"/>
        <v>3.6363636363636362E-2</v>
      </c>
    </row>
    <row r="7" spans="1:4" x14ac:dyDescent="0.25">
      <c r="B7" s="103" t="s">
        <v>514</v>
      </c>
      <c r="C7" s="104">
        <v>119</v>
      </c>
      <c r="D7" s="107">
        <f>SUM(D4:D6)</f>
        <v>1</v>
      </c>
    </row>
    <row r="8" spans="1:4" x14ac:dyDescent="0.25">
      <c r="B8" s="550"/>
      <c r="C8" s="112"/>
      <c r="D8" s="107"/>
    </row>
    <row r="9" spans="1:4" x14ac:dyDescent="0.25">
      <c r="B9" s="550"/>
      <c r="C9" s="112"/>
      <c r="D9" s="107"/>
    </row>
    <row r="10" spans="1:4" x14ac:dyDescent="0.25">
      <c r="B10" s="550"/>
      <c r="C10" s="112"/>
      <c r="D10" s="107"/>
    </row>
    <row r="11" spans="1:4" x14ac:dyDescent="0.25">
      <c r="B11" s="550"/>
      <c r="C11" s="112"/>
      <c r="D11" s="107"/>
    </row>
    <row r="12" spans="1:4" x14ac:dyDescent="0.25">
      <c r="B12" s="550"/>
      <c r="C12" s="112"/>
      <c r="D12" s="107"/>
    </row>
    <row r="18" spans="1:28" ht="114" x14ac:dyDescent="0.25">
      <c r="A18" s="324" t="s">
        <v>1064</v>
      </c>
      <c r="B18" s="324" t="s">
        <v>1065</v>
      </c>
      <c r="C18" s="324" t="s">
        <v>1066</v>
      </c>
      <c r="D18" s="324" t="s">
        <v>1067</v>
      </c>
      <c r="E18" s="324" t="s">
        <v>1068</v>
      </c>
      <c r="F18" s="324" t="s">
        <v>1069</v>
      </c>
      <c r="G18" s="324" t="s">
        <v>12</v>
      </c>
      <c r="H18" s="324" t="s">
        <v>1070</v>
      </c>
      <c r="I18" s="324" t="s">
        <v>1071</v>
      </c>
      <c r="J18" s="324" t="s">
        <v>1072</v>
      </c>
      <c r="K18" s="324" t="s">
        <v>1073</v>
      </c>
      <c r="L18" s="324" t="s">
        <v>1074</v>
      </c>
      <c r="M18" s="324" t="s">
        <v>1075</v>
      </c>
      <c r="N18" s="324" t="s">
        <v>1076</v>
      </c>
      <c r="O18" s="325" t="s">
        <v>1077</v>
      </c>
      <c r="P18" s="326" t="s">
        <v>1078</v>
      </c>
      <c r="Q18" s="326" t="s">
        <v>1079</v>
      </c>
      <c r="R18" s="326" t="s">
        <v>1080</v>
      </c>
      <c r="S18" s="326" t="s">
        <v>1081</v>
      </c>
      <c r="T18" s="326" t="s">
        <v>1082</v>
      </c>
      <c r="U18" s="325" t="s">
        <v>926</v>
      </c>
      <c r="V18" s="325" t="s">
        <v>927</v>
      </c>
      <c r="W18" s="327" t="s">
        <v>1083</v>
      </c>
      <c r="X18" s="327" t="s">
        <v>1084</v>
      </c>
      <c r="Y18" s="328" t="s">
        <v>1085</v>
      </c>
      <c r="Z18" s="325" t="s">
        <v>1086</v>
      </c>
      <c r="AA18" s="325" t="s">
        <v>1087</v>
      </c>
      <c r="AB18" s="325" t="s">
        <v>1088</v>
      </c>
    </row>
    <row r="19" spans="1:28" ht="45" x14ac:dyDescent="0.25">
      <c r="A19" s="336" t="s">
        <v>1089</v>
      </c>
      <c r="B19" s="337" t="s">
        <v>1090</v>
      </c>
      <c r="C19" s="337" t="s">
        <v>1091</v>
      </c>
      <c r="D19" s="337" t="s">
        <v>1092</v>
      </c>
      <c r="E19" s="337" t="s">
        <v>483</v>
      </c>
      <c r="F19" s="337" t="s">
        <v>105</v>
      </c>
      <c r="G19" s="337" t="s">
        <v>1099</v>
      </c>
      <c r="H19" s="337" t="s">
        <v>1100</v>
      </c>
      <c r="I19" s="337"/>
      <c r="J19" s="337" t="s">
        <v>1093</v>
      </c>
      <c r="K19" s="338">
        <v>1</v>
      </c>
      <c r="L19" s="337" t="s">
        <v>1094</v>
      </c>
      <c r="M19" s="337" t="s">
        <v>525</v>
      </c>
      <c r="N19" s="337" t="s">
        <v>1095</v>
      </c>
      <c r="O19" s="339"/>
      <c r="P19" s="339"/>
      <c r="Q19" s="339"/>
      <c r="R19" s="339"/>
      <c r="S19" s="339"/>
      <c r="T19" s="339"/>
      <c r="U19" s="339"/>
      <c r="V19" s="339"/>
      <c r="W19" s="340"/>
      <c r="X19" s="340"/>
      <c r="Y19" s="341"/>
      <c r="Z19" s="339"/>
      <c r="AA19" s="339"/>
      <c r="AB19" s="339"/>
    </row>
    <row r="20" spans="1:28" ht="45" x14ac:dyDescent="0.25">
      <c r="A20" s="329" t="s">
        <v>1089</v>
      </c>
      <c r="B20" s="331" t="s">
        <v>1101</v>
      </c>
      <c r="C20" s="331" t="s">
        <v>1102</v>
      </c>
      <c r="D20" s="331" t="s">
        <v>1103</v>
      </c>
      <c r="E20" s="331" t="s">
        <v>483</v>
      </c>
      <c r="F20" s="331" t="s">
        <v>79</v>
      </c>
      <c r="G20" s="331" t="s">
        <v>1104</v>
      </c>
      <c r="H20" s="330" t="s">
        <v>1105</v>
      </c>
      <c r="I20" s="331"/>
      <c r="J20" s="331" t="s">
        <v>1093</v>
      </c>
      <c r="K20" s="332">
        <v>1</v>
      </c>
      <c r="L20" s="331" t="s">
        <v>1106</v>
      </c>
      <c r="M20" s="331" t="s">
        <v>539</v>
      </c>
      <c r="N20" s="331" t="s">
        <v>1107</v>
      </c>
      <c r="O20" s="165" t="s">
        <v>1096</v>
      </c>
      <c r="P20" s="165" t="s">
        <v>938</v>
      </c>
      <c r="Q20" s="165" t="s">
        <v>938</v>
      </c>
      <c r="R20" s="165" t="s">
        <v>938</v>
      </c>
      <c r="S20" s="165" t="s">
        <v>938</v>
      </c>
      <c r="T20" s="165" t="s">
        <v>1108</v>
      </c>
      <c r="U20" s="165" t="s">
        <v>929</v>
      </c>
      <c r="V20" s="165" t="s">
        <v>930</v>
      </c>
      <c r="W20" s="334" t="s">
        <v>1109</v>
      </c>
      <c r="X20" s="334" t="s">
        <v>1109</v>
      </c>
      <c r="Y20" s="335">
        <v>7</v>
      </c>
      <c r="Z20" s="165" t="s">
        <v>1110</v>
      </c>
      <c r="AA20" s="165" t="s">
        <v>1111</v>
      </c>
      <c r="AB20" s="165" t="s">
        <v>1112</v>
      </c>
    </row>
    <row r="21" spans="1:28" ht="45" x14ac:dyDescent="0.25">
      <c r="A21" s="329" t="s">
        <v>1089</v>
      </c>
      <c r="B21" s="331" t="s">
        <v>1101</v>
      </c>
      <c r="C21" s="331" t="s">
        <v>1102</v>
      </c>
      <c r="D21" s="331" t="s">
        <v>1103</v>
      </c>
      <c r="E21" s="331" t="s">
        <v>483</v>
      </c>
      <c r="F21" s="331" t="s">
        <v>79</v>
      </c>
      <c r="G21" s="331" t="s">
        <v>1104</v>
      </c>
      <c r="H21" s="330" t="s">
        <v>1105</v>
      </c>
      <c r="I21" s="331"/>
      <c r="J21" s="331" t="s">
        <v>1093</v>
      </c>
      <c r="K21" s="332">
        <v>1</v>
      </c>
      <c r="L21" s="331" t="s">
        <v>1106</v>
      </c>
      <c r="M21" s="331" t="s">
        <v>539</v>
      </c>
      <c r="N21" s="331" t="s">
        <v>1107</v>
      </c>
      <c r="O21" s="165" t="s">
        <v>1096</v>
      </c>
      <c r="P21" s="165" t="s">
        <v>938</v>
      </c>
      <c r="Q21" s="165" t="s">
        <v>938</v>
      </c>
      <c r="R21" s="165" t="s">
        <v>938</v>
      </c>
      <c r="S21" s="165" t="s">
        <v>938</v>
      </c>
      <c r="T21" s="165" t="s">
        <v>1108</v>
      </c>
      <c r="U21" s="165" t="s">
        <v>929</v>
      </c>
      <c r="V21" s="165" t="s">
        <v>930</v>
      </c>
      <c r="W21" s="334" t="s">
        <v>1109</v>
      </c>
      <c r="X21" s="334" t="s">
        <v>1109</v>
      </c>
      <c r="Y21" s="335">
        <v>7</v>
      </c>
      <c r="Z21" s="165" t="s">
        <v>1110</v>
      </c>
      <c r="AA21" s="165" t="s">
        <v>1111</v>
      </c>
      <c r="AB21" s="165" t="s">
        <v>1112</v>
      </c>
    </row>
    <row r="22" spans="1:28" ht="45" x14ac:dyDescent="0.25">
      <c r="A22" s="329" t="s">
        <v>1089</v>
      </c>
      <c r="B22" s="331" t="s">
        <v>1090</v>
      </c>
      <c r="C22" s="331" t="s">
        <v>1091</v>
      </c>
      <c r="D22" s="331" t="s">
        <v>1113</v>
      </c>
      <c r="E22" s="331" t="s">
        <v>483</v>
      </c>
      <c r="F22" s="331" t="s">
        <v>562</v>
      </c>
      <c r="G22" s="331" t="s">
        <v>487</v>
      </c>
      <c r="H22" s="330" t="s">
        <v>1114</v>
      </c>
      <c r="I22" s="331"/>
      <c r="J22" s="331" t="s">
        <v>1093</v>
      </c>
      <c r="K22" s="332">
        <v>1</v>
      </c>
      <c r="L22" s="331" t="s">
        <v>1094</v>
      </c>
      <c r="M22" s="331" t="s">
        <v>525</v>
      </c>
      <c r="N22" s="331" t="s">
        <v>1095</v>
      </c>
      <c r="O22" s="165" t="s">
        <v>1096</v>
      </c>
      <c r="P22" s="165" t="s">
        <v>938</v>
      </c>
      <c r="Q22" s="165" t="s">
        <v>938</v>
      </c>
      <c r="R22" s="165" t="s">
        <v>938</v>
      </c>
      <c r="S22" s="165" t="s">
        <v>938</v>
      </c>
      <c r="T22" s="165" t="s">
        <v>1108</v>
      </c>
      <c r="U22" s="165" t="s">
        <v>931</v>
      </c>
      <c r="V22" s="165" t="s">
        <v>905</v>
      </c>
      <c r="W22" s="334">
        <v>0.20833333333333301</v>
      </c>
      <c r="X22" s="334">
        <v>0.83333333333333304</v>
      </c>
      <c r="Y22" s="335">
        <v>7</v>
      </c>
      <c r="Z22" s="165" t="s">
        <v>938</v>
      </c>
      <c r="AA22" s="165" t="s">
        <v>938</v>
      </c>
      <c r="AB22" s="165" t="s">
        <v>1115</v>
      </c>
    </row>
    <row r="23" spans="1:28" ht="45" x14ac:dyDescent="0.25">
      <c r="A23" s="329" t="s">
        <v>1089</v>
      </c>
      <c r="B23" s="331" t="s">
        <v>1090</v>
      </c>
      <c r="C23" s="331" t="s">
        <v>1091</v>
      </c>
      <c r="D23" s="331" t="s">
        <v>1113</v>
      </c>
      <c r="E23" s="331" t="s">
        <v>483</v>
      </c>
      <c r="F23" s="331" t="s">
        <v>562</v>
      </c>
      <c r="G23" s="331" t="s">
        <v>487</v>
      </c>
      <c r="H23" s="330" t="s">
        <v>1116</v>
      </c>
      <c r="I23" s="331"/>
      <c r="J23" s="331" t="s">
        <v>1093</v>
      </c>
      <c r="K23" s="332">
        <v>1</v>
      </c>
      <c r="L23" s="331" t="s">
        <v>1094</v>
      </c>
      <c r="M23" s="331" t="s">
        <v>525</v>
      </c>
      <c r="N23" s="331" t="s">
        <v>1095</v>
      </c>
      <c r="O23" s="165" t="s">
        <v>1096</v>
      </c>
      <c r="P23" s="165" t="s">
        <v>938</v>
      </c>
      <c r="Q23" s="165" t="s">
        <v>938</v>
      </c>
      <c r="R23" s="165" t="s">
        <v>938</v>
      </c>
      <c r="S23" s="165" t="s">
        <v>938</v>
      </c>
      <c r="T23" s="165" t="s">
        <v>1108</v>
      </c>
      <c r="U23" s="165" t="s">
        <v>931</v>
      </c>
      <c r="V23" s="165" t="s">
        <v>905</v>
      </c>
      <c r="W23" s="334">
        <v>0.20833333333333301</v>
      </c>
      <c r="X23" s="334">
        <v>0.83333333333333304</v>
      </c>
      <c r="Y23" s="335">
        <v>7</v>
      </c>
      <c r="Z23" s="165" t="s">
        <v>938</v>
      </c>
      <c r="AA23" s="165" t="s">
        <v>938</v>
      </c>
      <c r="AB23" s="165" t="s">
        <v>1115</v>
      </c>
    </row>
    <row r="24" spans="1:28" ht="45" x14ac:dyDescent="0.25">
      <c r="A24" s="329" t="s">
        <v>1089</v>
      </c>
      <c r="B24" s="331" t="s">
        <v>1090</v>
      </c>
      <c r="C24" s="331" t="s">
        <v>1091</v>
      </c>
      <c r="D24" s="331" t="s">
        <v>1113</v>
      </c>
      <c r="E24" s="331" t="s">
        <v>483</v>
      </c>
      <c r="F24" s="331" t="s">
        <v>562</v>
      </c>
      <c r="G24" s="331" t="s">
        <v>487</v>
      </c>
      <c r="H24" s="330" t="s">
        <v>1117</v>
      </c>
      <c r="I24" s="331"/>
      <c r="J24" s="331" t="s">
        <v>1093</v>
      </c>
      <c r="K24" s="332">
        <v>1</v>
      </c>
      <c r="L24" s="331" t="s">
        <v>1094</v>
      </c>
      <c r="M24" s="331" t="s">
        <v>525</v>
      </c>
      <c r="N24" s="331" t="s">
        <v>1095</v>
      </c>
      <c r="O24" s="165" t="s">
        <v>1096</v>
      </c>
      <c r="P24" s="165" t="s">
        <v>938</v>
      </c>
      <c r="Q24" s="165" t="s">
        <v>938</v>
      </c>
      <c r="R24" s="165" t="s">
        <v>938</v>
      </c>
      <c r="S24" s="165" t="s">
        <v>938</v>
      </c>
      <c r="T24" s="165" t="s">
        <v>1108</v>
      </c>
      <c r="U24" s="165" t="s">
        <v>931</v>
      </c>
      <c r="V24" s="165" t="s">
        <v>905</v>
      </c>
      <c r="W24" s="334">
        <v>0.20833333333333301</v>
      </c>
      <c r="X24" s="334">
        <v>0.83333333333333304</v>
      </c>
      <c r="Y24" s="335">
        <v>7</v>
      </c>
      <c r="Z24" s="165" t="s">
        <v>938</v>
      </c>
      <c r="AA24" s="165" t="s">
        <v>938</v>
      </c>
      <c r="AB24" s="165" t="s">
        <v>1118</v>
      </c>
    </row>
    <row r="25" spans="1:28" ht="45" x14ac:dyDescent="0.25">
      <c r="A25" s="329" t="s">
        <v>1089</v>
      </c>
      <c r="B25" s="331" t="s">
        <v>1101</v>
      </c>
      <c r="C25" s="331" t="s">
        <v>1102</v>
      </c>
      <c r="D25" s="331" t="s">
        <v>1119</v>
      </c>
      <c r="E25" s="331" t="s">
        <v>483</v>
      </c>
      <c r="F25" s="331" t="s">
        <v>35</v>
      </c>
      <c r="G25" s="331" t="s">
        <v>501</v>
      </c>
      <c r="H25" s="330" t="s">
        <v>1120</v>
      </c>
      <c r="I25" s="331"/>
      <c r="J25" s="331" t="s">
        <v>1093</v>
      </c>
      <c r="K25" s="332">
        <v>1</v>
      </c>
      <c r="L25" s="331" t="s">
        <v>1094</v>
      </c>
      <c r="M25" s="331" t="s">
        <v>539</v>
      </c>
      <c r="N25" s="331" t="s">
        <v>1095</v>
      </c>
      <c r="O25" s="165" t="s">
        <v>1096</v>
      </c>
      <c r="P25" s="165" t="s">
        <v>938</v>
      </c>
      <c r="Q25" s="165" t="s">
        <v>938</v>
      </c>
      <c r="R25" s="165" t="s">
        <v>938</v>
      </c>
      <c r="S25" s="165" t="s">
        <v>938</v>
      </c>
      <c r="T25" s="165" t="s">
        <v>1108</v>
      </c>
      <c r="U25" s="165" t="s">
        <v>932</v>
      </c>
      <c r="V25" s="165" t="s">
        <v>933</v>
      </c>
      <c r="W25" s="334" t="s">
        <v>1109</v>
      </c>
      <c r="X25" s="334" t="s">
        <v>1109</v>
      </c>
      <c r="Y25" s="335">
        <v>7</v>
      </c>
      <c r="Z25" s="165" t="s">
        <v>1121</v>
      </c>
      <c r="AA25" s="165" t="s">
        <v>1122</v>
      </c>
      <c r="AB25" s="165" t="s">
        <v>1123</v>
      </c>
    </row>
    <row r="26" spans="1:28" ht="45" x14ac:dyDescent="0.25">
      <c r="A26" s="329" t="s">
        <v>1089</v>
      </c>
      <c r="B26" s="331" t="s">
        <v>1101</v>
      </c>
      <c r="C26" s="331" t="s">
        <v>1102</v>
      </c>
      <c r="D26" s="331" t="s">
        <v>1119</v>
      </c>
      <c r="E26" s="331" t="s">
        <v>483</v>
      </c>
      <c r="F26" s="331" t="s">
        <v>35</v>
      </c>
      <c r="G26" s="331" t="s">
        <v>501</v>
      </c>
      <c r="H26" s="330" t="s">
        <v>1124</v>
      </c>
      <c r="I26" s="331"/>
      <c r="J26" s="331" t="s">
        <v>1093</v>
      </c>
      <c r="K26" s="332">
        <v>1</v>
      </c>
      <c r="L26" s="331" t="s">
        <v>1094</v>
      </c>
      <c r="M26" s="331" t="s">
        <v>539</v>
      </c>
      <c r="N26" s="331" t="s">
        <v>1095</v>
      </c>
      <c r="O26" s="165" t="s">
        <v>1096</v>
      </c>
      <c r="P26" s="165" t="s">
        <v>317</v>
      </c>
      <c r="Q26" s="165" t="s">
        <v>938</v>
      </c>
      <c r="R26" s="165" t="s">
        <v>938</v>
      </c>
      <c r="S26" s="165" t="s">
        <v>938</v>
      </c>
      <c r="T26" s="165" t="s">
        <v>1108</v>
      </c>
      <c r="U26" s="165" t="s">
        <v>934</v>
      </c>
      <c r="V26" s="165" t="s">
        <v>933</v>
      </c>
      <c r="W26" s="334" t="s">
        <v>1109</v>
      </c>
      <c r="X26" s="334" t="s">
        <v>1109</v>
      </c>
      <c r="Y26" s="335">
        <v>7</v>
      </c>
      <c r="Z26" s="165" t="s">
        <v>938</v>
      </c>
      <c r="AA26" s="165" t="s">
        <v>1122</v>
      </c>
      <c r="AB26" s="165" t="s">
        <v>1125</v>
      </c>
    </row>
    <row r="27" spans="1:28" ht="45" x14ac:dyDescent="0.25">
      <c r="A27" s="329" t="s">
        <v>1089</v>
      </c>
      <c r="B27" s="331" t="s">
        <v>1101</v>
      </c>
      <c r="C27" s="331" t="s">
        <v>1102</v>
      </c>
      <c r="D27" s="331" t="s">
        <v>1119</v>
      </c>
      <c r="E27" s="331" t="s">
        <v>483</v>
      </c>
      <c r="F27" s="331" t="s">
        <v>35</v>
      </c>
      <c r="G27" s="331" t="s">
        <v>501</v>
      </c>
      <c r="H27" s="330" t="s">
        <v>1126</v>
      </c>
      <c r="I27" s="331"/>
      <c r="J27" s="331" t="s">
        <v>1093</v>
      </c>
      <c r="K27" s="332">
        <v>1</v>
      </c>
      <c r="L27" s="331" t="s">
        <v>1094</v>
      </c>
      <c r="M27" s="331" t="s">
        <v>539</v>
      </c>
      <c r="N27" s="331" t="s">
        <v>1095</v>
      </c>
      <c r="O27" s="165" t="s">
        <v>1096</v>
      </c>
      <c r="P27" s="165" t="s">
        <v>317</v>
      </c>
      <c r="Q27" s="165" t="s">
        <v>938</v>
      </c>
      <c r="R27" s="165" t="s">
        <v>938</v>
      </c>
      <c r="S27" s="165" t="s">
        <v>938</v>
      </c>
      <c r="T27" s="165" t="s">
        <v>1108</v>
      </c>
      <c r="U27" s="165" t="s">
        <v>934</v>
      </c>
      <c r="V27" s="165" t="s">
        <v>933</v>
      </c>
      <c r="W27" s="334" t="s">
        <v>1109</v>
      </c>
      <c r="X27" s="334" t="s">
        <v>1109</v>
      </c>
      <c r="Y27" s="335">
        <v>7</v>
      </c>
      <c r="Z27" s="165" t="s">
        <v>1121</v>
      </c>
      <c r="AA27" s="165" t="s">
        <v>1122</v>
      </c>
      <c r="AB27" s="165" t="s">
        <v>1125</v>
      </c>
    </row>
    <row r="28" spans="1:28" ht="45" x14ac:dyDescent="0.25">
      <c r="A28" s="329" t="s">
        <v>1089</v>
      </c>
      <c r="B28" s="331" t="s">
        <v>1101</v>
      </c>
      <c r="C28" s="331" t="s">
        <v>1102</v>
      </c>
      <c r="D28" s="331" t="s">
        <v>1119</v>
      </c>
      <c r="E28" s="331" t="s">
        <v>483</v>
      </c>
      <c r="F28" s="331" t="s">
        <v>35</v>
      </c>
      <c r="G28" s="331" t="s">
        <v>501</v>
      </c>
      <c r="H28" s="330" t="s">
        <v>1127</v>
      </c>
      <c r="I28" s="331"/>
      <c r="J28" s="331" t="s">
        <v>1093</v>
      </c>
      <c r="K28" s="332">
        <v>1</v>
      </c>
      <c r="L28" s="331" t="s">
        <v>1094</v>
      </c>
      <c r="M28" s="331" t="s">
        <v>539</v>
      </c>
      <c r="N28" s="331" t="s">
        <v>1095</v>
      </c>
      <c r="O28" s="165" t="s">
        <v>1096</v>
      </c>
      <c r="P28" s="165" t="s">
        <v>317</v>
      </c>
      <c r="Q28" s="165" t="s">
        <v>938</v>
      </c>
      <c r="R28" s="165" t="s">
        <v>938</v>
      </c>
      <c r="S28" s="165" t="s">
        <v>938</v>
      </c>
      <c r="T28" s="165" t="s">
        <v>1108</v>
      </c>
      <c r="U28" s="165" t="s">
        <v>935</v>
      </c>
      <c r="V28" s="165" t="s">
        <v>933</v>
      </c>
      <c r="W28" s="334" t="s">
        <v>1109</v>
      </c>
      <c r="X28" s="334" t="s">
        <v>1109</v>
      </c>
      <c r="Y28" s="335">
        <v>7</v>
      </c>
      <c r="Z28" s="165" t="s">
        <v>1121</v>
      </c>
      <c r="AA28" s="165" t="s">
        <v>1111</v>
      </c>
      <c r="AB28" s="165" t="s">
        <v>1125</v>
      </c>
    </row>
    <row r="29" spans="1:28" ht="60" x14ac:dyDescent="0.25">
      <c r="A29" s="336" t="s">
        <v>1089</v>
      </c>
      <c r="B29" s="337" t="s">
        <v>1101</v>
      </c>
      <c r="C29" s="337" t="s">
        <v>1102</v>
      </c>
      <c r="D29" s="337" t="s">
        <v>1128</v>
      </c>
      <c r="E29" s="337" t="s">
        <v>483</v>
      </c>
      <c r="F29" s="337" t="s">
        <v>79</v>
      </c>
      <c r="G29" s="337" t="s">
        <v>1129</v>
      </c>
      <c r="H29" s="337" t="s">
        <v>1130</v>
      </c>
      <c r="I29" s="337"/>
      <c r="J29" s="337" t="s">
        <v>1093</v>
      </c>
      <c r="K29" s="338">
        <v>1</v>
      </c>
      <c r="L29" s="337" t="s">
        <v>1131</v>
      </c>
      <c r="M29" s="337" t="s">
        <v>523</v>
      </c>
      <c r="N29" s="337" t="s">
        <v>1132</v>
      </c>
      <c r="O29" s="339"/>
      <c r="P29" s="339"/>
      <c r="Q29" s="339"/>
      <c r="R29" s="339"/>
      <c r="S29" s="339"/>
      <c r="T29" s="339"/>
      <c r="U29" s="339"/>
      <c r="V29" s="339"/>
      <c r="W29" s="340"/>
      <c r="X29" s="340"/>
      <c r="Y29" s="341"/>
      <c r="Z29" s="339"/>
      <c r="AA29" s="339"/>
      <c r="AB29" s="339"/>
    </row>
    <row r="30" spans="1:28" ht="60" x14ac:dyDescent="0.25">
      <c r="A30" s="336" t="s">
        <v>1089</v>
      </c>
      <c r="B30" s="337" t="s">
        <v>1101</v>
      </c>
      <c r="C30" s="337" t="s">
        <v>1102</v>
      </c>
      <c r="D30" s="337" t="s">
        <v>1128</v>
      </c>
      <c r="E30" s="337" t="s">
        <v>483</v>
      </c>
      <c r="F30" s="337" t="s">
        <v>79</v>
      </c>
      <c r="G30" s="337" t="s">
        <v>1129</v>
      </c>
      <c r="H30" s="337" t="s">
        <v>1130</v>
      </c>
      <c r="I30" s="337"/>
      <c r="J30" s="337" t="s">
        <v>1093</v>
      </c>
      <c r="K30" s="338">
        <v>1</v>
      </c>
      <c r="L30" s="337" t="s">
        <v>1131</v>
      </c>
      <c r="M30" s="337" t="s">
        <v>523</v>
      </c>
      <c r="N30" s="337" t="s">
        <v>1132</v>
      </c>
      <c r="O30" s="339"/>
      <c r="P30" s="339"/>
      <c r="Q30" s="339"/>
      <c r="R30" s="339"/>
      <c r="S30" s="339"/>
      <c r="T30" s="339"/>
      <c r="U30" s="339"/>
      <c r="V30" s="339"/>
      <c r="W30" s="340"/>
      <c r="X30" s="340"/>
      <c r="Y30" s="341"/>
      <c r="Z30" s="339"/>
      <c r="AA30" s="339"/>
      <c r="AB30" s="339"/>
    </row>
    <row r="31" spans="1:28" ht="45" x14ac:dyDescent="0.25">
      <c r="A31" s="329" t="s">
        <v>1089</v>
      </c>
      <c r="B31" s="331" t="s">
        <v>1133</v>
      </c>
      <c r="C31" s="331" t="s">
        <v>1134</v>
      </c>
      <c r="D31" s="331" t="s">
        <v>1135</v>
      </c>
      <c r="E31" s="331" t="s">
        <v>483</v>
      </c>
      <c r="F31" s="331" t="s">
        <v>557</v>
      </c>
      <c r="G31" s="331" t="s">
        <v>498</v>
      </c>
      <c r="H31" s="330" t="s">
        <v>1136</v>
      </c>
      <c r="I31" s="331"/>
      <c r="J31" s="331" t="s">
        <v>1093</v>
      </c>
      <c r="K31" s="332">
        <v>1</v>
      </c>
      <c r="L31" s="331" t="s">
        <v>1137</v>
      </c>
      <c r="M31" s="331" t="s">
        <v>529</v>
      </c>
      <c r="N31" s="331" t="s">
        <v>1095</v>
      </c>
      <c r="O31" s="165" t="s">
        <v>1096</v>
      </c>
      <c r="P31" s="165" t="s">
        <v>938</v>
      </c>
      <c r="Q31" s="165" t="s">
        <v>938</v>
      </c>
      <c r="R31" s="165" t="s">
        <v>938</v>
      </c>
      <c r="S31" s="165" t="s">
        <v>938</v>
      </c>
      <c r="T31" s="165" t="s">
        <v>1138</v>
      </c>
      <c r="U31" s="165" t="s">
        <v>936</v>
      </c>
      <c r="V31" s="165" t="s">
        <v>930</v>
      </c>
      <c r="W31" s="334">
        <v>0.25</v>
      </c>
      <c r="X31" s="334">
        <v>0.875</v>
      </c>
      <c r="Y31" s="335">
        <v>7</v>
      </c>
      <c r="Z31" s="165" t="s">
        <v>1097</v>
      </c>
      <c r="AA31" s="165" t="s">
        <v>1098</v>
      </c>
      <c r="AB31" s="165" t="s">
        <v>1139</v>
      </c>
    </row>
    <row r="32" spans="1:28" ht="45" x14ac:dyDescent="0.25">
      <c r="A32" s="329" t="s">
        <v>1089</v>
      </c>
      <c r="B32" s="331" t="s">
        <v>1140</v>
      </c>
      <c r="C32" s="331" t="s">
        <v>1141</v>
      </c>
      <c r="D32" s="331" t="s">
        <v>1142</v>
      </c>
      <c r="E32" s="331" t="s">
        <v>483</v>
      </c>
      <c r="F32" s="331" t="s">
        <v>108</v>
      </c>
      <c r="G32" s="331" t="s">
        <v>490</v>
      </c>
      <c r="H32" s="330" t="s">
        <v>1143</v>
      </c>
      <c r="I32" s="331"/>
      <c r="J32" s="331" t="s">
        <v>1093</v>
      </c>
      <c r="K32" s="332">
        <v>1</v>
      </c>
      <c r="L32" s="331" t="s">
        <v>1144</v>
      </c>
      <c r="M32" s="331" t="s">
        <v>540</v>
      </c>
      <c r="N32" s="331" t="s">
        <v>1095</v>
      </c>
      <c r="O32" s="165" t="s">
        <v>1096</v>
      </c>
      <c r="P32" s="165" t="s">
        <v>938</v>
      </c>
      <c r="Q32" s="165" t="s">
        <v>938</v>
      </c>
      <c r="R32" s="165" t="s">
        <v>938</v>
      </c>
      <c r="S32" s="165" t="s">
        <v>938</v>
      </c>
      <c r="T32" s="165" t="s">
        <v>1108</v>
      </c>
      <c r="U32" s="165" t="s">
        <v>937</v>
      </c>
      <c r="V32" s="165" t="s">
        <v>911</v>
      </c>
      <c r="W32" s="334">
        <v>0.41666666666666702</v>
      </c>
      <c r="X32" s="334">
        <v>1</v>
      </c>
      <c r="Y32" s="335">
        <v>7</v>
      </c>
      <c r="Z32" s="165" t="s">
        <v>938</v>
      </c>
      <c r="AA32" s="165" t="s">
        <v>938</v>
      </c>
      <c r="AB32" s="165" t="s">
        <v>1145</v>
      </c>
    </row>
    <row r="33" spans="1:28" ht="45" x14ac:dyDescent="0.25">
      <c r="A33" s="329" t="s">
        <v>1089</v>
      </c>
      <c r="B33" s="331" t="s">
        <v>1140</v>
      </c>
      <c r="C33" s="331" t="s">
        <v>1141</v>
      </c>
      <c r="D33" s="331" t="s">
        <v>1142</v>
      </c>
      <c r="E33" s="331" t="s">
        <v>483</v>
      </c>
      <c r="F33" s="331" t="s">
        <v>108</v>
      </c>
      <c r="G33" s="331" t="s">
        <v>490</v>
      </c>
      <c r="H33" s="330" t="s">
        <v>1146</v>
      </c>
      <c r="I33" s="331"/>
      <c r="J33" s="331" t="s">
        <v>1093</v>
      </c>
      <c r="K33" s="332">
        <v>1</v>
      </c>
      <c r="L33" s="331" t="s">
        <v>1144</v>
      </c>
      <c r="M33" s="331" t="s">
        <v>540</v>
      </c>
      <c r="N33" s="331" t="s">
        <v>1095</v>
      </c>
      <c r="O33" s="165" t="s">
        <v>1096</v>
      </c>
      <c r="P33" s="165" t="s">
        <v>938</v>
      </c>
      <c r="Q33" s="165" t="s">
        <v>938</v>
      </c>
      <c r="R33" s="165" t="s">
        <v>938</v>
      </c>
      <c r="S33" s="165" t="s">
        <v>938</v>
      </c>
      <c r="T33" s="165" t="s">
        <v>1108</v>
      </c>
      <c r="U33" s="165" t="s">
        <v>938</v>
      </c>
      <c r="V33" s="165" t="s">
        <v>938</v>
      </c>
      <c r="W33" s="334" t="s">
        <v>938</v>
      </c>
      <c r="X33" s="334" t="s">
        <v>938</v>
      </c>
      <c r="Y33" s="335" t="s">
        <v>938</v>
      </c>
      <c r="Z33" s="165" t="s">
        <v>938</v>
      </c>
      <c r="AA33" s="165" t="s">
        <v>938</v>
      </c>
      <c r="AB33" s="165" t="s">
        <v>938</v>
      </c>
    </row>
    <row r="34" spans="1:28" ht="45" x14ac:dyDescent="0.25">
      <c r="A34" s="329" t="s">
        <v>1089</v>
      </c>
      <c r="B34" s="331" t="s">
        <v>1140</v>
      </c>
      <c r="C34" s="331" t="s">
        <v>1141</v>
      </c>
      <c r="D34" s="331" t="s">
        <v>1142</v>
      </c>
      <c r="E34" s="331" t="s">
        <v>483</v>
      </c>
      <c r="F34" s="331" t="s">
        <v>108</v>
      </c>
      <c r="G34" s="331" t="s">
        <v>490</v>
      </c>
      <c r="H34" s="330" t="s">
        <v>1147</v>
      </c>
      <c r="I34" s="331"/>
      <c r="J34" s="331" t="s">
        <v>1093</v>
      </c>
      <c r="K34" s="332">
        <v>1</v>
      </c>
      <c r="L34" s="331" t="s">
        <v>1144</v>
      </c>
      <c r="M34" s="331" t="s">
        <v>540</v>
      </c>
      <c r="N34" s="331" t="s">
        <v>1095</v>
      </c>
      <c r="O34" s="165" t="s">
        <v>1096</v>
      </c>
      <c r="P34" s="165" t="s">
        <v>938</v>
      </c>
      <c r="Q34" s="165" t="s">
        <v>938</v>
      </c>
      <c r="R34" s="165" t="s">
        <v>938</v>
      </c>
      <c r="S34" s="165" t="s">
        <v>938</v>
      </c>
      <c r="T34" s="165" t="s">
        <v>1108</v>
      </c>
      <c r="U34" s="165" t="s">
        <v>937</v>
      </c>
      <c r="V34" s="165" t="s">
        <v>911</v>
      </c>
      <c r="W34" s="334">
        <v>0.41666666666666702</v>
      </c>
      <c r="X34" s="334">
        <v>1</v>
      </c>
      <c r="Y34" s="335">
        <v>7</v>
      </c>
      <c r="Z34" s="165" t="s">
        <v>938</v>
      </c>
      <c r="AA34" s="165" t="s">
        <v>938</v>
      </c>
      <c r="AB34" s="165" t="s">
        <v>1145</v>
      </c>
    </row>
    <row r="35" spans="1:28" ht="45" x14ac:dyDescent="0.25">
      <c r="A35" s="329" t="s">
        <v>1089</v>
      </c>
      <c r="B35" s="331" t="s">
        <v>1140</v>
      </c>
      <c r="C35" s="331" t="s">
        <v>1141</v>
      </c>
      <c r="D35" s="331" t="s">
        <v>1142</v>
      </c>
      <c r="E35" s="331" t="s">
        <v>483</v>
      </c>
      <c r="F35" s="331" t="s">
        <v>108</v>
      </c>
      <c r="G35" s="331" t="s">
        <v>490</v>
      </c>
      <c r="H35" s="330" t="s">
        <v>1148</v>
      </c>
      <c r="I35" s="331"/>
      <c r="J35" s="331" t="s">
        <v>1093</v>
      </c>
      <c r="K35" s="332">
        <v>1</v>
      </c>
      <c r="L35" s="331" t="s">
        <v>1144</v>
      </c>
      <c r="M35" s="331" t="s">
        <v>540</v>
      </c>
      <c r="N35" s="331" t="s">
        <v>1095</v>
      </c>
      <c r="O35" s="165" t="s">
        <v>1096</v>
      </c>
      <c r="P35" s="165" t="s">
        <v>938</v>
      </c>
      <c r="Q35" s="165" t="s">
        <v>938</v>
      </c>
      <c r="R35" s="165" t="s">
        <v>938</v>
      </c>
      <c r="S35" s="165" t="s">
        <v>938</v>
      </c>
      <c r="T35" s="165" t="s">
        <v>1108</v>
      </c>
      <c r="U35" s="165" t="s">
        <v>937</v>
      </c>
      <c r="V35" s="165" t="s">
        <v>911</v>
      </c>
      <c r="W35" s="334">
        <v>0.41666666666666702</v>
      </c>
      <c r="X35" s="334">
        <v>1</v>
      </c>
      <c r="Y35" s="335">
        <v>7</v>
      </c>
      <c r="Z35" s="165" t="s">
        <v>938</v>
      </c>
      <c r="AA35" s="165" t="s">
        <v>938</v>
      </c>
      <c r="AB35" s="165" t="s">
        <v>1145</v>
      </c>
    </row>
    <row r="36" spans="1:28" ht="45" x14ac:dyDescent="0.25">
      <c r="A36" s="329" t="s">
        <v>1089</v>
      </c>
      <c r="B36" s="331" t="s">
        <v>1140</v>
      </c>
      <c r="C36" s="331" t="s">
        <v>1141</v>
      </c>
      <c r="D36" s="331" t="s">
        <v>1142</v>
      </c>
      <c r="E36" s="331" t="s">
        <v>483</v>
      </c>
      <c r="F36" s="331" t="s">
        <v>108</v>
      </c>
      <c r="G36" s="331" t="s">
        <v>490</v>
      </c>
      <c r="H36" s="330" t="s">
        <v>1149</v>
      </c>
      <c r="I36" s="331"/>
      <c r="J36" s="331" t="s">
        <v>1093</v>
      </c>
      <c r="K36" s="332">
        <v>1</v>
      </c>
      <c r="L36" s="331" t="s">
        <v>1144</v>
      </c>
      <c r="M36" s="331" t="s">
        <v>540</v>
      </c>
      <c r="N36" s="331" t="s">
        <v>1095</v>
      </c>
      <c r="O36" s="165" t="s">
        <v>1096</v>
      </c>
      <c r="P36" s="165" t="s">
        <v>938</v>
      </c>
      <c r="Q36" s="165" t="s">
        <v>938</v>
      </c>
      <c r="R36" s="165" t="s">
        <v>938</v>
      </c>
      <c r="S36" s="165" t="s">
        <v>938</v>
      </c>
      <c r="T36" s="165" t="s">
        <v>1108</v>
      </c>
      <c r="U36" s="165" t="s">
        <v>937</v>
      </c>
      <c r="V36" s="165" t="s">
        <v>911</v>
      </c>
      <c r="W36" s="334">
        <v>0.41666666666666702</v>
      </c>
      <c r="X36" s="334">
        <v>1</v>
      </c>
      <c r="Y36" s="335">
        <v>7</v>
      </c>
      <c r="Z36" s="165" t="s">
        <v>938</v>
      </c>
      <c r="AA36" s="165" t="s">
        <v>938</v>
      </c>
      <c r="AB36" s="165" t="s">
        <v>1145</v>
      </c>
    </row>
    <row r="37" spans="1:28" ht="45" x14ac:dyDescent="0.25">
      <c r="A37" s="329" t="s">
        <v>1089</v>
      </c>
      <c r="B37" s="331" t="s">
        <v>1101</v>
      </c>
      <c r="C37" s="331" t="s">
        <v>1102</v>
      </c>
      <c r="D37" s="331" t="s">
        <v>1156</v>
      </c>
      <c r="E37" s="331" t="s">
        <v>483</v>
      </c>
      <c r="F37" s="331" t="s">
        <v>108</v>
      </c>
      <c r="G37" s="331" t="s">
        <v>490</v>
      </c>
      <c r="H37" s="330" t="s">
        <v>1157</v>
      </c>
      <c r="I37" s="331"/>
      <c r="J37" s="331" t="s">
        <v>1093</v>
      </c>
      <c r="K37" s="332">
        <v>1</v>
      </c>
      <c r="L37" s="331" t="s">
        <v>1094</v>
      </c>
      <c r="M37" s="331" t="s">
        <v>540</v>
      </c>
      <c r="N37" s="331" t="s">
        <v>1095</v>
      </c>
      <c r="O37" s="165" t="s">
        <v>1096</v>
      </c>
      <c r="P37" s="165" t="s">
        <v>317</v>
      </c>
      <c r="Q37" s="165" t="s">
        <v>938</v>
      </c>
      <c r="R37" s="165" t="s">
        <v>938</v>
      </c>
      <c r="S37" s="165" t="s">
        <v>938</v>
      </c>
      <c r="T37" s="165" t="s">
        <v>1108</v>
      </c>
      <c r="U37" s="165" t="s">
        <v>939</v>
      </c>
      <c r="V37" s="165" t="s">
        <v>905</v>
      </c>
      <c r="W37" s="334">
        <v>0.375</v>
      </c>
      <c r="X37" s="334">
        <v>1</v>
      </c>
      <c r="Y37" s="335">
        <v>7</v>
      </c>
      <c r="Z37" s="165" t="s">
        <v>1158</v>
      </c>
      <c r="AA37" s="165" t="s">
        <v>1098</v>
      </c>
      <c r="AB37" s="165" t="s">
        <v>938</v>
      </c>
    </row>
    <row r="38" spans="1:28" ht="45" x14ac:dyDescent="0.25">
      <c r="A38" s="329" t="s">
        <v>1089</v>
      </c>
      <c r="B38" s="331" t="s">
        <v>1101</v>
      </c>
      <c r="C38" s="331" t="s">
        <v>1102</v>
      </c>
      <c r="D38" s="331" t="s">
        <v>1156</v>
      </c>
      <c r="E38" s="331" t="s">
        <v>483</v>
      </c>
      <c r="F38" s="331" t="s">
        <v>108</v>
      </c>
      <c r="G38" s="331" t="s">
        <v>490</v>
      </c>
      <c r="H38" s="330" t="s">
        <v>1159</v>
      </c>
      <c r="I38" s="331"/>
      <c r="J38" s="331" t="s">
        <v>1093</v>
      </c>
      <c r="K38" s="332">
        <v>1</v>
      </c>
      <c r="L38" s="331" t="s">
        <v>1094</v>
      </c>
      <c r="M38" s="331" t="s">
        <v>540</v>
      </c>
      <c r="N38" s="331" t="s">
        <v>1095</v>
      </c>
      <c r="O38" s="165" t="s">
        <v>1096</v>
      </c>
      <c r="P38" s="165" t="s">
        <v>938</v>
      </c>
      <c r="Q38" s="165" t="s">
        <v>938</v>
      </c>
      <c r="R38" s="165" t="s">
        <v>938</v>
      </c>
      <c r="S38" s="165" t="s">
        <v>938</v>
      </c>
      <c r="T38" s="165" t="s">
        <v>1108</v>
      </c>
      <c r="U38" s="165" t="s">
        <v>939</v>
      </c>
      <c r="V38" s="165" t="s">
        <v>905</v>
      </c>
      <c r="W38" s="334">
        <v>0.375</v>
      </c>
      <c r="X38" s="334">
        <v>1</v>
      </c>
      <c r="Y38" s="335">
        <v>7</v>
      </c>
      <c r="Z38" s="165" t="s">
        <v>1158</v>
      </c>
      <c r="AA38" s="165" t="s">
        <v>1098</v>
      </c>
      <c r="AB38" s="165" t="s">
        <v>1160</v>
      </c>
    </row>
    <row r="39" spans="1:28" ht="45" x14ac:dyDescent="0.25">
      <c r="A39" s="329" t="s">
        <v>1089</v>
      </c>
      <c r="B39" s="331" t="s">
        <v>1101</v>
      </c>
      <c r="C39" s="331" t="s">
        <v>1102</v>
      </c>
      <c r="D39" s="331" t="s">
        <v>1156</v>
      </c>
      <c r="E39" s="331" t="s">
        <v>483</v>
      </c>
      <c r="F39" s="331" t="s">
        <v>108</v>
      </c>
      <c r="G39" s="331" t="s">
        <v>490</v>
      </c>
      <c r="H39" s="330" t="s">
        <v>1161</v>
      </c>
      <c r="I39" s="331"/>
      <c r="J39" s="331" t="s">
        <v>1093</v>
      </c>
      <c r="K39" s="332">
        <v>1</v>
      </c>
      <c r="L39" s="331" t="s">
        <v>1094</v>
      </c>
      <c r="M39" s="331" t="s">
        <v>540</v>
      </c>
      <c r="N39" s="331" t="s">
        <v>1095</v>
      </c>
      <c r="O39" s="165" t="s">
        <v>1096</v>
      </c>
      <c r="P39" s="165" t="s">
        <v>317</v>
      </c>
      <c r="Q39" s="165" t="s">
        <v>938</v>
      </c>
      <c r="R39" s="165" t="s">
        <v>938</v>
      </c>
      <c r="S39" s="165" t="s">
        <v>938</v>
      </c>
      <c r="T39" s="165" t="s">
        <v>1108</v>
      </c>
      <c r="U39" s="165" t="s">
        <v>940</v>
      </c>
      <c r="V39" s="165" t="s">
        <v>905</v>
      </c>
      <c r="W39" s="334">
        <v>0.375</v>
      </c>
      <c r="X39" s="334">
        <v>1</v>
      </c>
      <c r="Y39" s="335">
        <v>7</v>
      </c>
      <c r="Z39" s="165" t="s">
        <v>1158</v>
      </c>
      <c r="AA39" s="165" t="s">
        <v>1098</v>
      </c>
      <c r="AB39" s="165" t="s">
        <v>1160</v>
      </c>
    </row>
    <row r="40" spans="1:28" ht="45" x14ac:dyDescent="0.25">
      <c r="A40" s="329" t="s">
        <v>1089</v>
      </c>
      <c r="B40" s="331" t="s">
        <v>1101</v>
      </c>
      <c r="C40" s="331" t="s">
        <v>1102</v>
      </c>
      <c r="D40" s="331" t="s">
        <v>1156</v>
      </c>
      <c r="E40" s="331" t="s">
        <v>483</v>
      </c>
      <c r="F40" s="331" t="s">
        <v>108</v>
      </c>
      <c r="G40" s="331" t="s">
        <v>490</v>
      </c>
      <c r="H40" s="330" t="s">
        <v>1162</v>
      </c>
      <c r="I40" s="331"/>
      <c r="J40" s="331" t="s">
        <v>1093</v>
      </c>
      <c r="K40" s="332">
        <v>1</v>
      </c>
      <c r="L40" s="331" t="s">
        <v>1094</v>
      </c>
      <c r="M40" s="331" t="s">
        <v>540</v>
      </c>
      <c r="N40" s="331" t="s">
        <v>1095</v>
      </c>
      <c r="O40" s="165" t="s">
        <v>1096</v>
      </c>
      <c r="P40" s="165" t="s">
        <v>1160</v>
      </c>
      <c r="Q40" s="165" t="s">
        <v>938</v>
      </c>
      <c r="R40" s="165" t="s">
        <v>938</v>
      </c>
      <c r="S40" s="165" t="s">
        <v>938</v>
      </c>
      <c r="T40" s="165" t="s">
        <v>1108</v>
      </c>
      <c r="U40" s="165" t="s">
        <v>941</v>
      </c>
      <c r="V40" s="165" t="s">
        <v>905</v>
      </c>
      <c r="W40" s="334">
        <v>0.375</v>
      </c>
      <c r="X40" s="334">
        <v>1</v>
      </c>
      <c r="Y40" s="335">
        <v>7</v>
      </c>
      <c r="Z40" s="165" t="s">
        <v>1158</v>
      </c>
      <c r="AA40" s="165" t="s">
        <v>1098</v>
      </c>
      <c r="AB40" s="165" t="s">
        <v>938</v>
      </c>
    </row>
    <row r="41" spans="1:28" ht="45" x14ac:dyDescent="0.25">
      <c r="A41" s="329" t="s">
        <v>1089</v>
      </c>
      <c r="B41" s="331" t="s">
        <v>1101</v>
      </c>
      <c r="C41" s="331" t="s">
        <v>1102</v>
      </c>
      <c r="D41" s="331" t="s">
        <v>1156</v>
      </c>
      <c r="E41" s="331" t="s">
        <v>483</v>
      </c>
      <c r="F41" s="331" t="s">
        <v>108</v>
      </c>
      <c r="G41" s="331" t="s">
        <v>490</v>
      </c>
      <c r="H41" s="330" t="s">
        <v>1163</v>
      </c>
      <c r="I41" s="331"/>
      <c r="J41" s="331" t="s">
        <v>1093</v>
      </c>
      <c r="K41" s="332">
        <v>1</v>
      </c>
      <c r="L41" s="331" t="s">
        <v>1094</v>
      </c>
      <c r="M41" s="331" t="s">
        <v>540</v>
      </c>
      <c r="N41" s="331" t="s">
        <v>1095</v>
      </c>
      <c r="O41" s="165" t="s">
        <v>1096</v>
      </c>
      <c r="P41" s="165" t="s">
        <v>938</v>
      </c>
      <c r="Q41" s="165" t="s">
        <v>938</v>
      </c>
      <c r="R41" s="165" t="s">
        <v>938</v>
      </c>
      <c r="S41" s="165" t="s">
        <v>938</v>
      </c>
      <c r="T41" s="165" t="s">
        <v>1108</v>
      </c>
      <c r="U41" s="165" t="s">
        <v>939</v>
      </c>
      <c r="V41" s="165" t="s">
        <v>905</v>
      </c>
      <c r="W41" s="334">
        <v>0.375</v>
      </c>
      <c r="X41" s="334">
        <v>1</v>
      </c>
      <c r="Y41" s="335">
        <v>7</v>
      </c>
      <c r="Z41" s="165" t="s">
        <v>1097</v>
      </c>
      <c r="AA41" s="165" t="s">
        <v>1098</v>
      </c>
      <c r="AB41" s="165" t="s">
        <v>938</v>
      </c>
    </row>
    <row r="42" spans="1:28" ht="75" x14ac:dyDescent="0.25">
      <c r="A42" s="329" t="s">
        <v>1089</v>
      </c>
      <c r="B42" s="331" t="s">
        <v>1101</v>
      </c>
      <c r="C42" s="331" t="s">
        <v>1102</v>
      </c>
      <c r="D42" s="331" t="s">
        <v>1164</v>
      </c>
      <c r="E42" s="331" t="s">
        <v>483</v>
      </c>
      <c r="F42" s="331" t="s">
        <v>35</v>
      </c>
      <c r="G42" s="331" t="s">
        <v>499</v>
      </c>
      <c r="H42" s="330" t="s">
        <v>1165</v>
      </c>
      <c r="I42" s="331"/>
      <c r="J42" s="331" t="s">
        <v>1093</v>
      </c>
      <c r="K42" s="332">
        <v>1</v>
      </c>
      <c r="L42" s="331" t="s">
        <v>1154</v>
      </c>
      <c r="M42" s="331" t="s">
        <v>539</v>
      </c>
      <c r="N42" s="331" t="s">
        <v>1155</v>
      </c>
      <c r="O42" s="333" t="s">
        <v>1096</v>
      </c>
      <c r="P42" s="333" t="s">
        <v>938</v>
      </c>
      <c r="Q42" s="333" t="s">
        <v>938</v>
      </c>
      <c r="R42" s="333" t="s">
        <v>938</v>
      </c>
      <c r="S42" s="333" t="s">
        <v>938</v>
      </c>
      <c r="T42" s="333" t="s">
        <v>1108</v>
      </c>
      <c r="U42" s="165" t="s">
        <v>942</v>
      </c>
      <c r="V42" s="333" t="s">
        <v>930</v>
      </c>
      <c r="W42" s="342" t="s">
        <v>1109</v>
      </c>
      <c r="X42" s="342" t="s">
        <v>1109</v>
      </c>
      <c r="Y42" s="335">
        <v>7</v>
      </c>
      <c r="Z42" s="343" t="s">
        <v>938</v>
      </c>
      <c r="AA42" s="343" t="s">
        <v>938</v>
      </c>
      <c r="AB42" s="343" t="s">
        <v>1166</v>
      </c>
    </row>
    <row r="43" spans="1:28" ht="45" x14ac:dyDescent="0.25">
      <c r="A43" s="329" t="s">
        <v>1089</v>
      </c>
      <c r="B43" s="331" t="s">
        <v>1101</v>
      </c>
      <c r="C43" s="331" t="s">
        <v>1102</v>
      </c>
      <c r="D43" s="331" t="s">
        <v>1164</v>
      </c>
      <c r="E43" s="331" t="s">
        <v>483</v>
      </c>
      <c r="F43" s="331" t="s">
        <v>35</v>
      </c>
      <c r="G43" s="331" t="s">
        <v>499</v>
      </c>
      <c r="H43" s="330" t="s">
        <v>1167</v>
      </c>
      <c r="I43" s="331"/>
      <c r="J43" s="331" t="s">
        <v>1093</v>
      </c>
      <c r="K43" s="332">
        <v>1</v>
      </c>
      <c r="L43" s="331" t="s">
        <v>1154</v>
      </c>
      <c r="M43" s="331" t="s">
        <v>539</v>
      </c>
      <c r="N43" s="331" t="s">
        <v>1155</v>
      </c>
      <c r="O43" s="165" t="s">
        <v>1096</v>
      </c>
      <c r="P43" s="165" t="s">
        <v>938</v>
      </c>
      <c r="Q43" s="165" t="s">
        <v>938</v>
      </c>
      <c r="R43" s="165" t="s">
        <v>938</v>
      </c>
      <c r="S43" s="165" t="s">
        <v>938</v>
      </c>
      <c r="T43" s="165" t="s">
        <v>1108</v>
      </c>
      <c r="U43" s="165" t="s">
        <v>943</v>
      </c>
      <c r="V43" s="165" t="s">
        <v>930</v>
      </c>
      <c r="W43" s="334" t="s">
        <v>1109</v>
      </c>
      <c r="X43" s="334" t="s">
        <v>1109</v>
      </c>
      <c r="Y43" s="335">
        <v>7</v>
      </c>
      <c r="Z43" s="165" t="s">
        <v>938</v>
      </c>
      <c r="AA43" s="165" t="s">
        <v>938</v>
      </c>
      <c r="AB43" s="165" t="s">
        <v>1166</v>
      </c>
    </row>
    <row r="44" spans="1:28" ht="45" x14ac:dyDescent="0.25">
      <c r="A44" s="329" t="s">
        <v>1089</v>
      </c>
      <c r="B44" s="331" t="s">
        <v>1101</v>
      </c>
      <c r="C44" s="331" t="s">
        <v>1102</v>
      </c>
      <c r="D44" s="331" t="s">
        <v>1164</v>
      </c>
      <c r="E44" s="331" t="s">
        <v>483</v>
      </c>
      <c r="F44" s="331" t="s">
        <v>35</v>
      </c>
      <c r="G44" s="331" t="s">
        <v>499</v>
      </c>
      <c r="H44" s="330" t="s">
        <v>1168</v>
      </c>
      <c r="I44" s="331"/>
      <c r="J44" s="331" t="s">
        <v>1093</v>
      </c>
      <c r="K44" s="332">
        <v>1</v>
      </c>
      <c r="L44" s="331" t="s">
        <v>1154</v>
      </c>
      <c r="M44" s="331" t="s">
        <v>539</v>
      </c>
      <c r="N44" s="331" t="s">
        <v>1155</v>
      </c>
      <c r="O44" s="165" t="s">
        <v>1096</v>
      </c>
      <c r="P44" s="165" t="s">
        <v>938</v>
      </c>
      <c r="Q44" s="165" t="s">
        <v>938</v>
      </c>
      <c r="R44" s="165" t="s">
        <v>938</v>
      </c>
      <c r="S44" s="165" t="s">
        <v>938</v>
      </c>
      <c r="T44" s="165" t="s">
        <v>1108</v>
      </c>
      <c r="U44" s="165" t="s">
        <v>944</v>
      </c>
      <c r="V44" s="165" t="s">
        <v>930</v>
      </c>
      <c r="W44" s="334" t="s">
        <v>1109</v>
      </c>
      <c r="X44" s="334" t="s">
        <v>1109</v>
      </c>
      <c r="Y44" s="335">
        <v>7</v>
      </c>
      <c r="Z44" s="165" t="s">
        <v>938</v>
      </c>
      <c r="AA44" s="165" t="s">
        <v>938</v>
      </c>
      <c r="AB44" s="165" t="s">
        <v>1166</v>
      </c>
    </row>
    <row r="45" spans="1:28" ht="45" x14ac:dyDescent="0.25">
      <c r="A45" s="336" t="s">
        <v>1089</v>
      </c>
      <c r="B45" s="337" t="s">
        <v>1101</v>
      </c>
      <c r="C45" s="337" t="s">
        <v>1102</v>
      </c>
      <c r="D45" s="337" t="s">
        <v>1164</v>
      </c>
      <c r="E45" s="337" t="s">
        <v>483</v>
      </c>
      <c r="F45" s="337" t="s">
        <v>35</v>
      </c>
      <c r="G45" s="337" t="s">
        <v>499</v>
      </c>
      <c r="H45" s="337" t="s">
        <v>1169</v>
      </c>
      <c r="I45" s="337"/>
      <c r="J45" s="337" t="s">
        <v>1093</v>
      </c>
      <c r="K45" s="338">
        <v>1</v>
      </c>
      <c r="L45" s="337" t="s">
        <v>1154</v>
      </c>
      <c r="M45" s="337" t="s">
        <v>539</v>
      </c>
      <c r="N45" s="337" t="s">
        <v>1155</v>
      </c>
      <c r="O45" s="339"/>
      <c r="P45" s="339"/>
      <c r="Q45" s="339"/>
      <c r="R45" s="339"/>
      <c r="S45" s="339"/>
      <c r="T45" s="339"/>
      <c r="U45" s="339" t="s">
        <v>1170</v>
      </c>
      <c r="V45" s="339" t="s">
        <v>905</v>
      </c>
      <c r="W45" s="340" t="s">
        <v>1109</v>
      </c>
      <c r="X45" s="340" t="s">
        <v>1109</v>
      </c>
      <c r="Y45" s="341">
        <v>7</v>
      </c>
      <c r="Z45" s="339" t="s">
        <v>938</v>
      </c>
      <c r="AA45" s="339" t="s">
        <v>938</v>
      </c>
      <c r="AB45" s="339" t="s">
        <v>1166</v>
      </c>
    </row>
    <row r="46" spans="1:28" ht="45" x14ac:dyDescent="0.25">
      <c r="A46" s="329" t="s">
        <v>1089</v>
      </c>
      <c r="B46" s="331" t="s">
        <v>1101</v>
      </c>
      <c r="C46" s="331" t="s">
        <v>1102</v>
      </c>
      <c r="D46" s="331" t="s">
        <v>1171</v>
      </c>
      <c r="E46" s="331" t="s">
        <v>483</v>
      </c>
      <c r="F46" s="331" t="s">
        <v>35</v>
      </c>
      <c r="G46" s="331" t="s">
        <v>499</v>
      </c>
      <c r="H46" s="330" t="s">
        <v>1172</v>
      </c>
      <c r="I46" s="331"/>
      <c r="J46" s="331" t="s">
        <v>1093</v>
      </c>
      <c r="K46" s="332">
        <v>1</v>
      </c>
      <c r="L46" s="331" t="s">
        <v>1094</v>
      </c>
      <c r="M46" s="331" t="s">
        <v>539</v>
      </c>
      <c r="N46" s="331" t="s">
        <v>1095</v>
      </c>
      <c r="O46" s="165" t="s">
        <v>1096</v>
      </c>
      <c r="P46" s="165" t="s">
        <v>938</v>
      </c>
      <c r="Q46" s="165" t="s">
        <v>938</v>
      </c>
      <c r="R46" s="165" t="s">
        <v>938</v>
      </c>
      <c r="S46" s="165" t="s">
        <v>938</v>
      </c>
      <c r="T46" s="165" t="s">
        <v>1108</v>
      </c>
      <c r="U46" s="165" t="s">
        <v>945</v>
      </c>
      <c r="V46" s="165" t="s">
        <v>905</v>
      </c>
      <c r="W46" s="334" t="s">
        <v>1109</v>
      </c>
      <c r="X46" s="334" t="s">
        <v>1109</v>
      </c>
      <c r="Y46" s="335">
        <v>7</v>
      </c>
      <c r="Z46" s="165" t="s">
        <v>1097</v>
      </c>
      <c r="AA46" s="165" t="s">
        <v>1098</v>
      </c>
      <c r="AB46" s="165" t="s">
        <v>938</v>
      </c>
    </row>
    <row r="47" spans="1:28" ht="45" x14ac:dyDescent="0.25">
      <c r="A47" s="329" t="s">
        <v>1089</v>
      </c>
      <c r="B47" s="331" t="s">
        <v>1101</v>
      </c>
      <c r="C47" s="331" t="s">
        <v>1102</v>
      </c>
      <c r="D47" s="331" t="s">
        <v>1171</v>
      </c>
      <c r="E47" s="331" t="s">
        <v>483</v>
      </c>
      <c r="F47" s="331" t="s">
        <v>35</v>
      </c>
      <c r="G47" s="331" t="s">
        <v>499</v>
      </c>
      <c r="H47" s="330" t="s">
        <v>1173</v>
      </c>
      <c r="I47" s="331"/>
      <c r="J47" s="331" t="s">
        <v>1093</v>
      </c>
      <c r="K47" s="332">
        <v>1</v>
      </c>
      <c r="L47" s="331" t="s">
        <v>1094</v>
      </c>
      <c r="M47" s="331" t="s">
        <v>539</v>
      </c>
      <c r="N47" s="331" t="s">
        <v>1095</v>
      </c>
      <c r="O47" s="165" t="s">
        <v>1096</v>
      </c>
      <c r="P47" s="165" t="s">
        <v>938</v>
      </c>
      <c r="Q47" s="165" t="s">
        <v>938</v>
      </c>
      <c r="R47" s="165" t="s">
        <v>938</v>
      </c>
      <c r="S47" s="165" t="s">
        <v>938</v>
      </c>
      <c r="T47" s="165" t="s">
        <v>938</v>
      </c>
      <c r="U47" s="165" t="s">
        <v>936</v>
      </c>
      <c r="V47" s="165" t="s">
        <v>905</v>
      </c>
      <c r="W47" s="334" t="s">
        <v>1109</v>
      </c>
      <c r="X47" s="334" t="s">
        <v>1109</v>
      </c>
      <c r="Y47" s="335">
        <v>7</v>
      </c>
      <c r="Z47" s="165" t="s">
        <v>1158</v>
      </c>
      <c r="AA47" s="165" t="s">
        <v>1098</v>
      </c>
      <c r="AB47" s="165" t="s">
        <v>938</v>
      </c>
    </row>
    <row r="48" spans="1:28" ht="45" x14ac:dyDescent="0.25">
      <c r="A48" s="329" t="s">
        <v>1089</v>
      </c>
      <c r="B48" s="331" t="s">
        <v>1101</v>
      </c>
      <c r="C48" s="331" t="s">
        <v>1102</v>
      </c>
      <c r="D48" s="331" t="s">
        <v>1171</v>
      </c>
      <c r="E48" s="331" t="s">
        <v>483</v>
      </c>
      <c r="F48" s="331" t="s">
        <v>35</v>
      </c>
      <c r="G48" s="331" t="s">
        <v>499</v>
      </c>
      <c r="H48" s="330" t="s">
        <v>1174</v>
      </c>
      <c r="I48" s="331"/>
      <c r="J48" s="331" t="s">
        <v>1093</v>
      </c>
      <c r="K48" s="332">
        <v>1</v>
      </c>
      <c r="L48" s="331" t="s">
        <v>1094</v>
      </c>
      <c r="M48" s="331" t="s">
        <v>539</v>
      </c>
      <c r="N48" s="331" t="s">
        <v>1095</v>
      </c>
      <c r="O48" s="165" t="s">
        <v>1096</v>
      </c>
      <c r="P48" s="165" t="s">
        <v>938</v>
      </c>
      <c r="Q48" s="165" t="s">
        <v>938</v>
      </c>
      <c r="R48" s="165" t="s">
        <v>938</v>
      </c>
      <c r="S48" s="165" t="s">
        <v>938</v>
      </c>
      <c r="T48" s="165" t="s">
        <v>1108</v>
      </c>
      <c r="U48" s="165" t="s">
        <v>936</v>
      </c>
      <c r="V48" s="165" t="s">
        <v>905</v>
      </c>
      <c r="W48" s="334" t="s">
        <v>1109</v>
      </c>
      <c r="X48" s="334" t="s">
        <v>1109</v>
      </c>
      <c r="Y48" s="335">
        <v>7</v>
      </c>
      <c r="Z48" s="165" t="s">
        <v>1097</v>
      </c>
      <c r="AA48" s="165" t="s">
        <v>1098</v>
      </c>
      <c r="AB48" s="165" t="s">
        <v>938</v>
      </c>
    </row>
    <row r="49" spans="1:28" ht="45" x14ac:dyDescent="0.25">
      <c r="A49" s="329" t="s">
        <v>1089</v>
      </c>
      <c r="B49" s="331" t="s">
        <v>1101</v>
      </c>
      <c r="C49" s="331" t="s">
        <v>1102</v>
      </c>
      <c r="D49" s="331" t="s">
        <v>1171</v>
      </c>
      <c r="E49" s="331" t="s">
        <v>483</v>
      </c>
      <c r="F49" s="331" t="s">
        <v>35</v>
      </c>
      <c r="G49" s="331" t="s">
        <v>499</v>
      </c>
      <c r="H49" s="330" t="s">
        <v>1175</v>
      </c>
      <c r="I49" s="331"/>
      <c r="J49" s="331" t="s">
        <v>1093</v>
      </c>
      <c r="K49" s="332">
        <v>1</v>
      </c>
      <c r="L49" s="331" t="s">
        <v>1094</v>
      </c>
      <c r="M49" s="331" t="s">
        <v>539</v>
      </c>
      <c r="N49" s="331" t="s">
        <v>1095</v>
      </c>
      <c r="O49" s="165" t="s">
        <v>1096</v>
      </c>
      <c r="P49" s="165" t="s">
        <v>938</v>
      </c>
      <c r="Q49" s="165" t="s">
        <v>938</v>
      </c>
      <c r="R49" s="165" t="s">
        <v>938</v>
      </c>
      <c r="S49" s="165" t="s">
        <v>938</v>
      </c>
      <c r="T49" s="165" t="s">
        <v>1108</v>
      </c>
      <c r="U49" s="165" t="s">
        <v>946</v>
      </c>
      <c r="V49" s="165" t="s">
        <v>905</v>
      </c>
      <c r="W49" s="334" t="s">
        <v>1109</v>
      </c>
      <c r="X49" s="334" t="s">
        <v>1109</v>
      </c>
      <c r="Y49" s="335">
        <v>7</v>
      </c>
      <c r="Z49" s="165" t="s">
        <v>1097</v>
      </c>
      <c r="AA49" s="165" t="s">
        <v>1098</v>
      </c>
      <c r="AB49" s="165"/>
    </row>
    <row r="50" spans="1:28" ht="45" x14ac:dyDescent="0.25">
      <c r="A50" s="329" t="s">
        <v>1089</v>
      </c>
      <c r="B50" s="331" t="s">
        <v>1101</v>
      </c>
      <c r="C50" s="331" t="s">
        <v>1102</v>
      </c>
      <c r="D50" s="331" t="s">
        <v>1178</v>
      </c>
      <c r="E50" s="331" t="s">
        <v>483</v>
      </c>
      <c r="F50" s="331" t="s">
        <v>79</v>
      </c>
      <c r="G50" s="331" t="s">
        <v>1179</v>
      </c>
      <c r="H50" s="330" t="s">
        <v>1180</v>
      </c>
      <c r="I50" s="331"/>
      <c r="J50" s="331" t="s">
        <v>1093</v>
      </c>
      <c r="K50" s="332">
        <v>1</v>
      </c>
      <c r="L50" s="331" t="s">
        <v>1137</v>
      </c>
      <c r="M50" s="331" t="s">
        <v>539</v>
      </c>
      <c r="N50" s="331" t="s">
        <v>1181</v>
      </c>
      <c r="O50" s="165" t="s">
        <v>1096</v>
      </c>
      <c r="P50" s="165" t="s">
        <v>938</v>
      </c>
      <c r="Q50" s="165" t="s">
        <v>938</v>
      </c>
      <c r="R50" s="165" t="s">
        <v>938</v>
      </c>
      <c r="S50" s="165" t="s">
        <v>938</v>
      </c>
      <c r="T50" s="165" t="s">
        <v>1108</v>
      </c>
      <c r="U50" s="165" t="s">
        <v>947</v>
      </c>
      <c r="V50" s="165" t="s">
        <v>930</v>
      </c>
      <c r="W50" s="334" t="s">
        <v>1109</v>
      </c>
      <c r="X50" s="334" t="s">
        <v>1109</v>
      </c>
      <c r="Y50" s="335">
        <v>7</v>
      </c>
      <c r="Z50" s="165" t="s">
        <v>938</v>
      </c>
      <c r="AA50" s="165" t="s">
        <v>1098</v>
      </c>
      <c r="AB50" s="165" t="s">
        <v>938</v>
      </c>
    </row>
    <row r="51" spans="1:28" ht="45" x14ac:dyDescent="0.25">
      <c r="A51" s="329" t="s">
        <v>1089</v>
      </c>
      <c r="B51" s="331" t="s">
        <v>1101</v>
      </c>
      <c r="C51" s="331" t="s">
        <v>1102</v>
      </c>
      <c r="D51" s="331" t="s">
        <v>1178</v>
      </c>
      <c r="E51" s="331" t="s">
        <v>483</v>
      </c>
      <c r="F51" s="331" t="s">
        <v>79</v>
      </c>
      <c r="G51" s="331" t="s">
        <v>1179</v>
      </c>
      <c r="H51" s="330" t="s">
        <v>1180</v>
      </c>
      <c r="I51" s="331"/>
      <c r="J51" s="331" t="s">
        <v>1093</v>
      </c>
      <c r="K51" s="332">
        <v>1</v>
      </c>
      <c r="L51" s="331" t="s">
        <v>1137</v>
      </c>
      <c r="M51" s="331" t="s">
        <v>539</v>
      </c>
      <c r="N51" s="331" t="s">
        <v>1181</v>
      </c>
      <c r="O51" s="165" t="s">
        <v>1096</v>
      </c>
      <c r="P51" s="165" t="s">
        <v>938</v>
      </c>
      <c r="Q51" s="165" t="s">
        <v>938</v>
      </c>
      <c r="R51" s="165" t="s">
        <v>938</v>
      </c>
      <c r="S51" s="165" t="s">
        <v>938</v>
      </c>
      <c r="T51" s="165" t="s">
        <v>1108</v>
      </c>
      <c r="U51" s="165" t="s">
        <v>948</v>
      </c>
      <c r="V51" s="165" t="s">
        <v>930</v>
      </c>
      <c r="W51" s="334" t="s">
        <v>1109</v>
      </c>
      <c r="X51" s="334" t="s">
        <v>1109</v>
      </c>
      <c r="Y51" s="335">
        <v>7</v>
      </c>
      <c r="Z51" s="165" t="s">
        <v>1182</v>
      </c>
      <c r="AA51" s="165" t="s">
        <v>1098</v>
      </c>
      <c r="AB51" s="165" t="s">
        <v>938</v>
      </c>
    </row>
    <row r="52" spans="1:28" ht="45" x14ac:dyDescent="0.25">
      <c r="A52" s="329" t="s">
        <v>1089</v>
      </c>
      <c r="B52" s="331" t="s">
        <v>1101</v>
      </c>
      <c r="C52" s="331" t="s">
        <v>1102</v>
      </c>
      <c r="D52" s="331" t="s">
        <v>1178</v>
      </c>
      <c r="E52" s="331" t="s">
        <v>483</v>
      </c>
      <c r="F52" s="331" t="s">
        <v>79</v>
      </c>
      <c r="G52" s="331" t="s">
        <v>1179</v>
      </c>
      <c r="H52" s="330" t="s">
        <v>1180</v>
      </c>
      <c r="I52" s="331"/>
      <c r="J52" s="331" t="s">
        <v>1093</v>
      </c>
      <c r="K52" s="332">
        <v>1</v>
      </c>
      <c r="L52" s="331" t="s">
        <v>1137</v>
      </c>
      <c r="M52" s="331" t="s">
        <v>539</v>
      </c>
      <c r="N52" s="331" t="s">
        <v>1181</v>
      </c>
      <c r="O52" s="165" t="s">
        <v>1096</v>
      </c>
      <c r="P52" s="165" t="s">
        <v>938</v>
      </c>
      <c r="Q52" s="165" t="s">
        <v>938</v>
      </c>
      <c r="R52" s="165" t="s">
        <v>938</v>
      </c>
      <c r="S52" s="165" t="s">
        <v>938</v>
      </c>
      <c r="T52" s="165" t="s">
        <v>1108</v>
      </c>
      <c r="U52" s="165" t="s">
        <v>947</v>
      </c>
      <c r="V52" s="165" t="s">
        <v>930</v>
      </c>
      <c r="W52" s="334" t="s">
        <v>1109</v>
      </c>
      <c r="X52" s="334" t="s">
        <v>1109</v>
      </c>
      <c r="Y52" s="335">
        <v>7</v>
      </c>
      <c r="Z52" s="165" t="s">
        <v>1183</v>
      </c>
      <c r="AA52" s="165" t="s">
        <v>1098</v>
      </c>
      <c r="AB52" s="165" t="s">
        <v>938</v>
      </c>
    </row>
    <row r="53" spans="1:28" ht="45" x14ac:dyDescent="0.25">
      <c r="A53" s="329" t="s">
        <v>1089</v>
      </c>
      <c r="B53" s="331" t="s">
        <v>1140</v>
      </c>
      <c r="C53" s="331" t="s">
        <v>1141</v>
      </c>
      <c r="D53" s="331" t="s">
        <v>1191</v>
      </c>
      <c r="E53" s="331" t="s">
        <v>483</v>
      </c>
      <c r="F53" s="331" t="s">
        <v>158</v>
      </c>
      <c r="G53" s="331" t="s">
        <v>160</v>
      </c>
      <c r="H53" s="330" t="s">
        <v>1192</v>
      </c>
      <c r="I53" s="331"/>
      <c r="J53" s="331" t="s">
        <v>1093</v>
      </c>
      <c r="K53" s="332">
        <v>1</v>
      </c>
      <c r="L53" s="331" t="s">
        <v>1137</v>
      </c>
      <c r="M53" s="331" t="s">
        <v>540</v>
      </c>
      <c r="N53" s="331" t="s">
        <v>1181</v>
      </c>
      <c r="O53" s="165" t="s">
        <v>1096</v>
      </c>
      <c r="P53" s="165" t="s">
        <v>938</v>
      </c>
      <c r="Q53" s="165" t="s">
        <v>938</v>
      </c>
      <c r="R53" s="165" t="s">
        <v>938</v>
      </c>
      <c r="S53" s="165" t="s">
        <v>938</v>
      </c>
      <c r="T53" s="165" t="s">
        <v>938</v>
      </c>
      <c r="U53" s="165" t="s">
        <v>949</v>
      </c>
      <c r="V53" s="165" t="s">
        <v>911</v>
      </c>
      <c r="W53" s="334">
        <v>0.29166666666666702</v>
      </c>
      <c r="X53" s="334">
        <v>0.91666666666666696</v>
      </c>
      <c r="Y53" s="335">
        <v>7</v>
      </c>
      <c r="Z53" s="165" t="s">
        <v>1110</v>
      </c>
      <c r="AA53" s="165" t="s">
        <v>1186</v>
      </c>
      <c r="AB53" s="165" t="s">
        <v>1193</v>
      </c>
    </row>
    <row r="54" spans="1:28" ht="45" x14ac:dyDescent="0.25">
      <c r="A54" s="329" t="s">
        <v>1089</v>
      </c>
      <c r="B54" s="331" t="s">
        <v>1140</v>
      </c>
      <c r="C54" s="331" t="s">
        <v>1141</v>
      </c>
      <c r="D54" s="331" t="s">
        <v>1191</v>
      </c>
      <c r="E54" s="331" t="s">
        <v>483</v>
      </c>
      <c r="F54" s="331" t="s">
        <v>158</v>
      </c>
      <c r="G54" s="331" t="s">
        <v>160</v>
      </c>
      <c r="H54" s="330" t="s">
        <v>1194</v>
      </c>
      <c r="I54" s="331"/>
      <c r="J54" s="331" t="s">
        <v>1093</v>
      </c>
      <c r="K54" s="332">
        <v>1</v>
      </c>
      <c r="L54" s="331" t="s">
        <v>1137</v>
      </c>
      <c r="M54" s="331" t="s">
        <v>540</v>
      </c>
      <c r="N54" s="331" t="s">
        <v>1181</v>
      </c>
      <c r="O54" s="165" t="s">
        <v>1096</v>
      </c>
      <c r="P54" s="165" t="s">
        <v>938</v>
      </c>
      <c r="Q54" s="165" t="s">
        <v>938</v>
      </c>
      <c r="R54" s="165" t="s">
        <v>938</v>
      </c>
      <c r="S54" s="165" t="s">
        <v>938</v>
      </c>
      <c r="T54" s="165" t="s">
        <v>938</v>
      </c>
      <c r="U54" s="165" t="s">
        <v>949</v>
      </c>
      <c r="V54" s="165" t="s">
        <v>911</v>
      </c>
      <c r="W54" s="334">
        <v>0.29166666666666702</v>
      </c>
      <c r="X54" s="334">
        <v>0.91666666666666696</v>
      </c>
      <c r="Y54" s="335">
        <v>6</v>
      </c>
      <c r="Z54" s="165" t="s">
        <v>1110</v>
      </c>
      <c r="AA54" s="165" t="s">
        <v>1186</v>
      </c>
      <c r="AB54" s="165" t="s">
        <v>1193</v>
      </c>
    </row>
    <row r="55" spans="1:28" ht="45" x14ac:dyDescent="0.25">
      <c r="A55" s="329" t="s">
        <v>1089</v>
      </c>
      <c r="B55" s="331" t="s">
        <v>1140</v>
      </c>
      <c r="C55" s="331" t="s">
        <v>1141</v>
      </c>
      <c r="D55" s="331" t="s">
        <v>1191</v>
      </c>
      <c r="E55" s="331" t="s">
        <v>483</v>
      </c>
      <c r="F55" s="331" t="s">
        <v>158</v>
      </c>
      <c r="G55" s="331" t="s">
        <v>160</v>
      </c>
      <c r="H55" s="330" t="s">
        <v>1195</v>
      </c>
      <c r="I55" s="331"/>
      <c r="J55" s="331" t="s">
        <v>1093</v>
      </c>
      <c r="K55" s="332">
        <v>1</v>
      </c>
      <c r="L55" s="331" t="s">
        <v>1137</v>
      </c>
      <c r="M55" s="331" t="s">
        <v>540</v>
      </c>
      <c r="N55" s="331" t="s">
        <v>1181</v>
      </c>
      <c r="O55" s="165" t="s">
        <v>1096</v>
      </c>
      <c r="P55" s="165" t="s">
        <v>938</v>
      </c>
      <c r="Q55" s="165" t="s">
        <v>938</v>
      </c>
      <c r="R55" s="165" t="s">
        <v>938</v>
      </c>
      <c r="S55" s="165" t="s">
        <v>938</v>
      </c>
      <c r="T55" s="165" t="s">
        <v>938</v>
      </c>
      <c r="U55" s="165" t="s">
        <v>949</v>
      </c>
      <c r="V55" s="165" t="s">
        <v>911</v>
      </c>
      <c r="W55" s="334">
        <v>0.29166666666666702</v>
      </c>
      <c r="X55" s="334">
        <v>0.91666666666666696</v>
      </c>
      <c r="Y55" s="335">
        <v>6</v>
      </c>
      <c r="Z55" s="165" t="s">
        <v>1110</v>
      </c>
      <c r="AA55" s="165" t="s">
        <v>1186</v>
      </c>
      <c r="AB55" s="165" t="s">
        <v>1196</v>
      </c>
    </row>
    <row r="56" spans="1:28" ht="90" x14ac:dyDescent="0.25">
      <c r="A56" s="329" t="s">
        <v>1089</v>
      </c>
      <c r="B56" s="331" t="s">
        <v>1197</v>
      </c>
      <c r="C56" s="331" t="s">
        <v>1198</v>
      </c>
      <c r="D56" s="331" t="s">
        <v>1199</v>
      </c>
      <c r="E56" s="331" t="s">
        <v>1151</v>
      </c>
      <c r="F56" s="331" t="s">
        <v>513</v>
      </c>
      <c r="G56" s="331" t="s">
        <v>1200</v>
      </c>
      <c r="H56" s="330" t="s">
        <v>1201</v>
      </c>
      <c r="I56" s="331"/>
      <c r="J56" s="331" t="s">
        <v>1093</v>
      </c>
      <c r="K56" s="332">
        <v>1</v>
      </c>
      <c r="L56" s="331" t="s">
        <v>1202</v>
      </c>
      <c r="M56" s="331" t="s">
        <v>540</v>
      </c>
      <c r="N56" s="331" t="s">
        <v>1203</v>
      </c>
      <c r="O56" s="168"/>
      <c r="P56" s="168"/>
      <c r="Q56" s="168"/>
      <c r="R56" s="168"/>
      <c r="S56" s="168"/>
      <c r="T56" s="168"/>
      <c r="U56" s="168" t="s">
        <v>1204</v>
      </c>
      <c r="V56" s="168" t="s">
        <v>933</v>
      </c>
      <c r="W56" s="344">
        <v>0.20833333333333301</v>
      </c>
      <c r="X56" s="344">
        <v>0.625</v>
      </c>
      <c r="Y56" s="345">
        <v>7</v>
      </c>
      <c r="Z56" s="168" t="s">
        <v>938</v>
      </c>
      <c r="AA56" s="168" t="s">
        <v>938</v>
      </c>
      <c r="AB56" s="168" t="s">
        <v>1205</v>
      </c>
    </row>
    <row r="57" spans="1:28" ht="45" x14ac:dyDescent="0.25">
      <c r="A57" s="329" t="s">
        <v>1089</v>
      </c>
      <c r="B57" s="331" t="s">
        <v>1101</v>
      </c>
      <c r="C57" s="331" t="s">
        <v>1102</v>
      </c>
      <c r="D57" s="331" t="s">
        <v>1206</v>
      </c>
      <c r="E57" s="331" t="s">
        <v>483</v>
      </c>
      <c r="F57" s="331" t="s">
        <v>35</v>
      </c>
      <c r="G57" s="331" t="s">
        <v>499</v>
      </c>
      <c r="H57" s="330" t="s">
        <v>1207</v>
      </c>
      <c r="I57" s="331"/>
      <c r="J57" s="331" t="s">
        <v>1093</v>
      </c>
      <c r="K57" s="332">
        <v>1</v>
      </c>
      <c r="L57" s="331" t="s">
        <v>1208</v>
      </c>
      <c r="M57" s="331" t="s">
        <v>539</v>
      </c>
      <c r="N57" s="331" t="s">
        <v>1209</v>
      </c>
      <c r="O57" s="165" t="s">
        <v>1096</v>
      </c>
      <c r="P57" s="343" t="s">
        <v>938</v>
      </c>
      <c r="Q57" s="343" t="s">
        <v>938</v>
      </c>
      <c r="R57" s="343" t="s">
        <v>938</v>
      </c>
      <c r="S57" s="343" t="s">
        <v>938</v>
      </c>
      <c r="T57" s="343" t="s">
        <v>1108</v>
      </c>
      <c r="U57" s="343" t="s">
        <v>950</v>
      </c>
      <c r="V57" s="343" t="s">
        <v>911</v>
      </c>
      <c r="W57" s="346" t="s">
        <v>1109</v>
      </c>
      <c r="X57" s="346" t="s">
        <v>1109</v>
      </c>
      <c r="Y57" s="335">
        <v>7</v>
      </c>
      <c r="Z57" s="347" t="s">
        <v>938</v>
      </c>
      <c r="AA57" s="347" t="s">
        <v>938</v>
      </c>
      <c r="AB57" s="165" t="s">
        <v>1210</v>
      </c>
    </row>
    <row r="58" spans="1:28" ht="45" x14ac:dyDescent="0.25">
      <c r="A58" s="329" t="s">
        <v>1089</v>
      </c>
      <c r="B58" s="331" t="s">
        <v>1101</v>
      </c>
      <c r="C58" s="331" t="s">
        <v>1102</v>
      </c>
      <c r="D58" s="331" t="s">
        <v>1206</v>
      </c>
      <c r="E58" s="331" t="s">
        <v>483</v>
      </c>
      <c r="F58" s="331" t="s">
        <v>35</v>
      </c>
      <c r="G58" s="331" t="s">
        <v>499</v>
      </c>
      <c r="H58" s="330" t="s">
        <v>1211</v>
      </c>
      <c r="I58" s="331"/>
      <c r="J58" s="331" t="s">
        <v>1093</v>
      </c>
      <c r="K58" s="332">
        <v>1</v>
      </c>
      <c r="L58" s="331" t="s">
        <v>1208</v>
      </c>
      <c r="M58" s="331" t="s">
        <v>539</v>
      </c>
      <c r="N58" s="331" t="s">
        <v>1209</v>
      </c>
      <c r="O58" s="165" t="s">
        <v>1096</v>
      </c>
      <c r="P58" s="165" t="s">
        <v>938</v>
      </c>
      <c r="Q58" s="165" t="s">
        <v>938</v>
      </c>
      <c r="R58" s="165" t="s">
        <v>938</v>
      </c>
      <c r="S58" s="165" t="s">
        <v>938</v>
      </c>
      <c r="T58" s="165" t="s">
        <v>1108</v>
      </c>
      <c r="U58" s="165" t="s">
        <v>949</v>
      </c>
      <c r="V58" s="165" t="s">
        <v>930</v>
      </c>
      <c r="W58" s="334" t="s">
        <v>1109</v>
      </c>
      <c r="X58" s="334" t="s">
        <v>1109</v>
      </c>
      <c r="Y58" s="335" t="s">
        <v>938</v>
      </c>
      <c r="Z58" s="165" t="s">
        <v>938</v>
      </c>
      <c r="AA58" s="165" t="s">
        <v>938</v>
      </c>
      <c r="AB58" s="165" t="s">
        <v>938</v>
      </c>
    </row>
    <row r="59" spans="1:28" ht="45" x14ac:dyDescent="0.25">
      <c r="A59" s="329" t="s">
        <v>1089</v>
      </c>
      <c r="B59" s="331" t="s">
        <v>1101</v>
      </c>
      <c r="C59" s="331" t="s">
        <v>1102</v>
      </c>
      <c r="D59" s="331" t="s">
        <v>1206</v>
      </c>
      <c r="E59" s="331" t="s">
        <v>483</v>
      </c>
      <c r="F59" s="331" t="s">
        <v>35</v>
      </c>
      <c r="G59" s="331" t="s">
        <v>499</v>
      </c>
      <c r="H59" s="330" t="s">
        <v>1212</v>
      </c>
      <c r="I59" s="331"/>
      <c r="J59" s="331" t="s">
        <v>1093</v>
      </c>
      <c r="K59" s="332">
        <v>1</v>
      </c>
      <c r="L59" s="331" t="s">
        <v>1208</v>
      </c>
      <c r="M59" s="331" t="s">
        <v>539</v>
      </c>
      <c r="N59" s="331" t="s">
        <v>1209</v>
      </c>
      <c r="O59" s="165" t="s">
        <v>1096</v>
      </c>
      <c r="P59" s="165" t="s">
        <v>938</v>
      </c>
      <c r="Q59" s="165" t="s">
        <v>938</v>
      </c>
      <c r="R59" s="165" t="s">
        <v>938</v>
      </c>
      <c r="S59" s="165" t="s">
        <v>938</v>
      </c>
      <c r="T59" s="165" t="s">
        <v>1108</v>
      </c>
      <c r="U59" s="165" t="s">
        <v>951</v>
      </c>
      <c r="V59" s="165" t="s">
        <v>911</v>
      </c>
      <c r="W59" s="334" t="s">
        <v>1109</v>
      </c>
      <c r="X59" s="334" t="s">
        <v>1109</v>
      </c>
      <c r="Y59" s="335">
        <v>7</v>
      </c>
      <c r="Z59" s="165" t="s">
        <v>938</v>
      </c>
      <c r="AA59" s="165" t="s">
        <v>938</v>
      </c>
      <c r="AB59" s="165" t="s">
        <v>1210</v>
      </c>
    </row>
    <row r="60" spans="1:28" ht="45" x14ac:dyDescent="0.25">
      <c r="A60" s="329" t="s">
        <v>1089</v>
      </c>
      <c r="B60" s="331" t="s">
        <v>1101</v>
      </c>
      <c r="C60" s="331" t="s">
        <v>1102</v>
      </c>
      <c r="D60" s="331" t="s">
        <v>1206</v>
      </c>
      <c r="E60" s="331" t="s">
        <v>483</v>
      </c>
      <c r="F60" s="331" t="s">
        <v>35</v>
      </c>
      <c r="G60" s="331" t="s">
        <v>499</v>
      </c>
      <c r="H60" s="330" t="s">
        <v>1213</v>
      </c>
      <c r="I60" s="331"/>
      <c r="J60" s="331" t="s">
        <v>1093</v>
      </c>
      <c r="K60" s="332">
        <v>1</v>
      </c>
      <c r="L60" s="331" t="s">
        <v>1208</v>
      </c>
      <c r="M60" s="331" t="s">
        <v>539</v>
      </c>
      <c r="N60" s="331" t="s">
        <v>1209</v>
      </c>
      <c r="O60" s="165" t="s">
        <v>1096</v>
      </c>
      <c r="P60" s="165" t="s">
        <v>938</v>
      </c>
      <c r="Q60" s="165" t="s">
        <v>938</v>
      </c>
      <c r="R60" s="165" t="s">
        <v>938</v>
      </c>
      <c r="S60" s="165" t="s">
        <v>938</v>
      </c>
      <c r="T60" s="165" t="s">
        <v>1108</v>
      </c>
      <c r="U60" s="165" t="s">
        <v>952</v>
      </c>
      <c r="V60" s="165" t="s">
        <v>911</v>
      </c>
      <c r="W60" s="334" t="s">
        <v>1109</v>
      </c>
      <c r="X60" s="334" t="s">
        <v>1109</v>
      </c>
      <c r="Y60" s="335">
        <v>7</v>
      </c>
      <c r="Z60" s="165" t="s">
        <v>938</v>
      </c>
      <c r="AA60" s="165" t="s">
        <v>938</v>
      </c>
      <c r="AB60" s="165" t="s">
        <v>1210</v>
      </c>
    </row>
    <row r="61" spans="1:28" ht="45" x14ac:dyDescent="0.25">
      <c r="A61" s="329" t="s">
        <v>1089</v>
      </c>
      <c r="B61" s="331" t="s">
        <v>1140</v>
      </c>
      <c r="C61" s="331" t="s">
        <v>1141</v>
      </c>
      <c r="D61" s="331" t="s">
        <v>1214</v>
      </c>
      <c r="E61" s="331" t="s">
        <v>483</v>
      </c>
      <c r="F61" s="331" t="s">
        <v>108</v>
      </c>
      <c r="G61" s="331" t="s">
        <v>156</v>
      </c>
      <c r="H61" s="330" t="s">
        <v>1217</v>
      </c>
      <c r="I61" s="331"/>
      <c r="J61" s="331" t="s">
        <v>1093</v>
      </c>
      <c r="K61" s="332">
        <v>1</v>
      </c>
      <c r="L61" s="331" t="s">
        <v>1208</v>
      </c>
      <c r="M61" s="331" t="s">
        <v>540</v>
      </c>
      <c r="N61" s="331" t="s">
        <v>1215</v>
      </c>
      <c r="O61" s="165" t="s">
        <v>1096</v>
      </c>
      <c r="P61" s="165" t="s">
        <v>938</v>
      </c>
      <c r="Q61" s="165" t="s">
        <v>938</v>
      </c>
      <c r="R61" s="165" t="s">
        <v>938</v>
      </c>
      <c r="S61" s="165" t="s">
        <v>938</v>
      </c>
      <c r="T61" s="165" t="s">
        <v>1108</v>
      </c>
      <c r="U61" s="165" t="s">
        <v>953</v>
      </c>
      <c r="V61" s="165" t="s">
        <v>911</v>
      </c>
      <c r="W61" s="334">
        <v>0.45833333333333298</v>
      </c>
      <c r="X61" s="334">
        <v>0.875</v>
      </c>
      <c r="Y61" s="335">
        <v>7</v>
      </c>
      <c r="Z61" s="165" t="s">
        <v>938</v>
      </c>
      <c r="AA61" s="165" t="s">
        <v>938</v>
      </c>
      <c r="AB61" s="165" t="s">
        <v>1216</v>
      </c>
    </row>
    <row r="62" spans="1:28" ht="90" x14ac:dyDescent="0.25">
      <c r="A62" s="329" t="s">
        <v>1089</v>
      </c>
      <c r="B62" s="331" t="s">
        <v>1101</v>
      </c>
      <c r="C62" s="337" t="s">
        <v>1102</v>
      </c>
      <c r="D62" s="337" t="s">
        <v>1221</v>
      </c>
      <c r="E62" s="337" t="s">
        <v>1151</v>
      </c>
      <c r="F62" s="337" t="s">
        <v>1152</v>
      </c>
      <c r="G62" s="337" t="s">
        <v>1153</v>
      </c>
      <c r="H62" s="337" t="s">
        <v>1222</v>
      </c>
      <c r="I62" s="331"/>
      <c r="J62" s="331" t="s">
        <v>1093</v>
      </c>
      <c r="K62" s="338">
        <v>1</v>
      </c>
      <c r="L62" s="331" t="s">
        <v>1094</v>
      </c>
      <c r="M62" s="331" t="s">
        <v>539</v>
      </c>
      <c r="N62" s="337" t="s">
        <v>1095</v>
      </c>
      <c r="O62" s="348"/>
      <c r="P62" s="348"/>
      <c r="Q62" s="348"/>
      <c r="R62" s="348"/>
      <c r="S62" s="348"/>
      <c r="T62" s="348"/>
      <c r="U62" s="348"/>
      <c r="V62" s="348"/>
      <c r="W62" s="349"/>
      <c r="X62" s="349"/>
      <c r="Y62" s="350"/>
      <c r="Z62" s="348"/>
      <c r="AA62" s="348"/>
      <c r="AB62" s="348"/>
    </row>
    <row r="63" spans="1:28" ht="45" x14ac:dyDescent="0.25">
      <c r="A63" s="329" t="s">
        <v>1089</v>
      </c>
      <c r="B63" s="331" t="s">
        <v>1140</v>
      </c>
      <c r="C63" s="331" t="s">
        <v>1141</v>
      </c>
      <c r="D63" s="331" t="s">
        <v>1223</v>
      </c>
      <c r="E63" s="331" t="s">
        <v>483</v>
      </c>
      <c r="F63" s="331" t="s">
        <v>108</v>
      </c>
      <c r="G63" s="331" t="s">
        <v>487</v>
      </c>
      <c r="H63" s="330" t="s">
        <v>1224</v>
      </c>
      <c r="I63" s="331"/>
      <c r="J63" s="331" t="s">
        <v>1093</v>
      </c>
      <c r="K63" s="332">
        <v>1</v>
      </c>
      <c r="L63" s="331" t="s">
        <v>1094</v>
      </c>
      <c r="M63" s="331" t="s">
        <v>539</v>
      </c>
      <c r="N63" s="331" t="s">
        <v>1095</v>
      </c>
      <c r="O63" s="165" t="s">
        <v>1096</v>
      </c>
      <c r="P63" s="165" t="s">
        <v>938</v>
      </c>
      <c r="Q63" s="165" t="s">
        <v>938</v>
      </c>
      <c r="R63" s="165" t="s">
        <v>938</v>
      </c>
      <c r="S63" s="165" t="s">
        <v>938</v>
      </c>
      <c r="T63" s="165" t="s">
        <v>1108</v>
      </c>
      <c r="U63" s="165" t="s">
        <v>954</v>
      </c>
      <c r="V63" s="165" t="s">
        <v>930</v>
      </c>
      <c r="W63" s="334">
        <v>0.4375</v>
      </c>
      <c r="X63" s="334">
        <v>0.91666666666666696</v>
      </c>
      <c r="Y63" s="335">
        <v>7</v>
      </c>
      <c r="Z63" s="165" t="s">
        <v>1097</v>
      </c>
      <c r="AA63" s="165" t="s">
        <v>1098</v>
      </c>
      <c r="AB63" s="165" t="s">
        <v>938</v>
      </c>
    </row>
    <row r="64" spans="1:28" ht="45" x14ac:dyDescent="0.25">
      <c r="A64" s="329" t="s">
        <v>1089</v>
      </c>
      <c r="B64" s="331" t="s">
        <v>1140</v>
      </c>
      <c r="C64" s="331" t="s">
        <v>1141</v>
      </c>
      <c r="D64" s="331" t="s">
        <v>1223</v>
      </c>
      <c r="E64" s="331" t="s">
        <v>483</v>
      </c>
      <c r="F64" s="331" t="s">
        <v>108</v>
      </c>
      <c r="G64" s="331" t="s">
        <v>487</v>
      </c>
      <c r="H64" s="330" t="s">
        <v>1225</v>
      </c>
      <c r="I64" s="331"/>
      <c r="J64" s="331" t="s">
        <v>1093</v>
      </c>
      <c r="K64" s="332">
        <v>1</v>
      </c>
      <c r="L64" s="331" t="s">
        <v>1094</v>
      </c>
      <c r="M64" s="331" t="s">
        <v>539</v>
      </c>
      <c r="N64" s="331" t="s">
        <v>1095</v>
      </c>
      <c r="O64" s="165" t="s">
        <v>1096</v>
      </c>
      <c r="P64" s="165" t="s">
        <v>938</v>
      </c>
      <c r="Q64" s="165" t="s">
        <v>938</v>
      </c>
      <c r="R64" s="165" t="s">
        <v>938</v>
      </c>
      <c r="S64" s="165" t="s">
        <v>938</v>
      </c>
      <c r="T64" s="165" t="s">
        <v>1108</v>
      </c>
      <c r="U64" s="165" t="s">
        <v>954</v>
      </c>
      <c r="V64" s="165" t="s">
        <v>930</v>
      </c>
      <c r="W64" s="334">
        <v>0.4375</v>
      </c>
      <c r="X64" s="334">
        <v>0.91666666666666696</v>
      </c>
      <c r="Y64" s="335">
        <v>7</v>
      </c>
      <c r="Z64" s="165" t="s">
        <v>1097</v>
      </c>
      <c r="AA64" s="165" t="s">
        <v>1098</v>
      </c>
      <c r="AB64" s="165" t="s">
        <v>938</v>
      </c>
    </row>
    <row r="65" spans="1:28" ht="45" x14ac:dyDescent="0.25">
      <c r="A65" s="329" t="s">
        <v>1089</v>
      </c>
      <c r="B65" s="331" t="s">
        <v>1140</v>
      </c>
      <c r="C65" s="331" t="s">
        <v>1141</v>
      </c>
      <c r="D65" s="331" t="s">
        <v>1223</v>
      </c>
      <c r="E65" s="331" t="s">
        <v>483</v>
      </c>
      <c r="F65" s="331" t="s">
        <v>108</v>
      </c>
      <c r="G65" s="331" t="s">
        <v>487</v>
      </c>
      <c r="H65" s="330" t="s">
        <v>1226</v>
      </c>
      <c r="I65" s="331"/>
      <c r="J65" s="331" t="s">
        <v>1093</v>
      </c>
      <c r="K65" s="332">
        <v>1</v>
      </c>
      <c r="L65" s="331" t="s">
        <v>1094</v>
      </c>
      <c r="M65" s="331" t="s">
        <v>539</v>
      </c>
      <c r="N65" s="331" t="s">
        <v>1095</v>
      </c>
      <c r="O65" s="165" t="s">
        <v>1096</v>
      </c>
      <c r="P65" s="165" t="s">
        <v>938</v>
      </c>
      <c r="Q65" s="165" t="s">
        <v>938</v>
      </c>
      <c r="R65" s="165" t="s">
        <v>938</v>
      </c>
      <c r="S65" s="165" t="s">
        <v>938</v>
      </c>
      <c r="T65" s="165" t="s">
        <v>1108</v>
      </c>
      <c r="U65" s="165" t="s">
        <v>954</v>
      </c>
      <c r="V65" s="165" t="s">
        <v>930</v>
      </c>
      <c r="W65" s="334">
        <v>0.4375</v>
      </c>
      <c r="X65" s="334">
        <v>0.91666666666666696</v>
      </c>
      <c r="Y65" s="335">
        <v>7</v>
      </c>
      <c r="Z65" s="165" t="s">
        <v>1097</v>
      </c>
      <c r="AA65" s="165" t="s">
        <v>1098</v>
      </c>
      <c r="AB65" s="165" t="s">
        <v>938</v>
      </c>
    </row>
    <row r="66" spans="1:28" ht="45" x14ac:dyDescent="0.25">
      <c r="A66" s="329" t="s">
        <v>1089</v>
      </c>
      <c r="B66" s="331" t="s">
        <v>1133</v>
      </c>
      <c r="C66" s="331" t="s">
        <v>1134</v>
      </c>
      <c r="D66" s="331" t="s">
        <v>1230</v>
      </c>
      <c r="E66" s="331" t="s">
        <v>483</v>
      </c>
      <c r="F66" s="331" t="s">
        <v>209</v>
      </c>
      <c r="G66" s="331" t="s">
        <v>819</v>
      </c>
      <c r="H66" s="330" t="s">
        <v>1231</v>
      </c>
      <c r="I66" s="331"/>
      <c r="J66" s="331" t="s">
        <v>1093</v>
      </c>
      <c r="K66" s="332">
        <v>1</v>
      </c>
      <c r="L66" s="331" t="s">
        <v>1106</v>
      </c>
      <c r="M66" s="331" t="s">
        <v>531</v>
      </c>
      <c r="N66" s="331" t="s">
        <v>1181</v>
      </c>
      <c r="O66" s="168" t="s">
        <v>1096</v>
      </c>
      <c r="P66" s="168" t="s">
        <v>938</v>
      </c>
      <c r="Q66" s="168" t="s">
        <v>938</v>
      </c>
      <c r="R66" s="168" t="s">
        <v>938</v>
      </c>
      <c r="S66" s="168" t="s">
        <v>938</v>
      </c>
      <c r="T66" s="168" t="s">
        <v>1108</v>
      </c>
      <c r="U66" s="168" t="s">
        <v>938</v>
      </c>
      <c r="V66" s="168" t="s">
        <v>938</v>
      </c>
      <c r="W66" s="168" t="s">
        <v>938</v>
      </c>
      <c r="X66" s="168" t="s">
        <v>938</v>
      </c>
      <c r="Y66" s="168" t="s">
        <v>938</v>
      </c>
      <c r="Z66" s="168" t="s">
        <v>938</v>
      </c>
      <c r="AA66" s="168" t="s">
        <v>938</v>
      </c>
      <c r="AB66" s="168" t="s">
        <v>1232</v>
      </c>
    </row>
    <row r="67" spans="1:28" ht="60" x14ac:dyDescent="0.25">
      <c r="A67" s="329" t="s">
        <v>1089</v>
      </c>
      <c r="B67" s="331" t="s">
        <v>1176</v>
      </c>
      <c r="C67" s="331" t="s">
        <v>1177</v>
      </c>
      <c r="D67" s="331" t="s">
        <v>1234</v>
      </c>
      <c r="E67" s="331" t="s">
        <v>483</v>
      </c>
      <c r="F67" s="331" t="s">
        <v>35</v>
      </c>
      <c r="G67" s="331" t="s">
        <v>49</v>
      </c>
      <c r="H67" s="330" t="s">
        <v>1235</v>
      </c>
      <c r="I67" s="331"/>
      <c r="J67" s="331" t="s">
        <v>1093</v>
      </c>
      <c r="K67" s="332">
        <v>1</v>
      </c>
      <c r="L67" s="331" t="s">
        <v>1094</v>
      </c>
      <c r="M67" s="331" t="s">
        <v>522</v>
      </c>
      <c r="N67" s="331" t="s">
        <v>1095</v>
      </c>
      <c r="O67" s="165" t="s">
        <v>1096</v>
      </c>
      <c r="P67" s="165" t="s">
        <v>938</v>
      </c>
      <c r="Q67" s="165" t="s">
        <v>938</v>
      </c>
      <c r="R67" s="165" t="s">
        <v>938</v>
      </c>
      <c r="S67" s="165" t="s">
        <v>938</v>
      </c>
      <c r="T67" s="165" t="s">
        <v>1108</v>
      </c>
      <c r="U67" s="165" t="s">
        <v>955</v>
      </c>
      <c r="V67" s="165" t="s">
        <v>911</v>
      </c>
      <c r="W67" s="334">
        <v>0.375</v>
      </c>
      <c r="X67" s="334">
        <v>0.5</v>
      </c>
      <c r="Y67" s="335">
        <v>4</v>
      </c>
      <c r="Z67" s="165" t="s">
        <v>938</v>
      </c>
      <c r="AA67" s="165" t="s">
        <v>938</v>
      </c>
      <c r="AB67" s="165" t="s">
        <v>1236</v>
      </c>
    </row>
    <row r="68" spans="1:28" ht="60" x14ac:dyDescent="0.25">
      <c r="A68" s="329" t="s">
        <v>1089</v>
      </c>
      <c r="B68" s="331" t="s">
        <v>1176</v>
      </c>
      <c r="C68" s="331" t="s">
        <v>1177</v>
      </c>
      <c r="D68" s="331" t="s">
        <v>1234</v>
      </c>
      <c r="E68" s="331" t="s">
        <v>483</v>
      </c>
      <c r="F68" s="331" t="s">
        <v>35</v>
      </c>
      <c r="G68" s="331" t="s">
        <v>49</v>
      </c>
      <c r="H68" s="330" t="s">
        <v>1237</v>
      </c>
      <c r="I68" s="331"/>
      <c r="J68" s="331" t="s">
        <v>1093</v>
      </c>
      <c r="K68" s="332">
        <v>1</v>
      </c>
      <c r="L68" s="331" t="s">
        <v>1094</v>
      </c>
      <c r="M68" s="331" t="s">
        <v>522</v>
      </c>
      <c r="N68" s="331" t="s">
        <v>1095</v>
      </c>
      <c r="O68" s="165" t="s">
        <v>1096</v>
      </c>
      <c r="P68" s="165" t="s">
        <v>938</v>
      </c>
      <c r="Q68" s="165" t="s">
        <v>938</v>
      </c>
      <c r="R68" s="165" t="s">
        <v>938</v>
      </c>
      <c r="S68" s="165" t="s">
        <v>938</v>
      </c>
      <c r="T68" s="165" t="s">
        <v>1108</v>
      </c>
      <c r="U68" s="165" t="s">
        <v>955</v>
      </c>
      <c r="V68" s="165" t="s">
        <v>911</v>
      </c>
      <c r="W68" s="334">
        <v>0.375</v>
      </c>
      <c r="X68" s="334">
        <v>0.5</v>
      </c>
      <c r="Y68" s="335">
        <v>4</v>
      </c>
      <c r="Z68" s="165" t="s">
        <v>938</v>
      </c>
      <c r="AA68" s="165" t="s">
        <v>938</v>
      </c>
      <c r="AB68" s="165" t="s">
        <v>1236</v>
      </c>
    </row>
    <row r="69" spans="1:28" ht="45" x14ac:dyDescent="0.25">
      <c r="A69" s="329" t="s">
        <v>1089</v>
      </c>
      <c r="B69" s="331" t="s">
        <v>1140</v>
      </c>
      <c r="C69" s="331" t="s">
        <v>1141</v>
      </c>
      <c r="D69" s="331" t="s">
        <v>1238</v>
      </c>
      <c r="E69" s="331" t="s">
        <v>483</v>
      </c>
      <c r="F69" s="331" t="s">
        <v>79</v>
      </c>
      <c r="G69" s="331" t="s">
        <v>1239</v>
      </c>
      <c r="H69" s="330" t="s">
        <v>1240</v>
      </c>
      <c r="I69" s="331"/>
      <c r="J69" s="331" t="s">
        <v>1093</v>
      </c>
      <c r="K69" s="332">
        <v>1</v>
      </c>
      <c r="L69" s="331" t="s">
        <v>1094</v>
      </c>
      <c r="M69" s="331" t="s">
        <v>539</v>
      </c>
      <c r="N69" s="331" t="s">
        <v>1095</v>
      </c>
      <c r="O69" s="165" t="s">
        <v>1096</v>
      </c>
      <c r="P69" s="165" t="s">
        <v>938</v>
      </c>
      <c r="Q69" s="165" t="s">
        <v>938</v>
      </c>
      <c r="R69" s="165" t="s">
        <v>938</v>
      </c>
      <c r="S69" s="165" t="s">
        <v>938</v>
      </c>
      <c r="T69" s="165" t="s">
        <v>1108</v>
      </c>
      <c r="U69" s="165" t="s">
        <v>956</v>
      </c>
      <c r="V69" s="165" t="s">
        <v>930</v>
      </c>
      <c r="W69" s="334">
        <v>0.375</v>
      </c>
      <c r="X69" s="334">
        <v>1</v>
      </c>
      <c r="Y69" s="335">
        <v>7</v>
      </c>
      <c r="Z69" s="165" t="s">
        <v>938</v>
      </c>
      <c r="AA69" s="165" t="s">
        <v>938</v>
      </c>
      <c r="AB69" s="165" t="s">
        <v>1241</v>
      </c>
    </row>
    <row r="70" spans="1:28" ht="45" x14ac:dyDescent="0.25">
      <c r="A70" s="329" t="s">
        <v>1089</v>
      </c>
      <c r="B70" s="331" t="s">
        <v>1140</v>
      </c>
      <c r="C70" s="331" t="s">
        <v>1141</v>
      </c>
      <c r="D70" s="331" t="s">
        <v>1238</v>
      </c>
      <c r="E70" s="331" t="s">
        <v>483</v>
      </c>
      <c r="F70" s="331" t="s">
        <v>79</v>
      </c>
      <c r="G70" s="331" t="s">
        <v>1239</v>
      </c>
      <c r="H70" s="330" t="s">
        <v>1240</v>
      </c>
      <c r="I70" s="331"/>
      <c r="J70" s="331" t="s">
        <v>1093</v>
      </c>
      <c r="K70" s="332">
        <v>1</v>
      </c>
      <c r="L70" s="331" t="s">
        <v>1094</v>
      </c>
      <c r="M70" s="331" t="s">
        <v>539</v>
      </c>
      <c r="N70" s="331" t="s">
        <v>1095</v>
      </c>
      <c r="O70" s="165" t="s">
        <v>1096</v>
      </c>
      <c r="P70" s="165" t="s">
        <v>938</v>
      </c>
      <c r="Q70" s="165" t="s">
        <v>938</v>
      </c>
      <c r="R70" s="165" t="s">
        <v>938</v>
      </c>
      <c r="S70" s="165" t="s">
        <v>938</v>
      </c>
      <c r="T70" s="165" t="s">
        <v>1108</v>
      </c>
      <c r="U70" s="165" t="s">
        <v>956</v>
      </c>
      <c r="V70" s="165" t="s">
        <v>930</v>
      </c>
      <c r="W70" s="334">
        <v>0.375</v>
      </c>
      <c r="X70" s="334">
        <v>1</v>
      </c>
      <c r="Y70" s="335">
        <v>7</v>
      </c>
      <c r="Z70" s="165" t="s">
        <v>938</v>
      </c>
      <c r="AA70" s="165" t="s">
        <v>938</v>
      </c>
      <c r="AB70" s="165" t="s">
        <v>1241</v>
      </c>
    </row>
    <row r="71" spans="1:28" ht="45" x14ac:dyDescent="0.25">
      <c r="A71" s="329" t="s">
        <v>1089</v>
      </c>
      <c r="B71" s="331" t="s">
        <v>1140</v>
      </c>
      <c r="C71" s="331" t="s">
        <v>1141</v>
      </c>
      <c r="D71" s="331" t="s">
        <v>1238</v>
      </c>
      <c r="E71" s="331" t="s">
        <v>483</v>
      </c>
      <c r="F71" s="331" t="s">
        <v>79</v>
      </c>
      <c r="G71" s="331" t="s">
        <v>1239</v>
      </c>
      <c r="H71" s="330" t="s">
        <v>1240</v>
      </c>
      <c r="I71" s="331"/>
      <c r="J71" s="331" t="s">
        <v>1093</v>
      </c>
      <c r="K71" s="332">
        <v>1</v>
      </c>
      <c r="L71" s="331" t="s">
        <v>1094</v>
      </c>
      <c r="M71" s="331" t="s">
        <v>539</v>
      </c>
      <c r="N71" s="331" t="s">
        <v>1095</v>
      </c>
      <c r="O71" s="165" t="s">
        <v>1096</v>
      </c>
      <c r="P71" s="165" t="s">
        <v>938</v>
      </c>
      <c r="Q71" s="165" t="s">
        <v>938</v>
      </c>
      <c r="R71" s="165" t="s">
        <v>938</v>
      </c>
      <c r="S71" s="165" t="s">
        <v>938</v>
      </c>
      <c r="T71" s="165" t="s">
        <v>1108</v>
      </c>
      <c r="U71" s="165" t="s">
        <v>956</v>
      </c>
      <c r="V71" s="165" t="s">
        <v>930</v>
      </c>
      <c r="W71" s="334">
        <v>0.375</v>
      </c>
      <c r="X71" s="334">
        <v>1</v>
      </c>
      <c r="Y71" s="335">
        <v>7</v>
      </c>
      <c r="Z71" s="165" t="s">
        <v>938</v>
      </c>
      <c r="AA71" s="165" t="s">
        <v>938</v>
      </c>
      <c r="AB71" s="165" t="s">
        <v>1241</v>
      </c>
    </row>
    <row r="72" spans="1:28" ht="45" x14ac:dyDescent="0.25">
      <c r="A72" s="329" t="s">
        <v>1089</v>
      </c>
      <c r="B72" s="331" t="s">
        <v>1140</v>
      </c>
      <c r="C72" s="331" t="s">
        <v>1141</v>
      </c>
      <c r="D72" s="331" t="s">
        <v>1238</v>
      </c>
      <c r="E72" s="331" t="s">
        <v>483</v>
      </c>
      <c r="F72" s="331" t="s">
        <v>79</v>
      </c>
      <c r="G72" s="331" t="s">
        <v>1239</v>
      </c>
      <c r="H72" s="330" t="s">
        <v>1240</v>
      </c>
      <c r="I72" s="331"/>
      <c r="J72" s="331" t="s">
        <v>1093</v>
      </c>
      <c r="K72" s="332">
        <v>1</v>
      </c>
      <c r="L72" s="331" t="s">
        <v>1094</v>
      </c>
      <c r="M72" s="331" t="s">
        <v>539</v>
      </c>
      <c r="N72" s="331" t="s">
        <v>1095</v>
      </c>
      <c r="O72" s="165" t="s">
        <v>1096</v>
      </c>
      <c r="P72" s="165" t="s">
        <v>938</v>
      </c>
      <c r="Q72" s="165" t="s">
        <v>938</v>
      </c>
      <c r="R72" s="165" t="s">
        <v>938</v>
      </c>
      <c r="S72" s="165" t="s">
        <v>938</v>
      </c>
      <c r="T72" s="165" t="s">
        <v>1108</v>
      </c>
      <c r="U72" s="165" t="s">
        <v>956</v>
      </c>
      <c r="V72" s="165" t="s">
        <v>930</v>
      </c>
      <c r="W72" s="334">
        <v>0.375</v>
      </c>
      <c r="X72" s="334">
        <v>1</v>
      </c>
      <c r="Y72" s="335">
        <v>7</v>
      </c>
      <c r="Z72" s="165" t="s">
        <v>938</v>
      </c>
      <c r="AA72" s="165" t="s">
        <v>938</v>
      </c>
      <c r="AB72" s="165" t="s">
        <v>1241</v>
      </c>
    </row>
    <row r="73" spans="1:28" ht="45" x14ac:dyDescent="0.25">
      <c r="A73" s="329" t="s">
        <v>1089</v>
      </c>
      <c r="B73" s="331" t="s">
        <v>1244</v>
      </c>
      <c r="C73" s="331" t="s">
        <v>1245</v>
      </c>
      <c r="D73" s="331" t="s">
        <v>1246</v>
      </c>
      <c r="E73" s="331" t="s">
        <v>483</v>
      </c>
      <c r="F73" s="331" t="s">
        <v>35</v>
      </c>
      <c r="G73" s="331" t="s">
        <v>510</v>
      </c>
      <c r="H73" s="330" t="s">
        <v>1247</v>
      </c>
      <c r="I73" s="331"/>
      <c r="J73" s="331" t="s">
        <v>1093</v>
      </c>
      <c r="K73" s="332">
        <v>1</v>
      </c>
      <c r="L73" s="331" t="s">
        <v>1106</v>
      </c>
      <c r="M73" s="331" t="s">
        <v>518</v>
      </c>
      <c r="N73" s="331" t="s">
        <v>1095</v>
      </c>
      <c r="O73" s="165" t="s">
        <v>1096</v>
      </c>
      <c r="P73" s="165" t="s">
        <v>938</v>
      </c>
      <c r="Q73" s="165" t="s">
        <v>938</v>
      </c>
      <c r="R73" s="165" t="s">
        <v>938</v>
      </c>
      <c r="S73" s="165" t="s">
        <v>938</v>
      </c>
      <c r="T73" s="165" t="s">
        <v>1108</v>
      </c>
      <c r="U73" s="165" t="s">
        <v>957</v>
      </c>
      <c r="V73" s="165" t="s">
        <v>895</v>
      </c>
      <c r="W73" s="334">
        <v>0.33333333333333298</v>
      </c>
      <c r="X73" s="334">
        <v>0.75</v>
      </c>
      <c r="Y73" s="335">
        <v>7</v>
      </c>
      <c r="Z73" s="165" t="s">
        <v>938</v>
      </c>
      <c r="AA73" s="165" t="s">
        <v>938</v>
      </c>
      <c r="AB73" s="165" t="s">
        <v>1248</v>
      </c>
    </row>
    <row r="74" spans="1:28" ht="45" x14ac:dyDescent="0.25">
      <c r="A74" s="329" t="s">
        <v>1089</v>
      </c>
      <c r="B74" s="331" t="s">
        <v>1244</v>
      </c>
      <c r="C74" s="331" t="s">
        <v>1245</v>
      </c>
      <c r="D74" s="331" t="s">
        <v>1246</v>
      </c>
      <c r="E74" s="331" t="s">
        <v>483</v>
      </c>
      <c r="F74" s="331" t="s">
        <v>35</v>
      </c>
      <c r="G74" s="331" t="s">
        <v>510</v>
      </c>
      <c r="H74" s="330" t="s">
        <v>1249</v>
      </c>
      <c r="I74" s="331"/>
      <c r="J74" s="331" t="s">
        <v>1093</v>
      </c>
      <c r="K74" s="332">
        <v>1</v>
      </c>
      <c r="L74" s="331" t="s">
        <v>1106</v>
      </c>
      <c r="M74" s="331" t="s">
        <v>518</v>
      </c>
      <c r="N74" s="331" t="s">
        <v>1095</v>
      </c>
      <c r="O74" s="165" t="s">
        <v>1096</v>
      </c>
      <c r="P74" s="165" t="s">
        <v>938</v>
      </c>
      <c r="Q74" s="165" t="s">
        <v>938</v>
      </c>
      <c r="R74" s="165" t="s">
        <v>938</v>
      </c>
      <c r="S74" s="165" t="s">
        <v>938</v>
      </c>
      <c r="T74" s="165" t="s">
        <v>1108</v>
      </c>
      <c r="U74" s="165" t="s">
        <v>957</v>
      </c>
      <c r="V74" s="165" t="s">
        <v>895</v>
      </c>
      <c r="W74" s="334">
        <v>0.33333333333333298</v>
      </c>
      <c r="X74" s="334">
        <v>0.75</v>
      </c>
      <c r="Y74" s="335">
        <v>7</v>
      </c>
      <c r="Z74" s="165" t="s">
        <v>938</v>
      </c>
      <c r="AA74" s="165" t="s">
        <v>938</v>
      </c>
      <c r="AB74" s="165" t="s">
        <v>1248</v>
      </c>
    </row>
    <row r="75" spans="1:28" ht="45" x14ac:dyDescent="0.25">
      <c r="A75" s="329" t="s">
        <v>1089</v>
      </c>
      <c r="B75" s="331" t="s">
        <v>1244</v>
      </c>
      <c r="C75" s="331" t="s">
        <v>1245</v>
      </c>
      <c r="D75" s="331" t="s">
        <v>1246</v>
      </c>
      <c r="E75" s="331" t="s">
        <v>483</v>
      </c>
      <c r="F75" s="331" t="s">
        <v>35</v>
      </c>
      <c r="G75" s="331" t="s">
        <v>510</v>
      </c>
      <c r="H75" s="330" t="s">
        <v>1250</v>
      </c>
      <c r="I75" s="331"/>
      <c r="J75" s="331" t="s">
        <v>1093</v>
      </c>
      <c r="K75" s="332">
        <v>1</v>
      </c>
      <c r="L75" s="331" t="s">
        <v>1106</v>
      </c>
      <c r="M75" s="331" t="s">
        <v>518</v>
      </c>
      <c r="N75" s="331" t="s">
        <v>1095</v>
      </c>
      <c r="O75" s="165" t="s">
        <v>1096</v>
      </c>
      <c r="P75" s="165" t="s">
        <v>938</v>
      </c>
      <c r="Q75" s="165" t="s">
        <v>938</v>
      </c>
      <c r="R75" s="165" t="s">
        <v>938</v>
      </c>
      <c r="S75" s="165" t="s">
        <v>938</v>
      </c>
      <c r="T75" s="165" t="s">
        <v>1108</v>
      </c>
      <c r="U75" s="165" t="s">
        <v>957</v>
      </c>
      <c r="V75" s="165" t="s">
        <v>895</v>
      </c>
      <c r="W75" s="334">
        <v>0.33333333333333298</v>
      </c>
      <c r="X75" s="334">
        <v>0.75</v>
      </c>
      <c r="Y75" s="335">
        <v>7</v>
      </c>
      <c r="Z75" s="165" t="s">
        <v>938</v>
      </c>
      <c r="AA75" s="165" t="s">
        <v>938</v>
      </c>
      <c r="AB75" s="165" t="s">
        <v>1248</v>
      </c>
    </row>
    <row r="76" spans="1:28" ht="60" x14ac:dyDescent="0.25">
      <c r="A76" s="329" t="s">
        <v>1089</v>
      </c>
      <c r="B76" s="331" t="s">
        <v>1251</v>
      </c>
      <c r="C76" s="331" t="s">
        <v>1252</v>
      </c>
      <c r="D76" s="331" t="s">
        <v>1253</v>
      </c>
      <c r="E76" s="331" t="s">
        <v>483</v>
      </c>
      <c r="F76" s="331" t="s">
        <v>79</v>
      </c>
      <c r="G76" s="331" t="s">
        <v>1179</v>
      </c>
      <c r="H76" s="330" t="s">
        <v>1254</v>
      </c>
      <c r="I76" s="331"/>
      <c r="J76" s="331" t="s">
        <v>1093</v>
      </c>
      <c r="K76" s="332">
        <v>1</v>
      </c>
      <c r="L76" s="331" t="s">
        <v>1137</v>
      </c>
      <c r="M76" s="331" t="s">
        <v>536</v>
      </c>
      <c r="N76" s="331" t="s">
        <v>1095</v>
      </c>
      <c r="O76" s="168" t="s">
        <v>938</v>
      </c>
      <c r="P76" s="168" t="s">
        <v>938</v>
      </c>
      <c r="Q76" s="168" t="s">
        <v>938</v>
      </c>
      <c r="R76" s="168" t="s">
        <v>938</v>
      </c>
      <c r="S76" s="168" t="s">
        <v>938</v>
      </c>
      <c r="T76" s="168" t="s">
        <v>938</v>
      </c>
      <c r="U76" s="168" t="s">
        <v>938</v>
      </c>
      <c r="V76" s="168" t="s">
        <v>938</v>
      </c>
      <c r="W76" s="168" t="s">
        <v>938</v>
      </c>
      <c r="X76" s="168" t="s">
        <v>938</v>
      </c>
      <c r="Y76" s="168" t="s">
        <v>938</v>
      </c>
      <c r="Z76" s="168" t="s">
        <v>938</v>
      </c>
      <c r="AA76" s="168" t="s">
        <v>938</v>
      </c>
      <c r="AB76" s="168" t="s">
        <v>1255</v>
      </c>
    </row>
    <row r="77" spans="1:28" ht="75" x14ac:dyDescent="0.25">
      <c r="A77" s="329" t="s">
        <v>1089</v>
      </c>
      <c r="B77" s="331" t="s">
        <v>1251</v>
      </c>
      <c r="C77" s="331" t="s">
        <v>1252</v>
      </c>
      <c r="D77" s="331" t="s">
        <v>1253</v>
      </c>
      <c r="E77" s="331" t="s">
        <v>1184</v>
      </c>
      <c r="F77" s="331" t="s">
        <v>1256</v>
      </c>
      <c r="G77" s="331" t="s">
        <v>1257</v>
      </c>
      <c r="H77" s="330" t="s">
        <v>1258</v>
      </c>
      <c r="I77" s="331"/>
      <c r="J77" s="331" t="s">
        <v>1185</v>
      </c>
      <c r="K77" s="332">
        <v>3</v>
      </c>
      <c r="L77" s="331" t="s">
        <v>1137</v>
      </c>
      <c r="M77" s="331" t="s">
        <v>536</v>
      </c>
      <c r="N77" s="331" t="s">
        <v>1095</v>
      </c>
      <c r="O77" s="168" t="s">
        <v>938</v>
      </c>
      <c r="P77" s="168" t="s">
        <v>938</v>
      </c>
      <c r="Q77" s="168" t="s">
        <v>938</v>
      </c>
      <c r="R77" s="168" t="s">
        <v>938</v>
      </c>
      <c r="S77" s="168" t="s">
        <v>938</v>
      </c>
      <c r="T77" s="168" t="s">
        <v>938</v>
      </c>
      <c r="U77" s="168" t="s">
        <v>938</v>
      </c>
      <c r="V77" s="168" t="s">
        <v>938</v>
      </c>
      <c r="W77" s="168" t="s">
        <v>938</v>
      </c>
      <c r="X77" s="168" t="s">
        <v>938</v>
      </c>
      <c r="Y77" s="168" t="s">
        <v>938</v>
      </c>
      <c r="Z77" s="168" t="s">
        <v>938</v>
      </c>
      <c r="AA77" s="168" t="s">
        <v>938</v>
      </c>
      <c r="AB77" s="168" t="s">
        <v>1255</v>
      </c>
    </row>
    <row r="78" spans="1:28" ht="60" x14ac:dyDescent="0.25">
      <c r="A78" s="329" t="s">
        <v>1089</v>
      </c>
      <c r="B78" s="331" t="s">
        <v>1251</v>
      </c>
      <c r="C78" s="331" t="s">
        <v>1252</v>
      </c>
      <c r="D78" s="331" t="s">
        <v>1253</v>
      </c>
      <c r="E78" s="331" t="s">
        <v>483</v>
      </c>
      <c r="F78" s="331" t="s">
        <v>79</v>
      </c>
      <c r="G78" s="331" t="s">
        <v>1179</v>
      </c>
      <c r="H78" s="330" t="s">
        <v>1254</v>
      </c>
      <c r="I78" s="331"/>
      <c r="J78" s="331" t="s">
        <v>1093</v>
      </c>
      <c r="K78" s="332">
        <v>1</v>
      </c>
      <c r="L78" s="331" t="s">
        <v>1137</v>
      </c>
      <c r="M78" s="331" t="s">
        <v>536</v>
      </c>
      <c r="N78" s="331" t="s">
        <v>1095</v>
      </c>
      <c r="O78" s="168" t="s">
        <v>938</v>
      </c>
      <c r="P78" s="168" t="s">
        <v>938</v>
      </c>
      <c r="Q78" s="168" t="s">
        <v>938</v>
      </c>
      <c r="R78" s="168" t="s">
        <v>938</v>
      </c>
      <c r="S78" s="168" t="s">
        <v>938</v>
      </c>
      <c r="T78" s="168" t="s">
        <v>938</v>
      </c>
      <c r="U78" s="168" t="s">
        <v>938</v>
      </c>
      <c r="V78" s="168" t="s">
        <v>938</v>
      </c>
      <c r="W78" s="168" t="s">
        <v>938</v>
      </c>
      <c r="X78" s="168" t="s">
        <v>938</v>
      </c>
      <c r="Y78" s="168" t="s">
        <v>938</v>
      </c>
      <c r="Z78" s="168" t="s">
        <v>938</v>
      </c>
      <c r="AA78" s="168" t="s">
        <v>938</v>
      </c>
      <c r="AB78" s="168" t="s">
        <v>1255</v>
      </c>
    </row>
    <row r="79" spans="1:28" ht="60" x14ac:dyDescent="0.25">
      <c r="A79" s="329" t="s">
        <v>1089</v>
      </c>
      <c r="B79" s="331" t="s">
        <v>1251</v>
      </c>
      <c r="C79" s="331" t="s">
        <v>1252</v>
      </c>
      <c r="D79" s="331" t="s">
        <v>1253</v>
      </c>
      <c r="E79" s="331" t="s">
        <v>483</v>
      </c>
      <c r="F79" s="331" t="s">
        <v>79</v>
      </c>
      <c r="G79" s="331" t="s">
        <v>1179</v>
      </c>
      <c r="H79" s="330" t="s">
        <v>1254</v>
      </c>
      <c r="I79" s="331"/>
      <c r="J79" s="331" t="s">
        <v>1093</v>
      </c>
      <c r="K79" s="332">
        <v>1</v>
      </c>
      <c r="L79" s="331" t="s">
        <v>1137</v>
      </c>
      <c r="M79" s="331" t="s">
        <v>536</v>
      </c>
      <c r="N79" s="331" t="s">
        <v>1095</v>
      </c>
      <c r="O79" s="168" t="s">
        <v>938</v>
      </c>
      <c r="P79" s="168" t="s">
        <v>938</v>
      </c>
      <c r="Q79" s="168" t="s">
        <v>938</v>
      </c>
      <c r="R79" s="168" t="s">
        <v>938</v>
      </c>
      <c r="S79" s="168" t="s">
        <v>938</v>
      </c>
      <c r="T79" s="168" t="s">
        <v>938</v>
      </c>
      <c r="U79" s="168" t="s">
        <v>938</v>
      </c>
      <c r="V79" s="168" t="s">
        <v>938</v>
      </c>
      <c r="W79" s="168" t="s">
        <v>938</v>
      </c>
      <c r="X79" s="168" t="s">
        <v>938</v>
      </c>
      <c r="Y79" s="168" t="s">
        <v>938</v>
      </c>
      <c r="Z79" s="168" t="s">
        <v>938</v>
      </c>
      <c r="AA79" s="168" t="s">
        <v>938</v>
      </c>
      <c r="AB79" s="168" t="s">
        <v>1255</v>
      </c>
    </row>
    <row r="80" spans="1:28" ht="60" x14ac:dyDescent="0.25">
      <c r="A80" s="329" t="s">
        <v>1089</v>
      </c>
      <c r="B80" s="331" t="s">
        <v>1251</v>
      </c>
      <c r="C80" s="331" t="s">
        <v>1252</v>
      </c>
      <c r="D80" s="331" t="s">
        <v>1253</v>
      </c>
      <c r="E80" s="331" t="s">
        <v>483</v>
      </c>
      <c r="F80" s="331" t="s">
        <v>79</v>
      </c>
      <c r="G80" s="331" t="s">
        <v>1179</v>
      </c>
      <c r="H80" s="330" t="s">
        <v>1259</v>
      </c>
      <c r="I80" s="331"/>
      <c r="J80" s="331" t="s">
        <v>1093</v>
      </c>
      <c r="K80" s="332">
        <v>1</v>
      </c>
      <c r="L80" s="331" t="s">
        <v>1137</v>
      </c>
      <c r="M80" s="331" t="s">
        <v>536</v>
      </c>
      <c r="N80" s="331" t="s">
        <v>1095</v>
      </c>
      <c r="O80" s="168" t="s">
        <v>938</v>
      </c>
      <c r="P80" s="168" t="s">
        <v>938</v>
      </c>
      <c r="Q80" s="168" t="s">
        <v>938</v>
      </c>
      <c r="R80" s="168" t="s">
        <v>938</v>
      </c>
      <c r="S80" s="168" t="s">
        <v>938</v>
      </c>
      <c r="T80" s="168" t="s">
        <v>938</v>
      </c>
      <c r="U80" s="168" t="s">
        <v>938</v>
      </c>
      <c r="V80" s="168" t="s">
        <v>938</v>
      </c>
      <c r="W80" s="168" t="s">
        <v>938</v>
      </c>
      <c r="X80" s="168" t="s">
        <v>938</v>
      </c>
      <c r="Y80" s="168" t="s">
        <v>938</v>
      </c>
      <c r="Z80" s="168" t="s">
        <v>938</v>
      </c>
      <c r="AA80" s="168" t="s">
        <v>938</v>
      </c>
      <c r="AB80" s="168" t="s">
        <v>1255</v>
      </c>
    </row>
    <row r="81" spans="1:28" ht="60" x14ac:dyDescent="0.25">
      <c r="A81" s="329" t="s">
        <v>1089</v>
      </c>
      <c r="B81" s="331" t="s">
        <v>1251</v>
      </c>
      <c r="C81" s="331" t="s">
        <v>1252</v>
      </c>
      <c r="D81" s="331" t="s">
        <v>1253</v>
      </c>
      <c r="E81" s="331" t="s">
        <v>483</v>
      </c>
      <c r="F81" s="331" t="s">
        <v>79</v>
      </c>
      <c r="G81" s="331" t="s">
        <v>1179</v>
      </c>
      <c r="H81" s="330" t="s">
        <v>1259</v>
      </c>
      <c r="I81" s="331"/>
      <c r="J81" s="331" t="s">
        <v>1093</v>
      </c>
      <c r="K81" s="332">
        <v>1</v>
      </c>
      <c r="L81" s="331" t="s">
        <v>1137</v>
      </c>
      <c r="M81" s="331" t="s">
        <v>536</v>
      </c>
      <c r="N81" s="331" t="s">
        <v>1095</v>
      </c>
      <c r="O81" s="168" t="s">
        <v>938</v>
      </c>
      <c r="P81" s="168" t="s">
        <v>938</v>
      </c>
      <c r="Q81" s="168" t="s">
        <v>938</v>
      </c>
      <c r="R81" s="168" t="s">
        <v>938</v>
      </c>
      <c r="S81" s="168" t="s">
        <v>938</v>
      </c>
      <c r="T81" s="168" t="s">
        <v>938</v>
      </c>
      <c r="U81" s="168" t="s">
        <v>938</v>
      </c>
      <c r="V81" s="168" t="s">
        <v>938</v>
      </c>
      <c r="W81" s="168" t="s">
        <v>938</v>
      </c>
      <c r="X81" s="168" t="s">
        <v>938</v>
      </c>
      <c r="Y81" s="168" t="s">
        <v>938</v>
      </c>
      <c r="Z81" s="168" t="s">
        <v>938</v>
      </c>
      <c r="AA81" s="168" t="s">
        <v>938</v>
      </c>
      <c r="AB81" s="168" t="s">
        <v>1255</v>
      </c>
    </row>
    <row r="82" spans="1:28" ht="60" x14ac:dyDescent="0.25">
      <c r="A82" s="329" t="s">
        <v>1089</v>
      </c>
      <c r="B82" s="331" t="s">
        <v>1251</v>
      </c>
      <c r="C82" s="331" t="s">
        <v>1252</v>
      </c>
      <c r="D82" s="331" t="s">
        <v>1253</v>
      </c>
      <c r="E82" s="331" t="s">
        <v>483</v>
      </c>
      <c r="F82" s="331" t="s">
        <v>79</v>
      </c>
      <c r="G82" s="331" t="s">
        <v>1179</v>
      </c>
      <c r="H82" s="330" t="s">
        <v>1259</v>
      </c>
      <c r="I82" s="331"/>
      <c r="J82" s="331" t="s">
        <v>1093</v>
      </c>
      <c r="K82" s="332">
        <v>1</v>
      </c>
      <c r="L82" s="331" t="s">
        <v>1137</v>
      </c>
      <c r="M82" s="331" t="s">
        <v>536</v>
      </c>
      <c r="N82" s="331" t="s">
        <v>1095</v>
      </c>
      <c r="O82" s="168" t="s">
        <v>938</v>
      </c>
      <c r="P82" s="168" t="s">
        <v>938</v>
      </c>
      <c r="Q82" s="168" t="s">
        <v>938</v>
      </c>
      <c r="R82" s="168" t="s">
        <v>938</v>
      </c>
      <c r="S82" s="168" t="s">
        <v>938</v>
      </c>
      <c r="T82" s="168" t="s">
        <v>938</v>
      </c>
      <c r="U82" s="168" t="s">
        <v>938</v>
      </c>
      <c r="V82" s="168" t="s">
        <v>938</v>
      </c>
      <c r="W82" s="168" t="s">
        <v>938</v>
      </c>
      <c r="X82" s="168" t="s">
        <v>938</v>
      </c>
      <c r="Y82" s="168" t="s">
        <v>938</v>
      </c>
      <c r="Z82" s="168" t="s">
        <v>938</v>
      </c>
      <c r="AA82" s="168" t="s">
        <v>938</v>
      </c>
      <c r="AB82" s="168" t="s">
        <v>1255</v>
      </c>
    </row>
    <row r="83" spans="1:28" ht="75" x14ac:dyDescent="0.25">
      <c r="A83" s="329" t="s">
        <v>1089</v>
      </c>
      <c r="B83" s="331" t="s">
        <v>1251</v>
      </c>
      <c r="C83" s="331" t="s">
        <v>1252</v>
      </c>
      <c r="D83" s="331" t="s">
        <v>1253</v>
      </c>
      <c r="E83" s="331" t="s">
        <v>1184</v>
      </c>
      <c r="F83" s="331" t="s">
        <v>1256</v>
      </c>
      <c r="G83" s="331" t="s">
        <v>1260</v>
      </c>
      <c r="H83" s="330" t="s">
        <v>1261</v>
      </c>
      <c r="I83" s="331"/>
      <c r="J83" s="331" t="s">
        <v>1185</v>
      </c>
      <c r="K83" s="332">
        <v>3</v>
      </c>
      <c r="L83" s="331" t="s">
        <v>1137</v>
      </c>
      <c r="M83" s="331" t="s">
        <v>536</v>
      </c>
      <c r="N83" s="331" t="s">
        <v>1095</v>
      </c>
      <c r="O83" s="168" t="s">
        <v>938</v>
      </c>
      <c r="P83" s="168" t="s">
        <v>938</v>
      </c>
      <c r="Q83" s="168" t="s">
        <v>938</v>
      </c>
      <c r="R83" s="168" t="s">
        <v>938</v>
      </c>
      <c r="S83" s="168" t="s">
        <v>938</v>
      </c>
      <c r="T83" s="168" t="s">
        <v>938</v>
      </c>
      <c r="U83" s="168" t="s">
        <v>938</v>
      </c>
      <c r="V83" s="168" t="s">
        <v>938</v>
      </c>
      <c r="W83" s="168" t="s">
        <v>938</v>
      </c>
      <c r="X83" s="168" t="s">
        <v>938</v>
      </c>
      <c r="Y83" s="168" t="s">
        <v>938</v>
      </c>
      <c r="Z83" s="168" t="s">
        <v>938</v>
      </c>
      <c r="AA83" s="168" t="s">
        <v>938</v>
      </c>
      <c r="AB83" s="168" t="s">
        <v>1255</v>
      </c>
    </row>
    <row r="84" spans="1:28" ht="45" x14ac:dyDescent="0.25">
      <c r="A84" s="329" t="s">
        <v>1089</v>
      </c>
      <c r="B84" s="331" t="s">
        <v>1197</v>
      </c>
      <c r="C84" s="331" t="s">
        <v>1198</v>
      </c>
      <c r="D84" s="331" t="s">
        <v>1263</v>
      </c>
      <c r="E84" s="331" t="s">
        <v>483</v>
      </c>
      <c r="F84" s="331" t="s">
        <v>108</v>
      </c>
      <c r="G84" s="331" t="s">
        <v>156</v>
      </c>
      <c r="H84" s="330" t="s">
        <v>1264</v>
      </c>
      <c r="I84" s="331"/>
      <c r="J84" s="331" t="s">
        <v>1093</v>
      </c>
      <c r="K84" s="332">
        <v>1</v>
      </c>
      <c r="L84" s="331" t="s">
        <v>1202</v>
      </c>
      <c r="M84" s="331" t="s">
        <v>540</v>
      </c>
      <c r="N84" s="331" t="s">
        <v>1203</v>
      </c>
      <c r="O84" s="165" t="s">
        <v>938</v>
      </c>
      <c r="P84" s="165" t="s">
        <v>938</v>
      </c>
      <c r="Q84" s="165" t="s">
        <v>938</v>
      </c>
      <c r="R84" s="165" t="s">
        <v>938</v>
      </c>
      <c r="S84" s="165" t="s">
        <v>938</v>
      </c>
      <c r="T84" s="165" t="s">
        <v>938</v>
      </c>
      <c r="U84" s="165" t="s">
        <v>938</v>
      </c>
      <c r="V84" s="165" t="s">
        <v>938</v>
      </c>
      <c r="W84" s="334" t="s">
        <v>938</v>
      </c>
      <c r="X84" s="334" t="s">
        <v>938</v>
      </c>
      <c r="Y84" s="335" t="s">
        <v>938</v>
      </c>
      <c r="Z84" s="165" t="s">
        <v>938</v>
      </c>
      <c r="AA84" s="165" t="s">
        <v>938</v>
      </c>
      <c r="AB84" s="165" t="s">
        <v>938</v>
      </c>
    </row>
    <row r="85" spans="1:28" ht="45" x14ac:dyDescent="0.25">
      <c r="A85" s="329" t="s">
        <v>1089</v>
      </c>
      <c r="B85" s="331" t="s">
        <v>1101</v>
      </c>
      <c r="C85" s="337" t="s">
        <v>1102</v>
      </c>
      <c r="D85" s="337" t="s">
        <v>1267</v>
      </c>
      <c r="E85" s="337" t="s">
        <v>483</v>
      </c>
      <c r="F85" s="337" t="s">
        <v>79</v>
      </c>
      <c r="G85" s="337" t="s">
        <v>1179</v>
      </c>
      <c r="H85" s="337" t="s">
        <v>1268</v>
      </c>
      <c r="I85" s="331"/>
      <c r="J85" s="331" t="s">
        <v>1093</v>
      </c>
      <c r="K85" s="338">
        <v>1</v>
      </c>
      <c r="L85" s="331" t="s">
        <v>1137</v>
      </c>
      <c r="M85" s="331" t="s">
        <v>539</v>
      </c>
      <c r="N85" s="337" t="s">
        <v>1181</v>
      </c>
      <c r="O85" s="339"/>
      <c r="P85" s="339"/>
      <c r="Q85" s="339"/>
      <c r="R85" s="339"/>
      <c r="S85" s="339"/>
      <c r="T85" s="339"/>
      <c r="U85" s="339"/>
      <c r="V85" s="339"/>
      <c r="W85" s="340"/>
      <c r="X85" s="340"/>
      <c r="Y85" s="341"/>
      <c r="Z85" s="339"/>
      <c r="AA85" s="339"/>
      <c r="AB85" s="339"/>
    </row>
    <row r="86" spans="1:28" ht="45" x14ac:dyDescent="0.25">
      <c r="A86" s="329" t="s">
        <v>1089</v>
      </c>
      <c r="B86" s="331" t="s">
        <v>1101</v>
      </c>
      <c r="C86" s="337" t="s">
        <v>1102</v>
      </c>
      <c r="D86" s="337" t="s">
        <v>1267</v>
      </c>
      <c r="E86" s="337" t="s">
        <v>483</v>
      </c>
      <c r="F86" s="337" t="s">
        <v>79</v>
      </c>
      <c r="G86" s="337" t="s">
        <v>1179</v>
      </c>
      <c r="H86" s="337" t="s">
        <v>1268</v>
      </c>
      <c r="I86" s="331"/>
      <c r="J86" s="331" t="s">
        <v>1093</v>
      </c>
      <c r="K86" s="338">
        <v>1</v>
      </c>
      <c r="L86" s="331" t="s">
        <v>1137</v>
      </c>
      <c r="M86" s="331" t="s">
        <v>539</v>
      </c>
      <c r="N86" s="337" t="s">
        <v>1181</v>
      </c>
      <c r="O86" s="339"/>
      <c r="P86" s="339"/>
      <c r="Q86" s="339"/>
      <c r="R86" s="339"/>
      <c r="S86" s="339"/>
      <c r="T86" s="339"/>
      <c r="U86" s="339"/>
      <c r="V86" s="339"/>
      <c r="W86" s="340"/>
      <c r="X86" s="340"/>
      <c r="Y86" s="341"/>
      <c r="Z86" s="339"/>
      <c r="AA86" s="339"/>
      <c r="AB86" s="339"/>
    </row>
    <row r="87" spans="1:28" ht="45" x14ac:dyDescent="0.25">
      <c r="A87" s="329" t="s">
        <v>1089</v>
      </c>
      <c r="B87" s="331" t="s">
        <v>1101</v>
      </c>
      <c r="C87" s="337" t="s">
        <v>1102</v>
      </c>
      <c r="D87" s="337" t="s">
        <v>1267</v>
      </c>
      <c r="E87" s="337" t="s">
        <v>483</v>
      </c>
      <c r="F87" s="337" t="s">
        <v>79</v>
      </c>
      <c r="G87" s="337" t="s">
        <v>1179</v>
      </c>
      <c r="H87" s="337" t="s">
        <v>1268</v>
      </c>
      <c r="I87" s="331"/>
      <c r="J87" s="331" t="s">
        <v>1093</v>
      </c>
      <c r="K87" s="338">
        <v>1</v>
      </c>
      <c r="L87" s="331" t="s">
        <v>1137</v>
      </c>
      <c r="M87" s="331" t="s">
        <v>539</v>
      </c>
      <c r="N87" s="337" t="s">
        <v>1181</v>
      </c>
      <c r="O87" s="339"/>
      <c r="P87" s="339"/>
      <c r="Q87" s="339"/>
      <c r="R87" s="339"/>
      <c r="S87" s="339"/>
      <c r="T87" s="339"/>
      <c r="U87" s="339"/>
      <c r="V87" s="339"/>
      <c r="W87" s="340"/>
      <c r="X87" s="340"/>
      <c r="Y87" s="341"/>
      <c r="Z87" s="339"/>
      <c r="AA87" s="339"/>
      <c r="AB87" s="339"/>
    </row>
    <row r="88" spans="1:28" ht="45" x14ac:dyDescent="0.25">
      <c r="A88" s="329" t="s">
        <v>1089</v>
      </c>
      <c r="B88" s="331" t="s">
        <v>1101</v>
      </c>
      <c r="C88" s="337" t="s">
        <v>1102</v>
      </c>
      <c r="D88" s="337" t="s">
        <v>1267</v>
      </c>
      <c r="E88" s="337" t="s">
        <v>483</v>
      </c>
      <c r="F88" s="337" t="s">
        <v>79</v>
      </c>
      <c r="G88" s="337" t="s">
        <v>1179</v>
      </c>
      <c r="H88" s="337" t="s">
        <v>1268</v>
      </c>
      <c r="I88" s="331"/>
      <c r="J88" s="331" t="s">
        <v>1093</v>
      </c>
      <c r="K88" s="338">
        <v>1</v>
      </c>
      <c r="L88" s="331" t="s">
        <v>1137</v>
      </c>
      <c r="M88" s="331" t="s">
        <v>539</v>
      </c>
      <c r="N88" s="337" t="s">
        <v>1181</v>
      </c>
      <c r="O88" s="339"/>
      <c r="P88" s="339"/>
      <c r="Q88" s="339"/>
      <c r="R88" s="339"/>
      <c r="S88" s="339"/>
      <c r="T88" s="339"/>
      <c r="U88" s="339"/>
      <c r="V88" s="339"/>
      <c r="W88" s="340"/>
      <c r="X88" s="340"/>
      <c r="Y88" s="341"/>
      <c r="Z88" s="339"/>
      <c r="AA88" s="339"/>
      <c r="AB88" s="339"/>
    </row>
    <row r="89" spans="1:28" ht="45" x14ac:dyDescent="0.25">
      <c r="A89" s="329" t="s">
        <v>1089</v>
      </c>
      <c r="B89" s="331" t="s">
        <v>1101</v>
      </c>
      <c r="C89" s="337" t="s">
        <v>1102</v>
      </c>
      <c r="D89" s="337" t="s">
        <v>1267</v>
      </c>
      <c r="E89" s="337" t="s">
        <v>483</v>
      </c>
      <c r="F89" s="337" t="s">
        <v>79</v>
      </c>
      <c r="G89" s="337" t="s">
        <v>1179</v>
      </c>
      <c r="H89" s="337" t="s">
        <v>1269</v>
      </c>
      <c r="I89" s="331"/>
      <c r="J89" s="331" t="s">
        <v>1093</v>
      </c>
      <c r="K89" s="338">
        <v>1</v>
      </c>
      <c r="L89" s="331" t="s">
        <v>1137</v>
      </c>
      <c r="M89" s="331" t="s">
        <v>539</v>
      </c>
      <c r="N89" s="337" t="s">
        <v>1181</v>
      </c>
      <c r="O89" s="339"/>
      <c r="P89" s="339"/>
      <c r="Q89" s="339"/>
      <c r="R89" s="339"/>
      <c r="S89" s="339"/>
      <c r="T89" s="339"/>
      <c r="U89" s="339"/>
      <c r="V89" s="339"/>
      <c r="W89" s="340"/>
      <c r="X89" s="340"/>
      <c r="Y89" s="341"/>
      <c r="Z89" s="339"/>
      <c r="AA89" s="339"/>
      <c r="AB89" s="339"/>
    </row>
    <row r="90" spans="1:28" ht="45" x14ac:dyDescent="0.25">
      <c r="A90" s="329" t="s">
        <v>1089</v>
      </c>
      <c r="B90" s="331" t="s">
        <v>1101</v>
      </c>
      <c r="C90" s="337" t="s">
        <v>1102</v>
      </c>
      <c r="D90" s="337" t="s">
        <v>1267</v>
      </c>
      <c r="E90" s="337" t="s">
        <v>483</v>
      </c>
      <c r="F90" s="337" t="s">
        <v>79</v>
      </c>
      <c r="G90" s="337" t="s">
        <v>1179</v>
      </c>
      <c r="H90" s="337" t="s">
        <v>1269</v>
      </c>
      <c r="I90" s="331"/>
      <c r="J90" s="331" t="s">
        <v>1093</v>
      </c>
      <c r="K90" s="338">
        <v>1</v>
      </c>
      <c r="L90" s="331" t="s">
        <v>1137</v>
      </c>
      <c r="M90" s="331" t="s">
        <v>539</v>
      </c>
      <c r="N90" s="337" t="s">
        <v>1181</v>
      </c>
      <c r="O90" s="339"/>
      <c r="P90" s="339"/>
      <c r="Q90" s="339"/>
      <c r="R90" s="339"/>
      <c r="S90" s="339"/>
      <c r="T90" s="339"/>
      <c r="U90" s="339"/>
      <c r="V90" s="339"/>
      <c r="W90" s="340"/>
      <c r="X90" s="340"/>
      <c r="Y90" s="341"/>
      <c r="Z90" s="339"/>
      <c r="AA90" s="339"/>
      <c r="AB90" s="339"/>
    </row>
    <row r="91" spans="1:28" ht="45" x14ac:dyDescent="0.25">
      <c r="A91" s="329" t="s">
        <v>1089</v>
      </c>
      <c r="B91" s="331" t="s">
        <v>1101</v>
      </c>
      <c r="C91" s="337" t="s">
        <v>1102</v>
      </c>
      <c r="D91" s="337" t="s">
        <v>1267</v>
      </c>
      <c r="E91" s="337" t="s">
        <v>483</v>
      </c>
      <c r="F91" s="337" t="s">
        <v>79</v>
      </c>
      <c r="G91" s="337" t="s">
        <v>1179</v>
      </c>
      <c r="H91" s="337" t="s">
        <v>1269</v>
      </c>
      <c r="I91" s="331"/>
      <c r="J91" s="331" t="s">
        <v>1093</v>
      </c>
      <c r="K91" s="338">
        <v>1</v>
      </c>
      <c r="L91" s="331" t="s">
        <v>1137</v>
      </c>
      <c r="M91" s="331" t="s">
        <v>539</v>
      </c>
      <c r="N91" s="337" t="s">
        <v>1181</v>
      </c>
      <c r="O91" s="339"/>
      <c r="P91" s="339"/>
      <c r="Q91" s="339"/>
      <c r="R91" s="339"/>
      <c r="S91" s="339"/>
      <c r="T91" s="339"/>
      <c r="U91" s="339"/>
      <c r="V91" s="339"/>
      <c r="W91" s="340"/>
      <c r="X91" s="340"/>
      <c r="Y91" s="341"/>
      <c r="Z91" s="339"/>
      <c r="AA91" s="339"/>
      <c r="AB91" s="339"/>
    </row>
    <row r="92" spans="1:28" ht="45" x14ac:dyDescent="0.25">
      <c r="A92" s="329" t="s">
        <v>1089</v>
      </c>
      <c r="B92" s="331" t="s">
        <v>1140</v>
      </c>
      <c r="C92" s="331" t="s">
        <v>1141</v>
      </c>
      <c r="D92" s="331" t="s">
        <v>1150</v>
      </c>
      <c r="E92" s="331" t="s">
        <v>483</v>
      </c>
      <c r="F92" s="331" t="s">
        <v>35</v>
      </c>
      <c r="G92" s="331" t="s">
        <v>497</v>
      </c>
      <c r="H92" s="330" t="s">
        <v>1270</v>
      </c>
      <c r="I92" s="331"/>
      <c r="J92" s="331" t="s">
        <v>1093</v>
      </c>
      <c r="K92" s="332">
        <v>1</v>
      </c>
      <c r="L92" s="331" t="s">
        <v>1094</v>
      </c>
      <c r="M92" s="331" t="s">
        <v>539</v>
      </c>
      <c r="N92" s="331" t="s">
        <v>1095</v>
      </c>
      <c r="O92" s="165" t="s">
        <v>1096</v>
      </c>
      <c r="P92" s="165" t="s">
        <v>938</v>
      </c>
      <c r="Q92" s="165" t="s">
        <v>938</v>
      </c>
      <c r="R92" s="165" t="s">
        <v>938</v>
      </c>
      <c r="S92" s="165" t="s">
        <v>938</v>
      </c>
      <c r="T92" s="165" t="s">
        <v>1108</v>
      </c>
      <c r="U92" s="165" t="s">
        <v>958</v>
      </c>
      <c r="V92" s="165" t="s">
        <v>959</v>
      </c>
      <c r="W92" s="334">
        <v>0.41666666666666702</v>
      </c>
      <c r="X92" s="334">
        <v>0.95833333333333337</v>
      </c>
      <c r="Y92" s="335">
        <v>7</v>
      </c>
      <c r="Z92" s="165" t="s">
        <v>938</v>
      </c>
      <c r="AA92" s="165" t="s">
        <v>938</v>
      </c>
      <c r="AB92" s="165" t="s">
        <v>1115</v>
      </c>
    </row>
    <row r="93" spans="1:28" ht="45" x14ac:dyDescent="0.25">
      <c r="A93" s="329" t="s">
        <v>1089</v>
      </c>
      <c r="B93" s="331" t="s">
        <v>1140</v>
      </c>
      <c r="C93" s="331" t="s">
        <v>1141</v>
      </c>
      <c r="D93" s="331" t="s">
        <v>1150</v>
      </c>
      <c r="E93" s="331" t="s">
        <v>483</v>
      </c>
      <c r="F93" s="331" t="s">
        <v>35</v>
      </c>
      <c r="G93" s="331" t="s">
        <v>497</v>
      </c>
      <c r="H93" s="330" t="s">
        <v>1271</v>
      </c>
      <c r="I93" s="331"/>
      <c r="J93" s="331" t="s">
        <v>1093</v>
      </c>
      <c r="K93" s="332">
        <v>1</v>
      </c>
      <c r="L93" s="331" t="s">
        <v>1094</v>
      </c>
      <c r="M93" s="331" t="s">
        <v>539</v>
      </c>
      <c r="N93" s="331" t="s">
        <v>1095</v>
      </c>
      <c r="O93" s="165" t="s">
        <v>1096</v>
      </c>
      <c r="P93" s="165" t="s">
        <v>938</v>
      </c>
      <c r="Q93" s="165" t="s">
        <v>938</v>
      </c>
      <c r="R93" s="165" t="s">
        <v>938</v>
      </c>
      <c r="S93" s="165" t="s">
        <v>938</v>
      </c>
      <c r="T93" s="165" t="s">
        <v>1108</v>
      </c>
      <c r="U93" s="165" t="s">
        <v>958</v>
      </c>
      <c r="V93" s="165" t="s">
        <v>959</v>
      </c>
      <c r="W93" s="334">
        <v>0.41666666666666702</v>
      </c>
      <c r="X93" s="334">
        <v>0.95833333333333337</v>
      </c>
      <c r="Y93" s="335">
        <v>7</v>
      </c>
      <c r="Z93" s="165" t="s">
        <v>938</v>
      </c>
      <c r="AA93" s="165" t="s">
        <v>938</v>
      </c>
      <c r="AB93" s="165" t="s">
        <v>1115</v>
      </c>
    </row>
    <row r="94" spans="1:28" ht="45" x14ac:dyDescent="0.25">
      <c r="A94" s="329" t="s">
        <v>1089</v>
      </c>
      <c r="B94" s="331" t="s">
        <v>1140</v>
      </c>
      <c r="C94" s="331" t="s">
        <v>1141</v>
      </c>
      <c r="D94" s="331" t="s">
        <v>1150</v>
      </c>
      <c r="E94" s="331" t="s">
        <v>483</v>
      </c>
      <c r="F94" s="331" t="s">
        <v>35</v>
      </c>
      <c r="G94" s="331" t="s">
        <v>497</v>
      </c>
      <c r="H94" s="330" t="s">
        <v>1272</v>
      </c>
      <c r="I94" s="331"/>
      <c r="J94" s="331" t="s">
        <v>1093</v>
      </c>
      <c r="K94" s="332">
        <v>1</v>
      </c>
      <c r="L94" s="331" t="s">
        <v>1094</v>
      </c>
      <c r="M94" s="331" t="s">
        <v>539</v>
      </c>
      <c r="N94" s="331" t="s">
        <v>1095</v>
      </c>
      <c r="O94" s="165" t="s">
        <v>1096</v>
      </c>
      <c r="P94" s="165" t="s">
        <v>938</v>
      </c>
      <c r="Q94" s="165" t="s">
        <v>938</v>
      </c>
      <c r="R94" s="165" t="s">
        <v>938</v>
      </c>
      <c r="S94" s="165" t="s">
        <v>938</v>
      </c>
      <c r="T94" s="165" t="s">
        <v>1108</v>
      </c>
      <c r="U94" s="165" t="s">
        <v>958</v>
      </c>
      <c r="V94" s="165" t="s">
        <v>959</v>
      </c>
      <c r="W94" s="334">
        <v>0.41666666666666702</v>
      </c>
      <c r="X94" s="334">
        <v>0.95833333333333337</v>
      </c>
      <c r="Y94" s="335">
        <v>7</v>
      </c>
      <c r="Z94" s="165" t="s">
        <v>938</v>
      </c>
      <c r="AA94" s="165" t="s">
        <v>938</v>
      </c>
      <c r="AB94" s="165" t="s">
        <v>1115</v>
      </c>
    </row>
    <row r="95" spans="1:28" ht="45" x14ac:dyDescent="0.25">
      <c r="A95" s="329" t="s">
        <v>1089</v>
      </c>
      <c r="B95" s="331" t="s">
        <v>1140</v>
      </c>
      <c r="C95" s="331" t="s">
        <v>1141</v>
      </c>
      <c r="D95" s="331" t="s">
        <v>1150</v>
      </c>
      <c r="E95" s="331" t="s">
        <v>483</v>
      </c>
      <c r="F95" s="331" t="s">
        <v>35</v>
      </c>
      <c r="G95" s="331" t="s">
        <v>497</v>
      </c>
      <c r="H95" s="330" t="s">
        <v>1273</v>
      </c>
      <c r="I95" s="331"/>
      <c r="J95" s="331" t="s">
        <v>1093</v>
      </c>
      <c r="K95" s="332">
        <v>1</v>
      </c>
      <c r="L95" s="331" t="s">
        <v>1094</v>
      </c>
      <c r="M95" s="331" t="s">
        <v>539</v>
      </c>
      <c r="N95" s="331" t="s">
        <v>1095</v>
      </c>
      <c r="O95" s="165" t="s">
        <v>1096</v>
      </c>
      <c r="P95" s="165" t="s">
        <v>938</v>
      </c>
      <c r="Q95" s="165" t="s">
        <v>938</v>
      </c>
      <c r="R95" s="165" t="s">
        <v>938</v>
      </c>
      <c r="S95" s="165" t="s">
        <v>938</v>
      </c>
      <c r="T95" s="165" t="s">
        <v>1108</v>
      </c>
      <c r="U95" s="165" t="s">
        <v>958</v>
      </c>
      <c r="V95" s="165" t="s">
        <v>959</v>
      </c>
      <c r="W95" s="334">
        <v>0.41666666666666702</v>
      </c>
      <c r="X95" s="334">
        <v>0.95833333333333337</v>
      </c>
      <c r="Y95" s="335">
        <v>7</v>
      </c>
      <c r="Z95" s="165" t="s">
        <v>938</v>
      </c>
      <c r="AA95" s="165" t="s">
        <v>938</v>
      </c>
      <c r="AB95" s="165" t="s">
        <v>1115</v>
      </c>
    </row>
    <row r="96" spans="1:28" ht="45" x14ac:dyDescent="0.25">
      <c r="A96" s="329" t="s">
        <v>1089</v>
      </c>
      <c r="B96" s="331" t="s">
        <v>1140</v>
      </c>
      <c r="C96" s="331" t="s">
        <v>1141</v>
      </c>
      <c r="D96" s="331" t="s">
        <v>1150</v>
      </c>
      <c r="E96" s="331" t="s">
        <v>483</v>
      </c>
      <c r="F96" s="331" t="s">
        <v>35</v>
      </c>
      <c r="G96" s="331" t="s">
        <v>497</v>
      </c>
      <c r="H96" s="330" t="s">
        <v>1274</v>
      </c>
      <c r="I96" s="331"/>
      <c r="J96" s="331" t="s">
        <v>1093</v>
      </c>
      <c r="K96" s="332">
        <v>1</v>
      </c>
      <c r="L96" s="331" t="s">
        <v>1094</v>
      </c>
      <c r="M96" s="331" t="s">
        <v>539</v>
      </c>
      <c r="N96" s="331" t="s">
        <v>1095</v>
      </c>
      <c r="O96" s="165" t="s">
        <v>1096</v>
      </c>
      <c r="P96" s="165" t="s">
        <v>938</v>
      </c>
      <c r="Q96" s="165" t="s">
        <v>938</v>
      </c>
      <c r="R96" s="165" t="s">
        <v>938</v>
      </c>
      <c r="S96" s="165" t="s">
        <v>938</v>
      </c>
      <c r="T96" s="165" t="s">
        <v>1108</v>
      </c>
      <c r="U96" s="165" t="s">
        <v>958</v>
      </c>
      <c r="V96" s="165" t="s">
        <v>959</v>
      </c>
      <c r="W96" s="334">
        <v>0.41666666666666702</v>
      </c>
      <c r="X96" s="334">
        <v>0.95833333333333337</v>
      </c>
      <c r="Y96" s="335">
        <v>7</v>
      </c>
      <c r="Z96" s="165" t="s">
        <v>938</v>
      </c>
      <c r="AA96" s="165" t="s">
        <v>938</v>
      </c>
      <c r="AB96" s="165" t="s">
        <v>1115</v>
      </c>
    </row>
    <row r="97" spans="1:28" ht="45" x14ac:dyDescent="0.25">
      <c r="A97" s="329" t="s">
        <v>1089</v>
      </c>
      <c r="B97" s="331" t="s">
        <v>1101</v>
      </c>
      <c r="C97" s="331" t="s">
        <v>1102</v>
      </c>
      <c r="D97" s="331" t="s">
        <v>1275</v>
      </c>
      <c r="E97" s="331" t="s">
        <v>483</v>
      </c>
      <c r="F97" s="331" t="s">
        <v>209</v>
      </c>
      <c r="G97" s="331" t="s">
        <v>819</v>
      </c>
      <c r="H97" s="330" t="s">
        <v>1276</v>
      </c>
      <c r="I97" s="331"/>
      <c r="J97" s="331" t="s">
        <v>1093</v>
      </c>
      <c r="K97" s="332">
        <v>1</v>
      </c>
      <c r="L97" s="331" t="s">
        <v>1131</v>
      </c>
      <c r="M97" s="331" t="s">
        <v>540</v>
      </c>
      <c r="N97" s="331" t="s">
        <v>1132</v>
      </c>
      <c r="O97" s="165" t="s">
        <v>1266</v>
      </c>
      <c r="P97" s="165" t="s">
        <v>1277</v>
      </c>
      <c r="Q97" s="165" t="s">
        <v>892</v>
      </c>
      <c r="R97" s="165" t="s">
        <v>1278</v>
      </c>
      <c r="S97" s="165" t="s">
        <v>1279</v>
      </c>
      <c r="T97" s="165" t="s">
        <v>1108</v>
      </c>
      <c r="U97" s="165" t="s">
        <v>938</v>
      </c>
      <c r="V97" s="165" t="s">
        <v>938</v>
      </c>
      <c r="W97" s="165" t="s">
        <v>938</v>
      </c>
      <c r="X97" s="165" t="s">
        <v>938</v>
      </c>
      <c r="Y97" s="335" t="s">
        <v>938</v>
      </c>
      <c r="Z97" s="165" t="s">
        <v>938</v>
      </c>
      <c r="AA97" s="165" t="s">
        <v>938</v>
      </c>
      <c r="AB97" s="165" t="s">
        <v>938</v>
      </c>
    </row>
    <row r="98" spans="1:28" ht="45" x14ac:dyDescent="0.25">
      <c r="A98" s="329" t="s">
        <v>1089</v>
      </c>
      <c r="B98" s="331" t="s">
        <v>1101</v>
      </c>
      <c r="C98" s="331" t="s">
        <v>1102</v>
      </c>
      <c r="D98" s="331" t="s">
        <v>1275</v>
      </c>
      <c r="E98" s="331" t="s">
        <v>483</v>
      </c>
      <c r="F98" s="331" t="s">
        <v>209</v>
      </c>
      <c r="G98" s="331" t="s">
        <v>819</v>
      </c>
      <c r="H98" s="330" t="s">
        <v>1280</v>
      </c>
      <c r="I98" s="331"/>
      <c r="J98" s="331" t="s">
        <v>1093</v>
      </c>
      <c r="K98" s="332">
        <v>1</v>
      </c>
      <c r="L98" s="331" t="s">
        <v>1131</v>
      </c>
      <c r="M98" s="331" t="s">
        <v>540</v>
      </c>
      <c r="N98" s="331" t="s">
        <v>1132</v>
      </c>
      <c r="O98" s="165" t="s">
        <v>1266</v>
      </c>
      <c r="P98" s="165" t="s">
        <v>1277</v>
      </c>
      <c r="Q98" s="165" t="s">
        <v>892</v>
      </c>
      <c r="R98" s="165" t="s">
        <v>1278</v>
      </c>
      <c r="S98" s="165" t="s">
        <v>1279</v>
      </c>
      <c r="T98" s="165" t="s">
        <v>1108</v>
      </c>
      <c r="U98" s="165" t="s">
        <v>938</v>
      </c>
      <c r="V98" s="165" t="s">
        <v>938</v>
      </c>
      <c r="W98" s="165" t="s">
        <v>938</v>
      </c>
      <c r="X98" s="165" t="s">
        <v>938</v>
      </c>
      <c r="Y98" s="335" t="s">
        <v>938</v>
      </c>
      <c r="Z98" s="165" t="s">
        <v>938</v>
      </c>
      <c r="AA98" s="165" t="s">
        <v>938</v>
      </c>
      <c r="AB98" s="165" t="s">
        <v>938</v>
      </c>
    </row>
    <row r="99" spans="1:28" ht="45" x14ac:dyDescent="0.25">
      <c r="A99" s="329" t="s">
        <v>1089</v>
      </c>
      <c r="B99" s="331" t="s">
        <v>1101</v>
      </c>
      <c r="C99" s="331" t="s">
        <v>1102</v>
      </c>
      <c r="D99" s="331" t="s">
        <v>1275</v>
      </c>
      <c r="E99" s="331" t="s">
        <v>483</v>
      </c>
      <c r="F99" s="331" t="s">
        <v>209</v>
      </c>
      <c r="G99" s="331" t="s">
        <v>819</v>
      </c>
      <c r="H99" s="330" t="s">
        <v>1281</v>
      </c>
      <c r="I99" s="331"/>
      <c r="J99" s="331" t="s">
        <v>1093</v>
      </c>
      <c r="K99" s="332">
        <v>1</v>
      </c>
      <c r="L99" s="331" t="s">
        <v>1131</v>
      </c>
      <c r="M99" s="331" t="s">
        <v>540</v>
      </c>
      <c r="N99" s="331" t="s">
        <v>1132</v>
      </c>
      <c r="O99" s="165" t="s">
        <v>1266</v>
      </c>
      <c r="P99" s="165" t="s">
        <v>1277</v>
      </c>
      <c r="Q99" s="165" t="s">
        <v>892</v>
      </c>
      <c r="R99" s="165" t="s">
        <v>1278</v>
      </c>
      <c r="S99" s="165" t="s">
        <v>1279</v>
      </c>
      <c r="T99" s="165" t="s">
        <v>1108</v>
      </c>
      <c r="U99" s="165" t="s">
        <v>938</v>
      </c>
      <c r="V99" s="165" t="s">
        <v>938</v>
      </c>
      <c r="W99" s="165" t="s">
        <v>938</v>
      </c>
      <c r="X99" s="165" t="s">
        <v>938</v>
      </c>
      <c r="Y99" s="335" t="s">
        <v>938</v>
      </c>
      <c r="Z99" s="165" t="s">
        <v>938</v>
      </c>
      <c r="AA99" s="165" t="s">
        <v>938</v>
      </c>
      <c r="AB99" s="165" t="s">
        <v>938</v>
      </c>
    </row>
    <row r="100" spans="1:28" ht="45" x14ac:dyDescent="0.25">
      <c r="A100" s="329" t="s">
        <v>1089</v>
      </c>
      <c r="B100" s="331" t="s">
        <v>1101</v>
      </c>
      <c r="C100" s="331" t="s">
        <v>1102</v>
      </c>
      <c r="D100" s="331" t="s">
        <v>1275</v>
      </c>
      <c r="E100" s="331" t="s">
        <v>483</v>
      </c>
      <c r="F100" s="331" t="s">
        <v>209</v>
      </c>
      <c r="G100" s="331" t="s">
        <v>819</v>
      </c>
      <c r="H100" s="330" t="s">
        <v>1282</v>
      </c>
      <c r="I100" s="331"/>
      <c r="J100" s="331" t="s">
        <v>1093</v>
      </c>
      <c r="K100" s="332">
        <v>1</v>
      </c>
      <c r="L100" s="331" t="s">
        <v>1131</v>
      </c>
      <c r="M100" s="331" t="s">
        <v>540</v>
      </c>
      <c r="N100" s="331" t="s">
        <v>1132</v>
      </c>
      <c r="O100" s="165" t="s">
        <v>1266</v>
      </c>
      <c r="P100" s="165" t="s">
        <v>1277</v>
      </c>
      <c r="Q100" s="165" t="s">
        <v>892</v>
      </c>
      <c r="R100" s="165" t="s">
        <v>1278</v>
      </c>
      <c r="S100" s="165" t="s">
        <v>1279</v>
      </c>
      <c r="T100" s="165" t="s">
        <v>1108</v>
      </c>
      <c r="U100" s="165" t="s">
        <v>938</v>
      </c>
      <c r="V100" s="165" t="s">
        <v>938</v>
      </c>
      <c r="W100" s="165" t="s">
        <v>938</v>
      </c>
      <c r="X100" s="165" t="s">
        <v>938</v>
      </c>
      <c r="Y100" s="335" t="s">
        <v>938</v>
      </c>
      <c r="Z100" s="165" t="s">
        <v>938</v>
      </c>
      <c r="AA100" s="165" t="s">
        <v>938</v>
      </c>
      <c r="AB100" s="165" t="s">
        <v>938</v>
      </c>
    </row>
    <row r="101" spans="1:28" ht="45" x14ac:dyDescent="0.25">
      <c r="A101" s="329" t="s">
        <v>1089</v>
      </c>
      <c r="B101" s="331" t="s">
        <v>1283</v>
      </c>
      <c r="C101" s="337" t="s">
        <v>1284</v>
      </c>
      <c r="D101" s="337" t="s">
        <v>1285</v>
      </c>
      <c r="E101" s="337" t="s">
        <v>483</v>
      </c>
      <c r="F101" s="337" t="s">
        <v>35</v>
      </c>
      <c r="G101" s="337" t="s">
        <v>49</v>
      </c>
      <c r="H101" s="337" t="s">
        <v>1286</v>
      </c>
      <c r="I101" s="331"/>
      <c r="J101" s="331" t="s">
        <v>1093</v>
      </c>
      <c r="K101" s="338">
        <v>1</v>
      </c>
      <c r="L101" s="331" t="s">
        <v>1131</v>
      </c>
      <c r="M101" s="331" t="s">
        <v>524</v>
      </c>
      <c r="N101" s="337" t="s">
        <v>1132</v>
      </c>
      <c r="O101" s="339" t="s">
        <v>1096</v>
      </c>
      <c r="P101" s="339" t="s">
        <v>938</v>
      </c>
      <c r="Q101" s="339" t="s">
        <v>938</v>
      </c>
      <c r="R101" s="339" t="s">
        <v>938</v>
      </c>
      <c r="S101" s="339" t="s">
        <v>938</v>
      </c>
      <c r="T101" s="339" t="s">
        <v>938</v>
      </c>
      <c r="U101" s="339"/>
      <c r="V101" s="339"/>
      <c r="W101" s="340"/>
      <c r="X101" s="340"/>
      <c r="Y101" s="341"/>
      <c r="Z101" s="339"/>
      <c r="AA101" s="339"/>
      <c r="AB101" s="339"/>
    </row>
    <row r="102" spans="1:28" ht="60" x14ac:dyDescent="0.25">
      <c r="A102" s="351" t="s">
        <v>1089</v>
      </c>
      <c r="B102" s="352" t="s">
        <v>1140</v>
      </c>
      <c r="C102" s="337" t="s">
        <v>1141</v>
      </c>
      <c r="D102" s="337" t="s">
        <v>1287</v>
      </c>
      <c r="E102" s="337" t="s">
        <v>1233</v>
      </c>
      <c r="F102" s="337" t="s">
        <v>1188</v>
      </c>
      <c r="G102" s="337" t="s">
        <v>1262</v>
      </c>
      <c r="H102" s="337" t="s">
        <v>1288</v>
      </c>
      <c r="I102" s="352"/>
      <c r="J102" s="352" t="s">
        <v>1093</v>
      </c>
      <c r="K102" s="338">
        <v>1</v>
      </c>
      <c r="L102" s="352" t="s">
        <v>1094</v>
      </c>
      <c r="M102" s="352" t="s">
        <v>540</v>
      </c>
      <c r="N102" s="337" t="s">
        <v>1095</v>
      </c>
      <c r="O102" s="353"/>
      <c r="P102" s="353"/>
      <c r="Q102" s="353"/>
      <c r="R102" s="353"/>
      <c r="S102" s="353"/>
      <c r="T102" s="353"/>
      <c r="U102" s="353"/>
      <c r="V102" s="353"/>
      <c r="W102" s="354"/>
      <c r="X102" s="354"/>
      <c r="Y102" s="355"/>
      <c r="Z102" s="353"/>
      <c r="AA102" s="353"/>
      <c r="AB102" s="353"/>
    </row>
    <row r="103" spans="1:28" ht="45" x14ac:dyDescent="0.25">
      <c r="A103" s="351" t="s">
        <v>1089</v>
      </c>
      <c r="B103" s="352" t="s">
        <v>1140</v>
      </c>
      <c r="C103" s="337" t="s">
        <v>1141</v>
      </c>
      <c r="D103" s="337" t="s">
        <v>1287</v>
      </c>
      <c r="E103" s="337" t="s">
        <v>483</v>
      </c>
      <c r="F103" s="337" t="s">
        <v>108</v>
      </c>
      <c r="G103" s="337" t="s">
        <v>156</v>
      </c>
      <c r="H103" s="337" t="s">
        <v>1289</v>
      </c>
      <c r="I103" s="352"/>
      <c r="J103" s="352" t="s">
        <v>1093</v>
      </c>
      <c r="K103" s="338">
        <v>1</v>
      </c>
      <c r="L103" s="352" t="s">
        <v>1094</v>
      </c>
      <c r="M103" s="352" t="s">
        <v>540</v>
      </c>
      <c r="N103" s="337" t="s">
        <v>1095</v>
      </c>
      <c r="O103" s="339" t="s">
        <v>1290</v>
      </c>
      <c r="P103" s="339" t="s">
        <v>1182</v>
      </c>
      <c r="Q103" s="339" t="s">
        <v>938</v>
      </c>
      <c r="R103" s="339" t="s">
        <v>938</v>
      </c>
      <c r="S103" s="339" t="s">
        <v>938</v>
      </c>
      <c r="T103" s="339" t="s">
        <v>1108</v>
      </c>
      <c r="U103" s="339" t="s">
        <v>938</v>
      </c>
      <c r="V103" s="339" t="s">
        <v>938</v>
      </c>
      <c r="W103" s="340" t="s">
        <v>938</v>
      </c>
      <c r="X103" s="340" t="s">
        <v>938</v>
      </c>
      <c r="Y103" s="341" t="s">
        <v>938</v>
      </c>
      <c r="Z103" s="339" t="s">
        <v>938</v>
      </c>
      <c r="AA103" s="339" t="s">
        <v>938</v>
      </c>
      <c r="AB103" s="339" t="s">
        <v>1291</v>
      </c>
    </row>
    <row r="104" spans="1:28" ht="45" x14ac:dyDescent="0.25">
      <c r="A104" s="329" t="s">
        <v>1089</v>
      </c>
      <c r="B104" s="331" t="s">
        <v>1140</v>
      </c>
      <c r="C104" s="331" t="s">
        <v>1141</v>
      </c>
      <c r="D104" s="331" t="s">
        <v>1292</v>
      </c>
      <c r="E104" s="331" t="s">
        <v>483</v>
      </c>
      <c r="F104" s="331" t="s">
        <v>35</v>
      </c>
      <c r="G104" s="331" t="s">
        <v>49</v>
      </c>
      <c r="H104" s="330" t="s">
        <v>1293</v>
      </c>
      <c r="I104" s="331"/>
      <c r="J104" s="331" t="s">
        <v>1093</v>
      </c>
      <c r="K104" s="332">
        <v>1</v>
      </c>
      <c r="L104" s="331" t="s">
        <v>1131</v>
      </c>
      <c r="M104" s="331" t="s">
        <v>536</v>
      </c>
      <c r="N104" s="331" t="s">
        <v>1220</v>
      </c>
      <c r="O104" s="165" t="s">
        <v>1096</v>
      </c>
      <c r="P104" s="165" t="s">
        <v>938</v>
      </c>
      <c r="Q104" s="165" t="s">
        <v>938</v>
      </c>
      <c r="R104" s="165" t="s">
        <v>938</v>
      </c>
      <c r="S104" s="165" t="s">
        <v>938</v>
      </c>
      <c r="T104" s="165" t="s">
        <v>938</v>
      </c>
      <c r="U104" s="165" t="s">
        <v>949</v>
      </c>
      <c r="V104" s="165" t="s">
        <v>911</v>
      </c>
      <c r="W104" s="334">
        <v>0.5</v>
      </c>
      <c r="X104" s="334">
        <v>0.75</v>
      </c>
      <c r="Y104" s="335">
        <v>6</v>
      </c>
      <c r="Z104" s="165" t="s">
        <v>1158</v>
      </c>
      <c r="AA104" s="165" t="s">
        <v>938</v>
      </c>
      <c r="AB104" s="165" t="s">
        <v>938</v>
      </c>
    </row>
    <row r="105" spans="1:28" ht="45" x14ac:dyDescent="0.25">
      <c r="A105" s="329" t="s">
        <v>1089</v>
      </c>
      <c r="B105" s="331" t="s">
        <v>1140</v>
      </c>
      <c r="C105" s="331" t="s">
        <v>1141</v>
      </c>
      <c r="D105" s="331" t="s">
        <v>1292</v>
      </c>
      <c r="E105" s="331" t="s">
        <v>483</v>
      </c>
      <c r="F105" s="331" t="s">
        <v>35</v>
      </c>
      <c r="G105" s="331" t="s">
        <v>49</v>
      </c>
      <c r="H105" s="330" t="s">
        <v>1294</v>
      </c>
      <c r="I105" s="331"/>
      <c r="J105" s="331" t="s">
        <v>1093</v>
      </c>
      <c r="K105" s="332">
        <v>1</v>
      </c>
      <c r="L105" s="331" t="s">
        <v>1131</v>
      </c>
      <c r="M105" s="331" t="s">
        <v>536</v>
      </c>
      <c r="N105" s="331" t="s">
        <v>1220</v>
      </c>
      <c r="O105" s="165" t="s">
        <v>1096</v>
      </c>
      <c r="P105" s="165" t="s">
        <v>938</v>
      </c>
      <c r="Q105" s="165" t="s">
        <v>938</v>
      </c>
      <c r="R105" s="165" t="s">
        <v>938</v>
      </c>
      <c r="S105" s="165" t="s">
        <v>938</v>
      </c>
      <c r="T105" s="165" t="s">
        <v>938</v>
      </c>
      <c r="U105" s="165" t="s">
        <v>949</v>
      </c>
      <c r="V105" s="165" t="s">
        <v>911</v>
      </c>
      <c r="W105" s="334">
        <v>0.5</v>
      </c>
      <c r="X105" s="334">
        <v>0.75</v>
      </c>
      <c r="Y105" s="335">
        <v>6</v>
      </c>
      <c r="Z105" s="165" t="s">
        <v>1158</v>
      </c>
      <c r="AA105" s="165" t="s">
        <v>938</v>
      </c>
      <c r="AB105" s="165" t="s">
        <v>938</v>
      </c>
    </row>
    <row r="106" spans="1:28" ht="45" x14ac:dyDescent="0.25">
      <c r="A106" s="329" t="s">
        <v>1089</v>
      </c>
      <c r="B106" s="331" t="s">
        <v>1140</v>
      </c>
      <c r="C106" s="331" t="s">
        <v>1141</v>
      </c>
      <c r="D106" s="331" t="s">
        <v>1295</v>
      </c>
      <c r="E106" s="331" t="s">
        <v>483</v>
      </c>
      <c r="F106" s="331" t="s">
        <v>108</v>
      </c>
      <c r="G106" s="331" t="s">
        <v>156</v>
      </c>
      <c r="H106" s="330" t="s">
        <v>1296</v>
      </c>
      <c r="I106" s="331"/>
      <c r="J106" s="331" t="s">
        <v>1093</v>
      </c>
      <c r="K106" s="332">
        <v>1</v>
      </c>
      <c r="L106" s="331" t="s">
        <v>1106</v>
      </c>
      <c r="M106" s="331" t="s">
        <v>540</v>
      </c>
      <c r="N106" s="331" t="s">
        <v>1181</v>
      </c>
      <c r="O106" s="165" t="s">
        <v>1096</v>
      </c>
      <c r="P106" s="165" t="s">
        <v>938</v>
      </c>
      <c r="Q106" s="165" t="s">
        <v>938</v>
      </c>
      <c r="R106" s="165" t="s">
        <v>938</v>
      </c>
      <c r="S106" s="165" t="s">
        <v>938</v>
      </c>
      <c r="T106" s="165" t="s">
        <v>1108</v>
      </c>
      <c r="U106" s="165" t="s">
        <v>960</v>
      </c>
      <c r="V106" s="165" t="s">
        <v>911</v>
      </c>
      <c r="W106" s="334">
        <v>0.41666666666666702</v>
      </c>
      <c r="X106" s="334">
        <v>0.875</v>
      </c>
      <c r="Y106" s="335">
        <v>7</v>
      </c>
      <c r="Z106" s="165" t="s">
        <v>1158</v>
      </c>
      <c r="AA106" s="165" t="s">
        <v>1098</v>
      </c>
      <c r="AB106" s="165" t="s">
        <v>938</v>
      </c>
    </row>
    <row r="107" spans="1:28" ht="45" x14ac:dyDescent="0.25">
      <c r="A107" s="329" t="s">
        <v>1089</v>
      </c>
      <c r="B107" s="331" t="s">
        <v>1140</v>
      </c>
      <c r="C107" s="331" t="s">
        <v>1141</v>
      </c>
      <c r="D107" s="331" t="s">
        <v>1242</v>
      </c>
      <c r="E107" s="331" t="s">
        <v>483</v>
      </c>
      <c r="F107" s="331" t="s">
        <v>108</v>
      </c>
      <c r="G107" s="331" t="s">
        <v>487</v>
      </c>
      <c r="H107" s="330" t="s">
        <v>1298</v>
      </c>
      <c r="I107" s="331"/>
      <c r="J107" s="331" t="s">
        <v>1093</v>
      </c>
      <c r="K107" s="332">
        <v>1</v>
      </c>
      <c r="L107" s="331" t="s">
        <v>1208</v>
      </c>
      <c r="M107" s="331" t="s">
        <v>540</v>
      </c>
      <c r="N107" s="331" t="s">
        <v>1215</v>
      </c>
      <c r="O107" s="165" t="s">
        <v>1096</v>
      </c>
      <c r="P107" s="165" t="s">
        <v>938</v>
      </c>
      <c r="Q107" s="165" t="s">
        <v>938</v>
      </c>
      <c r="R107" s="165" t="s">
        <v>938</v>
      </c>
      <c r="S107" s="165" t="s">
        <v>938</v>
      </c>
      <c r="T107" s="165" t="s">
        <v>1108</v>
      </c>
      <c r="U107" s="165" t="s">
        <v>929</v>
      </c>
      <c r="V107" s="165" t="s">
        <v>930</v>
      </c>
      <c r="W107" s="334">
        <v>0.29166666666666702</v>
      </c>
      <c r="X107" s="334">
        <v>0.95833333333333337</v>
      </c>
      <c r="Y107" s="335">
        <v>7</v>
      </c>
      <c r="Z107" s="165" t="s">
        <v>938</v>
      </c>
      <c r="AA107" s="165" t="s">
        <v>938</v>
      </c>
      <c r="AB107" s="165" t="s">
        <v>1297</v>
      </c>
    </row>
    <row r="108" spans="1:28" ht="45" x14ac:dyDescent="0.25">
      <c r="A108" s="329" t="s">
        <v>1089</v>
      </c>
      <c r="B108" s="331" t="s">
        <v>1140</v>
      </c>
      <c r="C108" s="331" t="s">
        <v>1141</v>
      </c>
      <c r="D108" s="331" t="s">
        <v>1242</v>
      </c>
      <c r="E108" s="331" t="s">
        <v>483</v>
      </c>
      <c r="F108" s="331" t="s">
        <v>108</v>
      </c>
      <c r="G108" s="331" t="s">
        <v>487</v>
      </c>
      <c r="H108" s="330" t="s">
        <v>1299</v>
      </c>
      <c r="I108" s="331"/>
      <c r="J108" s="331" t="s">
        <v>1093</v>
      </c>
      <c r="K108" s="332">
        <v>1</v>
      </c>
      <c r="L108" s="331" t="s">
        <v>1208</v>
      </c>
      <c r="M108" s="331" t="s">
        <v>540</v>
      </c>
      <c r="N108" s="331" t="s">
        <v>1215</v>
      </c>
      <c r="O108" s="165" t="s">
        <v>1096</v>
      </c>
      <c r="P108" s="165" t="s">
        <v>938</v>
      </c>
      <c r="Q108" s="165" t="s">
        <v>938</v>
      </c>
      <c r="R108" s="165" t="s">
        <v>938</v>
      </c>
      <c r="S108" s="165" t="s">
        <v>938</v>
      </c>
      <c r="T108" s="165" t="s">
        <v>1108</v>
      </c>
      <c r="U108" s="165" t="s">
        <v>929</v>
      </c>
      <c r="V108" s="165" t="s">
        <v>930</v>
      </c>
      <c r="W108" s="334">
        <v>0.29166666666666702</v>
      </c>
      <c r="X108" s="334">
        <v>0.95833333333333337</v>
      </c>
      <c r="Y108" s="335">
        <v>7</v>
      </c>
      <c r="Z108" s="165" t="s">
        <v>938</v>
      </c>
      <c r="AA108" s="165" t="s">
        <v>938</v>
      </c>
      <c r="AB108" s="165" t="s">
        <v>1297</v>
      </c>
    </row>
    <row r="109" spans="1:28" ht="45" x14ac:dyDescent="0.25">
      <c r="A109" s="329" t="s">
        <v>1089</v>
      </c>
      <c r="B109" s="331" t="s">
        <v>1140</v>
      </c>
      <c r="C109" s="331" t="s">
        <v>1141</v>
      </c>
      <c r="D109" s="331" t="s">
        <v>1242</v>
      </c>
      <c r="E109" s="331" t="s">
        <v>483</v>
      </c>
      <c r="F109" s="331" t="s">
        <v>108</v>
      </c>
      <c r="G109" s="331" t="s">
        <v>487</v>
      </c>
      <c r="H109" s="330" t="s">
        <v>1300</v>
      </c>
      <c r="I109" s="331"/>
      <c r="J109" s="331" t="s">
        <v>1093</v>
      </c>
      <c r="K109" s="332">
        <v>1</v>
      </c>
      <c r="L109" s="331" t="s">
        <v>1208</v>
      </c>
      <c r="M109" s="331" t="s">
        <v>540</v>
      </c>
      <c r="N109" s="331" t="s">
        <v>1215</v>
      </c>
      <c r="O109" s="165" t="s">
        <v>1096</v>
      </c>
      <c r="P109" s="165" t="s">
        <v>938</v>
      </c>
      <c r="Q109" s="165" t="s">
        <v>938</v>
      </c>
      <c r="R109" s="165" t="s">
        <v>938</v>
      </c>
      <c r="S109" s="165" t="s">
        <v>938</v>
      </c>
      <c r="T109" s="165" t="s">
        <v>1108</v>
      </c>
      <c r="U109" s="165" t="s">
        <v>961</v>
      </c>
      <c r="V109" s="165" t="s">
        <v>930</v>
      </c>
      <c r="W109" s="334">
        <v>0.29166666666666702</v>
      </c>
      <c r="X109" s="334">
        <v>0.95833333333333337</v>
      </c>
      <c r="Y109" s="335">
        <v>7</v>
      </c>
      <c r="Z109" s="165" t="s">
        <v>938</v>
      </c>
      <c r="AA109" s="165" t="s">
        <v>938</v>
      </c>
      <c r="AB109" s="165" t="s">
        <v>1297</v>
      </c>
    </row>
    <row r="110" spans="1:28" ht="45" x14ac:dyDescent="0.25">
      <c r="A110" s="329" t="s">
        <v>1089</v>
      </c>
      <c r="B110" s="331" t="s">
        <v>1101</v>
      </c>
      <c r="C110" s="331" t="s">
        <v>1102</v>
      </c>
      <c r="D110" s="331" t="s">
        <v>1265</v>
      </c>
      <c r="E110" s="331" t="s">
        <v>483</v>
      </c>
      <c r="F110" s="331" t="s">
        <v>108</v>
      </c>
      <c r="G110" s="331" t="s">
        <v>487</v>
      </c>
      <c r="H110" s="330" t="s">
        <v>1301</v>
      </c>
      <c r="I110" s="331"/>
      <c r="J110" s="331" t="s">
        <v>1093</v>
      </c>
      <c r="K110" s="332">
        <v>1</v>
      </c>
      <c r="L110" s="331" t="s">
        <v>1094</v>
      </c>
      <c r="M110" s="331" t="s">
        <v>540</v>
      </c>
      <c r="N110" s="331" t="s">
        <v>1095</v>
      </c>
      <c r="O110" s="165" t="s">
        <v>1096</v>
      </c>
      <c r="P110" s="165" t="s">
        <v>938</v>
      </c>
      <c r="Q110" s="165" t="s">
        <v>938</v>
      </c>
      <c r="R110" s="165" t="s">
        <v>938</v>
      </c>
      <c r="S110" s="165" t="s">
        <v>938</v>
      </c>
      <c r="T110" s="165" t="s">
        <v>1108</v>
      </c>
      <c r="U110" s="165" t="s">
        <v>929</v>
      </c>
      <c r="V110" s="165" t="s">
        <v>930</v>
      </c>
      <c r="W110" s="334">
        <v>0.4375</v>
      </c>
      <c r="X110" s="334">
        <v>0.91666666666666696</v>
      </c>
      <c r="Y110" s="335">
        <v>7</v>
      </c>
      <c r="Z110" s="165" t="s">
        <v>938</v>
      </c>
      <c r="AA110" s="165" t="s">
        <v>938</v>
      </c>
      <c r="AB110" s="165" t="s">
        <v>1145</v>
      </c>
    </row>
    <row r="111" spans="1:28" ht="45" x14ac:dyDescent="0.25">
      <c r="A111" s="329" t="s">
        <v>1089</v>
      </c>
      <c r="B111" s="331" t="s">
        <v>1101</v>
      </c>
      <c r="C111" s="331" t="s">
        <v>1102</v>
      </c>
      <c r="D111" s="331" t="s">
        <v>1265</v>
      </c>
      <c r="E111" s="331" t="s">
        <v>483</v>
      </c>
      <c r="F111" s="331" t="s">
        <v>108</v>
      </c>
      <c r="G111" s="331" t="s">
        <v>487</v>
      </c>
      <c r="H111" s="330" t="s">
        <v>1302</v>
      </c>
      <c r="I111" s="331"/>
      <c r="J111" s="331" t="s">
        <v>1093</v>
      </c>
      <c r="K111" s="332">
        <v>1</v>
      </c>
      <c r="L111" s="331" t="s">
        <v>1094</v>
      </c>
      <c r="M111" s="331" t="s">
        <v>540</v>
      </c>
      <c r="N111" s="331" t="s">
        <v>1095</v>
      </c>
      <c r="O111" s="165" t="s">
        <v>1096</v>
      </c>
      <c r="P111" s="165" t="s">
        <v>938</v>
      </c>
      <c r="Q111" s="165" t="s">
        <v>938</v>
      </c>
      <c r="R111" s="165" t="s">
        <v>938</v>
      </c>
      <c r="S111" s="165" t="s">
        <v>938</v>
      </c>
      <c r="T111" s="165" t="s">
        <v>1108</v>
      </c>
      <c r="U111" s="165" t="s">
        <v>929</v>
      </c>
      <c r="V111" s="165" t="s">
        <v>930</v>
      </c>
      <c r="W111" s="334">
        <v>0.4375</v>
      </c>
      <c r="X111" s="334">
        <v>0.91666666666666696</v>
      </c>
      <c r="Y111" s="335">
        <v>7</v>
      </c>
      <c r="Z111" s="165" t="s">
        <v>938</v>
      </c>
      <c r="AA111" s="165" t="s">
        <v>938</v>
      </c>
      <c r="AB111" s="165" t="s">
        <v>1145</v>
      </c>
    </row>
    <row r="112" spans="1:28" ht="45" x14ac:dyDescent="0.25">
      <c r="A112" s="329" t="s">
        <v>1089</v>
      </c>
      <c r="B112" s="331" t="s">
        <v>1101</v>
      </c>
      <c r="C112" s="331" t="s">
        <v>1102</v>
      </c>
      <c r="D112" s="331" t="s">
        <v>1265</v>
      </c>
      <c r="E112" s="331" t="s">
        <v>483</v>
      </c>
      <c r="F112" s="331" t="s">
        <v>108</v>
      </c>
      <c r="G112" s="331" t="s">
        <v>487</v>
      </c>
      <c r="H112" s="330" t="s">
        <v>1303</v>
      </c>
      <c r="I112" s="331"/>
      <c r="J112" s="331" t="s">
        <v>1093</v>
      </c>
      <c r="K112" s="332">
        <v>1</v>
      </c>
      <c r="L112" s="331" t="s">
        <v>1094</v>
      </c>
      <c r="M112" s="331" t="s">
        <v>540</v>
      </c>
      <c r="N112" s="331" t="s">
        <v>1095</v>
      </c>
      <c r="O112" s="165" t="s">
        <v>1096</v>
      </c>
      <c r="P112" s="165" t="s">
        <v>938</v>
      </c>
      <c r="Q112" s="165" t="s">
        <v>938</v>
      </c>
      <c r="R112" s="165" t="s">
        <v>938</v>
      </c>
      <c r="S112" s="165" t="s">
        <v>938</v>
      </c>
      <c r="T112" s="165" t="s">
        <v>1108</v>
      </c>
      <c r="U112" s="165" t="s">
        <v>962</v>
      </c>
      <c r="V112" s="165" t="s">
        <v>930</v>
      </c>
      <c r="W112" s="334">
        <v>0.4375</v>
      </c>
      <c r="X112" s="334">
        <v>0.91666666666666696</v>
      </c>
      <c r="Y112" s="335">
        <v>7</v>
      </c>
      <c r="Z112" s="165" t="s">
        <v>938</v>
      </c>
      <c r="AA112" s="165" t="s">
        <v>938</v>
      </c>
      <c r="AB112" s="165" t="s">
        <v>1145</v>
      </c>
    </row>
    <row r="113" spans="1:28" ht="75" x14ac:dyDescent="0.25">
      <c r="A113" s="329" t="s">
        <v>1089</v>
      </c>
      <c r="B113" s="331" t="s">
        <v>1140</v>
      </c>
      <c r="C113" s="337" t="s">
        <v>1141</v>
      </c>
      <c r="D113" s="337" t="s">
        <v>1304</v>
      </c>
      <c r="E113" s="337" t="s">
        <v>1228</v>
      </c>
      <c r="F113" s="337" t="s">
        <v>1229</v>
      </c>
      <c r="G113" s="337" t="s">
        <v>509</v>
      </c>
      <c r="H113" s="337" t="s">
        <v>1305</v>
      </c>
      <c r="I113" s="331"/>
      <c r="J113" s="331" t="s">
        <v>1093</v>
      </c>
      <c r="K113" s="338">
        <v>1</v>
      </c>
      <c r="L113" s="331" t="s">
        <v>1137</v>
      </c>
      <c r="M113" s="331" t="s">
        <v>539</v>
      </c>
      <c r="N113" s="337" t="s">
        <v>1095</v>
      </c>
      <c r="O113" s="339"/>
      <c r="P113" s="339"/>
      <c r="Q113" s="339"/>
      <c r="R113" s="339"/>
      <c r="S113" s="339"/>
      <c r="T113" s="339"/>
      <c r="U113" s="339"/>
      <c r="V113" s="339"/>
      <c r="W113" s="340"/>
      <c r="X113" s="340"/>
      <c r="Y113" s="341"/>
      <c r="Z113" s="339"/>
      <c r="AA113" s="339"/>
      <c r="AB113" s="339"/>
    </row>
    <row r="114" spans="1:28" ht="75" x14ac:dyDescent="0.25">
      <c r="A114" s="329" t="s">
        <v>1089</v>
      </c>
      <c r="B114" s="331" t="s">
        <v>1140</v>
      </c>
      <c r="C114" s="337" t="s">
        <v>1141</v>
      </c>
      <c r="D114" s="337" t="s">
        <v>1304</v>
      </c>
      <c r="E114" s="337" t="s">
        <v>1228</v>
      </c>
      <c r="F114" s="337" t="s">
        <v>1229</v>
      </c>
      <c r="G114" s="337" t="s">
        <v>509</v>
      </c>
      <c r="H114" s="337" t="s">
        <v>1306</v>
      </c>
      <c r="I114" s="331"/>
      <c r="J114" s="331" t="s">
        <v>1093</v>
      </c>
      <c r="K114" s="338">
        <v>1</v>
      </c>
      <c r="L114" s="331" t="s">
        <v>1137</v>
      </c>
      <c r="M114" s="331" t="s">
        <v>539</v>
      </c>
      <c r="N114" s="337" t="s">
        <v>1095</v>
      </c>
      <c r="O114" s="339"/>
      <c r="P114" s="339"/>
      <c r="Q114" s="339"/>
      <c r="R114" s="339"/>
      <c r="S114" s="339"/>
      <c r="T114" s="339"/>
      <c r="U114" s="339"/>
      <c r="V114" s="339"/>
      <c r="W114" s="340"/>
      <c r="X114" s="340"/>
      <c r="Y114" s="341"/>
      <c r="Z114" s="339"/>
      <c r="AA114" s="339"/>
      <c r="AB114" s="339"/>
    </row>
    <row r="115" spans="1:28" ht="75" x14ac:dyDescent="0.25">
      <c r="A115" s="329" t="s">
        <v>1089</v>
      </c>
      <c r="B115" s="331" t="s">
        <v>1140</v>
      </c>
      <c r="C115" s="337" t="s">
        <v>1141</v>
      </c>
      <c r="D115" s="337" t="s">
        <v>1304</v>
      </c>
      <c r="E115" s="337" t="s">
        <v>1228</v>
      </c>
      <c r="F115" s="337" t="s">
        <v>1229</v>
      </c>
      <c r="G115" s="337" t="s">
        <v>509</v>
      </c>
      <c r="H115" s="337" t="s">
        <v>1307</v>
      </c>
      <c r="I115" s="331"/>
      <c r="J115" s="331" t="s">
        <v>1093</v>
      </c>
      <c r="K115" s="338">
        <v>1</v>
      </c>
      <c r="L115" s="331" t="s">
        <v>1137</v>
      </c>
      <c r="M115" s="331" t="s">
        <v>539</v>
      </c>
      <c r="N115" s="337" t="s">
        <v>1095</v>
      </c>
      <c r="O115" s="339"/>
      <c r="P115" s="339"/>
      <c r="Q115" s="339"/>
      <c r="R115" s="339"/>
      <c r="S115" s="339"/>
      <c r="T115" s="339"/>
      <c r="U115" s="339"/>
      <c r="V115" s="339"/>
      <c r="W115" s="340"/>
      <c r="X115" s="340"/>
      <c r="Y115" s="341"/>
      <c r="Z115" s="339"/>
      <c r="AA115" s="339"/>
      <c r="AB115" s="339"/>
    </row>
    <row r="116" spans="1:28" ht="45" x14ac:dyDescent="0.25">
      <c r="A116" s="329" t="s">
        <v>1089</v>
      </c>
      <c r="B116" s="331" t="s">
        <v>1101</v>
      </c>
      <c r="C116" s="331" t="s">
        <v>1102</v>
      </c>
      <c r="D116" s="331" t="s">
        <v>1308</v>
      </c>
      <c r="E116" s="331" t="s">
        <v>483</v>
      </c>
      <c r="F116" s="331" t="s">
        <v>35</v>
      </c>
      <c r="G116" s="331" t="s">
        <v>497</v>
      </c>
      <c r="H116" s="330" t="s">
        <v>1309</v>
      </c>
      <c r="I116" s="331"/>
      <c r="J116" s="331" t="s">
        <v>1093</v>
      </c>
      <c r="K116" s="332">
        <v>1</v>
      </c>
      <c r="L116" s="331" t="s">
        <v>1144</v>
      </c>
      <c r="M116" s="331" t="s">
        <v>539</v>
      </c>
      <c r="N116" s="331" t="s">
        <v>1132</v>
      </c>
      <c r="O116" s="165" t="s">
        <v>1096</v>
      </c>
      <c r="P116" s="165" t="s">
        <v>938</v>
      </c>
      <c r="Q116" s="165" t="s">
        <v>938</v>
      </c>
      <c r="R116" s="165" t="s">
        <v>938</v>
      </c>
      <c r="S116" s="165" t="s">
        <v>938</v>
      </c>
      <c r="T116" s="165" t="s">
        <v>938</v>
      </c>
      <c r="U116" s="165" t="s">
        <v>963</v>
      </c>
      <c r="V116" s="165" t="s">
        <v>911</v>
      </c>
      <c r="W116" s="334">
        <v>0.41666666666666702</v>
      </c>
      <c r="X116" s="334">
        <v>0.91666666666666696</v>
      </c>
      <c r="Y116" s="335">
        <v>7</v>
      </c>
      <c r="Z116" s="165" t="s">
        <v>1097</v>
      </c>
      <c r="AA116" s="165" t="s">
        <v>1098</v>
      </c>
      <c r="AB116" s="165" t="s">
        <v>938</v>
      </c>
    </row>
    <row r="117" spans="1:28" ht="45" x14ac:dyDescent="0.25">
      <c r="A117" s="329" t="s">
        <v>1089</v>
      </c>
      <c r="B117" s="331" t="s">
        <v>1101</v>
      </c>
      <c r="C117" s="331" t="s">
        <v>1102</v>
      </c>
      <c r="D117" s="331" t="s">
        <v>1308</v>
      </c>
      <c r="E117" s="331" t="s">
        <v>483</v>
      </c>
      <c r="F117" s="331" t="s">
        <v>35</v>
      </c>
      <c r="G117" s="331" t="s">
        <v>497</v>
      </c>
      <c r="H117" s="330" t="s">
        <v>1310</v>
      </c>
      <c r="I117" s="331"/>
      <c r="J117" s="331" t="s">
        <v>1093</v>
      </c>
      <c r="K117" s="332">
        <v>1</v>
      </c>
      <c r="L117" s="331" t="s">
        <v>1144</v>
      </c>
      <c r="M117" s="331" t="s">
        <v>539</v>
      </c>
      <c r="N117" s="331" t="s">
        <v>1132</v>
      </c>
      <c r="O117" s="165" t="s">
        <v>1096</v>
      </c>
      <c r="P117" s="165" t="s">
        <v>938</v>
      </c>
      <c r="Q117" s="165" t="s">
        <v>938</v>
      </c>
      <c r="R117" s="165" t="s">
        <v>938</v>
      </c>
      <c r="S117" s="165" t="s">
        <v>938</v>
      </c>
      <c r="T117" s="165" t="s">
        <v>938</v>
      </c>
      <c r="U117" s="165" t="s">
        <v>964</v>
      </c>
      <c r="V117" s="165" t="s">
        <v>911</v>
      </c>
      <c r="W117" s="334">
        <v>0.41666666666666702</v>
      </c>
      <c r="X117" s="334">
        <v>0.91666666666666696</v>
      </c>
      <c r="Y117" s="335">
        <v>7</v>
      </c>
      <c r="Z117" s="165" t="s">
        <v>1097</v>
      </c>
      <c r="AA117" s="165" t="s">
        <v>1098</v>
      </c>
      <c r="AB117" s="165" t="s">
        <v>938</v>
      </c>
    </row>
    <row r="118" spans="1:28" ht="45" x14ac:dyDescent="0.25">
      <c r="A118" s="329" t="s">
        <v>1089</v>
      </c>
      <c r="B118" s="331" t="s">
        <v>1101</v>
      </c>
      <c r="C118" s="331" t="s">
        <v>1102</v>
      </c>
      <c r="D118" s="331" t="s">
        <v>1308</v>
      </c>
      <c r="E118" s="331" t="s">
        <v>483</v>
      </c>
      <c r="F118" s="331" t="s">
        <v>35</v>
      </c>
      <c r="G118" s="331" t="s">
        <v>497</v>
      </c>
      <c r="H118" s="330" t="s">
        <v>1311</v>
      </c>
      <c r="I118" s="331"/>
      <c r="J118" s="331" t="s">
        <v>1093</v>
      </c>
      <c r="K118" s="332">
        <v>1</v>
      </c>
      <c r="L118" s="331" t="s">
        <v>1144</v>
      </c>
      <c r="M118" s="331" t="s">
        <v>539</v>
      </c>
      <c r="N118" s="331" t="s">
        <v>1132</v>
      </c>
      <c r="O118" s="165" t="s">
        <v>1096</v>
      </c>
      <c r="P118" s="165" t="s">
        <v>938</v>
      </c>
      <c r="Q118" s="165" t="s">
        <v>938</v>
      </c>
      <c r="R118" s="165" t="s">
        <v>938</v>
      </c>
      <c r="S118" s="165" t="s">
        <v>938</v>
      </c>
      <c r="T118" s="165" t="s">
        <v>938</v>
      </c>
      <c r="U118" s="165" t="s">
        <v>965</v>
      </c>
      <c r="V118" s="165" t="s">
        <v>911</v>
      </c>
      <c r="W118" s="334">
        <v>0.22916666666666666</v>
      </c>
      <c r="X118" s="334">
        <v>0.91666666666666696</v>
      </c>
      <c r="Y118" s="335">
        <v>7</v>
      </c>
      <c r="Z118" s="165" t="s">
        <v>1097</v>
      </c>
      <c r="AA118" s="165" t="s">
        <v>1098</v>
      </c>
      <c r="AB118" s="165"/>
    </row>
    <row r="119" spans="1:28" ht="45" x14ac:dyDescent="0.25">
      <c r="A119" s="329" t="s">
        <v>1089</v>
      </c>
      <c r="B119" s="331" t="s">
        <v>1101</v>
      </c>
      <c r="C119" s="331" t="s">
        <v>1102</v>
      </c>
      <c r="D119" s="331" t="s">
        <v>1308</v>
      </c>
      <c r="E119" s="331" t="s">
        <v>483</v>
      </c>
      <c r="F119" s="331" t="s">
        <v>35</v>
      </c>
      <c r="G119" s="331" t="s">
        <v>497</v>
      </c>
      <c r="H119" s="330" t="s">
        <v>1312</v>
      </c>
      <c r="I119" s="331"/>
      <c r="J119" s="331" t="s">
        <v>1093</v>
      </c>
      <c r="K119" s="332">
        <v>1</v>
      </c>
      <c r="L119" s="331" t="s">
        <v>1144</v>
      </c>
      <c r="M119" s="331" t="s">
        <v>539</v>
      </c>
      <c r="N119" s="331" t="s">
        <v>1132</v>
      </c>
      <c r="O119" s="165" t="s">
        <v>1096</v>
      </c>
      <c r="P119" s="165" t="s">
        <v>938</v>
      </c>
      <c r="Q119" s="165" t="s">
        <v>938</v>
      </c>
      <c r="R119" s="165" t="s">
        <v>938</v>
      </c>
      <c r="S119" s="165" t="s">
        <v>938</v>
      </c>
      <c r="T119" s="165" t="s">
        <v>938</v>
      </c>
      <c r="U119" s="165" t="s">
        <v>949</v>
      </c>
      <c r="V119" s="165" t="s">
        <v>911</v>
      </c>
      <c r="W119" s="334">
        <v>0.41666666666666702</v>
      </c>
      <c r="X119" s="334">
        <v>0.91666666666666696</v>
      </c>
      <c r="Y119" s="335">
        <v>7</v>
      </c>
      <c r="Z119" s="165" t="s">
        <v>1097</v>
      </c>
      <c r="AA119" s="165" t="s">
        <v>1186</v>
      </c>
      <c r="AB119" s="165"/>
    </row>
    <row r="120" spans="1:28" ht="45" x14ac:dyDescent="0.25">
      <c r="A120" s="329" t="s">
        <v>1089</v>
      </c>
      <c r="B120" s="331" t="s">
        <v>1218</v>
      </c>
      <c r="C120" s="331" t="s">
        <v>1219</v>
      </c>
      <c r="D120" s="331" t="s">
        <v>1313</v>
      </c>
      <c r="E120" s="331" t="s">
        <v>483</v>
      </c>
      <c r="F120" s="331" t="s">
        <v>108</v>
      </c>
      <c r="G120" s="331" t="s">
        <v>484</v>
      </c>
      <c r="H120" s="330" t="s">
        <v>1314</v>
      </c>
      <c r="I120" s="331"/>
      <c r="J120" s="331" t="s">
        <v>1093</v>
      </c>
      <c r="K120" s="332">
        <v>1</v>
      </c>
      <c r="L120" s="331" t="s">
        <v>1137</v>
      </c>
      <c r="M120" s="331" t="s">
        <v>530</v>
      </c>
      <c r="N120" s="331" t="s">
        <v>1181</v>
      </c>
      <c r="O120" s="165" t="s">
        <v>1096</v>
      </c>
      <c r="P120" s="165" t="s">
        <v>938</v>
      </c>
      <c r="Q120" s="165" t="s">
        <v>938</v>
      </c>
      <c r="R120" s="165" t="s">
        <v>938</v>
      </c>
      <c r="S120" s="165" t="s">
        <v>938</v>
      </c>
      <c r="T120" s="165" t="s">
        <v>938</v>
      </c>
      <c r="U120" s="165" t="s">
        <v>938</v>
      </c>
      <c r="V120" s="165" t="s">
        <v>938</v>
      </c>
      <c r="W120" s="165" t="s">
        <v>938</v>
      </c>
      <c r="X120" s="165" t="s">
        <v>938</v>
      </c>
      <c r="Y120" s="335" t="s">
        <v>938</v>
      </c>
      <c r="Z120" s="165" t="s">
        <v>938</v>
      </c>
      <c r="AA120" s="165" t="s">
        <v>938</v>
      </c>
      <c r="AB120" s="165" t="s">
        <v>1315</v>
      </c>
    </row>
    <row r="121" spans="1:28" ht="45" x14ac:dyDescent="0.25">
      <c r="A121" s="329" t="s">
        <v>1089</v>
      </c>
      <c r="B121" s="331" t="s">
        <v>1140</v>
      </c>
      <c r="C121" s="331" t="s">
        <v>1141</v>
      </c>
      <c r="D121" s="331" t="s">
        <v>1316</v>
      </c>
      <c r="E121" s="331" t="s">
        <v>483</v>
      </c>
      <c r="F121" s="331" t="s">
        <v>108</v>
      </c>
      <c r="G121" s="331" t="s">
        <v>156</v>
      </c>
      <c r="H121" s="330" t="s">
        <v>1317</v>
      </c>
      <c r="I121" s="331"/>
      <c r="J121" s="331" t="s">
        <v>1093</v>
      </c>
      <c r="K121" s="332">
        <v>1</v>
      </c>
      <c r="L121" s="331" t="s">
        <v>1137</v>
      </c>
      <c r="M121" s="331" t="s">
        <v>540</v>
      </c>
      <c r="N121" s="331" t="s">
        <v>1181</v>
      </c>
      <c r="O121" s="165" t="s">
        <v>1096</v>
      </c>
      <c r="P121" s="165" t="s">
        <v>1318</v>
      </c>
      <c r="Q121" s="165" t="s">
        <v>938</v>
      </c>
      <c r="R121" s="165" t="s">
        <v>938</v>
      </c>
      <c r="S121" s="165" t="s">
        <v>938</v>
      </c>
      <c r="T121" s="165" t="s">
        <v>1108</v>
      </c>
      <c r="U121" s="165" t="s">
        <v>966</v>
      </c>
      <c r="V121" s="165" t="s">
        <v>930</v>
      </c>
      <c r="W121" s="334">
        <v>0.375</v>
      </c>
      <c r="X121" s="334">
        <v>0.875</v>
      </c>
      <c r="Y121" s="335">
        <v>7</v>
      </c>
      <c r="Z121" s="165" t="s">
        <v>1097</v>
      </c>
      <c r="AA121" s="165" t="s">
        <v>1098</v>
      </c>
      <c r="AB121" s="165" t="s">
        <v>1319</v>
      </c>
    </row>
    <row r="122" spans="1:28" ht="45" x14ac:dyDescent="0.25">
      <c r="A122" s="329" t="s">
        <v>1089</v>
      </c>
      <c r="B122" s="331" t="s">
        <v>1140</v>
      </c>
      <c r="C122" s="331" t="s">
        <v>1141</v>
      </c>
      <c r="D122" s="331" t="s">
        <v>1316</v>
      </c>
      <c r="E122" s="331" t="s">
        <v>483</v>
      </c>
      <c r="F122" s="331" t="s">
        <v>108</v>
      </c>
      <c r="G122" s="331" t="s">
        <v>156</v>
      </c>
      <c r="H122" s="330" t="s">
        <v>1320</v>
      </c>
      <c r="I122" s="331"/>
      <c r="J122" s="331" t="s">
        <v>1093</v>
      </c>
      <c r="K122" s="332">
        <v>1</v>
      </c>
      <c r="L122" s="331" t="s">
        <v>1137</v>
      </c>
      <c r="M122" s="331" t="s">
        <v>540</v>
      </c>
      <c r="N122" s="331" t="s">
        <v>1181</v>
      </c>
      <c r="O122" s="165" t="s">
        <v>1096</v>
      </c>
      <c r="P122" s="165" t="s">
        <v>1318</v>
      </c>
      <c r="Q122" s="165" t="s">
        <v>938</v>
      </c>
      <c r="R122" s="165" t="s">
        <v>938</v>
      </c>
      <c r="S122" s="165" t="s">
        <v>938</v>
      </c>
      <c r="T122" s="165" t="s">
        <v>1108</v>
      </c>
      <c r="U122" s="165" t="s">
        <v>966</v>
      </c>
      <c r="V122" s="165" t="s">
        <v>930</v>
      </c>
      <c r="W122" s="334">
        <v>0.375</v>
      </c>
      <c r="X122" s="334">
        <v>0.875</v>
      </c>
      <c r="Y122" s="335">
        <v>7</v>
      </c>
      <c r="Z122" s="165" t="s">
        <v>1097</v>
      </c>
      <c r="AA122" s="165" t="s">
        <v>1098</v>
      </c>
      <c r="AB122" s="165" t="s">
        <v>1319</v>
      </c>
    </row>
    <row r="123" spans="1:28" ht="45" x14ac:dyDescent="0.25">
      <c r="A123" s="329" t="s">
        <v>1089</v>
      </c>
      <c r="B123" s="331" t="s">
        <v>1101</v>
      </c>
      <c r="C123" s="331" t="s">
        <v>1102</v>
      </c>
      <c r="D123" s="331" t="s">
        <v>1321</v>
      </c>
      <c r="E123" s="331" t="s">
        <v>483</v>
      </c>
      <c r="F123" s="331" t="s">
        <v>108</v>
      </c>
      <c r="G123" s="331" t="s">
        <v>490</v>
      </c>
      <c r="H123" s="330" t="s">
        <v>1322</v>
      </c>
      <c r="I123" s="331"/>
      <c r="J123" s="331" t="s">
        <v>1093</v>
      </c>
      <c r="K123" s="332">
        <v>1</v>
      </c>
      <c r="L123" s="331" t="s">
        <v>1323</v>
      </c>
      <c r="M123" s="331" t="s">
        <v>539</v>
      </c>
      <c r="N123" s="331" t="s">
        <v>1095</v>
      </c>
      <c r="O123" s="165" t="s">
        <v>1096</v>
      </c>
      <c r="P123" s="165" t="s">
        <v>938</v>
      </c>
      <c r="Q123" s="165" t="s">
        <v>938</v>
      </c>
      <c r="R123" s="165" t="s">
        <v>938</v>
      </c>
      <c r="S123" s="165" t="s">
        <v>938</v>
      </c>
      <c r="T123" s="165" t="s">
        <v>1108</v>
      </c>
      <c r="U123" s="165" t="s">
        <v>967</v>
      </c>
      <c r="V123" s="165" t="s">
        <v>930</v>
      </c>
      <c r="W123" s="334">
        <v>0.33333333333333298</v>
      </c>
      <c r="X123" s="334">
        <v>1</v>
      </c>
      <c r="Y123" s="335">
        <v>7</v>
      </c>
      <c r="Z123" s="165" t="s">
        <v>1110</v>
      </c>
      <c r="AA123" s="165" t="s">
        <v>1122</v>
      </c>
      <c r="AB123" s="165" t="s">
        <v>1324</v>
      </c>
    </row>
    <row r="124" spans="1:28" ht="45" x14ac:dyDescent="0.25">
      <c r="A124" s="329" t="s">
        <v>1089</v>
      </c>
      <c r="B124" s="331" t="s">
        <v>1101</v>
      </c>
      <c r="C124" s="331" t="s">
        <v>1102</v>
      </c>
      <c r="D124" s="331" t="s">
        <v>1321</v>
      </c>
      <c r="E124" s="331" t="s">
        <v>483</v>
      </c>
      <c r="F124" s="331" t="s">
        <v>108</v>
      </c>
      <c r="G124" s="331" t="s">
        <v>490</v>
      </c>
      <c r="H124" s="330" t="s">
        <v>1325</v>
      </c>
      <c r="I124" s="331"/>
      <c r="J124" s="331" t="s">
        <v>1093</v>
      </c>
      <c r="K124" s="332">
        <v>1</v>
      </c>
      <c r="L124" s="331" t="s">
        <v>1323</v>
      </c>
      <c r="M124" s="331" t="s">
        <v>539</v>
      </c>
      <c r="N124" s="331" t="s">
        <v>1095</v>
      </c>
      <c r="O124" s="165" t="s">
        <v>1096</v>
      </c>
      <c r="P124" s="165" t="s">
        <v>938</v>
      </c>
      <c r="Q124" s="165" t="s">
        <v>938</v>
      </c>
      <c r="R124" s="165" t="s">
        <v>938</v>
      </c>
      <c r="S124" s="165" t="s">
        <v>938</v>
      </c>
      <c r="T124" s="165" t="s">
        <v>1108</v>
      </c>
      <c r="U124" s="165" t="s">
        <v>967</v>
      </c>
      <c r="V124" s="165" t="s">
        <v>930</v>
      </c>
      <c r="W124" s="334">
        <v>0.33333333333333298</v>
      </c>
      <c r="X124" s="334">
        <v>1</v>
      </c>
      <c r="Y124" s="335">
        <v>7</v>
      </c>
      <c r="Z124" s="165" t="s">
        <v>1110</v>
      </c>
      <c r="AA124" s="165" t="s">
        <v>1122</v>
      </c>
      <c r="AB124" s="165" t="s">
        <v>1324</v>
      </c>
    </row>
    <row r="125" spans="1:28" ht="45" x14ac:dyDescent="0.25">
      <c r="A125" s="329" t="s">
        <v>1089</v>
      </c>
      <c r="B125" s="331" t="s">
        <v>1101</v>
      </c>
      <c r="C125" s="331" t="s">
        <v>1102</v>
      </c>
      <c r="D125" s="331" t="s">
        <v>1326</v>
      </c>
      <c r="E125" s="331" t="s">
        <v>483</v>
      </c>
      <c r="F125" s="331" t="s">
        <v>108</v>
      </c>
      <c r="G125" s="331" t="s">
        <v>156</v>
      </c>
      <c r="H125" s="330" t="s">
        <v>1327</v>
      </c>
      <c r="I125" s="331"/>
      <c r="J125" s="331" t="s">
        <v>1093</v>
      </c>
      <c r="K125" s="332">
        <v>1</v>
      </c>
      <c r="L125" s="331" t="s">
        <v>1094</v>
      </c>
      <c r="M125" s="331" t="s">
        <v>539</v>
      </c>
      <c r="N125" s="331" t="s">
        <v>1107</v>
      </c>
      <c r="O125" s="165" t="s">
        <v>1096</v>
      </c>
      <c r="P125" s="165" t="s">
        <v>938</v>
      </c>
      <c r="Q125" s="165" t="s">
        <v>938</v>
      </c>
      <c r="R125" s="165" t="s">
        <v>938</v>
      </c>
      <c r="S125" s="165" t="s">
        <v>938</v>
      </c>
      <c r="T125" s="165" t="s">
        <v>1108</v>
      </c>
      <c r="U125" s="165" t="s">
        <v>968</v>
      </c>
      <c r="V125" s="165" t="s">
        <v>930</v>
      </c>
      <c r="W125" s="334">
        <v>0.45833333333333298</v>
      </c>
      <c r="X125" s="334">
        <v>0.95833333333333337</v>
      </c>
      <c r="Y125" s="335">
        <v>7</v>
      </c>
      <c r="Z125" s="165" t="s">
        <v>938</v>
      </c>
      <c r="AA125" s="165" t="s">
        <v>938</v>
      </c>
      <c r="AB125" s="165" t="s">
        <v>1328</v>
      </c>
    </row>
    <row r="126" spans="1:28" ht="120" x14ac:dyDescent="0.25">
      <c r="A126" s="329" t="s">
        <v>1089</v>
      </c>
      <c r="B126" s="331" t="s">
        <v>1140</v>
      </c>
      <c r="C126" s="331" t="s">
        <v>1141</v>
      </c>
      <c r="D126" s="331" t="s">
        <v>1329</v>
      </c>
      <c r="E126" s="331" t="s">
        <v>1189</v>
      </c>
      <c r="F126" s="331" t="s">
        <v>1187</v>
      </c>
      <c r="G126" s="331" t="s">
        <v>1190</v>
      </c>
      <c r="H126" s="330" t="s">
        <v>1330</v>
      </c>
      <c r="I126" s="331"/>
      <c r="J126" s="331" t="s">
        <v>1093</v>
      </c>
      <c r="K126" s="332">
        <v>1</v>
      </c>
      <c r="L126" s="331" t="s">
        <v>1137</v>
      </c>
      <c r="M126" s="331" t="s">
        <v>542</v>
      </c>
      <c r="N126" s="331" t="s">
        <v>1181</v>
      </c>
      <c r="O126" s="165" t="s">
        <v>938</v>
      </c>
      <c r="P126" s="165" t="s">
        <v>938</v>
      </c>
      <c r="Q126" s="165" t="s">
        <v>938</v>
      </c>
      <c r="R126" s="165" t="s">
        <v>938</v>
      </c>
      <c r="S126" s="165" t="s">
        <v>938</v>
      </c>
      <c r="T126" s="165" t="s">
        <v>938</v>
      </c>
      <c r="U126" s="165" t="s">
        <v>938</v>
      </c>
      <c r="V126" s="165" t="s">
        <v>938</v>
      </c>
      <c r="W126" s="165" t="s">
        <v>938</v>
      </c>
      <c r="X126" s="165" t="s">
        <v>938</v>
      </c>
      <c r="Y126" s="335" t="s">
        <v>938</v>
      </c>
      <c r="Z126" s="165" t="s">
        <v>938</v>
      </c>
      <c r="AA126" s="165" t="s">
        <v>938</v>
      </c>
      <c r="AB126" s="165" t="s">
        <v>1331</v>
      </c>
    </row>
    <row r="127" spans="1:28" ht="120" x14ac:dyDescent="0.25">
      <c r="A127" s="329" t="s">
        <v>1089</v>
      </c>
      <c r="B127" s="331" t="s">
        <v>1140</v>
      </c>
      <c r="C127" s="331" t="s">
        <v>1141</v>
      </c>
      <c r="D127" s="331" t="s">
        <v>1329</v>
      </c>
      <c r="E127" s="331" t="s">
        <v>1189</v>
      </c>
      <c r="F127" s="331" t="s">
        <v>1187</v>
      </c>
      <c r="G127" s="331" t="s">
        <v>1190</v>
      </c>
      <c r="H127" s="330" t="s">
        <v>1332</v>
      </c>
      <c r="I127" s="331"/>
      <c r="J127" s="331" t="s">
        <v>1093</v>
      </c>
      <c r="K127" s="332">
        <v>1</v>
      </c>
      <c r="L127" s="331" t="s">
        <v>1137</v>
      </c>
      <c r="M127" s="331" t="s">
        <v>542</v>
      </c>
      <c r="N127" s="331" t="s">
        <v>1181</v>
      </c>
      <c r="O127" s="165" t="s">
        <v>938</v>
      </c>
      <c r="P127" s="165" t="s">
        <v>938</v>
      </c>
      <c r="Q127" s="165" t="s">
        <v>938</v>
      </c>
      <c r="R127" s="165" t="s">
        <v>938</v>
      </c>
      <c r="S127" s="165" t="s">
        <v>938</v>
      </c>
      <c r="T127" s="165" t="s">
        <v>938</v>
      </c>
      <c r="U127" s="165" t="s">
        <v>938</v>
      </c>
      <c r="V127" s="165" t="s">
        <v>938</v>
      </c>
      <c r="W127" s="165" t="s">
        <v>938</v>
      </c>
      <c r="X127" s="165" t="s">
        <v>938</v>
      </c>
      <c r="Y127" s="335" t="s">
        <v>938</v>
      </c>
      <c r="Z127" s="165" t="s">
        <v>938</v>
      </c>
      <c r="AA127" s="165" t="s">
        <v>938</v>
      </c>
      <c r="AB127" s="165" t="s">
        <v>1331</v>
      </c>
    </row>
    <row r="128" spans="1:28" ht="45" x14ac:dyDescent="0.25">
      <c r="A128" s="329" t="s">
        <v>1089</v>
      </c>
      <c r="B128" s="331" t="s">
        <v>1140</v>
      </c>
      <c r="C128" s="331" t="s">
        <v>1141</v>
      </c>
      <c r="D128" s="331" t="s">
        <v>1333</v>
      </c>
      <c r="E128" s="331" t="s">
        <v>483</v>
      </c>
      <c r="F128" s="331" t="s">
        <v>35</v>
      </c>
      <c r="G128" s="331" t="s">
        <v>49</v>
      </c>
      <c r="H128" s="330" t="s">
        <v>1334</v>
      </c>
      <c r="I128" s="331"/>
      <c r="J128" s="331" t="s">
        <v>1093</v>
      </c>
      <c r="K128" s="332">
        <v>1</v>
      </c>
      <c r="L128" s="331" t="s">
        <v>1335</v>
      </c>
      <c r="M128" s="331" t="s">
        <v>539</v>
      </c>
      <c r="N128" s="331" t="s">
        <v>1181</v>
      </c>
      <c r="O128" s="165" t="s">
        <v>1096</v>
      </c>
      <c r="P128" s="165" t="s">
        <v>938</v>
      </c>
      <c r="Q128" s="165" t="s">
        <v>938</v>
      </c>
      <c r="R128" s="165" t="s">
        <v>938</v>
      </c>
      <c r="S128" s="165" t="s">
        <v>938</v>
      </c>
      <c r="T128" s="165" t="s">
        <v>1138</v>
      </c>
      <c r="U128" s="165" t="s">
        <v>969</v>
      </c>
      <c r="V128" s="165" t="s">
        <v>911</v>
      </c>
      <c r="W128" s="334">
        <v>0.25</v>
      </c>
      <c r="X128" s="334">
        <v>0.875</v>
      </c>
      <c r="Y128" s="335">
        <v>7</v>
      </c>
      <c r="Z128" s="165" t="s">
        <v>1121</v>
      </c>
      <c r="AA128" s="165" t="s">
        <v>1122</v>
      </c>
      <c r="AB128" s="165" t="s">
        <v>1336</v>
      </c>
    </row>
    <row r="129" spans="1:28" ht="45" x14ac:dyDescent="0.25">
      <c r="A129" s="329" t="s">
        <v>1089</v>
      </c>
      <c r="B129" s="331" t="s">
        <v>1140</v>
      </c>
      <c r="C129" s="331" t="s">
        <v>1141</v>
      </c>
      <c r="D129" s="331" t="s">
        <v>1337</v>
      </c>
      <c r="E129" s="331" t="s">
        <v>483</v>
      </c>
      <c r="F129" s="331" t="s">
        <v>35</v>
      </c>
      <c r="G129" s="331" t="s">
        <v>506</v>
      </c>
      <c r="H129" s="330" t="s">
        <v>1338</v>
      </c>
      <c r="I129" s="331"/>
      <c r="J129" s="331" t="s">
        <v>1093</v>
      </c>
      <c r="K129" s="332">
        <v>1</v>
      </c>
      <c r="L129" s="331" t="s">
        <v>1227</v>
      </c>
      <c r="M129" s="331" t="s">
        <v>540</v>
      </c>
      <c r="N129" s="331" t="s">
        <v>1220</v>
      </c>
      <c r="O129" s="165" t="s">
        <v>1096</v>
      </c>
      <c r="P129" s="165" t="s">
        <v>938</v>
      </c>
      <c r="Q129" s="165" t="s">
        <v>938</v>
      </c>
      <c r="R129" s="165" t="s">
        <v>938</v>
      </c>
      <c r="S129" s="165" t="s">
        <v>938</v>
      </c>
      <c r="T129" s="165" t="s">
        <v>938</v>
      </c>
      <c r="U129" s="165" t="s">
        <v>970</v>
      </c>
      <c r="V129" s="165" t="s">
        <v>971</v>
      </c>
      <c r="W129" s="334">
        <v>0.35416666666666669</v>
      </c>
      <c r="X129" s="334">
        <v>0.95833333333333337</v>
      </c>
      <c r="Y129" s="335">
        <v>7</v>
      </c>
      <c r="Z129" s="165" t="s">
        <v>1158</v>
      </c>
      <c r="AA129" s="165" t="s">
        <v>938</v>
      </c>
      <c r="AB129" s="165" t="s">
        <v>1339</v>
      </c>
    </row>
    <row r="130" spans="1:28" ht="45" x14ac:dyDescent="0.25">
      <c r="A130" s="329" t="s">
        <v>1089</v>
      </c>
      <c r="B130" s="331" t="s">
        <v>1140</v>
      </c>
      <c r="C130" s="331" t="s">
        <v>1141</v>
      </c>
      <c r="D130" s="331" t="s">
        <v>1337</v>
      </c>
      <c r="E130" s="331" t="s">
        <v>483</v>
      </c>
      <c r="F130" s="331" t="s">
        <v>35</v>
      </c>
      <c r="G130" s="331" t="s">
        <v>506</v>
      </c>
      <c r="H130" s="330" t="s">
        <v>1340</v>
      </c>
      <c r="I130" s="331"/>
      <c r="J130" s="331" t="s">
        <v>1093</v>
      </c>
      <c r="K130" s="332">
        <v>1</v>
      </c>
      <c r="L130" s="331" t="s">
        <v>1227</v>
      </c>
      <c r="M130" s="331" t="s">
        <v>540</v>
      </c>
      <c r="N130" s="331" t="s">
        <v>1220</v>
      </c>
      <c r="O130" s="165" t="s">
        <v>1096</v>
      </c>
      <c r="P130" s="165" t="s">
        <v>938</v>
      </c>
      <c r="Q130" s="165" t="s">
        <v>938</v>
      </c>
      <c r="R130" s="165" t="s">
        <v>938</v>
      </c>
      <c r="S130" s="165" t="s">
        <v>938</v>
      </c>
      <c r="T130" s="165" t="s">
        <v>938</v>
      </c>
      <c r="U130" s="165" t="s">
        <v>970</v>
      </c>
      <c r="V130" s="165" t="s">
        <v>971</v>
      </c>
      <c r="W130" s="334">
        <v>0.35416666666666669</v>
      </c>
      <c r="X130" s="334">
        <v>0.95833333333333337</v>
      </c>
      <c r="Y130" s="335">
        <v>7</v>
      </c>
      <c r="Z130" s="165" t="s">
        <v>1158</v>
      </c>
      <c r="AA130" s="165" t="s">
        <v>938</v>
      </c>
      <c r="AB130" s="165" t="s">
        <v>938</v>
      </c>
    </row>
    <row r="131" spans="1:28" ht="45" x14ac:dyDescent="0.25">
      <c r="A131" s="329" t="s">
        <v>1089</v>
      </c>
      <c r="B131" s="331" t="s">
        <v>1341</v>
      </c>
      <c r="C131" s="331" t="s">
        <v>1342</v>
      </c>
      <c r="D131" s="331" t="s">
        <v>1343</v>
      </c>
      <c r="E131" s="331" t="s">
        <v>483</v>
      </c>
      <c r="F131" s="331" t="s">
        <v>162</v>
      </c>
      <c r="G131" s="331" t="s">
        <v>1344</v>
      </c>
      <c r="H131" s="330" t="s">
        <v>1345</v>
      </c>
      <c r="I131" s="331"/>
      <c r="J131" s="331" t="s">
        <v>1093</v>
      </c>
      <c r="K131" s="332">
        <v>1</v>
      </c>
      <c r="L131" s="331" t="s">
        <v>1137</v>
      </c>
      <c r="M131" s="331" t="s">
        <v>519</v>
      </c>
      <c r="N131" s="331" t="s">
        <v>1181</v>
      </c>
      <c r="O131" s="165" t="s">
        <v>1096</v>
      </c>
      <c r="P131" s="165" t="s">
        <v>938</v>
      </c>
      <c r="Q131" s="165" t="s">
        <v>938</v>
      </c>
      <c r="R131" s="165" t="s">
        <v>938</v>
      </c>
      <c r="S131" s="165" t="s">
        <v>938</v>
      </c>
      <c r="T131" s="165" t="s">
        <v>938</v>
      </c>
      <c r="U131" s="165" t="s">
        <v>964</v>
      </c>
      <c r="V131" s="165" t="s">
        <v>933</v>
      </c>
      <c r="W131" s="334">
        <v>0.375</v>
      </c>
      <c r="X131" s="334">
        <v>0.91666666666666696</v>
      </c>
      <c r="Y131" s="335">
        <v>7</v>
      </c>
      <c r="Z131" s="165" t="s">
        <v>1158</v>
      </c>
      <c r="AA131" s="165" t="s">
        <v>938</v>
      </c>
      <c r="AB131" s="165" t="s">
        <v>1346</v>
      </c>
    </row>
    <row r="132" spans="1:28" ht="45" x14ac:dyDescent="0.25">
      <c r="A132" s="329" t="s">
        <v>1089</v>
      </c>
      <c r="B132" s="331" t="s">
        <v>1341</v>
      </c>
      <c r="C132" s="331" t="s">
        <v>1342</v>
      </c>
      <c r="D132" s="331" t="s">
        <v>1343</v>
      </c>
      <c r="E132" s="331" t="s">
        <v>483</v>
      </c>
      <c r="F132" s="331" t="s">
        <v>162</v>
      </c>
      <c r="G132" s="331" t="s">
        <v>1344</v>
      </c>
      <c r="H132" s="330" t="s">
        <v>1347</v>
      </c>
      <c r="I132" s="331"/>
      <c r="J132" s="331" t="s">
        <v>1093</v>
      </c>
      <c r="K132" s="332">
        <v>1</v>
      </c>
      <c r="L132" s="331" t="s">
        <v>1137</v>
      </c>
      <c r="M132" s="331" t="s">
        <v>519</v>
      </c>
      <c r="N132" s="331" t="s">
        <v>1181</v>
      </c>
      <c r="O132" s="165" t="s">
        <v>1096</v>
      </c>
      <c r="P132" s="165" t="s">
        <v>938</v>
      </c>
      <c r="Q132" s="165" t="s">
        <v>938</v>
      </c>
      <c r="R132" s="165" t="s">
        <v>938</v>
      </c>
      <c r="S132" s="165" t="s">
        <v>938</v>
      </c>
      <c r="T132" s="165" t="s">
        <v>938</v>
      </c>
      <c r="U132" s="165" t="s">
        <v>964</v>
      </c>
      <c r="V132" s="165" t="s">
        <v>933</v>
      </c>
      <c r="W132" s="334">
        <v>0.375</v>
      </c>
      <c r="X132" s="334">
        <v>0.91666666666666696</v>
      </c>
      <c r="Y132" s="335">
        <v>7</v>
      </c>
      <c r="Z132" s="165" t="s">
        <v>1158</v>
      </c>
      <c r="AA132" s="165" t="s">
        <v>938</v>
      </c>
      <c r="AB132" s="165" t="s">
        <v>1346</v>
      </c>
    </row>
    <row r="133" spans="1:28" ht="45" x14ac:dyDescent="0.25">
      <c r="A133" s="329" t="s">
        <v>1089</v>
      </c>
      <c r="B133" s="331" t="s">
        <v>1341</v>
      </c>
      <c r="C133" s="331" t="s">
        <v>1342</v>
      </c>
      <c r="D133" s="331" t="s">
        <v>1343</v>
      </c>
      <c r="E133" s="331" t="s">
        <v>483</v>
      </c>
      <c r="F133" s="331" t="s">
        <v>162</v>
      </c>
      <c r="G133" s="331" t="s">
        <v>1344</v>
      </c>
      <c r="H133" s="330" t="s">
        <v>1348</v>
      </c>
      <c r="I133" s="331"/>
      <c r="J133" s="331" t="s">
        <v>1093</v>
      </c>
      <c r="K133" s="332">
        <v>1</v>
      </c>
      <c r="L133" s="331" t="s">
        <v>1137</v>
      </c>
      <c r="M133" s="331" t="s">
        <v>519</v>
      </c>
      <c r="N133" s="331" t="s">
        <v>1181</v>
      </c>
      <c r="O133" s="165" t="s">
        <v>1096</v>
      </c>
      <c r="P133" s="165" t="s">
        <v>938</v>
      </c>
      <c r="Q133" s="165" t="s">
        <v>938</v>
      </c>
      <c r="R133" s="165" t="s">
        <v>938</v>
      </c>
      <c r="S133" s="165" t="s">
        <v>938</v>
      </c>
      <c r="T133" s="165" t="s">
        <v>938</v>
      </c>
      <c r="U133" s="165" t="s">
        <v>964</v>
      </c>
      <c r="V133" s="165" t="s">
        <v>933</v>
      </c>
      <c r="W133" s="334">
        <v>0.375</v>
      </c>
      <c r="X133" s="334">
        <v>0.91666666666666696</v>
      </c>
      <c r="Y133" s="335">
        <v>7</v>
      </c>
      <c r="Z133" s="165" t="s">
        <v>1158</v>
      </c>
      <c r="AA133" s="165" t="s">
        <v>938</v>
      </c>
      <c r="AB133" s="165" t="s">
        <v>1346</v>
      </c>
    </row>
    <row r="134" spans="1:28" ht="45" x14ac:dyDescent="0.25">
      <c r="A134" s="329" t="s">
        <v>1089</v>
      </c>
      <c r="B134" s="331" t="s">
        <v>1341</v>
      </c>
      <c r="C134" s="331" t="s">
        <v>1342</v>
      </c>
      <c r="D134" s="331" t="s">
        <v>1343</v>
      </c>
      <c r="E134" s="331" t="s">
        <v>483</v>
      </c>
      <c r="F134" s="331" t="s">
        <v>162</v>
      </c>
      <c r="G134" s="331" t="s">
        <v>1344</v>
      </c>
      <c r="H134" s="330" t="s">
        <v>1349</v>
      </c>
      <c r="I134" s="331"/>
      <c r="J134" s="331" t="s">
        <v>1093</v>
      </c>
      <c r="K134" s="332">
        <v>1</v>
      </c>
      <c r="L134" s="331" t="s">
        <v>1137</v>
      </c>
      <c r="M134" s="331" t="s">
        <v>519</v>
      </c>
      <c r="N134" s="331" t="s">
        <v>1181</v>
      </c>
      <c r="O134" s="165" t="s">
        <v>1096</v>
      </c>
      <c r="P134" s="165" t="s">
        <v>938</v>
      </c>
      <c r="Q134" s="165" t="s">
        <v>938</v>
      </c>
      <c r="R134" s="165" t="s">
        <v>938</v>
      </c>
      <c r="S134" s="165" t="s">
        <v>938</v>
      </c>
      <c r="T134" s="165" t="s">
        <v>938</v>
      </c>
      <c r="U134" s="165" t="s">
        <v>964</v>
      </c>
      <c r="V134" s="165" t="s">
        <v>933</v>
      </c>
      <c r="W134" s="334">
        <v>0.375</v>
      </c>
      <c r="X134" s="334">
        <v>0.91666666666666696</v>
      </c>
      <c r="Y134" s="335">
        <v>7</v>
      </c>
      <c r="Z134" s="165" t="s">
        <v>1158</v>
      </c>
      <c r="AA134" s="165" t="s">
        <v>938</v>
      </c>
      <c r="AB134" s="165" t="s">
        <v>1346</v>
      </c>
    </row>
    <row r="135" spans="1:28" ht="45" x14ac:dyDescent="0.25">
      <c r="A135" s="329" t="s">
        <v>1089</v>
      </c>
      <c r="B135" s="331" t="s">
        <v>1341</v>
      </c>
      <c r="C135" s="331" t="s">
        <v>1342</v>
      </c>
      <c r="D135" s="331" t="s">
        <v>1343</v>
      </c>
      <c r="E135" s="331" t="s">
        <v>483</v>
      </c>
      <c r="F135" s="331" t="s">
        <v>162</v>
      </c>
      <c r="G135" s="331" t="s">
        <v>1344</v>
      </c>
      <c r="H135" s="330" t="s">
        <v>1350</v>
      </c>
      <c r="I135" s="331"/>
      <c r="J135" s="331" t="s">
        <v>1093</v>
      </c>
      <c r="K135" s="332">
        <v>1</v>
      </c>
      <c r="L135" s="331" t="s">
        <v>1137</v>
      </c>
      <c r="M135" s="331" t="s">
        <v>519</v>
      </c>
      <c r="N135" s="331" t="s">
        <v>1181</v>
      </c>
      <c r="O135" s="165" t="s">
        <v>1096</v>
      </c>
      <c r="P135" s="165" t="s">
        <v>938</v>
      </c>
      <c r="Q135" s="165" t="s">
        <v>938</v>
      </c>
      <c r="R135" s="165" t="s">
        <v>938</v>
      </c>
      <c r="S135" s="165" t="s">
        <v>938</v>
      </c>
      <c r="T135" s="165" t="s">
        <v>938</v>
      </c>
      <c r="U135" s="165" t="s">
        <v>964</v>
      </c>
      <c r="V135" s="165" t="s">
        <v>933</v>
      </c>
      <c r="W135" s="334">
        <v>0.375</v>
      </c>
      <c r="X135" s="334">
        <v>0.91666666666666696</v>
      </c>
      <c r="Y135" s="335">
        <v>7</v>
      </c>
      <c r="Z135" s="165" t="s">
        <v>1158</v>
      </c>
      <c r="AA135" s="165" t="s">
        <v>938</v>
      </c>
      <c r="AB135" s="165" t="s">
        <v>1346</v>
      </c>
    </row>
    <row r="136" spans="1:28" ht="45" x14ac:dyDescent="0.25">
      <c r="A136" s="329" t="s">
        <v>1089</v>
      </c>
      <c r="B136" s="331" t="s">
        <v>1341</v>
      </c>
      <c r="C136" s="331" t="s">
        <v>1342</v>
      </c>
      <c r="D136" s="331" t="s">
        <v>1343</v>
      </c>
      <c r="E136" s="331" t="s">
        <v>483</v>
      </c>
      <c r="F136" s="331" t="s">
        <v>162</v>
      </c>
      <c r="G136" s="331" t="s">
        <v>1344</v>
      </c>
      <c r="H136" s="330" t="s">
        <v>1351</v>
      </c>
      <c r="I136" s="331"/>
      <c r="J136" s="331" t="s">
        <v>1093</v>
      </c>
      <c r="K136" s="332">
        <v>1</v>
      </c>
      <c r="L136" s="331" t="s">
        <v>1137</v>
      </c>
      <c r="M136" s="331" t="s">
        <v>519</v>
      </c>
      <c r="N136" s="331" t="s">
        <v>1181</v>
      </c>
      <c r="O136" s="165" t="s">
        <v>1096</v>
      </c>
      <c r="P136" s="165" t="s">
        <v>938</v>
      </c>
      <c r="Q136" s="165" t="s">
        <v>938</v>
      </c>
      <c r="R136" s="165" t="s">
        <v>938</v>
      </c>
      <c r="S136" s="165" t="s">
        <v>938</v>
      </c>
      <c r="T136" s="165" t="s">
        <v>938</v>
      </c>
      <c r="U136" s="165" t="s">
        <v>964</v>
      </c>
      <c r="V136" s="165" t="s">
        <v>933</v>
      </c>
      <c r="W136" s="334">
        <v>0.375</v>
      </c>
      <c r="X136" s="334">
        <v>0.91666666666666696</v>
      </c>
      <c r="Y136" s="335">
        <v>7</v>
      </c>
      <c r="Z136" s="165" t="s">
        <v>1158</v>
      </c>
      <c r="AA136" s="165" t="s">
        <v>938</v>
      </c>
      <c r="AB136" s="165" t="s">
        <v>1346</v>
      </c>
    </row>
    <row r="137" spans="1:28" ht="45" x14ac:dyDescent="0.25">
      <c r="A137" s="329" t="s">
        <v>1089</v>
      </c>
      <c r="B137" s="331" t="s">
        <v>1101</v>
      </c>
      <c r="C137" s="331" t="s">
        <v>1102</v>
      </c>
      <c r="D137" s="331" t="s">
        <v>1352</v>
      </c>
      <c r="E137" s="331" t="s">
        <v>483</v>
      </c>
      <c r="F137" s="331" t="s">
        <v>108</v>
      </c>
      <c r="G137" s="331" t="s">
        <v>156</v>
      </c>
      <c r="H137" s="330" t="s">
        <v>1353</v>
      </c>
      <c r="I137" s="331"/>
      <c r="J137" s="331" t="s">
        <v>1093</v>
      </c>
      <c r="K137" s="332">
        <v>1</v>
      </c>
      <c r="L137" s="331" t="s">
        <v>1131</v>
      </c>
      <c r="M137" s="331" t="s">
        <v>540</v>
      </c>
      <c r="N137" s="331" t="s">
        <v>1220</v>
      </c>
      <c r="O137" s="165" t="s">
        <v>1096</v>
      </c>
      <c r="P137" s="165" t="s">
        <v>938</v>
      </c>
      <c r="Q137" s="165" t="s">
        <v>938</v>
      </c>
      <c r="R137" s="165" t="s">
        <v>938</v>
      </c>
      <c r="S137" s="165" t="s">
        <v>938</v>
      </c>
      <c r="T137" s="165" t="s">
        <v>938</v>
      </c>
      <c r="U137" s="165" t="s">
        <v>972</v>
      </c>
      <c r="V137" s="165" t="s">
        <v>911</v>
      </c>
      <c r="W137" s="334">
        <v>0.41666666666666702</v>
      </c>
      <c r="X137" s="334">
        <v>0.91666666666666696</v>
      </c>
      <c r="Y137" s="335">
        <v>7</v>
      </c>
      <c r="Z137" s="165" t="s">
        <v>1158</v>
      </c>
      <c r="AA137" s="165" t="s">
        <v>938</v>
      </c>
      <c r="AB137" s="165" t="s">
        <v>1354</v>
      </c>
    </row>
    <row r="138" spans="1:28" ht="45" x14ac:dyDescent="0.25">
      <c r="A138" s="329" t="s">
        <v>1089</v>
      </c>
      <c r="B138" s="331" t="s">
        <v>1101</v>
      </c>
      <c r="C138" s="331" t="s">
        <v>1102</v>
      </c>
      <c r="D138" s="331" t="s">
        <v>1352</v>
      </c>
      <c r="E138" s="331" t="s">
        <v>483</v>
      </c>
      <c r="F138" s="331" t="s">
        <v>108</v>
      </c>
      <c r="G138" s="331" t="s">
        <v>156</v>
      </c>
      <c r="H138" s="330" t="s">
        <v>1355</v>
      </c>
      <c r="I138" s="331"/>
      <c r="J138" s="331" t="s">
        <v>1093</v>
      </c>
      <c r="K138" s="332">
        <v>1</v>
      </c>
      <c r="L138" s="331" t="s">
        <v>1131</v>
      </c>
      <c r="M138" s="331" t="s">
        <v>540</v>
      </c>
      <c r="N138" s="331" t="s">
        <v>1220</v>
      </c>
      <c r="O138" s="165" t="s">
        <v>1096</v>
      </c>
      <c r="P138" s="165" t="s">
        <v>938</v>
      </c>
      <c r="Q138" s="165" t="s">
        <v>938</v>
      </c>
      <c r="R138" s="165" t="s">
        <v>938</v>
      </c>
      <c r="S138" s="165" t="s">
        <v>938</v>
      </c>
      <c r="T138" s="165" t="s">
        <v>938</v>
      </c>
      <c r="U138" s="165" t="s">
        <v>972</v>
      </c>
      <c r="V138" s="165" t="s">
        <v>911</v>
      </c>
      <c r="W138" s="334">
        <v>0.41666666666666702</v>
      </c>
      <c r="X138" s="334">
        <v>0.91666666666666696</v>
      </c>
      <c r="Y138" s="335">
        <v>7</v>
      </c>
      <c r="Z138" s="165" t="s">
        <v>1158</v>
      </c>
      <c r="AA138" s="165" t="s">
        <v>938</v>
      </c>
      <c r="AB138" s="165" t="s">
        <v>1354</v>
      </c>
    </row>
    <row r="139" spans="1:28" ht="90" x14ac:dyDescent="0.25">
      <c r="A139" s="329" t="s">
        <v>1089</v>
      </c>
      <c r="B139" s="331" t="s">
        <v>1090</v>
      </c>
      <c r="C139" s="331" t="s">
        <v>1091</v>
      </c>
      <c r="D139" s="331" t="s">
        <v>1356</v>
      </c>
      <c r="E139" s="331" t="s">
        <v>1151</v>
      </c>
      <c r="F139" s="331" t="s">
        <v>1152</v>
      </c>
      <c r="G139" s="331" t="s">
        <v>1243</v>
      </c>
      <c r="H139" s="330" t="s">
        <v>1359</v>
      </c>
      <c r="I139" s="331"/>
      <c r="J139" s="331" t="s">
        <v>1093</v>
      </c>
      <c r="K139" s="332">
        <v>1</v>
      </c>
      <c r="L139" s="331" t="s">
        <v>1131</v>
      </c>
      <c r="M139" s="331" t="s">
        <v>545</v>
      </c>
      <c r="N139" s="331" t="s">
        <v>1132</v>
      </c>
      <c r="O139" s="165" t="s">
        <v>938</v>
      </c>
      <c r="P139" s="165" t="s">
        <v>938</v>
      </c>
      <c r="Q139" s="165" t="s">
        <v>938</v>
      </c>
      <c r="R139" s="165" t="s">
        <v>938</v>
      </c>
      <c r="S139" s="165" t="s">
        <v>938</v>
      </c>
      <c r="T139" s="165" t="s">
        <v>938</v>
      </c>
      <c r="U139" s="165" t="s">
        <v>1357</v>
      </c>
      <c r="V139" s="165" t="s">
        <v>911</v>
      </c>
      <c r="W139" s="334">
        <v>0.22916666666666666</v>
      </c>
      <c r="X139" s="334">
        <v>0.83333333333333304</v>
      </c>
      <c r="Y139" s="335">
        <v>7</v>
      </c>
      <c r="Z139" s="165" t="s">
        <v>1158</v>
      </c>
      <c r="AA139" s="165" t="s">
        <v>1098</v>
      </c>
      <c r="AB139" s="165" t="s">
        <v>1358</v>
      </c>
    </row>
    <row r="140" spans="1:28" ht="45" x14ac:dyDescent="0.25">
      <c r="A140" s="329" t="s">
        <v>1089</v>
      </c>
      <c r="B140" s="331" t="s">
        <v>1101</v>
      </c>
      <c r="C140" s="331" t="s">
        <v>1102</v>
      </c>
      <c r="D140" s="331" t="s">
        <v>1360</v>
      </c>
      <c r="E140" s="331" t="s">
        <v>483</v>
      </c>
      <c r="F140" s="331" t="s">
        <v>162</v>
      </c>
      <c r="G140" s="331" t="s">
        <v>1344</v>
      </c>
      <c r="H140" s="330" t="s">
        <v>1361</v>
      </c>
      <c r="I140" s="331"/>
      <c r="J140" s="331" t="s">
        <v>1093</v>
      </c>
      <c r="K140" s="332">
        <v>1</v>
      </c>
      <c r="L140" s="331" t="s">
        <v>1208</v>
      </c>
      <c r="M140" s="331" t="s">
        <v>539</v>
      </c>
      <c r="N140" s="331" t="s">
        <v>1209</v>
      </c>
      <c r="O140" s="165" t="s">
        <v>1096</v>
      </c>
      <c r="P140" s="165" t="s">
        <v>938</v>
      </c>
      <c r="Q140" s="165" t="s">
        <v>938</v>
      </c>
      <c r="R140" s="165" t="s">
        <v>938</v>
      </c>
      <c r="S140" s="165" t="s">
        <v>938</v>
      </c>
      <c r="T140" s="165" t="s">
        <v>1108</v>
      </c>
      <c r="U140" s="165" t="s">
        <v>973</v>
      </c>
      <c r="V140" s="165" t="s">
        <v>930</v>
      </c>
      <c r="W140" s="334">
        <v>0.41666666666666702</v>
      </c>
      <c r="X140" s="334">
        <v>0.91666666666666696</v>
      </c>
      <c r="Y140" s="335">
        <v>7</v>
      </c>
      <c r="Z140" s="165" t="s">
        <v>938</v>
      </c>
      <c r="AA140" s="165" t="s">
        <v>938</v>
      </c>
      <c r="AB140" s="165" t="s">
        <v>1362</v>
      </c>
    </row>
    <row r="141" spans="1:28" ht="45" x14ac:dyDescent="0.25">
      <c r="A141" s="329" t="s">
        <v>1089</v>
      </c>
      <c r="B141" s="331" t="s">
        <v>1101</v>
      </c>
      <c r="C141" s="331" t="s">
        <v>1102</v>
      </c>
      <c r="D141" s="331" t="s">
        <v>1360</v>
      </c>
      <c r="E141" s="331" t="s">
        <v>483</v>
      </c>
      <c r="F141" s="331" t="s">
        <v>162</v>
      </c>
      <c r="G141" s="331" t="s">
        <v>1344</v>
      </c>
      <c r="H141" s="330" t="s">
        <v>1363</v>
      </c>
      <c r="I141" s="331"/>
      <c r="J141" s="331" t="s">
        <v>1093</v>
      </c>
      <c r="K141" s="332">
        <v>1</v>
      </c>
      <c r="L141" s="331" t="s">
        <v>1208</v>
      </c>
      <c r="M141" s="331" t="s">
        <v>539</v>
      </c>
      <c r="N141" s="331" t="s">
        <v>1209</v>
      </c>
      <c r="O141" s="165" t="s">
        <v>1096</v>
      </c>
      <c r="P141" s="165" t="s">
        <v>938</v>
      </c>
      <c r="Q141" s="165" t="s">
        <v>938</v>
      </c>
      <c r="R141" s="165" t="s">
        <v>938</v>
      </c>
      <c r="S141" s="165" t="s">
        <v>938</v>
      </c>
      <c r="T141" s="165" t="s">
        <v>1108</v>
      </c>
      <c r="U141" s="165" t="s">
        <v>964</v>
      </c>
      <c r="V141" s="165" t="s">
        <v>930</v>
      </c>
      <c r="W141" s="334">
        <v>0.41666666666666702</v>
      </c>
      <c r="X141" s="334">
        <v>0.91666666666666696</v>
      </c>
      <c r="Y141" s="335">
        <v>7</v>
      </c>
      <c r="Z141" s="165" t="s">
        <v>938</v>
      </c>
      <c r="AA141" s="165" t="s">
        <v>938</v>
      </c>
      <c r="AB141" s="165" t="s">
        <v>1364</v>
      </c>
    </row>
    <row r="142" spans="1:28" ht="45" x14ac:dyDescent="0.25">
      <c r="A142" s="329" t="s">
        <v>1089</v>
      </c>
      <c r="B142" s="331" t="s">
        <v>1101</v>
      </c>
      <c r="C142" s="331" t="s">
        <v>1102</v>
      </c>
      <c r="D142" s="331" t="s">
        <v>1360</v>
      </c>
      <c r="E142" s="331" t="s">
        <v>483</v>
      </c>
      <c r="F142" s="331" t="s">
        <v>162</v>
      </c>
      <c r="G142" s="331" t="s">
        <v>1344</v>
      </c>
      <c r="H142" s="330" t="s">
        <v>1365</v>
      </c>
      <c r="I142" s="331"/>
      <c r="J142" s="331" t="s">
        <v>1093</v>
      </c>
      <c r="K142" s="332">
        <v>1</v>
      </c>
      <c r="L142" s="331" t="s">
        <v>1208</v>
      </c>
      <c r="M142" s="331" t="s">
        <v>539</v>
      </c>
      <c r="N142" s="331" t="s">
        <v>1209</v>
      </c>
      <c r="O142" s="165" t="s">
        <v>1096</v>
      </c>
      <c r="P142" s="165" t="s">
        <v>938</v>
      </c>
      <c r="Q142" s="165" t="s">
        <v>938</v>
      </c>
      <c r="R142" s="165" t="s">
        <v>938</v>
      </c>
      <c r="S142" s="165" t="s">
        <v>938</v>
      </c>
      <c r="T142" s="165" t="s">
        <v>1108</v>
      </c>
      <c r="U142" s="165" t="s">
        <v>964</v>
      </c>
      <c r="V142" s="165" t="s">
        <v>930</v>
      </c>
      <c r="W142" s="334">
        <v>0.41666666666666702</v>
      </c>
      <c r="X142" s="334">
        <v>0.91666666666666696</v>
      </c>
      <c r="Y142" s="335">
        <v>7</v>
      </c>
      <c r="Z142" s="165" t="s">
        <v>938</v>
      </c>
      <c r="AA142" s="165" t="s">
        <v>938</v>
      </c>
      <c r="AB142" s="165" t="s">
        <v>1364</v>
      </c>
    </row>
    <row r="143" spans="1:28" ht="45" x14ac:dyDescent="0.25">
      <c r="A143" s="329" t="s">
        <v>1089</v>
      </c>
      <c r="B143" s="331" t="s">
        <v>1101</v>
      </c>
      <c r="C143" s="331" t="s">
        <v>1102</v>
      </c>
      <c r="D143" s="331" t="s">
        <v>1360</v>
      </c>
      <c r="E143" s="331" t="s">
        <v>483</v>
      </c>
      <c r="F143" s="331" t="s">
        <v>162</v>
      </c>
      <c r="G143" s="331" t="s">
        <v>1344</v>
      </c>
      <c r="H143" s="330" t="s">
        <v>1366</v>
      </c>
      <c r="I143" s="331"/>
      <c r="J143" s="331" t="s">
        <v>1093</v>
      </c>
      <c r="K143" s="332">
        <v>1</v>
      </c>
      <c r="L143" s="331" t="s">
        <v>1208</v>
      </c>
      <c r="M143" s="331" t="s">
        <v>539</v>
      </c>
      <c r="N143" s="331" t="s">
        <v>1209</v>
      </c>
      <c r="O143" s="165" t="s">
        <v>1096</v>
      </c>
      <c r="P143" s="165" t="s">
        <v>938</v>
      </c>
      <c r="Q143" s="165" t="s">
        <v>938</v>
      </c>
      <c r="R143" s="165" t="s">
        <v>938</v>
      </c>
      <c r="S143" s="165" t="s">
        <v>938</v>
      </c>
      <c r="T143" s="165" t="s">
        <v>1108</v>
      </c>
      <c r="U143" s="165" t="s">
        <v>964</v>
      </c>
      <c r="V143" s="165" t="s">
        <v>930</v>
      </c>
      <c r="W143" s="334">
        <v>0.41666666666666702</v>
      </c>
      <c r="X143" s="334">
        <v>0.91666666666666696</v>
      </c>
      <c r="Y143" s="335">
        <v>7</v>
      </c>
      <c r="Z143" s="165" t="s">
        <v>938</v>
      </c>
      <c r="AA143" s="165" t="s">
        <v>938</v>
      </c>
      <c r="AB143" s="165" t="s">
        <v>1364</v>
      </c>
    </row>
    <row r="144" spans="1:28" ht="45" x14ac:dyDescent="0.25">
      <c r="A144" s="329" t="s">
        <v>1089</v>
      </c>
      <c r="B144" s="331" t="s">
        <v>1101</v>
      </c>
      <c r="C144" s="331" t="s">
        <v>1102</v>
      </c>
      <c r="D144" s="331" t="s">
        <v>1360</v>
      </c>
      <c r="E144" s="331" t="s">
        <v>483</v>
      </c>
      <c r="F144" s="331" t="s">
        <v>162</v>
      </c>
      <c r="G144" s="331" t="s">
        <v>1344</v>
      </c>
      <c r="H144" s="330" t="s">
        <v>1367</v>
      </c>
      <c r="I144" s="331"/>
      <c r="J144" s="331" t="s">
        <v>1093</v>
      </c>
      <c r="K144" s="332">
        <v>1</v>
      </c>
      <c r="L144" s="331" t="s">
        <v>1208</v>
      </c>
      <c r="M144" s="331" t="s">
        <v>539</v>
      </c>
      <c r="N144" s="331" t="s">
        <v>1209</v>
      </c>
      <c r="O144" s="165" t="s">
        <v>938</v>
      </c>
      <c r="P144" s="165" t="s">
        <v>938</v>
      </c>
      <c r="Q144" s="165" t="s">
        <v>938</v>
      </c>
      <c r="R144" s="165" t="s">
        <v>938</v>
      </c>
      <c r="S144" s="165" t="s">
        <v>938</v>
      </c>
      <c r="T144" s="165" t="s">
        <v>1108</v>
      </c>
      <c r="U144" s="165" t="s">
        <v>973</v>
      </c>
      <c r="V144" s="165" t="s">
        <v>930</v>
      </c>
      <c r="W144" s="334">
        <v>0.41666666666666702</v>
      </c>
      <c r="X144" s="334">
        <v>0.91666666666666696</v>
      </c>
      <c r="Y144" s="335">
        <v>7</v>
      </c>
      <c r="Z144" s="165" t="s">
        <v>938</v>
      </c>
      <c r="AA144" s="165" t="s">
        <v>938</v>
      </c>
      <c r="AB144" s="165" t="s">
        <v>1362</v>
      </c>
    </row>
    <row r="145" spans="1:28" ht="45" x14ac:dyDescent="0.25">
      <c r="A145" s="329" t="s">
        <v>1089</v>
      </c>
      <c r="B145" s="331" t="s">
        <v>1101</v>
      </c>
      <c r="C145" s="331" t="s">
        <v>1102</v>
      </c>
      <c r="D145" s="331" t="s">
        <v>1360</v>
      </c>
      <c r="E145" s="331" t="s">
        <v>483</v>
      </c>
      <c r="F145" s="331" t="s">
        <v>162</v>
      </c>
      <c r="G145" s="331" t="s">
        <v>1344</v>
      </c>
      <c r="H145" s="330" t="s">
        <v>1368</v>
      </c>
      <c r="I145" s="331"/>
      <c r="J145" s="331" t="s">
        <v>1093</v>
      </c>
      <c r="K145" s="332">
        <v>1</v>
      </c>
      <c r="L145" s="331" t="s">
        <v>1208</v>
      </c>
      <c r="M145" s="331" t="s">
        <v>539</v>
      </c>
      <c r="N145" s="331" t="s">
        <v>1209</v>
      </c>
      <c r="O145" s="165" t="s">
        <v>938</v>
      </c>
      <c r="P145" s="165" t="s">
        <v>938</v>
      </c>
      <c r="Q145" s="165" t="s">
        <v>938</v>
      </c>
      <c r="R145" s="165" t="s">
        <v>938</v>
      </c>
      <c r="S145" s="165" t="s">
        <v>938</v>
      </c>
      <c r="T145" s="165" t="s">
        <v>1108</v>
      </c>
      <c r="U145" s="165" t="s">
        <v>964</v>
      </c>
      <c r="V145" s="165" t="s">
        <v>930</v>
      </c>
      <c r="W145" s="334">
        <v>0.41666666666666702</v>
      </c>
      <c r="X145" s="334">
        <v>0.91666666666666696</v>
      </c>
      <c r="Y145" s="335">
        <v>7</v>
      </c>
      <c r="Z145" s="165" t="s">
        <v>938</v>
      </c>
      <c r="AA145" s="165" t="s">
        <v>938</v>
      </c>
      <c r="AB145" s="165" t="s">
        <v>1364</v>
      </c>
    </row>
    <row r="146" spans="1:28" ht="45" x14ac:dyDescent="0.25">
      <c r="A146" s="329" t="s">
        <v>1089</v>
      </c>
      <c r="B146" s="331" t="s">
        <v>1369</v>
      </c>
      <c r="C146" s="331" t="s">
        <v>1370</v>
      </c>
      <c r="D146" s="331" t="s">
        <v>1371</v>
      </c>
      <c r="E146" s="331" t="s">
        <v>483</v>
      </c>
      <c r="F146" s="331" t="s">
        <v>108</v>
      </c>
      <c r="G146" s="331" t="s">
        <v>156</v>
      </c>
      <c r="H146" s="330" t="s">
        <v>1372</v>
      </c>
      <c r="I146" s="331"/>
      <c r="J146" s="331" t="s">
        <v>1093</v>
      </c>
      <c r="K146" s="332">
        <v>1</v>
      </c>
      <c r="L146" s="331" t="s">
        <v>1094</v>
      </c>
      <c r="M146" s="331" t="s">
        <v>524</v>
      </c>
      <c r="N146" s="331" t="s">
        <v>1095</v>
      </c>
      <c r="O146" s="165" t="s">
        <v>1096</v>
      </c>
      <c r="P146" s="165" t="s">
        <v>938</v>
      </c>
      <c r="Q146" s="165" t="s">
        <v>938</v>
      </c>
      <c r="R146" s="165" t="s">
        <v>938</v>
      </c>
      <c r="S146" s="165" t="s">
        <v>938</v>
      </c>
      <c r="T146" s="165" t="s">
        <v>1108</v>
      </c>
      <c r="U146" s="165" t="s">
        <v>974</v>
      </c>
      <c r="V146" s="165" t="s">
        <v>911</v>
      </c>
      <c r="W146" s="334">
        <v>0.45833333333333331</v>
      </c>
      <c r="X146" s="334">
        <v>0.95833333333333337</v>
      </c>
      <c r="Y146" s="335">
        <v>7</v>
      </c>
      <c r="Z146" s="165" t="s">
        <v>938</v>
      </c>
      <c r="AA146" s="165" t="s">
        <v>938</v>
      </c>
      <c r="AB146" s="165" t="s">
        <v>1373</v>
      </c>
    </row>
    <row r="147" spans="1:28" ht="45" x14ac:dyDescent="0.25">
      <c r="A147" s="329" t="s">
        <v>1089</v>
      </c>
      <c r="B147" s="331" t="s">
        <v>1140</v>
      </c>
      <c r="C147" s="331" t="s">
        <v>1141</v>
      </c>
      <c r="D147" s="331" t="s">
        <v>1374</v>
      </c>
      <c r="E147" s="331" t="s">
        <v>483</v>
      </c>
      <c r="F147" s="331" t="s">
        <v>35</v>
      </c>
      <c r="G147" s="331" t="s">
        <v>505</v>
      </c>
      <c r="H147" s="330" t="s">
        <v>1375</v>
      </c>
      <c r="I147" s="331"/>
      <c r="J147" s="331" t="s">
        <v>1093</v>
      </c>
      <c r="K147" s="332">
        <v>1</v>
      </c>
      <c r="L147" s="331" t="s">
        <v>1094</v>
      </c>
      <c r="M147" s="331" t="s">
        <v>539</v>
      </c>
      <c r="N147" s="331" t="s">
        <v>1095</v>
      </c>
      <c r="O147" s="165" t="s">
        <v>1096</v>
      </c>
      <c r="P147" s="165" t="s">
        <v>938</v>
      </c>
      <c r="Q147" s="165" t="s">
        <v>938</v>
      </c>
      <c r="R147" s="165" t="s">
        <v>938</v>
      </c>
      <c r="S147" s="165" t="s">
        <v>938</v>
      </c>
      <c r="T147" s="165" t="s">
        <v>1138</v>
      </c>
      <c r="U147" s="165" t="s">
        <v>975</v>
      </c>
      <c r="V147" s="165" t="s">
        <v>905</v>
      </c>
      <c r="W147" s="334">
        <v>0.25</v>
      </c>
      <c r="X147" s="334">
        <v>8.3333333333333301E-2</v>
      </c>
      <c r="Y147" s="335">
        <v>7</v>
      </c>
      <c r="Z147" s="165" t="s">
        <v>1158</v>
      </c>
      <c r="AA147" s="165" t="s">
        <v>1098</v>
      </c>
      <c r="AB147" s="165" t="s">
        <v>1376</v>
      </c>
    </row>
    <row r="148" spans="1:28" ht="45" x14ac:dyDescent="0.25">
      <c r="A148" s="329" t="s">
        <v>1089</v>
      </c>
      <c r="B148" s="331" t="s">
        <v>1140</v>
      </c>
      <c r="C148" s="337" t="s">
        <v>1141</v>
      </c>
      <c r="D148" s="337" t="s">
        <v>1374</v>
      </c>
      <c r="E148" s="337" t="s">
        <v>483</v>
      </c>
      <c r="F148" s="337" t="s">
        <v>35</v>
      </c>
      <c r="G148" s="337" t="s">
        <v>505</v>
      </c>
      <c r="H148" s="337" t="s">
        <v>1377</v>
      </c>
      <c r="I148" s="331"/>
      <c r="J148" s="331" t="s">
        <v>1093</v>
      </c>
      <c r="K148" s="338">
        <v>1</v>
      </c>
      <c r="L148" s="331" t="s">
        <v>1094</v>
      </c>
      <c r="M148" s="331" t="s">
        <v>539</v>
      </c>
      <c r="N148" s="337" t="s">
        <v>1095</v>
      </c>
      <c r="O148" s="339"/>
      <c r="P148" s="339"/>
      <c r="Q148" s="339"/>
      <c r="R148" s="339"/>
      <c r="S148" s="339"/>
      <c r="T148" s="339"/>
      <c r="U148" s="339"/>
      <c r="V148" s="339"/>
      <c r="W148" s="340"/>
      <c r="X148" s="340"/>
      <c r="Y148" s="341"/>
      <c r="Z148" s="339"/>
      <c r="AA148" s="339"/>
      <c r="AB148" s="339"/>
    </row>
    <row r="149" spans="1:28" ht="45" x14ac:dyDescent="0.25">
      <c r="A149" s="329" t="s">
        <v>1089</v>
      </c>
      <c r="B149" s="331" t="s">
        <v>1101</v>
      </c>
      <c r="C149" s="331" t="s">
        <v>1102</v>
      </c>
      <c r="D149" s="331" t="s">
        <v>1378</v>
      </c>
      <c r="E149" s="331" t="s">
        <v>483</v>
      </c>
      <c r="F149" s="331" t="s">
        <v>35</v>
      </c>
      <c r="G149" s="331" t="s">
        <v>62</v>
      </c>
      <c r="H149" s="330" t="s">
        <v>1379</v>
      </c>
      <c r="I149" s="331"/>
      <c r="J149" s="331" t="s">
        <v>1093</v>
      </c>
      <c r="K149" s="332">
        <v>1</v>
      </c>
      <c r="L149" s="331" t="s">
        <v>1106</v>
      </c>
      <c r="M149" s="331" t="s">
        <v>539</v>
      </c>
      <c r="N149" s="331" t="s">
        <v>1181</v>
      </c>
      <c r="O149" s="165" t="s">
        <v>1096</v>
      </c>
      <c r="P149" s="165" t="s">
        <v>938</v>
      </c>
      <c r="Q149" s="165" t="s">
        <v>938</v>
      </c>
      <c r="R149" s="165" t="s">
        <v>938</v>
      </c>
      <c r="S149" s="165" t="s">
        <v>938</v>
      </c>
      <c r="T149" s="165" t="s">
        <v>1108</v>
      </c>
      <c r="U149" s="165" t="s">
        <v>976</v>
      </c>
      <c r="V149" s="165" t="s">
        <v>930</v>
      </c>
      <c r="W149" s="334">
        <v>0.25</v>
      </c>
      <c r="X149" s="334">
        <v>0.5</v>
      </c>
      <c r="Y149" s="335">
        <v>7</v>
      </c>
      <c r="Z149" s="165" t="s">
        <v>1110</v>
      </c>
      <c r="AA149" s="165" t="s">
        <v>1098</v>
      </c>
      <c r="AB149" s="165" t="s">
        <v>938</v>
      </c>
    </row>
    <row r="150" spans="1:28" ht="45" x14ac:dyDescent="0.25">
      <c r="A150" s="329" t="s">
        <v>1089</v>
      </c>
      <c r="B150" s="331" t="s">
        <v>1101</v>
      </c>
      <c r="C150" s="331" t="s">
        <v>1102</v>
      </c>
      <c r="D150" s="331" t="s">
        <v>1380</v>
      </c>
      <c r="E150" s="331" t="s">
        <v>483</v>
      </c>
      <c r="F150" s="331" t="s">
        <v>79</v>
      </c>
      <c r="G150" s="331" t="s">
        <v>1239</v>
      </c>
      <c r="H150" s="330" t="s">
        <v>1381</v>
      </c>
      <c r="I150" s="331"/>
      <c r="J150" s="331" t="s">
        <v>1093</v>
      </c>
      <c r="K150" s="332">
        <v>1</v>
      </c>
      <c r="L150" s="331" t="s">
        <v>1131</v>
      </c>
      <c r="M150" s="331" t="s">
        <v>519</v>
      </c>
      <c r="N150" s="331" t="s">
        <v>1132</v>
      </c>
      <c r="O150" s="165" t="s">
        <v>1096</v>
      </c>
      <c r="P150" s="165" t="s">
        <v>938</v>
      </c>
      <c r="Q150" s="165" t="s">
        <v>938</v>
      </c>
      <c r="R150" s="165" t="s">
        <v>938</v>
      </c>
      <c r="S150" s="165" t="s">
        <v>938</v>
      </c>
      <c r="T150" s="165" t="s">
        <v>938</v>
      </c>
      <c r="U150" s="165" t="s">
        <v>977</v>
      </c>
      <c r="V150" s="165" t="s">
        <v>930</v>
      </c>
      <c r="W150" s="334">
        <v>0.39583333333333331</v>
      </c>
      <c r="X150" s="334">
        <v>0.91666666666666696</v>
      </c>
      <c r="Y150" s="335">
        <v>7</v>
      </c>
      <c r="Z150" s="165" t="s">
        <v>1097</v>
      </c>
      <c r="AA150" s="165" t="s">
        <v>1098</v>
      </c>
      <c r="AB150" s="165" t="s">
        <v>938</v>
      </c>
    </row>
    <row r="151" spans="1:28" ht="45" x14ac:dyDescent="0.25">
      <c r="A151" s="329" t="s">
        <v>1089</v>
      </c>
      <c r="B151" s="331" t="s">
        <v>1101</v>
      </c>
      <c r="C151" s="331" t="s">
        <v>1102</v>
      </c>
      <c r="D151" s="331" t="s">
        <v>1380</v>
      </c>
      <c r="E151" s="331" t="s">
        <v>483</v>
      </c>
      <c r="F151" s="331" t="s">
        <v>79</v>
      </c>
      <c r="G151" s="331" t="s">
        <v>1239</v>
      </c>
      <c r="H151" s="330" t="s">
        <v>1381</v>
      </c>
      <c r="I151" s="331"/>
      <c r="J151" s="331" t="s">
        <v>1093</v>
      </c>
      <c r="K151" s="332">
        <v>1</v>
      </c>
      <c r="L151" s="331" t="s">
        <v>1131</v>
      </c>
      <c r="M151" s="331" t="s">
        <v>519</v>
      </c>
      <c r="N151" s="331" t="s">
        <v>1132</v>
      </c>
      <c r="O151" s="165" t="s">
        <v>1096</v>
      </c>
      <c r="P151" s="165" t="s">
        <v>938</v>
      </c>
      <c r="Q151" s="165" t="s">
        <v>938</v>
      </c>
      <c r="R151" s="165" t="s">
        <v>938</v>
      </c>
      <c r="S151" s="165" t="s">
        <v>938</v>
      </c>
      <c r="T151" s="165" t="s">
        <v>938</v>
      </c>
      <c r="U151" s="165" t="s">
        <v>977</v>
      </c>
      <c r="V151" s="165" t="s">
        <v>930</v>
      </c>
      <c r="W151" s="334">
        <v>0.39583333333333331</v>
      </c>
      <c r="X151" s="334">
        <v>0.91666666666666696</v>
      </c>
      <c r="Y151" s="335">
        <v>7</v>
      </c>
      <c r="Z151" s="165" t="s">
        <v>1097</v>
      </c>
      <c r="AA151" s="165" t="s">
        <v>1098</v>
      </c>
      <c r="AB151" s="165" t="s">
        <v>938</v>
      </c>
    </row>
    <row r="152" spans="1:28" ht="45" x14ac:dyDescent="0.25">
      <c r="A152" s="329" t="s">
        <v>1089</v>
      </c>
      <c r="B152" s="331" t="s">
        <v>1101</v>
      </c>
      <c r="C152" s="331" t="s">
        <v>1102</v>
      </c>
      <c r="D152" s="331" t="s">
        <v>1380</v>
      </c>
      <c r="E152" s="331" t="s">
        <v>483</v>
      </c>
      <c r="F152" s="331" t="s">
        <v>79</v>
      </c>
      <c r="G152" s="331" t="s">
        <v>1239</v>
      </c>
      <c r="H152" s="330" t="s">
        <v>1381</v>
      </c>
      <c r="I152" s="331"/>
      <c r="J152" s="331" t="s">
        <v>1093</v>
      </c>
      <c r="K152" s="332">
        <v>1</v>
      </c>
      <c r="L152" s="331" t="s">
        <v>1131</v>
      </c>
      <c r="M152" s="331" t="s">
        <v>519</v>
      </c>
      <c r="N152" s="331" t="s">
        <v>1132</v>
      </c>
      <c r="O152" s="165" t="s">
        <v>1096</v>
      </c>
      <c r="P152" s="165" t="s">
        <v>938</v>
      </c>
      <c r="Q152" s="165" t="s">
        <v>938</v>
      </c>
      <c r="R152" s="165" t="s">
        <v>938</v>
      </c>
      <c r="S152" s="165" t="s">
        <v>938</v>
      </c>
      <c r="T152" s="165" t="s">
        <v>938</v>
      </c>
      <c r="U152" s="165" t="s">
        <v>977</v>
      </c>
      <c r="V152" s="165" t="s">
        <v>930</v>
      </c>
      <c r="W152" s="334">
        <v>0.39583333333333331</v>
      </c>
      <c r="X152" s="334">
        <v>0.91666666666666696</v>
      </c>
      <c r="Y152" s="335">
        <v>7</v>
      </c>
      <c r="Z152" s="165" t="s">
        <v>1097</v>
      </c>
      <c r="AA152" s="165" t="s">
        <v>1098</v>
      </c>
      <c r="AB152" s="165" t="s">
        <v>938</v>
      </c>
    </row>
    <row r="153" spans="1:28" ht="45" x14ac:dyDescent="0.25">
      <c r="A153" s="329" t="s">
        <v>1089</v>
      </c>
      <c r="B153" s="331" t="s">
        <v>1101</v>
      </c>
      <c r="C153" s="331" t="s">
        <v>1102</v>
      </c>
      <c r="D153" s="331" t="s">
        <v>1380</v>
      </c>
      <c r="E153" s="331" t="s">
        <v>483</v>
      </c>
      <c r="F153" s="331" t="s">
        <v>79</v>
      </c>
      <c r="G153" s="331" t="s">
        <v>1239</v>
      </c>
      <c r="H153" s="330" t="s">
        <v>1381</v>
      </c>
      <c r="I153" s="331"/>
      <c r="J153" s="331" t="s">
        <v>1093</v>
      </c>
      <c r="K153" s="332">
        <v>1</v>
      </c>
      <c r="L153" s="331" t="s">
        <v>1131</v>
      </c>
      <c r="M153" s="331" t="s">
        <v>519</v>
      </c>
      <c r="N153" s="331" t="s">
        <v>1132</v>
      </c>
      <c r="O153" s="165" t="s">
        <v>1096</v>
      </c>
      <c r="P153" s="165" t="s">
        <v>938</v>
      </c>
      <c r="Q153" s="165" t="s">
        <v>938</v>
      </c>
      <c r="R153" s="165" t="s">
        <v>938</v>
      </c>
      <c r="S153" s="165" t="s">
        <v>938</v>
      </c>
      <c r="T153" s="165" t="s">
        <v>938</v>
      </c>
      <c r="U153" s="165" t="s">
        <v>977</v>
      </c>
      <c r="V153" s="165" t="s">
        <v>930</v>
      </c>
      <c r="W153" s="334">
        <v>0.39583333333333331</v>
      </c>
      <c r="X153" s="334">
        <v>0.91666666666666696</v>
      </c>
      <c r="Y153" s="335">
        <v>7</v>
      </c>
      <c r="Z153" s="165" t="s">
        <v>1097</v>
      </c>
      <c r="AA153" s="165" t="s">
        <v>1098</v>
      </c>
      <c r="AB153" s="165" t="s">
        <v>938</v>
      </c>
    </row>
    <row r="154" spans="1:28" ht="45" x14ac:dyDescent="0.25">
      <c r="A154" s="329" t="s">
        <v>1089</v>
      </c>
      <c r="B154" s="331" t="s">
        <v>1101</v>
      </c>
      <c r="C154" s="331" t="s">
        <v>1102</v>
      </c>
      <c r="D154" s="331" t="s">
        <v>1382</v>
      </c>
      <c r="E154" s="331" t="s">
        <v>483</v>
      </c>
      <c r="F154" s="331" t="s">
        <v>108</v>
      </c>
      <c r="G154" s="331" t="s">
        <v>488</v>
      </c>
      <c r="H154" s="330" t="s">
        <v>1383</v>
      </c>
      <c r="I154" s="331"/>
      <c r="J154" s="331" t="s">
        <v>1093</v>
      </c>
      <c r="K154" s="332">
        <v>1</v>
      </c>
      <c r="L154" s="331" t="s">
        <v>1208</v>
      </c>
      <c r="M154" s="331" t="s">
        <v>519</v>
      </c>
      <c r="N154" s="331" t="s">
        <v>1215</v>
      </c>
      <c r="O154" s="165" t="s">
        <v>1096</v>
      </c>
      <c r="P154" s="165" t="s">
        <v>938</v>
      </c>
      <c r="Q154" s="165" t="s">
        <v>938</v>
      </c>
      <c r="R154" s="165" t="s">
        <v>938</v>
      </c>
      <c r="S154" s="165" t="s">
        <v>938</v>
      </c>
      <c r="T154" s="165" t="s">
        <v>1108</v>
      </c>
      <c r="U154" s="165" t="s">
        <v>964</v>
      </c>
      <c r="V154" s="165" t="s">
        <v>930</v>
      </c>
      <c r="W154" s="334">
        <v>0.41666666666666702</v>
      </c>
      <c r="X154" s="334">
        <v>0.91666666666666696</v>
      </c>
      <c r="Y154" s="335">
        <v>7</v>
      </c>
      <c r="Z154" s="165" t="s">
        <v>938</v>
      </c>
      <c r="AA154" s="165" t="s">
        <v>938</v>
      </c>
      <c r="AB154" s="165" t="s">
        <v>1384</v>
      </c>
    </row>
    <row r="155" spans="1:28" ht="45" x14ac:dyDescent="0.25">
      <c r="A155" s="329" t="s">
        <v>1089</v>
      </c>
      <c r="B155" s="331" t="s">
        <v>1101</v>
      </c>
      <c r="C155" s="331" t="s">
        <v>1102</v>
      </c>
      <c r="D155" s="331" t="s">
        <v>1382</v>
      </c>
      <c r="E155" s="331" t="s">
        <v>483</v>
      </c>
      <c r="F155" s="331" t="s">
        <v>108</v>
      </c>
      <c r="G155" s="331" t="s">
        <v>488</v>
      </c>
      <c r="H155" s="330" t="s">
        <v>1385</v>
      </c>
      <c r="I155" s="331"/>
      <c r="J155" s="331" t="s">
        <v>1093</v>
      </c>
      <c r="K155" s="332">
        <v>1</v>
      </c>
      <c r="L155" s="331" t="s">
        <v>1208</v>
      </c>
      <c r="M155" s="331" t="s">
        <v>519</v>
      </c>
      <c r="N155" s="331" t="s">
        <v>1215</v>
      </c>
      <c r="O155" s="165" t="s">
        <v>1096</v>
      </c>
      <c r="P155" s="165" t="s">
        <v>938</v>
      </c>
      <c r="Q155" s="165" t="s">
        <v>938</v>
      </c>
      <c r="R155" s="165" t="s">
        <v>938</v>
      </c>
      <c r="S155" s="165" t="s">
        <v>938</v>
      </c>
      <c r="T155" s="165" t="s">
        <v>1108</v>
      </c>
      <c r="U155" s="165" t="s">
        <v>964</v>
      </c>
      <c r="V155" s="165" t="s">
        <v>930</v>
      </c>
      <c r="W155" s="334">
        <v>0.41666666666666702</v>
      </c>
      <c r="X155" s="334">
        <v>0.875</v>
      </c>
      <c r="Y155" s="335">
        <v>7</v>
      </c>
      <c r="Z155" s="165" t="s">
        <v>938</v>
      </c>
      <c r="AA155" s="165" t="s">
        <v>938</v>
      </c>
      <c r="AB155" s="165" t="s">
        <v>1384</v>
      </c>
    </row>
    <row r="156" spans="1:28" ht="45" x14ac:dyDescent="0.25">
      <c r="A156" s="329" t="s">
        <v>1089</v>
      </c>
      <c r="B156" s="331" t="s">
        <v>1101</v>
      </c>
      <c r="C156" s="331" t="s">
        <v>1102</v>
      </c>
      <c r="D156" s="331" t="s">
        <v>1382</v>
      </c>
      <c r="E156" s="331" t="s">
        <v>483</v>
      </c>
      <c r="F156" s="331" t="s">
        <v>108</v>
      </c>
      <c r="G156" s="331" t="s">
        <v>488</v>
      </c>
      <c r="H156" s="330" t="s">
        <v>1386</v>
      </c>
      <c r="I156" s="331"/>
      <c r="J156" s="331" t="s">
        <v>1093</v>
      </c>
      <c r="K156" s="332">
        <v>1</v>
      </c>
      <c r="L156" s="331" t="s">
        <v>1208</v>
      </c>
      <c r="M156" s="331" t="s">
        <v>519</v>
      </c>
      <c r="N156" s="331" t="s">
        <v>1215</v>
      </c>
      <c r="O156" s="165" t="s">
        <v>1096</v>
      </c>
      <c r="P156" s="165" t="s">
        <v>938</v>
      </c>
      <c r="Q156" s="165" t="s">
        <v>938</v>
      </c>
      <c r="R156" s="165" t="s">
        <v>938</v>
      </c>
      <c r="S156" s="165" t="s">
        <v>938</v>
      </c>
      <c r="T156" s="165" t="s">
        <v>1108</v>
      </c>
      <c r="U156" s="165" t="s">
        <v>964</v>
      </c>
      <c r="V156" s="165" t="s">
        <v>930</v>
      </c>
      <c r="W156" s="334">
        <v>0.41666666666666702</v>
      </c>
      <c r="X156" s="334">
        <v>0.91666666666666696</v>
      </c>
      <c r="Y156" s="335">
        <v>7</v>
      </c>
      <c r="Z156" s="165" t="s">
        <v>938</v>
      </c>
      <c r="AA156" s="165" t="s">
        <v>938</v>
      </c>
      <c r="AB156" s="165" t="s">
        <v>1384</v>
      </c>
    </row>
    <row r="157" spans="1:28" ht="45" x14ac:dyDescent="0.25">
      <c r="A157" s="329" t="s">
        <v>1089</v>
      </c>
      <c r="B157" s="331" t="s">
        <v>1101</v>
      </c>
      <c r="C157" s="331" t="s">
        <v>1102</v>
      </c>
      <c r="D157" s="331" t="s">
        <v>1382</v>
      </c>
      <c r="E157" s="331" t="s">
        <v>483</v>
      </c>
      <c r="F157" s="331" t="s">
        <v>108</v>
      </c>
      <c r="G157" s="331" t="s">
        <v>488</v>
      </c>
      <c r="H157" s="330" t="s">
        <v>1387</v>
      </c>
      <c r="I157" s="331"/>
      <c r="J157" s="331" t="s">
        <v>1093</v>
      </c>
      <c r="K157" s="332">
        <v>1</v>
      </c>
      <c r="L157" s="331" t="s">
        <v>1208</v>
      </c>
      <c r="M157" s="331" t="s">
        <v>519</v>
      </c>
      <c r="N157" s="331" t="s">
        <v>1215</v>
      </c>
      <c r="O157" s="165" t="s">
        <v>1096</v>
      </c>
      <c r="P157" s="165" t="s">
        <v>938</v>
      </c>
      <c r="Q157" s="165" t="s">
        <v>938</v>
      </c>
      <c r="R157" s="165" t="s">
        <v>938</v>
      </c>
      <c r="S157" s="165" t="s">
        <v>938</v>
      </c>
      <c r="T157" s="165" t="s">
        <v>1108</v>
      </c>
      <c r="U157" s="165" t="s">
        <v>964</v>
      </c>
      <c r="V157" s="165" t="s">
        <v>930</v>
      </c>
      <c r="W157" s="334">
        <v>0.41666666666666702</v>
      </c>
      <c r="X157" s="334">
        <v>0.91666666666666696</v>
      </c>
      <c r="Y157" s="335">
        <v>7</v>
      </c>
      <c r="Z157" s="165" t="s">
        <v>938</v>
      </c>
      <c r="AA157" s="165" t="s">
        <v>938</v>
      </c>
      <c r="AB157" s="165"/>
    </row>
    <row r="158" spans="1:28" ht="45" x14ac:dyDescent="0.25">
      <c r="A158" s="329" t="s">
        <v>1089</v>
      </c>
      <c r="B158" s="331" t="s">
        <v>1101</v>
      </c>
      <c r="C158" s="331" t="s">
        <v>1102</v>
      </c>
      <c r="D158" s="331" t="s">
        <v>1382</v>
      </c>
      <c r="E158" s="331" t="s">
        <v>483</v>
      </c>
      <c r="F158" s="331" t="s">
        <v>108</v>
      </c>
      <c r="G158" s="331" t="s">
        <v>489</v>
      </c>
      <c r="H158" s="330" t="s">
        <v>1388</v>
      </c>
      <c r="I158" s="331"/>
      <c r="J158" s="331" t="s">
        <v>1093</v>
      </c>
      <c r="K158" s="332">
        <v>1</v>
      </c>
      <c r="L158" s="331" t="s">
        <v>1208</v>
      </c>
      <c r="M158" s="331" t="s">
        <v>519</v>
      </c>
      <c r="N158" s="331" t="s">
        <v>1215</v>
      </c>
      <c r="O158" s="165" t="s">
        <v>1096</v>
      </c>
      <c r="P158" s="165" t="s">
        <v>938</v>
      </c>
      <c r="Q158" s="165" t="s">
        <v>938</v>
      </c>
      <c r="R158" s="165" t="s">
        <v>938</v>
      </c>
      <c r="S158" s="165" t="s">
        <v>938</v>
      </c>
      <c r="T158" s="165" t="s">
        <v>1108</v>
      </c>
      <c r="U158" s="165" t="s">
        <v>978</v>
      </c>
      <c r="V158" s="165" t="s">
        <v>911</v>
      </c>
      <c r="W158" s="334">
        <v>0.41666666666666702</v>
      </c>
      <c r="X158" s="334">
        <v>0.875</v>
      </c>
      <c r="Y158" s="335">
        <v>7</v>
      </c>
      <c r="Z158" s="165" t="s">
        <v>938</v>
      </c>
      <c r="AA158" s="165" t="s">
        <v>938</v>
      </c>
      <c r="AB158" s="165" t="s">
        <v>1384</v>
      </c>
    </row>
    <row r="159" spans="1:28" ht="45" x14ac:dyDescent="0.25">
      <c r="A159" s="329" t="s">
        <v>1089</v>
      </c>
      <c r="B159" s="331" t="s">
        <v>1101</v>
      </c>
      <c r="C159" s="331" t="s">
        <v>1102</v>
      </c>
      <c r="D159" s="331" t="s">
        <v>1382</v>
      </c>
      <c r="E159" s="331" t="s">
        <v>483</v>
      </c>
      <c r="F159" s="331" t="s">
        <v>108</v>
      </c>
      <c r="G159" s="331" t="s">
        <v>489</v>
      </c>
      <c r="H159" s="330" t="s">
        <v>1389</v>
      </c>
      <c r="I159" s="331"/>
      <c r="J159" s="331" t="s">
        <v>1093</v>
      </c>
      <c r="K159" s="332">
        <v>1</v>
      </c>
      <c r="L159" s="331" t="s">
        <v>1208</v>
      </c>
      <c r="M159" s="331" t="s">
        <v>519</v>
      </c>
      <c r="N159" s="331" t="s">
        <v>1215</v>
      </c>
      <c r="O159" s="165" t="s">
        <v>1096</v>
      </c>
      <c r="P159" s="165" t="s">
        <v>938</v>
      </c>
      <c r="Q159" s="165" t="s">
        <v>938</v>
      </c>
      <c r="R159" s="165" t="s">
        <v>938</v>
      </c>
      <c r="S159" s="165" t="s">
        <v>938</v>
      </c>
      <c r="T159" s="165" t="s">
        <v>1108</v>
      </c>
      <c r="U159" s="165" t="s">
        <v>978</v>
      </c>
      <c r="V159" s="165" t="s">
        <v>911</v>
      </c>
      <c r="W159" s="334">
        <v>0.41666666666666702</v>
      </c>
      <c r="X159" s="334">
        <v>0.875</v>
      </c>
      <c r="Y159" s="335">
        <v>7</v>
      </c>
      <c r="Z159" s="165" t="s">
        <v>938</v>
      </c>
      <c r="AA159" s="165" t="s">
        <v>938</v>
      </c>
      <c r="AB159" s="165" t="s">
        <v>1384</v>
      </c>
    </row>
    <row r="160" spans="1:28" ht="45" x14ac:dyDescent="0.25">
      <c r="A160" s="329" t="s">
        <v>1089</v>
      </c>
      <c r="B160" s="331" t="s">
        <v>1101</v>
      </c>
      <c r="C160" s="331" t="s">
        <v>1102</v>
      </c>
      <c r="D160" s="331" t="s">
        <v>1382</v>
      </c>
      <c r="E160" s="331" t="s">
        <v>483</v>
      </c>
      <c r="F160" s="331" t="s">
        <v>108</v>
      </c>
      <c r="G160" s="331" t="s">
        <v>489</v>
      </c>
      <c r="H160" s="330" t="s">
        <v>1390</v>
      </c>
      <c r="I160" s="331"/>
      <c r="J160" s="331" t="s">
        <v>1093</v>
      </c>
      <c r="K160" s="332">
        <v>1</v>
      </c>
      <c r="L160" s="331" t="s">
        <v>1208</v>
      </c>
      <c r="M160" s="331" t="s">
        <v>519</v>
      </c>
      <c r="N160" s="331" t="s">
        <v>1215</v>
      </c>
      <c r="O160" s="165" t="s">
        <v>1096</v>
      </c>
      <c r="P160" s="165" t="s">
        <v>938</v>
      </c>
      <c r="Q160" s="165" t="s">
        <v>938</v>
      </c>
      <c r="R160" s="165" t="s">
        <v>938</v>
      </c>
      <c r="S160" s="165" t="s">
        <v>938</v>
      </c>
      <c r="T160" s="165" t="s">
        <v>1108</v>
      </c>
      <c r="U160" s="165" t="s">
        <v>978</v>
      </c>
      <c r="V160" s="165" t="s">
        <v>930</v>
      </c>
      <c r="W160" s="334">
        <v>0.375</v>
      </c>
      <c r="X160" s="334">
        <v>0.95833333333333337</v>
      </c>
      <c r="Y160" s="335">
        <v>7</v>
      </c>
      <c r="Z160" s="165" t="s">
        <v>938</v>
      </c>
      <c r="AA160" s="165" t="s">
        <v>938</v>
      </c>
      <c r="AB160" s="165" t="s">
        <v>1384</v>
      </c>
    </row>
    <row r="161" spans="1:28" ht="75" x14ac:dyDescent="0.25">
      <c r="A161" s="329" t="s">
        <v>1089</v>
      </c>
      <c r="B161" s="331" t="s">
        <v>1140</v>
      </c>
      <c r="C161" s="337" t="s">
        <v>1141</v>
      </c>
      <c r="D161" s="337" t="s">
        <v>1391</v>
      </c>
      <c r="E161" s="337" t="s">
        <v>1228</v>
      </c>
      <c r="F161" s="337" t="s">
        <v>1229</v>
      </c>
      <c r="G161" s="337" t="s">
        <v>1392</v>
      </c>
      <c r="H161" s="337" t="s">
        <v>1393</v>
      </c>
      <c r="I161" s="331"/>
      <c r="J161" s="331" t="s">
        <v>1093</v>
      </c>
      <c r="K161" s="338">
        <v>1</v>
      </c>
      <c r="L161" s="331" t="s">
        <v>1137</v>
      </c>
      <c r="M161" s="331" t="s">
        <v>540</v>
      </c>
      <c r="N161" s="337" t="s">
        <v>1181</v>
      </c>
      <c r="O161" s="339"/>
      <c r="P161" s="339"/>
      <c r="Q161" s="339"/>
      <c r="R161" s="339"/>
      <c r="S161" s="339"/>
      <c r="T161" s="339"/>
      <c r="U161" s="339"/>
      <c r="V161" s="339"/>
      <c r="W161" s="340"/>
      <c r="X161" s="340"/>
      <c r="Y161" s="341"/>
      <c r="Z161" s="339"/>
      <c r="AA161" s="339"/>
      <c r="AB161" s="339"/>
    </row>
    <row r="162" spans="1:28" ht="75" x14ac:dyDescent="0.25">
      <c r="A162" s="329" t="s">
        <v>1089</v>
      </c>
      <c r="B162" s="331" t="s">
        <v>1140</v>
      </c>
      <c r="C162" s="337" t="s">
        <v>1141</v>
      </c>
      <c r="D162" s="337" t="s">
        <v>1391</v>
      </c>
      <c r="E162" s="337" t="s">
        <v>1228</v>
      </c>
      <c r="F162" s="337" t="s">
        <v>1229</v>
      </c>
      <c r="G162" s="337" t="s">
        <v>1392</v>
      </c>
      <c r="H162" s="337" t="s">
        <v>1394</v>
      </c>
      <c r="I162" s="331"/>
      <c r="J162" s="331" t="s">
        <v>1093</v>
      </c>
      <c r="K162" s="338">
        <v>1</v>
      </c>
      <c r="L162" s="331" t="s">
        <v>1137</v>
      </c>
      <c r="M162" s="331" t="s">
        <v>540</v>
      </c>
      <c r="N162" s="337" t="s">
        <v>1181</v>
      </c>
      <c r="O162" s="339"/>
      <c r="P162" s="339"/>
      <c r="Q162" s="339"/>
      <c r="R162" s="339"/>
      <c r="S162" s="339"/>
      <c r="T162" s="339"/>
      <c r="U162" s="339"/>
      <c r="V162" s="339"/>
      <c r="W162" s="340"/>
      <c r="X162" s="340"/>
      <c r="Y162" s="341"/>
      <c r="Z162" s="339"/>
      <c r="AA162" s="339"/>
      <c r="AB162" s="339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34A40D9D-58C3-44F8-B6C5-1B45823A3C39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V128:V162 V121:V125 V101:V119 V85:V96 V67:V75 V63:V65 V58:V61 V43:V56 V19:V41</xm:sqref>
        </x14:dataValidation>
        <x14:dataValidation type="list" allowBlank="1" showInputMessage="1" showErrorMessage="1" xr:uid="{773E249E-CF98-4E2D-BFF2-35E7F542469B}">
          <x14:formula1>
            <xm:f>'C:\Users\cpaek\Documents\_My Work\_Chan Paek\!_2019 ES Projects\Foodservice WP Updates\_FS Analysis_Sept 2019\Rebate Inspections\Amelia files\[110_inspections - Fill-out form_CP.xlsx]Sheet1'!#REF!</xm:f>
          </x14:formula1>
          <xm:sqref>P84:AB84 P126:AA127 P139:T139 P76:AA83 T119 T154:T162 T140:T149 T137:T138 T128 T121:T125 T85:T117 O63:O162 T63:T75 T58:T61 O43:O61 Z43:AA56 T43:T56 Y19:Y56 Z19:AA41 T19:T41 O19:O41 W128:AA162 W121:AA125 W101:AA119 W85:AA96 W67:AA75 W63:AA65 W58:AA61 W43:X56 W19:X41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2D18F-6FBE-4B0B-AAFC-BA599B445480}">
  <sheetPr codeName="Sheet14">
    <tabColor rgb="FF00B050"/>
  </sheetPr>
  <dimension ref="A1:S57"/>
  <sheetViews>
    <sheetView zoomScale="107" zoomScaleNormal="107" workbookViewId="0">
      <selection activeCell="O7" sqref="O7"/>
    </sheetView>
  </sheetViews>
  <sheetFormatPr defaultRowHeight="15" x14ac:dyDescent="0.25"/>
  <cols>
    <col min="2" max="2" width="24.28515625" customWidth="1"/>
    <col min="3" max="3" width="16.140625" customWidth="1"/>
    <col min="4" max="4" width="10.85546875" bestFit="1" customWidth="1"/>
    <col min="5" max="5" width="13.140625" bestFit="1" customWidth="1"/>
    <col min="6" max="6" width="18.42578125" customWidth="1"/>
    <col min="7" max="7" width="12" customWidth="1"/>
    <col min="8" max="8" width="10.85546875" bestFit="1" customWidth="1"/>
    <col min="11" max="11" width="11.140625" bestFit="1" customWidth="1"/>
    <col min="12" max="12" width="13.140625" customWidth="1"/>
    <col min="15" max="15" width="11.42578125" customWidth="1"/>
    <col min="16" max="16" width="17.5703125" bestFit="1" customWidth="1"/>
    <col min="18" max="18" width="17.85546875" bestFit="1" customWidth="1"/>
  </cols>
  <sheetData>
    <row r="1" spans="1:19" x14ac:dyDescent="0.25">
      <c r="A1" s="29" t="s">
        <v>1043</v>
      </c>
      <c r="G1" t="s">
        <v>1049</v>
      </c>
    </row>
    <row r="2" spans="1:19" x14ac:dyDescent="0.25">
      <c r="B2" t="s">
        <v>571</v>
      </c>
      <c r="F2" t="s">
        <v>1048</v>
      </c>
      <c r="G2" s="130">
        <v>5637</v>
      </c>
    </row>
    <row r="3" spans="1:19" x14ac:dyDescent="0.25">
      <c r="B3" s="29" t="s">
        <v>573</v>
      </c>
      <c r="F3" t="s">
        <v>1047</v>
      </c>
      <c r="G3" s="130">
        <v>90051</v>
      </c>
      <c r="K3" s="29" t="s">
        <v>1401</v>
      </c>
    </row>
    <row r="4" spans="1:19" x14ac:dyDescent="0.25">
      <c r="B4" t="s">
        <v>871</v>
      </c>
      <c r="C4">
        <f>'Op Days'!Q5</f>
        <v>333</v>
      </c>
      <c r="D4" t="s">
        <v>577</v>
      </c>
      <c r="F4" t="s">
        <v>851</v>
      </c>
      <c r="G4" s="130">
        <v>12847</v>
      </c>
      <c r="O4" t="s">
        <v>866</v>
      </c>
      <c r="R4" t="s">
        <v>867</v>
      </c>
    </row>
    <row r="5" spans="1:19" x14ac:dyDescent="0.25">
      <c r="B5" t="s">
        <v>855</v>
      </c>
      <c r="C5">
        <v>12</v>
      </c>
      <c r="D5" t="s">
        <v>576</v>
      </c>
      <c r="F5" t="s">
        <v>852</v>
      </c>
      <c r="G5" s="130">
        <v>90051</v>
      </c>
      <c r="L5" t="s">
        <v>862</v>
      </c>
      <c r="O5" t="s">
        <v>863</v>
      </c>
      <c r="R5" t="s">
        <v>863</v>
      </c>
    </row>
    <row r="6" spans="1:19" x14ac:dyDescent="0.25">
      <c r="B6" t="s">
        <v>572</v>
      </c>
      <c r="C6" s="130">
        <v>111611.11111111111</v>
      </c>
      <c r="D6" t="s">
        <v>575</v>
      </c>
      <c r="F6" t="s">
        <v>1050</v>
      </c>
      <c r="G6" s="130">
        <v>13548</v>
      </c>
      <c r="K6" s="169" t="s">
        <v>864</v>
      </c>
      <c r="L6" s="131">
        <f>C7*C6/100000</f>
        <v>4.4867666666666661</v>
      </c>
      <c r="M6" t="s">
        <v>865</v>
      </c>
      <c r="O6" s="131">
        <f>C14*C28/100000 + C13*G2/100000</f>
        <v>6.6830112000000002</v>
      </c>
      <c r="P6" t="s">
        <v>865</v>
      </c>
      <c r="R6" s="131">
        <f>C5*C9*G5/100000 + C5*C8*G4/100000</f>
        <v>9.0458688000000009</v>
      </c>
      <c r="S6" t="s">
        <v>865</v>
      </c>
    </row>
    <row r="7" spans="1:19" x14ac:dyDescent="0.25">
      <c r="B7" t="s">
        <v>574</v>
      </c>
      <c r="C7">
        <v>4.0199999999999996</v>
      </c>
      <c r="D7" t="s">
        <v>576</v>
      </c>
      <c r="L7" s="227">
        <f>L6*C4</f>
        <v>1494.0932999999998</v>
      </c>
      <c r="M7" t="s">
        <v>868</v>
      </c>
      <c r="O7" s="131">
        <f>O6*330</f>
        <v>2205.3936960000001</v>
      </c>
      <c r="P7" t="s">
        <v>868</v>
      </c>
      <c r="R7" s="131">
        <f>R6*330</f>
        <v>2985.1367040000005</v>
      </c>
      <c r="S7" t="s">
        <v>868</v>
      </c>
    </row>
    <row r="8" spans="1:19" x14ac:dyDescent="0.25">
      <c r="B8" s="29" t="s">
        <v>856</v>
      </c>
      <c r="C8" s="356">
        <v>0.19</v>
      </c>
      <c r="D8" t="s">
        <v>1399</v>
      </c>
    </row>
    <row r="9" spans="1:19" x14ac:dyDescent="0.25">
      <c r="B9" s="29" t="s">
        <v>857</v>
      </c>
      <c r="C9" s="356">
        <v>0.81</v>
      </c>
      <c r="D9" t="s">
        <v>1399</v>
      </c>
      <c r="K9" s="29" t="s">
        <v>1051</v>
      </c>
    </row>
    <row r="10" spans="1:19" x14ac:dyDescent="0.25">
      <c r="B10" t="s">
        <v>858</v>
      </c>
      <c r="C10" s="93">
        <f>C7*C8</f>
        <v>0.76379999999999992</v>
      </c>
      <c r="D10" t="s">
        <v>576</v>
      </c>
      <c r="L10" t="s">
        <v>866</v>
      </c>
      <c r="O10" t="s">
        <v>867</v>
      </c>
    </row>
    <row r="11" spans="1:19" x14ac:dyDescent="0.25">
      <c r="B11" t="s">
        <v>859</v>
      </c>
      <c r="C11" s="93">
        <f>C7*C9</f>
        <v>3.2561999999999998</v>
      </c>
      <c r="D11" t="s">
        <v>576</v>
      </c>
      <c r="L11" t="s">
        <v>862</v>
      </c>
      <c r="O11" t="s">
        <v>862</v>
      </c>
    </row>
    <row r="12" spans="1:19" ht="14.65" customHeight="1" x14ac:dyDescent="0.25">
      <c r="K12" t="s">
        <v>869</v>
      </c>
      <c r="L12" s="131">
        <f>C10*G2/100000</f>
        <v>4.3055405999999991E-2</v>
      </c>
      <c r="M12" t="s">
        <v>865</v>
      </c>
      <c r="O12" s="131">
        <f>C10*G4/100000</f>
        <v>9.8125385999999995E-2</v>
      </c>
      <c r="P12" t="s">
        <v>865</v>
      </c>
    </row>
    <row r="13" spans="1:19" ht="14.65" customHeight="1" x14ac:dyDescent="0.25">
      <c r="B13" t="s">
        <v>860</v>
      </c>
      <c r="C13">
        <f>C5*C8</f>
        <v>2.2800000000000002</v>
      </c>
      <c r="K13" t="s">
        <v>870</v>
      </c>
      <c r="L13" s="131">
        <f>C11*C28/100000</f>
        <v>2.1957533459999996</v>
      </c>
      <c r="M13" t="s">
        <v>865</v>
      </c>
      <c r="O13" s="131">
        <f>C11*G3/100000</f>
        <v>2.9322406619999999</v>
      </c>
      <c r="P13" t="s">
        <v>865</v>
      </c>
    </row>
    <row r="14" spans="1:19" ht="14.65" customHeight="1" x14ac:dyDescent="0.25">
      <c r="B14" t="s">
        <v>861</v>
      </c>
      <c r="C14">
        <f>C5*C9</f>
        <v>9.7200000000000006</v>
      </c>
      <c r="K14" t="s">
        <v>882</v>
      </c>
      <c r="L14" s="131">
        <f>L13+L12</f>
        <v>2.2388087519999997</v>
      </c>
      <c r="M14" t="s">
        <v>865</v>
      </c>
      <c r="O14" s="131">
        <f>O13+O12</f>
        <v>3.0303660479999999</v>
      </c>
      <c r="P14" t="s">
        <v>865</v>
      </c>
    </row>
    <row r="15" spans="1:19" ht="14.65" customHeight="1" x14ac:dyDescent="0.25">
      <c r="L15" s="131">
        <f>L14*C4</f>
        <v>745.52331441599995</v>
      </c>
      <c r="M15" t="s">
        <v>868</v>
      </c>
      <c r="O15" s="135">
        <f>O14*C4</f>
        <v>1009.1118939839999</v>
      </c>
      <c r="P15" t="s">
        <v>868</v>
      </c>
    </row>
    <row r="16" spans="1:19" ht="14.65" customHeight="1" x14ac:dyDescent="0.25">
      <c r="B16" t="s">
        <v>872</v>
      </c>
      <c r="K16" s="179" t="s">
        <v>883</v>
      </c>
      <c r="L16" s="180">
        <f>O15-L15</f>
        <v>263.588579568</v>
      </c>
      <c r="M16" s="181" t="s">
        <v>868</v>
      </c>
      <c r="N16" s="107">
        <f>L15/O15</f>
        <v>0.73879152436966589</v>
      </c>
    </row>
    <row r="17" spans="2:16" ht="14.65" customHeight="1" x14ac:dyDescent="0.25">
      <c r="B17" t="s">
        <v>873</v>
      </c>
      <c r="C17" s="133">
        <f>C11*C6</f>
        <v>363428.1</v>
      </c>
      <c r="D17" t="s">
        <v>874</v>
      </c>
    </row>
    <row r="18" spans="2:16" x14ac:dyDescent="0.25">
      <c r="B18" t="s">
        <v>875</v>
      </c>
      <c r="C18" s="93">
        <f>C17/G3</f>
        <v>4.0358030449411997</v>
      </c>
      <c r="D18" t="s">
        <v>876</v>
      </c>
      <c r="K18" s="29" t="s">
        <v>880</v>
      </c>
    </row>
    <row r="19" spans="2:16" x14ac:dyDescent="0.25">
      <c r="C19" s="134">
        <f>C18/(C18+C23)</f>
        <v>0.37818581060454082</v>
      </c>
      <c r="D19" t="s">
        <v>881</v>
      </c>
      <c r="L19" t="s">
        <v>866</v>
      </c>
      <c r="O19" t="s">
        <v>867</v>
      </c>
    </row>
    <row r="20" spans="2:16" x14ac:dyDescent="0.25">
      <c r="D20" s="93"/>
      <c r="L20" t="s">
        <v>862</v>
      </c>
      <c r="O20" t="s">
        <v>862</v>
      </c>
    </row>
    <row r="21" spans="2:16" x14ac:dyDescent="0.25">
      <c r="B21" t="s">
        <v>877</v>
      </c>
      <c r="K21" t="s">
        <v>869</v>
      </c>
      <c r="L21" s="131">
        <f>C23*G2/100000</f>
        <v>0.37405321888378601</v>
      </c>
      <c r="M21" t="s">
        <v>865</v>
      </c>
      <c r="O21" s="131">
        <f>C23*G4/100000</f>
        <v>0.85248566666666648</v>
      </c>
      <c r="P21" t="s">
        <v>865</v>
      </c>
    </row>
    <row r="22" spans="2:16" x14ac:dyDescent="0.25">
      <c r="B22" t="s">
        <v>878</v>
      </c>
      <c r="C22" s="133">
        <f>C10*C6</f>
        <v>85248.566666666651</v>
      </c>
      <c r="D22" t="s">
        <v>874</v>
      </c>
      <c r="L22" s="131">
        <f>L21*$C$4</f>
        <v>124.55972188830074</v>
      </c>
      <c r="M22" t="s">
        <v>868</v>
      </c>
      <c r="O22" s="131">
        <f>O21*$C$4</f>
        <v>283.87772699999994</v>
      </c>
      <c r="P22" t="s">
        <v>868</v>
      </c>
    </row>
    <row r="23" spans="2:16" x14ac:dyDescent="0.25">
      <c r="B23" t="s">
        <v>879</v>
      </c>
      <c r="C23" s="93">
        <f>C22/G4</f>
        <v>6.6356788874185924</v>
      </c>
      <c r="D23" t="s">
        <v>876</v>
      </c>
      <c r="K23" t="s">
        <v>870</v>
      </c>
      <c r="L23" s="131">
        <f>C18*C28/100000</f>
        <v>2.7214630672951992</v>
      </c>
      <c r="M23" t="s">
        <v>865</v>
      </c>
      <c r="O23" s="131">
        <f>C18*G3/100000</f>
        <v>3.6342809999999997</v>
      </c>
      <c r="P23" t="s">
        <v>865</v>
      </c>
    </row>
    <row r="24" spans="2:16" x14ac:dyDescent="0.25">
      <c r="C24" s="134">
        <f>C23/(C23+C18)</f>
        <v>0.62181418939545907</v>
      </c>
      <c r="D24" t="s">
        <v>881</v>
      </c>
      <c r="L24" s="131">
        <f>L23*$C$4</f>
        <v>906.24720140930128</v>
      </c>
      <c r="M24" t="s">
        <v>868</v>
      </c>
      <c r="O24" s="131">
        <f>O23*$C$4</f>
        <v>1210.2155729999999</v>
      </c>
      <c r="P24" t="s">
        <v>868</v>
      </c>
    </row>
    <row r="25" spans="2:16" x14ac:dyDescent="0.25">
      <c r="K25" t="s">
        <v>882</v>
      </c>
      <c r="L25" s="131">
        <f>L23+L21</f>
        <v>3.0955162861789853</v>
      </c>
      <c r="M25" t="s">
        <v>865</v>
      </c>
      <c r="O25" s="131">
        <f>O23+O21</f>
        <v>4.4867666666666661</v>
      </c>
      <c r="P25" t="s">
        <v>865</v>
      </c>
    </row>
    <row r="26" spans="2:16" x14ac:dyDescent="0.25">
      <c r="B26" t="s">
        <v>853</v>
      </c>
      <c r="C26" s="50">
        <f>Avg_Min_Max!D4</f>
        <v>0.36549999999999994</v>
      </c>
      <c r="L26" s="178">
        <f>L25*C4</f>
        <v>1030.8069232976022</v>
      </c>
      <c r="M26" s="176" t="s">
        <v>868</v>
      </c>
      <c r="N26" s="176"/>
      <c r="O26" s="178">
        <f>O25*C4</f>
        <v>1494.0932999999998</v>
      </c>
      <c r="P26" s="176" t="s">
        <v>577</v>
      </c>
    </row>
    <row r="27" spans="2:16" x14ac:dyDescent="0.25">
      <c r="B27" t="s">
        <v>854</v>
      </c>
      <c r="C27" s="50">
        <f>Avg_Min_Max!D30</f>
        <v>0.37395714285714288</v>
      </c>
      <c r="K27" s="176" t="s">
        <v>883</v>
      </c>
      <c r="L27" s="178">
        <f>O26-L26</f>
        <v>463.28637670239755</v>
      </c>
      <c r="M27" s="176" t="s">
        <v>868</v>
      </c>
      <c r="N27" s="225">
        <f>L26/O26</f>
        <v>0.68992138797329616</v>
      </c>
    </row>
    <row r="28" spans="2:16" x14ac:dyDescent="0.25">
      <c r="B28" t="s">
        <v>1402</v>
      </c>
      <c r="C28" s="130">
        <v>67433</v>
      </c>
      <c r="D28" t="s">
        <v>575</v>
      </c>
    </row>
    <row r="30" spans="2:16" x14ac:dyDescent="0.25">
      <c r="P30" s="205">
        <f>'Op Days'!P13*12</f>
        <v>4356.8048780487788</v>
      </c>
    </row>
    <row r="47" spans="4:16" x14ac:dyDescent="0.25">
      <c r="F47" s="161"/>
      <c r="P47" s="205">
        <f>'Op Days'!O30-'Op Days'!P30</f>
        <v>1.4909090909090916</v>
      </c>
    </row>
    <row r="48" spans="4:16" x14ac:dyDescent="0.25">
      <c r="D48" s="93"/>
      <c r="F48" s="161"/>
      <c r="P48" s="131">
        <f>'Op Days'!Q30/P47</f>
        <v>363.06707317073159</v>
      </c>
    </row>
    <row r="49" spans="4:16" x14ac:dyDescent="0.25">
      <c r="D49" s="93"/>
      <c r="F49" s="161"/>
    </row>
    <row r="56" spans="4:16" x14ac:dyDescent="0.25">
      <c r="I56" s="93"/>
      <c r="K56" s="161"/>
      <c r="P56" s="50"/>
    </row>
    <row r="57" spans="4:16" x14ac:dyDescent="0.25">
      <c r="I57" s="93"/>
      <c r="K57" s="16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865AB-EC46-4883-9A15-E65FBE84576E}">
  <sheetPr codeName="Sheet2" filterMode="1">
    <tabColor rgb="FFFFFF00"/>
  </sheetPr>
  <dimension ref="A1:AR275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Z208" sqref="Z208"/>
    </sheetView>
  </sheetViews>
  <sheetFormatPr defaultRowHeight="15" x14ac:dyDescent="0.25"/>
  <cols>
    <col min="2" max="2" width="27" customWidth="1"/>
    <col min="3" max="3" width="15.42578125" bestFit="1" customWidth="1"/>
    <col min="4" max="4" width="13.5703125" customWidth="1"/>
    <col min="5" max="5" width="11.5703125" customWidth="1"/>
    <col min="6" max="6" width="38" customWidth="1"/>
    <col min="7" max="7" width="15.140625" customWidth="1"/>
    <col min="8" max="8" width="11" customWidth="1"/>
    <col min="10" max="10" width="10.28515625" customWidth="1"/>
    <col min="11" max="12" width="9" customWidth="1"/>
    <col min="13" max="13" width="15.5703125" bestFit="1" customWidth="1"/>
    <col min="14" max="14" width="14.42578125" customWidth="1"/>
    <col min="15" max="15" width="13" customWidth="1"/>
    <col min="16" max="16" width="26.140625" customWidth="1"/>
    <col min="17" max="17" width="16.28515625" customWidth="1"/>
    <col min="18" max="18" width="9.140625" customWidth="1"/>
    <col min="19" max="19" width="106" customWidth="1"/>
  </cols>
  <sheetData>
    <row r="1" spans="1:19" s="78" customFormat="1" ht="60" x14ac:dyDescent="0.25">
      <c r="A1" s="222" t="s">
        <v>578</v>
      </c>
      <c r="B1" s="222" t="s">
        <v>579</v>
      </c>
      <c r="C1" s="222" t="s">
        <v>580</v>
      </c>
      <c r="D1" s="222" t="s">
        <v>581</v>
      </c>
      <c r="E1" s="222" t="s">
        <v>12</v>
      </c>
      <c r="F1" s="222" t="s">
        <v>582</v>
      </c>
      <c r="G1" s="222" t="s">
        <v>583</v>
      </c>
      <c r="H1" s="222" t="s">
        <v>584</v>
      </c>
      <c r="I1" s="222" t="s">
        <v>585</v>
      </c>
      <c r="J1" s="222" t="s">
        <v>586</v>
      </c>
      <c r="K1" s="222" t="s">
        <v>587</v>
      </c>
      <c r="L1" s="222" t="s">
        <v>588</v>
      </c>
      <c r="M1" s="222" t="s">
        <v>589</v>
      </c>
      <c r="N1" s="222" t="s">
        <v>590</v>
      </c>
      <c r="O1" s="222" t="s">
        <v>591</v>
      </c>
      <c r="P1" s="222" t="s">
        <v>592</v>
      </c>
      <c r="Q1" s="222" t="s">
        <v>593</v>
      </c>
      <c r="R1" s="222" t="s">
        <v>594</v>
      </c>
      <c r="S1" s="222" t="s">
        <v>595</v>
      </c>
    </row>
    <row r="2" spans="1:19" hidden="1" x14ac:dyDescent="0.25">
      <c r="A2">
        <v>2280413</v>
      </c>
      <c r="B2" t="s">
        <v>596</v>
      </c>
      <c r="C2" t="s">
        <v>597</v>
      </c>
      <c r="D2" t="s">
        <v>598</v>
      </c>
      <c r="E2" t="s">
        <v>598</v>
      </c>
      <c r="G2" t="s">
        <v>599</v>
      </c>
      <c r="H2" t="s">
        <v>600</v>
      </c>
      <c r="I2" t="s">
        <v>25</v>
      </c>
      <c r="J2">
        <v>13</v>
      </c>
      <c r="K2">
        <v>16</v>
      </c>
      <c r="L2">
        <v>40</v>
      </c>
      <c r="M2">
        <v>54</v>
      </c>
      <c r="N2">
        <v>8930</v>
      </c>
      <c r="P2" s="132">
        <v>42199</v>
      </c>
      <c r="Q2" s="132">
        <v>42198</v>
      </c>
      <c r="R2" t="s">
        <v>601</v>
      </c>
      <c r="S2" t="s">
        <v>602</v>
      </c>
    </row>
    <row r="3" spans="1:19" hidden="1" x14ac:dyDescent="0.25">
      <c r="A3">
        <v>2280470</v>
      </c>
      <c r="B3" t="s">
        <v>603</v>
      </c>
      <c r="C3" t="s">
        <v>35</v>
      </c>
      <c r="D3" t="s">
        <v>604</v>
      </c>
      <c r="E3" t="s">
        <v>604</v>
      </c>
      <c r="F3" t="s">
        <v>605</v>
      </c>
      <c r="G3" t="s">
        <v>606</v>
      </c>
      <c r="H3" t="s">
        <v>600</v>
      </c>
      <c r="I3" t="s">
        <v>25</v>
      </c>
      <c r="J3">
        <v>18</v>
      </c>
      <c r="K3">
        <v>18</v>
      </c>
      <c r="L3">
        <v>100</v>
      </c>
      <c r="M3">
        <v>57</v>
      </c>
      <c r="N3">
        <v>10306</v>
      </c>
      <c r="O3">
        <v>43</v>
      </c>
      <c r="P3" s="132">
        <v>41197</v>
      </c>
      <c r="Q3" s="132">
        <v>41176</v>
      </c>
      <c r="R3" t="s">
        <v>601</v>
      </c>
      <c r="S3" t="s">
        <v>607</v>
      </c>
    </row>
    <row r="4" spans="1:19" hidden="1" x14ac:dyDescent="0.25">
      <c r="A4">
        <v>2280471</v>
      </c>
      <c r="B4" t="s">
        <v>603</v>
      </c>
      <c r="C4" t="s">
        <v>35</v>
      </c>
      <c r="D4" t="s">
        <v>608</v>
      </c>
      <c r="E4" t="s">
        <v>608</v>
      </c>
      <c r="F4" t="s">
        <v>609</v>
      </c>
      <c r="G4" t="s">
        <v>599</v>
      </c>
      <c r="H4" t="s">
        <v>600</v>
      </c>
      <c r="I4" t="s">
        <v>25</v>
      </c>
      <c r="J4">
        <v>13</v>
      </c>
      <c r="K4">
        <v>14</v>
      </c>
      <c r="L4">
        <v>31</v>
      </c>
      <c r="M4">
        <v>56</v>
      </c>
      <c r="N4">
        <v>4709</v>
      </c>
      <c r="P4" s="132">
        <v>40513</v>
      </c>
      <c r="Q4" s="132">
        <v>40757</v>
      </c>
      <c r="R4" t="s">
        <v>601</v>
      </c>
      <c r="S4" t="s">
        <v>610</v>
      </c>
    </row>
    <row r="5" spans="1:19" x14ac:dyDescent="0.25">
      <c r="A5">
        <v>2280472</v>
      </c>
      <c r="B5" t="s">
        <v>603</v>
      </c>
      <c r="C5" t="s">
        <v>35</v>
      </c>
      <c r="D5" t="s">
        <v>611</v>
      </c>
      <c r="E5" t="s">
        <v>611</v>
      </c>
      <c r="F5" t="s">
        <v>612</v>
      </c>
      <c r="G5" t="s">
        <v>599</v>
      </c>
      <c r="H5" t="s">
        <v>600</v>
      </c>
      <c r="I5" t="s">
        <v>236</v>
      </c>
      <c r="J5">
        <v>13</v>
      </c>
      <c r="K5">
        <v>16</v>
      </c>
      <c r="L5">
        <v>33</v>
      </c>
      <c r="M5">
        <v>91</v>
      </c>
      <c r="O5">
        <v>792</v>
      </c>
      <c r="P5" s="132">
        <v>40513</v>
      </c>
      <c r="Q5" s="132">
        <v>40743</v>
      </c>
      <c r="R5" t="s">
        <v>601</v>
      </c>
      <c r="S5" t="s">
        <v>613</v>
      </c>
    </row>
    <row r="6" spans="1:19" hidden="1" x14ac:dyDescent="0.25">
      <c r="A6">
        <v>2280473</v>
      </c>
      <c r="B6" t="s">
        <v>603</v>
      </c>
      <c r="C6" t="s">
        <v>35</v>
      </c>
      <c r="D6" t="s">
        <v>614</v>
      </c>
      <c r="E6" t="s">
        <v>614</v>
      </c>
      <c r="F6" t="s">
        <v>615</v>
      </c>
      <c r="G6" t="s">
        <v>599</v>
      </c>
      <c r="H6" t="s">
        <v>600</v>
      </c>
      <c r="I6" t="s">
        <v>25</v>
      </c>
      <c r="J6">
        <v>14</v>
      </c>
      <c r="K6">
        <v>14</v>
      </c>
      <c r="L6">
        <v>50</v>
      </c>
      <c r="M6">
        <v>51</v>
      </c>
      <c r="N6">
        <v>7124</v>
      </c>
      <c r="P6" s="132">
        <v>40513</v>
      </c>
      <c r="Q6" s="132">
        <v>40757</v>
      </c>
      <c r="R6" t="s">
        <v>601</v>
      </c>
      <c r="S6" t="s">
        <v>616</v>
      </c>
    </row>
    <row r="7" spans="1:19" x14ac:dyDescent="0.25">
      <c r="A7">
        <v>2280474</v>
      </c>
      <c r="B7" t="s">
        <v>603</v>
      </c>
      <c r="C7" t="s">
        <v>35</v>
      </c>
      <c r="D7" t="s">
        <v>617</v>
      </c>
      <c r="E7" t="s">
        <v>618</v>
      </c>
      <c r="F7" t="s">
        <v>619</v>
      </c>
      <c r="G7" t="s">
        <v>599</v>
      </c>
      <c r="H7" t="s">
        <v>600</v>
      </c>
      <c r="I7" t="s">
        <v>236</v>
      </c>
      <c r="J7">
        <v>14</v>
      </c>
      <c r="K7">
        <v>14</v>
      </c>
      <c r="L7">
        <v>50</v>
      </c>
      <c r="M7">
        <v>81</v>
      </c>
      <c r="O7">
        <v>931</v>
      </c>
      <c r="P7" s="132">
        <v>40513</v>
      </c>
      <c r="Q7" s="132">
        <v>40723</v>
      </c>
      <c r="R7" t="s">
        <v>601</v>
      </c>
      <c r="S7" t="s">
        <v>620</v>
      </c>
    </row>
    <row r="8" spans="1:19" x14ac:dyDescent="0.25">
      <c r="A8">
        <v>2280475</v>
      </c>
      <c r="B8" t="s">
        <v>603</v>
      </c>
      <c r="C8" t="s">
        <v>35</v>
      </c>
      <c r="D8" t="s">
        <v>621</v>
      </c>
      <c r="E8" t="s">
        <v>621</v>
      </c>
      <c r="F8" t="s">
        <v>622</v>
      </c>
      <c r="G8" t="s">
        <v>599</v>
      </c>
      <c r="H8" t="s">
        <v>600</v>
      </c>
      <c r="I8" t="s">
        <v>236</v>
      </c>
      <c r="J8">
        <v>14</v>
      </c>
      <c r="K8">
        <v>17</v>
      </c>
      <c r="L8">
        <v>50</v>
      </c>
      <c r="M8">
        <v>83</v>
      </c>
      <c r="O8">
        <v>783</v>
      </c>
      <c r="P8" s="132">
        <v>40513</v>
      </c>
      <c r="Q8" s="132">
        <v>40753</v>
      </c>
      <c r="R8" t="s">
        <v>601</v>
      </c>
      <c r="S8" t="s">
        <v>623</v>
      </c>
    </row>
    <row r="9" spans="1:19" x14ac:dyDescent="0.25">
      <c r="A9">
        <v>2280531</v>
      </c>
      <c r="B9" t="s">
        <v>603</v>
      </c>
      <c r="C9" t="s">
        <v>35</v>
      </c>
      <c r="D9" t="s">
        <v>624</v>
      </c>
      <c r="E9" t="s">
        <v>624</v>
      </c>
      <c r="F9" t="s">
        <v>625</v>
      </c>
      <c r="G9" t="s">
        <v>599</v>
      </c>
      <c r="H9" t="s">
        <v>600</v>
      </c>
      <c r="I9" t="s">
        <v>236</v>
      </c>
      <c r="J9">
        <v>14</v>
      </c>
      <c r="K9">
        <v>17</v>
      </c>
      <c r="L9">
        <v>50</v>
      </c>
      <c r="M9">
        <v>86</v>
      </c>
      <c r="O9">
        <v>591</v>
      </c>
      <c r="P9" s="132">
        <v>40513</v>
      </c>
      <c r="Q9" s="132">
        <v>40753</v>
      </c>
      <c r="R9" t="s">
        <v>601</v>
      </c>
      <c r="S9" t="s">
        <v>626</v>
      </c>
    </row>
    <row r="10" spans="1:19" hidden="1" x14ac:dyDescent="0.25">
      <c r="A10">
        <v>2280533</v>
      </c>
      <c r="B10" t="s">
        <v>603</v>
      </c>
      <c r="C10" t="s">
        <v>35</v>
      </c>
      <c r="D10" t="s">
        <v>627</v>
      </c>
      <c r="E10" t="s">
        <v>627</v>
      </c>
      <c r="F10" t="s">
        <v>628</v>
      </c>
      <c r="G10" t="s">
        <v>599</v>
      </c>
      <c r="H10" t="s">
        <v>600</v>
      </c>
      <c r="I10" t="s">
        <v>25</v>
      </c>
      <c r="J10">
        <v>14</v>
      </c>
      <c r="K10">
        <v>15</v>
      </c>
      <c r="L10">
        <v>50</v>
      </c>
      <c r="M10">
        <v>54</v>
      </c>
      <c r="N10">
        <v>4429</v>
      </c>
      <c r="P10" s="132">
        <v>40483</v>
      </c>
      <c r="Q10" s="132">
        <v>40753</v>
      </c>
      <c r="R10" t="s">
        <v>601</v>
      </c>
      <c r="S10" t="s">
        <v>629</v>
      </c>
    </row>
    <row r="11" spans="1:19" hidden="1" x14ac:dyDescent="0.25">
      <c r="A11">
        <v>2280535</v>
      </c>
      <c r="B11" t="s">
        <v>603</v>
      </c>
      <c r="C11" t="s">
        <v>35</v>
      </c>
      <c r="D11" t="s">
        <v>630</v>
      </c>
      <c r="E11" t="s">
        <v>630</v>
      </c>
      <c r="F11" t="s">
        <v>631</v>
      </c>
      <c r="G11" t="s">
        <v>606</v>
      </c>
      <c r="H11" t="s">
        <v>600</v>
      </c>
      <c r="I11" t="s">
        <v>25</v>
      </c>
      <c r="J11">
        <v>18</v>
      </c>
      <c r="K11">
        <v>14</v>
      </c>
      <c r="L11">
        <v>63</v>
      </c>
      <c r="M11">
        <v>56</v>
      </c>
      <c r="N11">
        <v>9573</v>
      </c>
      <c r="P11" s="132">
        <v>40940</v>
      </c>
      <c r="Q11" s="132">
        <v>40865</v>
      </c>
      <c r="R11" t="s">
        <v>601</v>
      </c>
      <c r="S11" t="s">
        <v>632</v>
      </c>
    </row>
    <row r="12" spans="1:19" hidden="1" x14ac:dyDescent="0.25">
      <c r="A12">
        <v>2280536</v>
      </c>
      <c r="B12" t="s">
        <v>603</v>
      </c>
      <c r="C12" t="s">
        <v>35</v>
      </c>
      <c r="D12" t="s">
        <v>49</v>
      </c>
      <c r="E12" t="s">
        <v>49</v>
      </c>
      <c r="G12" t="s">
        <v>599</v>
      </c>
      <c r="H12" t="s">
        <v>600</v>
      </c>
      <c r="I12" t="s">
        <v>25</v>
      </c>
      <c r="J12">
        <v>16</v>
      </c>
      <c r="K12">
        <v>34</v>
      </c>
      <c r="L12">
        <v>37</v>
      </c>
      <c r="M12">
        <v>52</v>
      </c>
      <c r="N12">
        <v>6143</v>
      </c>
      <c r="P12" s="132">
        <v>41640</v>
      </c>
      <c r="Q12" s="132">
        <v>41576</v>
      </c>
      <c r="R12" t="s">
        <v>601</v>
      </c>
      <c r="S12" t="s">
        <v>633</v>
      </c>
    </row>
    <row r="13" spans="1:19" x14ac:dyDescent="0.25">
      <c r="A13">
        <v>2280692</v>
      </c>
      <c r="B13" t="s">
        <v>603</v>
      </c>
      <c r="C13" t="s">
        <v>35</v>
      </c>
      <c r="D13" t="s">
        <v>634</v>
      </c>
      <c r="E13" t="s">
        <v>634</v>
      </c>
      <c r="F13" t="s">
        <v>635</v>
      </c>
      <c r="G13" t="s">
        <v>636</v>
      </c>
      <c r="H13" t="s">
        <v>600</v>
      </c>
      <c r="I13" t="s">
        <v>236</v>
      </c>
      <c r="J13">
        <v>13</v>
      </c>
      <c r="K13">
        <v>16</v>
      </c>
      <c r="L13">
        <v>35</v>
      </c>
      <c r="M13">
        <v>87</v>
      </c>
      <c r="O13">
        <v>640</v>
      </c>
      <c r="P13" s="132">
        <v>42642</v>
      </c>
      <c r="Q13" s="132">
        <v>42648</v>
      </c>
      <c r="R13" t="s">
        <v>601</v>
      </c>
      <c r="S13" t="s">
        <v>637</v>
      </c>
    </row>
    <row r="14" spans="1:19" x14ac:dyDescent="0.25">
      <c r="A14">
        <v>2280695</v>
      </c>
      <c r="B14" t="s">
        <v>603</v>
      </c>
      <c r="C14" t="s">
        <v>35</v>
      </c>
      <c r="D14" t="s">
        <v>638</v>
      </c>
      <c r="E14" t="s">
        <v>638</v>
      </c>
      <c r="F14" t="s">
        <v>639</v>
      </c>
      <c r="G14" t="s">
        <v>599</v>
      </c>
      <c r="H14" t="s">
        <v>600</v>
      </c>
      <c r="I14" t="s">
        <v>236</v>
      </c>
      <c r="J14">
        <v>13</v>
      </c>
      <c r="K14">
        <v>16</v>
      </c>
      <c r="L14">
        <v>35</v>
      </c>
      <c r="M14">
        <v>87</v>
      </c>
      <c r="O14">
        <v>620</v>
      </c>
      <c r="P14" s="132">
        <v>42642</v>
      </c>
      <c r="Q14" s="132">
        <v>42642</v>
      </c>
      <c r="R14" t="s">
        <v>601</v>
      </c>
      <c r="S14" t="s">
        <v>640</v>
      </c>
    </row>
    <row r="15" spans="1:19" x14ac:dyDescent="0.25">
      <c r="A15">
        <v>2280823</v>
      </c>
      <c r="B15" t="s">
        <v>603</v>
      </c>
      <c r="C15" t="s">
        <v>35</v>
      </c>
      <c r="D15" t="s">
        <v>641</v>
      </c>
      <c r="E15" t="s">
        <v>641</v>
      </c>
      <c r="F15" t="s">
        <v>642</v>
      </c>
      <c r="G15" t="s">
        <v>599</v>
      </c>
      <c r="H15" t="s">
        <v>600</v>
      </c>
      <c r="I15" t="s">
        <v>236</v>
      </c>
      <c r="J15">
        <v>13</v>
      </c>
      <c r="K15">
        <v>17</v>
      </c>
      <c r="L15">
        <v>30</v>
      </c>
      <c r="M15">
        <v>89</v>
      </c>
      <c r="O15">
        <v>510</v>
      </c>
      <c r="P15" s="132">
        <v>42642</v>
      </c>
      <c r="Q15" s="132">
        <v>42642</v>
      </c>
      <c r="R15" t="s">
        <v>601</v>
      </c>
      <c r="S15" t="s">
        <v>643</v>
      </c>
    </row>
    <row r="16" spans="1:19" x14ac:dyDescent="0.25">
      <c r="A16">
        <v>2287380</v>
      </c>
      <c r="B16" t="s">
        <v>603</v>
      </c>
      <c r="C16" t="s">
        <v>35</v>
      </c>
      <c r="D16" t="s">
        <v>644</v>
      </c>
      <c r="E16" t="s">
        <v>644</v>
      </c>
      <c r="F16" t="s">
        <v>645</v>
      </c>
      <c r="G16" t="s">
        <v>599</v>
      </c>
      <c r="H16" t="s">
        <v>600</v>
      </c>
      <c r="I16" t="s">
        <v>236</v>
      </c>
      <c r="J16">
        <v>13</v>
      </c>
      <c r="K16">
        <v>16</v>
      </c>
      <c r="L16">
        <v>30</v>
      </c>
      <c r="M16">
        <v>87</v>
      </c>
      <c r="O16">
        <v>590</v>
      </c>
      <c r="P16" s="132">
        <v>42732</v>
      </c>
      <c r="Q16" s="132">
        <v>42732</v>
      </c>
      <c r="R16" t="s">
        <v>601</v>
      </c>
      <c r="S16" t="s">
        <v>646</v>
      </c>
    </row>
    <row r="17" spans="1:19" x14ac:dyDescent="0.25">
      <c r="A17">
        <v>2292088</v>
      </c>
      <c r="B17" t="s">
        <v>603</v>
      </c>
      <c r="C17" t="s">
        <v>35</v>
      </c>
      <c r="D17" t="s">
        <v>647</v>
      </c>
      <c r="E17" t="s">
        <v>647</v>
      </c>
      <c r="F17" t="s">
        <v>648</v>
      </c>
      <c r="G17" t="s">
        <v>606</v>
      </c>
      <c r="H17" t="s">
        <v>600</v>
      </c>
      <c r="I17" t="s">
        <v>236</v>
      </c>
      <c r="J17">
        <v>18</v>
      </c>
      <c r="K17">
        <v>14</v>
      </c>
      <c r="L17">
        <v>60</v>
      </c>
      <c r="M17">
        <v>89</v>
      </c>
      <c r="O17">
        <v>968</v>
      </c>
      <c r="P17" s="132">
        <v>41061</v>
      </c>
      <c r="Q17" s="132">
        <v>41606</v>
      </c>
      <c r="R17" t="s">
        <v>601</v>
      </c>
      <c r="S17" t="s">
        <v>649</v>
      </c>
    </row>
    <row r="18" spans="1:19" x14ac:dyDescent="0.25">
      <c r="A18">
        <v>2292171</v>
      </c>
      <c r="B18" t="s">
        <v>603</v>
      </c>
      <c r="C18" t="s">
        <v>35</v>
      </c>
      <c r="D18" t="s">
        <v>650</v>
      </c>
      <c r="E18" t="s">
        <v>650</v>
      </c>
      <c r="F18" t="s">
        <v>651</v>
      </c>
      <c r="G18" t="s">
        <v>599</v>
      </c>
      <c r="H18" t="s">
        <v>600</v>
      </c>
      <c r="I18" t="s">
        <v>236</v>
      </c>
      <c r="J18">
        <v>14</v>
      </c>
      <c r="K18">
        <v>14</v>
      </c>
      <c r="L18">
        <v>50</v>
      </c>
      <c r="M18">
        <v>83</v>
      </c>
      <c r="O18">
        <v>792</v>
      </c>
      <c r="P18" s="132">
        <v>40190</v>
      </c>
      <c r="Q18" s="132">
        <v>40582</v>
      </c>
      <c r="R18" t="s">
        <v>652</v>
      </c>
      <c r="S18" t="s">
        <v>653</v>
      </c>
    </row>
    <row r="19" spans="1:19" x14ac:dyDescent="0.25">
      <c r="A19">
        <v>2292391</v>
      </c>
      <c r="B19" t="s">
        <v>603</v>
      </c>
      <c r="C19" t="s">
        <v>35</v>
      </c>
      <c r="D19" t="s">
        <v>618</v>
      </c>
      <c r="E19" t="s">
        <v>618</v>
      </c>
      <c r="F19" t="s">
        <v>654</v>
      </c>
      <c r="G19" t="s">
        <v>599</v>
      </c>
      <c r="H19" t="s">
        <v>600</v>
      </c>
      <c r="I19" t="s">
        <v>236</v>
      </c>
      <c r="J19">
        <v>13</v>
      </c>
      <c r="K19">
        <v>14</v>
      </c>
      <c r="L19">
        <v>50</v>
      </c>
      <c r="M19">
        <v>87</v>
      </c>
      <c r="O19">
        <v>620</v>
      </c>
      <c r="P19" s="132">
        <v>42736</v>
      </c>
      <c r="Q19" s="132">
        <v>42807</v>
      </c>
      <c r="R19" t="s">
        <v>601</v>
      </c>
      <c r="S19" t="s">
        <v>655</v>
      </c>
    </row>
    <row r="20" spans="1:19" hidden="1" x14ac:dyDescent="0.25">
      <c r="A20">
        <v>2297462</v>
      </c>
      <c r="B20" t="s">
        <v>603</v>
      </c>
      <c r="C20" t="s">
        <v>35</v>
      </c>
      <c r="D20" t="s">
        <v>656</v>
      </c>
      <c r="E20" t="s">
        <v>656</v>
      </c>
      <c r="F20" t="s">
        <v>657</v>
      </c>
      <c r="G20" t="s">
        <v>599</v>
      </c>
      <c r="H20" t="s">
        <v>600</v>
      </c>
      <c r="I20" t="s">
        <v>25</v>
      </c>
      <c r="J20">
        <v>13</v>
      </c>
      <c r="K20">
        <v>14</v>
      </c>
      <c r="L20">
        <v>30</v>
      </c>
      <c r="M20">
        <v>54</v>
      </c>
      <c r="N20">
        <v>4010</v>
      </c>
      <c r="P20" s="132">
        <v>40513</v>
      </c>
      <c r="Q20" s="132">
        <v>41128</v>
      </c>
      <c r="R20" t="s">
        <v>652</v>
      </c>
      <c r="S20" t="s">
        <v>658</v>
      </c>
    </row>
    <row r="21" spans="1:19" x14ac:dyDescent="0.25">
      <c r="A21">
        <v>2281537</v>
      </c>
      <c r="B21" t="s">
        <v>659</v>
      </c>
      <c r="C21" t="s">
        <v>79</v>
      </c>
      <c r="D21" t="s">
        <v>660</v>
      </c>
      <c r="E21" t="s">
        <v>660</v>
      </c>
      <c r="G21" t="s">
        <v>599</v>
      </c>
      <c r="H21" t="s">
        <v>600</v>
      </c>
      <c r="I21" t="s">
        <v>236</v>
      </c>
      <c r="J21">
        <v>12</v>
      </c>
      <c r="K21">
        <v>13</v>
      </c>
      <c r="L21">
        <v>48</v>
      </c>
      <c r="M21">
        <v>84</v>
      </c>
      <c r="O21">
        <v>800</v>
      </c>
      <c r="P21" s="132">
        <v>42461</v>
      </c>
      <c r="Q21" s="132">
        <v>42482</v>
      </c>
      <c r="R21" t="s">
        <v>601</v>
      </c>
      <c r="S21" t="s">
        <v>661</v>
      </c>
    </row>
    <row r="22" spans="1:19" x14ac:dyDescent="0.25">
      <c r="A22">
        <v>2281798</v>
      </c>
      <c r="B22" t="s">
        <v>659</v>
      </c>
      <c r="C22" t="s">
        <v>79</v>
      </c>
      <c r="D22" t="s">
        <v>662</v>
      </c>
      <c r="E22" t="s">
        <v>662</v>
      </c>
      <c r="G22" t="s">
        <v>599</v>
      </c>
      <c r="H22" t="s">
        <v>600</v>
      </c>
      <c r="I22" t="s">
        <v>236</v>
      </c>
      <c r="J22">
        <v>14</v>
      </c>
      <c r="K22">
        <v>11</v>
      </c>
      <c r="L22">
        <v>65</v>
      </c>
      <c r="M22">
        <v>85</v>
      </c>
      <c r="O22">
        <v>782</v>
      </c>
      <c r="P22" s="132">
        <v>41156</v>
      </c>
      <c r="Q22" s="132">
        <v>42662</v>
      </c>
      <c r="R22" t="s">
        <v>601</v>
      </c>
      <c r="S22" t="s">
        <v>663</v>
      </c>
    </row>
    <row r="23" spans="1:19" x14ac:dyDescent="0.25">
      <c r="A23">
        <v>2281799</v>
      </c>
      <c r="B23" t="s">
        <v>659</v>
      </c>
      <c r="C23" t="s">
        <v>79</v>
      </c>
      <c r="D23" t="s">
        <v>664</v>
      </c>
      <c r="E23" t="s">
        <v>664</v>
      </c>
      <c r="G23" t="s">
        <v>599</v>
      </c>
      <c r="H23" t="s">
        <v>600</v>
      </c>
      <c r="I23" t="s">
        <v>236</v>
      </c>
      <c r="J23">
        <v>12</v>
      </c>
      <c r="K23">
        <v>6</v>
      </c>
      <c r="L23">
        <v>30</v>
      </c>
      <c r="M23">
        <v>83</v>
      </c>
      <c r="O23">
        <v>791</v>
      </c>
      <c r="P23" s="132">
        <v>40826</v>
      </c>
      <c r="Q23" s="132">
        <v>42662</v>
      </c>
      <c r="R23" t="s">
        <v>601</v>
      </c>
      <c r="S23" t="s">
        <v>665</v>
      </c>
    </row>
    <row r="24" spans="1:19" hidden="1" x14ac:dyDescent="0.25">
      <c r="A24">
        <v>2281801</v>
      </c>
      <c r="B24" t="s">
        <v>659</v>
      </c>
      <c r="C24" t="s">
        <v>79</v>
      </c>
      <c r="D24" t="s">
        <v>666</v>
      </c>
      <c r="E24" t="s">
        <v>666</v>
      </c>
      <c r="G24" t="s">
        <v>599</v>
      </c>
      <c r="H24" t="s">
        <v>600</v>
      </c>
      <c r="I24" t="s">
        <v>25</v>
      </c>
      <c r="J24">
        <v>12</v>
      </c>
      <c r="K24">
        <v>9</v>
      </c>
      <c r="L24">
        <v>30</v>
      </c>
      <c r="M24">
        <v>57</v>
      </c>
      <c r="N24">
        <v>6360</v>
      </c>
      <c r="P24" s="132">
        <v>40877</v>
      </c>
      <c r="Q24" s="132">
        <v>42662</v>
      </c>
      <c r="R24" t="s">
        <v>601</v>
      </c>
      <c r="S24" t="s">
        <v>667</v>
      </c>
    </row>
    <row r="25" spans="1:19" hidden="1" x14ac:dyDescent="0.25">
      <c r="A25">
        <v>2281810</v>
      </c>
      <c r="B25" t="s">
        <v>659</v>
      </c>
      <c r="C25" t="s">
        <v>79</v>
      </c>
      <c r="D25" t="s">
        <v>668</v>
      </c>
      <c r="E25" t="s">
        <v>668</v>
      </c>
      <c r="G25" t="s">
        <v>599</v>
      </c>
      <c r="H25" t="s">
        <v>600</v>
      </c>
      <c r="I25" t="s">
        <v>25</v>
      </c>
      <c r="J25">
        <v>12</v>
      </c>
      <c r="K25">
        <v>9</v>
      </c>
      <c r="L25">
        <v>30</v>
      </c>
      <c r="M25">
        <v>69</v>
      </c>
      <c r="N25">
        <v>4960</v>
      </c>
      <c r="P25" s="132">
        <v>41444</v>
      </c>
      <c r="Q25" s="132">
        <v>42662</v>
      </c>
      <c r="R25" t="s">
        <v>601</v>
      </c>
      <c r="S25" t="s">
        <v>669</v>
      </c>
    </row>
    <row r="26" spans="1:19" hidden="1" x14ac:dyDescent="0.25">
      <c r="A26">
        <v>2281811</v>
      </c>
      <c r="B26" t="s">
        <v>659</v>
      </c>
      <c r="C26" t="s">
        <v>79</v>
      </c>
      <c r="D26" t="s">
        <v>670</v>
      </c>
      <c r="E26" t="s">
        <v>670</v>
      </c>
      <c r="G26" t="s">
        <v>599</v>
      </c>
      <c r="H26" t="s">
        <v>600</v>
      </c>
      <c r="I26" t="s">
        <v>25</v>
      </c>
      <c r="J26">
        <v>12</v>
      </c>
      <c r="K26">
        <v>9</v>
      </c>
      <c r="L26">
        <v>30</v>
      </c>
      <c r="M26">
        <v>69</v>
      </c>
      <c r="N26">
        <v>4960</v>
      </c>
      <c r="P26" s="132">
        <v>41730</v>
      </c>
      <c r="Q26" s="132">
        <v>42662</v>
      </c>
      <c r="R26" t="s">
        <v>601</v>
      </c>
      <c r="S26" t="s">
        <v>671</v>
      </c>
    </row>
    <row r="27" spans="1:19" hidden="1" x14ac:dyDescent="0.25">
      <c r="A27">
        <v>2281812</v>
      </c>
      <c r="B27" t="s">
        <v>659</v>
      </c>
      <c r="C27" t="s">
        <v>79</v>
      </c>
      <c r="D27" t="s">
        <v>672</v>
      </c>
      <c r="E27" t="s">
        <v>672</v>
      </c>
      <c r="G27" t="s">
        <v>599</v>
      </c>
      <c r="H27" t="s">
        <v>600</v>
      </c>
      <c r="I27" t="s">
        <v>25</v>
      </c>
      <c r="J27">
        <v>12</v>
      </c>
      <c r="K27">
        <v>9</v>
      </c>
      <c r="L27">
        <v>30</v>
      </c>
      <c r="M27">
        <v>69</v>
      </c>
      <c r="N27">
        <v>4960</v>
      </c>
      <c r="P27" s="132">
        <v>41730</v>
      </c>
      <c r="Q27" s="132">
        <v>42662</v>
      </c>
      <c r="R27" t="s">
        <v>601</v>
      </c>
      <c r="S27" t="s">
        <v>673</v>
      </c>
    </row>
    <row r="28" spans="1:19" hidden="1" x14ac:dyDescent="0.25">
      <c r="A28">
        <v>2281813</v>
      </c>
      <c r="B28" t="s">
        <v>659</v>
      </c>
      <c r="C28" t="s">
        <v>79</v>
      </c>
      <c r="D28" t="s">
        <v>674</v>
      </c>
      <c r="E28" t="s">
        <v>674</v>
      </c>
      <c r="G28" t="s">
        <v>636</v>
      </c>
      <c r="H28" t="s">
        <v>600</v>
      </c>
      <c r="I28" t="s">
        <v>25</v>
      </c>
      <c r="J28">
        <v>13</v>
      </c>
      <c r="K28">
        <v>9</v>
      </c>
      <c r="L28">
        <v>30</v>
      </c>
      <c r="M28">
        <v>52</v>
      </c>
      <c r="N28">
        <v>6269</v>
      </c>
      <c r="P28" s="132">
        <v>41067</v>
      </c>
      <c r="Q28" s="132">
        <v>42662</v>
      </c>
      <c r="R28" t="s">
        <v>601</v>
      </c>
      <c r="S28" t="s">
        <v>675</v>
      </c>
    </row>
    <row r="29" spans="1:19" hidden="1" x14ac:dyDescent="0.25">
      <c r="A29">
        <v>2281814</v>
      </c>
      <c r="B29" t="s">
        <v>659</v>
      </c>
      <c r="C29" t="s">
        <v>79</v>
      </c>
      <c r="D29" t="s">
        <v>676</v>
      </c>
      <c r="E29" t="s">
        <v>676</v>
      </c>
      <c r="G29" t="s">
        <v>599</v>
      </c>
      <c r="H29" t="s">
        <v>600</v>
      </c>
      <c r="I29" t="s">
        <v>25</v>
      </c>
      <c r="J29">
        <v>12</v>
      </c>
      <c r="K29">
        <v>9</v>
      </c>
      <c r="L29">
        <v>30</v>
      </c>
      <c r="M29">
        <v>69</v>
      </c>
      <c r="N29">
        <v>4960</v>
      </c>
      <c r="P29" s="132">
        <v>41067</v>
      </c>
      <c r="Q29" s="132">
        <v>42662</v>
      </c>
      <c r="R29" t="s">
        <v>601</v>
      </c>
      <c r="S29" t="s">
        <v>677</v>
      </c>
    </row>
    <row r="30" spans="1:19" x14ac:dyDescent="0.25">
      <c r="A30">
        <v>2281822</v>
      </c>
      <c r="B30" t="s">
        <v>659</v>
      </c>
      <c r="C30" t="s">
        <v>79</v>
      </c>
      <c r="D30" t="s">
        <v>678</v>
      </c>
      <c r="E30" t="s">
        <v>678</v>
      </c>
      <c r="G30" t="s">
        <v>599</v>
      </c>
      <c r="H30" t="s">
        <v>600</v>
      </c>
      <c r="I30" t="s">
        <v>236</v>
      </c>
      <c r="J30">
        <v>16</v>
      </c>
      <c r="K30">
        <v>11</v>
      </c>
      <c r="L30">
        <v>50</v>
      </c>
      <c r="M30">
        <v>84</v>
      </c>
      <c r="O30">
        <v>706</v>
      </c>
      <c r="P30" s="132">
        <v>42648</v>
      </c>
      <c r="Q30" s="132">
        <v>42662</v>
      </c>
      <c r="R30" t="s">
        <v>601</v>
      </c>
      <c r="S30" t="s">
        <v>679</v>
      </c>
    </row>
    <row r="31" spans="1:19" x14ac:dyDescent="0.25">
      <c r="A31">
        <v>2281823</v>
      </c>
      <c r="B31" t="s">
        <v>659</v>
      </c>
      <c r="C31" t="s">
        <v>79</v>
      </c>
      <c r="D31" t="s">
        <v>680</v>
      </c>
      <c r="E31" t="s">
        <v>680</v>
      </c>
      <c r="G31" t="s">
        <v>599</v>
      </c>
      <c r="H31" t="s">
        <v>600</v>
      </c>
      <c r="I31" t="s">
        <v>236</v>
      </c>
      <c r="J31">
        <v>14</v>
      </c>
      <c r="K31">
        <v>11</v>
      </c>
      <c r="L31">
        <v>62</v>
      </c>
      <c r="M31">
        <v>85</v>
      </c>
      <c r="O31">
        <v>709</v>
      </c>
      <c r="P31" s="132">
        <v>42648</v>
      </c>
      <c r="Q31" s="132">
        <v>42662</v>
      </c>
      <c r="R31" t="s">
        <v>601</v>
      </c>
      <c r="S31" t="s">
        <v>681</v>
      </c>
    </row>
    <row r="32" spans="1:19" hidden="1" x14ac:dyDescent="0.25">
      <c r="A32">
        <v>2281826</v>
      </c>
      <c r="B32" t="s">
        <v>659</v>
      </c>
      <c r="C32" t="s">
        <v>79</v>
      </c>
      <c r="D32" t="s">
        <v>682</v>
      </c>
      <c r="E32" t="s">
        <v>682</v>
      </c>
      <c r="G32" t="s">
        <v>599</v>
      </c>
      <c r="H32" t="s">
        <v>600</v>
      </c>
      <c r="I32" t="s">
        <v>25</v>
      </c>
      <c r="J32">
        <v>13</v>
      </c>
      <c r="K32">
        <v>14</v>
      </c>
      <c r="L32">
        <v>62</v>
      </c>
      <c r="M32">
        <v>52</v>
      </c>
      <c r="N32">
        <v>7259</v>
      </c>
      <c r="P32" s="132">
        <v>40760</v>
      </c>
      <c r="Q32" s="132">
        <v>42662</v>
      </c>
      <c r="R32" t="s">
        <v>601</v>
      </c>
      <c r="S32" t="s">
        <v>683</v>
      </c>
    </row>
    <row r="33" spans="1:19" hidden="1" x14ac:dyDescent="0.25">
      <c r="A33">
        <v>2281827</v>
      </c>
      <c r="B33" t="s">
        <v>659</v>
      </c>
      <c r="C33" t="s">
        <v>79</v>
      </c>
      <c r="D33" t="s">
        <v>684</v>
      </c>
      <c r="E33" t="s">
        <v>684</v>
      </c>
      <c r="G33" t="s">
        <v>599</v>
      </c>
      <c r="H33" t="s">
        <v>600</v>
      </c>
      <c r="I33" t="s">
        <v>25</v>
      </c>
      <c r="J33">
        <v>13</v>
      </c>
      <c r="K33">
        <v>14</v>
      </c>
      <c r="L33">
        <v>62</v>
      </c>
      <c r="M33">
        <v>52</v>
      </c>
      <c r="N33">
        <v>7259</v>
      </c>
      <c r="P33" s="132">
        <v>40760</v>
      </c>
      <c r="Q33" s="132">
        <v>42662</v>
      </c>
      <c r="R33" t="s">
        <v>601</v>
      </c>
      <c r="S33" t="s">
        <v>685</v>
      </c>
    </row>
    <row r="34" spans="1:19" x14ac:dyDescent="0.25">
      <c r="A34">
        <v>2282166</v>
      </c>
      <c r="B34" t="s">
        <v>659</v>
      </c>
      <c r="C34" t="s">
        <v>79</v>
      </c>
      <c r="D34" t="s">
        <v>686</v>
      </c>
      <c r="E34" t="s">
        <v>687</v>
      </c>
      <c r="G34" t="s">
        <v>636</v>
      </c>
      <c r="H34" t="s">
        <v>600</v>
      </c>
      <c r="I34" t="s">
        <v>236</v>
      </c>
      <c r="J34">
        <v>14</v>
      </c>
      <c r="K34">
        <v>6</v>
      </c>
      <c r="L34">
        <v>30</v>
      </c>
      <c r="M34">
        <v>86</v>
      </c>
      <c r="O34">
        <v>760</v>
      </c>
      <c r="P34" s="132">
        <v>42643</v>
      </c>
      <c r="Q34" s="132">
        <v>42667</v>
      </c>
      <c r="R34" t="s">
        <v>601</v>
      </c>
      <c r="S34" t="s">
        <v>688</v>
      </c>
    </row>
    <row r="35" spans="1:19" x14ac:dyDescent="0.25">
      <c r="A35">
        <v>2282167</v>
      </c>
      <c r="B35" t="s">
        <v>659</v>
      </c>
      <c r="C35" t="s">
        <v>79</v>
      </c>
      <c r="D35" t="s">
        <v>687</v>
      </c>
      <c r="E35" t="s">
        <v>687</v>
      </c>
      <c r="G35" t="s">
        <v>599</v>
      </c>
      <c r="H35" t="s">
        <v>600</v>
      </c>
      <c r="I35" t="s">
        <v>236</v>
      </c>
      <c r="J35">
        <v>12</v>
      </c>
      <c r="K35">
        <v>6</v>
      </c>
      <c r="L35">
        <v>30</v>
      </c>
      <c r="M35">
        <v>85</v>
      </c>
      <c r="O35">
        <v>720</v>
      </c>
      <c r="P35" s="132">
        <v>42643</v>
      </c>
      <c r="Q35" s="132">
        <v>42667</v>
      </c>
      <c r="R35" t="s">
        <v>601</v>
      </c>
      <c r="S35" t="s">
        <v>689</v>
      </c>
    </row>
    <row r="36" spans="1:19" x14ac:dyDescent="0.25">
      <c r="A36">
        <v>2282176</v>
      </c>
      <c r="B36" t="s">
        <v>659</v>
      </c>
      <c r="C36" t="s">
        <v>79</v>
      </c>
      <c r="D36" t="s">
        <v>690</v>
      </c>
      <c r="E36" t="s">
        <v>691</v>
      </c>
      <c r="G36" t="s">
        <v>636</v>
      </c>
      <c r="H36" t="s">
        <v>600</v>
      </c>
      <c r="I36" t="s">
        <v>236</v>
      </c>
      <c r="J36">
        <v>14</v>
      </c>
      <c r="K36">
        <v>10</v>
      </c>
      <c r="L36">
        <v>30</v>
      </c>
      <c r="M36">
        <v>85</v>
      </c>
      <c r="O36">
        <v>790</v>
      </c>
      <c r="P36" s="132">
        <v>42643</v>
      </c>
      <c r="Q36" s="132">
        <v>42667</v>
      </c>
      <c r="R36" t="s">
        <v>601</v>
      </c>
      <c r="S36" t="s">
        <v>692</v>
      </c>
    </row>
    <row r="37" spans="1:19" x14ac:dyDescent="0.25">
      <c r="A37">
        <v>2282177</v>
      </c>
      <c r="B37" t="s">
        <v>659</v>
      </c>
      <c r="C37" t="s">
        <v>79</v>
      </c>
      <c r="D37" t="s">
        <v>691</v>
      </c>
      <c r="E37" t="s">
        <v>691</v>
      </c>
      <c r="G37" t="s">
        <v>599</v>
      </c>
      <c r="H37" t="s">
        <v>600</v>
      </c>
      <c r="I37" t="s">
        <v>236</v>
      </c>
      <c r="J37">
        <v>12</v>
      </c>
      <c r="K37">
        <v>10</v>
      </c>
      <c r="L37">
        <v>30</v>
      </c>
      <c r="M37">
        <v>87</v>
      </c>
      <c r="O37">
        <v>730</v>
      </c>
      <c r="P37" s="132">
        <v>42643</v>
      </c>
      <c r="Q37" s="132">
        <v>42667</v>
      </c>
      <c r="R37" t="s">
        <v>601</v>
      </c>
      <c r="S37" t="s">
        <v>693</v>
      </c>
    </row>
    <row r="38" spans="1:19" x14ac:dyDescent="0.25">
      <c r="A38">
        <v>2338743</v>
      </c>
      <c r="B38" t="s">
        <v>659</v>
      </c>
      <c r="C38" t="s">
        <v>79</v>
      </c>
      <c r="D38" t="s">
        <v>694</v>
      </c>
      <c r="E38" t="s">
        <v>694</v>
      </c>
      <c r="G38" t="s">
        <v>599</v>
      </c>
      <c r="H38" t="s">
        <v>600</v>
      </c>
      <c r="I38" t="s">
        <v>236</v>
      </c>
      <c r="J38">
        <v>12</v>
      </c>
      <c r="K38">
        <v>17</v>
      </c>
      <c r="L38">
        <v>30</v>
      </c>
      <c r="M38">
        <v>89</v>
      </c>
      <c r="O38">
        <v>659</v>
      </c>
      <c r="P38" s="132">
        <v>43466</v>
      </c>
      <c r="Q38" s="132">
        <v>43608</v>
      </c>
      <c r="R38" t="s">
        <v>652</v>
      </c>
      <c r="S38" t="s">
        <v>695</v>
      </c>
    </row>
    <row r="39" spans="1:19" hidden="1" x14ac:dyDescent="0.25">
      <c r="A39">
        <v>2281933</v>
      </c>
      <c r="B39" t="s">
        <v>696</v>
      </c>
      <c r="C39" t="s">
        <v>108</v>
      </c>
      <c r="D39" t="s">
        <v>697</v>
      </c>
      <c r="E39" t="s">
        <v>697</v>
      </c>
      <c r="G39" t="s">
        <v>599</v>
      </c>
      <c r="H39" t="s">
        <v>600</v>
      </c>
      <c r="I39" t="s">
        <v>25</v>
      </c>
      <c r="J39">
        <v>14</v>
      </c>
      <c r="K39">
        <v>14</v>
      </c>
      <c r="L39">
        <v>50</v>
      </c>
      <c r="M39">
        <v>50</v>
      </c>
      <c r="N39">
        <v>7936</v>
      </c>
      <c r="P39" s="132">
        <v>41640</v>
      </c>
      <c r="Q39" s="132">
        <v>42663</v>
      </c>
      <c r="R39" t="s">
        <v>601</v>
      </c>
      <c r="S39" t="s">
        <v>698</v>
      </c>
    </row>
    <row r="40" spans="1:19" hidden="1" x14ac:dyDescent="0.25">
      <c r="A40">
        <v>2281934</v>
      </c>
      <c r="B40" t="s">
        <v>696</v>
      </c>
      <c r="C40" t="s">
        <v>108</v>
      </c>
      <c r="D40" t="s">
        <v>699</v>
      </c>
      <c r="E40" t="s">
        <v>699</v>
      </c>
      <c r="G40" t="s">
        <v>599</v>
      </c>
      <c r="H40" t="s">
        <v>600</v>
      </c>
      <c r="I40" t="s">
        <v>25</v>
      </c>
      <c r="J40">
        <v>14</v>
      </c>
      <c r="K40">
        <v>14</v>
      </c>
      <c r="L40">
        <v>50</v>
      </c>
      <c r="M40">
        <v>50</v>
      </c>
      <c r="N40">
        <v>7936</v>
      </c>
      <c r="P40" s="132">
        <v>41640</v>
      </c>
      <c r="Q40" s="132">
        <v>42663</v>
      </c>
      <c r="R40" t="s">
        <v>601</v>
      </c>
      <c r="S40" t="s">
        <v>700</v>
      </c>
    </row>
    <row r="41" spans="1:19" hidden="1" x14ac:dyDescent="0.25">
      <c r="A41">
        <v>2281935</v>
      </c>
      <c r="B41" t="s">
        <v>696</v>
      </c>
      <c r="C41" t="s">
        <v>108</v>
      </c>
      <c r="D41" t="s">
        <v>701</v>
      </c>
      <c r="E41" t="s">
        <v>701</v>
      </c>
      <c r="G41" t="s">
        <v>599</v>
      </c>
      <c r="H41" t="s">
        <v>600</v>
      </c>
      <c r="I41" t="s">
        <v>25</v>
      </c>
      <c r="J41">
        <v>14</v>
      </c>
      <c r="K41">
        <v>14</v>
      </c>
      <c r="L41">
        <v>50</v>
      </c>
      <c r="M41">
        <v>50</v>
      </c>
      <c r="N41">
        <v>7936</v>
      </c>
      <c r="P41" s="132">
        <v>41640</v>
      </c>
      <c r="Q41" s="132">
        <v>42663</v>
      </c>
      <c r="R41" t="s">
        <v>601</v>
      </c>
      <c r="S41" t="s">
        <v>702</v>
      </c>
    </row>
    <row r="42" spans="1:19" x14ac:dyDescent="0.25">
      <c r="A42">
        <v>2281936</v>
      </c>
      <c r="B42" t="s">
        <v>696</v>
      </c>
      <c r="C42" t="s">
        <v>703</v>
      </c>
      <c r="D42" t="s">
        <v>704</v>
      </c>
      <c r="E42" t="s">
        <v>704</v>
      </c>
      <c r="G42" t="s">
        <v>606</v>
      </c>
      <c r="H42" t="s">
        <v>600</v>
      </c>
      <c r="I42" t="s">
        <v>236</v>
      </c>
      <c r="J42">
        <v>18</v>
      </c>
      <c r="K42">
        <v>24</v>
      </c>
      <c r="L42">
        <v>70</v>
      </c>
      <c r="M42">
        <v>82</v>
      </c>
      <c r="O42">
        <v>1019</v>
      </c>
      <c r="P42" s="132">
        <v>41776</v>
      </c>
      <c r="Q42" s="132">
        <v>42663</v>
      </c>
      <c r="R42" t="s">
        <v>601</v>
      </c>
      <c r="S42" t="s">
        <v>705</v>
      </c>
    </row>
    <row r="43" spans="1:19" x14ac:dyDescent="0.25">
      <c r="A43">
        <v>2281937</v>
      </c>
      <c r="B43" t="s">
        <v>696</v>
      </c>
      <c r="C43" t="s">
        <v>108</v>
      </c>
      <c r="D43" t="s">
        <v>706</v>
      </c>
      <c r="E43" t="s">
        <v>706</v>
      </c>
      <c r="G43" t="s">
        <v>606</v>
      </c>
      <c r="H43" t="s">
        <v>600</v>
      </c>
      <c r="I43" t="s">
        <v>236</v>
      </c>
      <c r="J43">
        <v>18</v>
      </c>
      <c r="K43">
        <v>24</v>
      </c>
      <c r="L43">
        <v>70</v>
      </c>
      <c r="M43">
        <v>82</v>
      </c>
      <c r="O43">
        <v>1019</v>
      </c>
      <c r="P43" s="132">
        <v>41776</v>
      </c>
      <c r="Q43" s="132">
        <v>42663</v>
      </c>
      <c r="R43" t="s">
        <v>601</v>
      </c>
      <c r="S43" t="s">
        <v>707</v>
      </c>
    </row>
    <row r="44" spans="1:19" x14ac:dyDescent="0.25">
      <c r="A44">
        <v>2281938</v>
      </c>
      <c r="B44" t="s">
        <v>696</v>
      </c>
      <c r="C44" t="s">
        <v>703</v>
      </c>
      <c r="D44" t="s">
        <v>708</v>
      </c>
      <c r="E44" t="s">
        <v>708</v>
      </c>
      <c r="G44" t="s">
        <v>606</v>
      </c>
      <c r="H44" t="s">
        <v>600</v>
      </c>
      <c r="I44" t="s">
        <v>236</v>
      </c>
      <c r="J44">
        <v>18</v>
      </c>
      <c r="K44">
        <v>19</v>
      </c>
      <c r="L44">
        <v>90</v>
      </c>
      <c r="M44">
        <v>80</v>
      </c>
      <c r="O44">
        <v>1059</v>
      </c>
      <c r="P44" s="132">
        <v>41776</v>
      </c>
      <c r="Q44" s="132">
        <v>42663</v>
      </c>
      <c r="R44" t="s">
        <v>601</v>
      </c>
      <c r="S44" t="s">
        <v>709</v>
      </c>
    </row>
    <row r="45" spans="1:19" x14ac:dyDescent="0.25">
      <c r="A45">
        <v>2281939</v>
      </c>
      <c r="B45" t="s">
        <v>696</v>
      </c>
      <c r="C45" t="s">
        <v>108</v>
      </c>
      <c r="D45" t="s">
        <v>710</v>
      </c>
      <c r="E45" t="s">
        <v>710</v>
      </c>
      <c r="G45" t="s">
        <v>606</v>
      </c>
      <c r="H45" t="s">
        <v>600</v>
      </c>
      <c r="I45" t="s">
        <v>236</v>
      </c>
      <c r="J45">
        <v>18</v>
      </c>
      <c r="K45">
        <v>19</v>
      </c>
      <c r="L45">
        <v>90</v>
      </c>
      <c r="M45">
        <v>80</v>
      </c>
      <c r="O45">
        <v>1059</v>
      </c>
      <c r="P45" s="132">
        <v>41776</v>
      </c>
      <c r="Q45" s="132">
        <v>42663</v>
      </c>
      <c r="R45" t="s">
        <v>601</v>
      </c>
      <c r="S45" t="s">
        <v>711</v>
      </c>
    </row>
    <row r="46" spans="1:19" x14ac:dyDescent="0.25">
      <c r="A46">
        <v>2281940</v>
      </c>
      <c r="B46" t="s">
        <v>696</v>
      </c>
      <c r="C46" t="s">
        <v>108</v>
      </c>
      <c r="D46" t="s">
        <v>712</v>
      </c>
      <c r="E46" t="s">
        <v>712</v>
      </c>
      <c r="G46" t="s">
        <v>599</v>
      </c>
      <c r="H46" t="s">
        <v>600</v>
      </c>
      <c r="I46" t="s">
        <v>236</v>
      </c>
      <c r="J46">
        <v>14</v>
      </c>
      <c r="K46">
        <v>14</v>
      </c>
      <c r="L46">
        <v>50</v>
      </c>
      <c r="M46">
        <v>87</v>
      </c>
      <c r="O46">
        <v>637</v>
      </c>
      <c r="P46" s="132">
        <v>40756</v>
      </c>
      <c r="Q46" s="132">
        <v>42663</v>
      </c>
      <c r="R46" t="s">
        <v>601</v>
      </c>
      <c r="S46" t="s">
        <v>713</v>
      </c>
    </row>
    <row r="47" spans="1:19" x14ac:dyDescent="0.25">
      <c r="A47">
        <v>2281941</v>
      </c>
      <c r="B47" t="s">
        <v>696</v>
      </c>
      <c r="C47" t="s">
        <v>108</v>
      </c>
      <c r="D47" t="s">
        <v>714</v>
      </c>
      <c r="E47" t="s">
        <v>714</v>
      </c>
      <c r="G47" t="s">
        <v>599</v>
      </c>
      <c r="H47" t="s">
        <v>600</v>
      </c>
      <c r="I47" t="s">
        <v>236</v>
      </c>
      <c r="J47">
        <v>14</v>
      </c>
      <c r="K47">
        <v>14</v>
      </c>
      <c r="L47">
        <v>50</v>
      </c>
      <c r="M47">
        <v>87</v>
      </c>
      <c r="O47">
        <v>637</v>
      </c>
      <c r="P47" s="132">
        <v>40756</v>
      </c>
      <c r="Q47" s="132">
        <v>42663</v>
      </c>
      <c r="R47" t="s">
        <v>601</v>
      </c>
      <c r="S47" t="s">
        <v>713</v>
      </c>
    </row>
    <row r="48" spans="1:19" x14ac:dyDescent="0.25">
      <c r="A48">
        <v>2281942</v>
      </c>
      <c r="B48" t="s">
        <v>696</v>
      </c>
      <c r="C48" t="s">
        <v>108</v>
      </c>
      <c r="D48" t="s">
        <v>715</v>
      </c>
      <c r="E48" t="s">
        <v>715</v>
      </c>
      <c r="G48" t="s">
        <v>599</v>
      </c>
      <c r="H48" t="s">
        <v>600</v>
      </c>
      <c r="I48" t="s">
        <v>236</v>
      </c>
      <c r="J48">
        <v>14</v>
      </c>
      <c r="K48">
        <v>14</v>
      </c>
      <c r="L48">
        <v>50</v>
      </c>
      <c r="M48">
        <v>87</v>
      </c>
      <c r="O48">
        <v>637</v>
      </c>
      <c r="P48" s="132">
        <v>40756</v>
      </c>
      <c r="Q48" s="132">
        <v>42663</v>
      </c>
      <c r="R48" t="s">
        <v>601</v>
      </c>
      <c r="S48" t="s">
        <v>713</v>
      </c>
    </row>
    <row r="49" spans="1:19" x14ac:dyDescent="0.25">
      <c r="A49">
        <v>2281944</v>
      </c>
      <c r="B49" t="s">
        <v>696</v>
      </c>
      <c r="C49" t="s">
        <v>108</v>
      </c>
      <c r="D49" t="s">
        <v>716</v>
      </c>
      <c r="E49" t="s">
        <v>716</v>
      </c>
      <c r="G49" t="s">
        <v>599</v>
      </c>
      <c r="H49" t="s">
        <v>600</v>
      </c>
      <c r="I49" t="s">
        <v>236</v>
      </c>
      <c r="J49">
        <v>14</v>
      </c>
      <c r="K49">
        <v>14</v>
      </c>
      <c r="L49">
        <v>50</v>
      </c>
      <c r="M49">
        <v>87</v>
      </c>
      <c r="O49">
        <v>656</v>
      </c>
      <c r="P49" s="132">
        <v>40756</v>
      </c>
      <c r="Q49" s="132">
        <v>42663</v>
      </c>
      <c r="R49" t="s">
        <v>601</v>
      </c>
      <c r="S49" t="s">
        <v>713</v>
      </c>
    </row>
    <row r="50" spans="1:19" x14ac:dyDescent="0.25">
      <c r="A50">
        <v>2281945</v>
      </c>
      <c r="B50" t="s">
        <v>696</v>
      </c>
      <c r="C50" t="s">
        <v>108</v>
      </c>
      <c r="D50" t="s">
        <v>324</v>
      </c>
      <c r="E50" t="s">
        <v>324</v>
      </c>
      <c r="G50" t="s">
        <v>599</v>
      </c>
      <c r="H50" t="s">
        <v>600</v>
      </c>
      <c r="I50" t="s">
        <v>236</v>
      </c>
      <c r="J50">
        <v>14</v>
      </c>
      <c r="K50">
        <v>14</v>
      </c>
      <c r="L50">
        <v>50</v>
      </c>
      <c r="M50">
        <v>87</v>
      </c>
      <c r="O50">
        <v>656</v>
      </c>
      <c r="P50" s="132">
        <v>40756</v>
      </c>
      <c r="Q50" s="132">
        <v>42663</v>
      </c>
      <c r="R50" t="s">
        <v>601</v>
      </c>
      <c r="S50" t="s">
        <v>713</v>
      </c>
    </row>
    <row r="51" spans="1:19" x14ac:dyDescent="0.25">
      <c r="A51">
        <v>2281946</v>
      </c>
      <c r="B51" t="s">
        <v>696</v>
      </c>
      <c r="C51" t="s">
        <v>108</v>
      </c>
      <c r="D51" t="s">
        <v>717</v>
      </c>
      <c r="E51" t="s">
        <v>717</v>
      </c>
      <c r="G51" t="s">
        <v>599</v>
      </c>
      <c r="H51" t="s">
        <v>600</v>
      </c>
      <c r="I51" t="s">
        <v>236</v>
      </c>
      <c r="J51">
        <v>14</v>
      </c>
      <c r="K51">
        <v>14</v>
      </c>
      <c r="L51">
        <v>50</v>
      </c>
      <c r="M51">
        <v>87</v>
      </c>
      <c r="O51">
        <v>656</v>
      </c>
      <c r="P51" s="132">
        <v>40756</v>
      </c>
      <c r="Q51" s="132">
        <v>42663</v>
      </c>
      <c r="R51" t="s">
        <v>601</v>
      </c>
      <c r="S51" t="s">
        <v>713</v>
      </c>
    </row>
    <row r="52" spans="1:19" x14ac:dyDescent="0.25">
      <c r="A52">
        <v>2281947</v>
      </c>
      <c r="B52" t="s">
        <v>696</v>
      </c>
      <c r="C52" t="s">
        <v>108</v>
      </c>
      <c r="D52" t="s">
        <v>325</v>
      </c>
      <c r="E52" t="s">
        <v>325</v>
      </c>
      <c r="G52" t="s">
        <v>599</v>
      </c>
      <c r="H52" t="s">
        <v>600</v>
      </c>
      <c r="I52" t="s">
        <v>236</v>
      </c>
      <c r="J52">
        <v>14</v>
      </c>
      <c r="K52">
        <v>14</v>
      </c>
      <c r="L52">
        <v>50</v>
      </c>
      <c r="M52">
        <v>87</v>
      </c>
      <c r="O52">
        <v>656</v>
      </c>
      <c r="P52" s="132">
        <v>40756</v>
      </c>
      <c r="Q52" s="132">
        <v>42663</v>
      </c>
      <c r="R52" t="s">
        <v>601</v>
      </c>
      <c r="S52" t="s">
        <v>713</v>
      </c>
    </row>
    <row r="53" spans="1:19" x14ac:dyDescent="0.25">
      <c r="A53">
        <v>2281948</v>
      </c>
      <c r="B53" t="s">
        <v>696</v>
      </c>
      <c r="C53" t="s">
        <v>108</v>
      </c>
      <c r="D53" t="s">
        <v>718</v>
      </c>
      <c r="E53" t="s">
        <v>718</v>
      </c>
      <c r="G53" t="s">
        <v>599</v>
      </c>
      <c r="H53" t="s">
        <v>600</v>
      </c>
      <c r="I53" t="s">
        <v>236</v>
      </c>
      <c r="J53">
        <v>14</v>
      </c>
      <c r="K53">
        <v>14</v>
      </c>
      <c r="L53">
        <v>50</v>
      </c>
      <c r="M53">
        <v>87</v>
      </c>
      <c r="O53">
        <v>656</v>
      </c>
      <c r="P53" s="132">
        <v>40756</v>
      </c>
      <c r="Q53" s="132">
        <v>42663</v>
      </c>
      <c r="R53" t="s">
        <v>601</v>
      </c>
      <c r="S53" t="s">
        <v>713</v>
      </c>
    </row>
    <row r="54" spans="1:19" x14ac:dyDescent="0.25">
      <c r="A54">
        <v>2281955</v>
      </c>
      <c r="B54" t="s">
        <v>696</v>
      </c>
      <c r="C54" t="s">
        <v>108</v>
      </c>
      <c r="D54" t="s">
        <v>719</v>
      </c>
      <c r="E54" t="s">
        <v>719</v>
      </c>
      <c r="G54" t="s">
        <v>606</v>
      </c>
      <c r="H54" t="s">
        <v>600</v>
      </c>
      <c r="I54" t="s">
        <v>236</v>
      </c>
      <c r="J54">
        <v>18</v>
      </c>
      <c r="K54">
        <v>14</v>
      </c>
      <c r="L54">
        <v>60</v>
      </c>
      <c r="M54">
        <v>90</v>
      </c>
      <c r="O54">
        <v>925</v>
      </c>
      <c r="P54" s="132">
        <v>40756</v>
      </c>
      <c r="Q54" s="132">
        <v>42663</v>
      </c>
      <c r="R54" t="s">
        <v>601</v>
      </c>
      <c r="S54" t="s">
        <v>713</v>
      </c>
    </row>
    <row r="55" spans="1:19" x14ac:dyDescent="0.25">
      <c r="A55">
        <v>2281956</v>
      </c>
      <c r="B55" t="s">
        <v>696</v>
      </c>
      <c r="C55" t="s">
        <v>108</v>
      </c>
      <c r="D55" t="s">
        <v>720</v>
      </c>
      <c r="E55" t="s">
        <v>720</v>
      </c>
      <c r="G55" t="s">
        <v>606</v>
      </c>
      <c r="H55" t="s">
        <v>600</v>
      </c>
      <c r="I55" t="s">
        <v>236</v>
      </c>
      <c r="J55">
        <v>18</v>
      </c>
      <c r="K55">
        <v>14</v>
      </c>
      <c r="L55">
        <v>60</v>
      </c>
      <c r="M55">
        <v>90</v>
      </c>
      <c r="O55">
        <v>925</v>
      </c>
      <c r="P55" s="132">
        <v>40756</v>
      </c>
      <c r="Q55" s="132">
        <v>42663</v>
      </c>
      <c r="R55" t="s">
        <v>601</v>
      </c>
      <c r="S55" t="s">
        <v>713</v>
      </c>
    </row>
    <row r="56" spans="1:19" x14ac:dyDescent="0.25">
      <c r="A56">
        <v>2281957</v>
      </c>
      <c r="B56" t="s">
        <v>696</v>
      </c>
      <c r="C56" t="s">
        <v>108</v>
      </c>
      <c r="D56" t="s">
        <v>721</v>
      </c>
      <c r="E56" t="s">
        <v>721</v>
      </c>
      <c r="G56" t="s">
        <v>606</v>
      </c>
      <c r="H56" t="s">
        <v>600</v>
      </c>
      <c r="I56" t="s">
        <v>236</v>
      </c>
      <c r="J56">
        <v>18</v>
      </c>
      <c r="K56">
        <v>14</v>
      </c>
      <c r="L56">
        <v>60</v>
      </c>
      <c r="M56">
        <v>90</v>
      </c>
      <c r="O56">
        <v>925</v>
      </c>
      <c r="P56" s="132">
        <v>40756</v>
      </c>
      <c r="Q56" s="132">
        <v>42663</v>
      </c>
      <c r="R56" t="s">
        <v>601</v>
      </c>
      <c r="S56" t="s">
        <v>713</v>
      </c>
    </row>
    <row r="57" spans="1:19" hidden="1" x14ac:dyDescent="0.25">
      <c r="A57">
        <v>2281958</v>
      </c>
      <c r="B57" t="s">
        <v>696</v>
      </c>
      <c r="C57" t="s">
        <v>108</v>
      </c>
      <c r="D57" t="s">
        <v>112</v>
      </c>
      <c r="E57" t="s">
        <v>112</v>
      </c>
      <c r="G57" t="s">
        <v>599</v>
      </c>
      <c r="H57" t="s">
        <v>600</v>
      </c>
      <c r="I57" t="s">
        <v>25</v>
      </c>
      <c r="J57">
        <v>14</v>
      </c>
      <c r="K57">
        <v>14</v>
      </c>
      <c r="L57">
        <v>50</v>
      </c>
      <c r="M57">
        <v>54</v>
      </c>
      <c r="N57">
        <v>6955</v>
      </c>
      <c r="P57" s="132">
        <v>40756</v>
      </c>
      <c r="Q57" s="132">
        <v>42663</v>
      </c>
      <c r="R57" t="s">
        <v>601</v>
      </c>
      <c r="S57" t="s">
        <v>713</v>
      </c>
    </row>
    <row r="58" spans="1:19" hidden="1" x14ac:dyDescent="0.25">
      <c r="A58">
        <v>2281959</v>
      </c>
      <c r="B58" t="s">
        <v>696</v>
      </c>
      <c r="C58" t="s">
        <v>108</v>
      </c>
      <c r="D58" t="s">
        <v>110</v>
      </c>
      <c r="E58" t="s">
        <v>110</v>
      </c>
      <c r="G58" t="s">
        <v>599</v>
      </c>
      <c r="H58" t="s">
        <v>600</v>
      </c>
      <c r="I58" t="s">
        <v>25</v>
      </c>
      <c r="J58">
        <v>14</v>
      </c>
      <c r="K58">
        <v>14</v>
      </c>
      <c r="L58">
        <v>50</v>
      </c>
      <c r="M58">
        <v>54</v>
      </c>
      <c r="N58">
        <v>6955</v>
      </c>
      <c r="P58" s="132">
        <v>40756</v>
      </c>
      <c r="Q58" s="132">
        <v>42663</v>
      </c>
      <c r="R58" t="s">
        <v>601</v>
      </c>
      <c r="S58" t="s">
        <v>713</v>
      </c>
    </row>
    <row r="59" spans="1:19" hidden="1" x14ac:dyDescent="0.25">
      <c r="A59">
        <v>2281961</v>
      </c>
      <c r="B59" t="s">
        <v>696</v>
      </c>
      <c r="C59" t="s">
        <v>108</v>
      </c>
      <c r="D59" t="s">
        <v>496</v>
      </c>
      <c r="E59" t="s">
        <v>496</v>
      </c>
      <c r="G59" t="s">
        <v>606</v>
      </c>
      <c r="H59" t="s">
        <v>600</v>
      </c>
      <c r="I59" t="s">
        <v>25</v>
      </c>
      <c r="J59">
        <v>18</v>
      </c>
      <c r="K59">
        <v>18</v>
      </c>
      <c r="L59">
        <v>70</v>
      </c>
      <c r="M59">
        <v>53</v>
      </c>
      <c r="N59">
        <v>9631</v>
      </c>
      <c r="P59" s="132">
        <v>42321</v>
      </c>
      <c r="Q59" s="132">
        <v>42663</v>
      </c>
      <c r="R59" t="s">
        <v>601</v>
      </c>
      <c r="S59" t="s">
        <v>722</v>
      </c>
    </row>
    <row r="60" spans="1:19" hidden="1" x14ac:dyDescent="0.25">
      <c r="A60">
        <v>2281965</v>
      </c>
      <c r="B60" t="s">
        <v>696</v>
      </c>
      <c r="C60" t="s">
        <v>108</v>
      </c>
      <c r="D60" t="s">
        <v>484</v>
      </c>
      <c r="E60" t="s">
        <v>484</v>
      </c>
      <c r="G60" t="s">
        <v>599</v>
      </c>
      <c r="H60" t="s">
        <v>600</v>
      </c>
      <c r="I60" t="s">
        <v>25</v>
      </c>
      <c r="J60">
        <v>14</v>
      </c>
      <c r="K60">
        <v>14</v>
      </c>
      <c r="L60">
        <v>50</v>
      </c>
      <c r="M60">
        <v>57</v>
      </c>
      <c r="N60">
        <v>7940</v>
      </c>
      <c r="P60" s="132">
        <v>40756</v>
      </c>
      <c r="Q60" s="132">
        <v>42663</v>
      </c>
      <c r="R60" t="s">
        <v>601</v>
      </c>
      <c r="S60" t="s">
        <v>713</v>
      </c>
    </row>
    <row r="61" spans="1:19" hidden="1" x14ac:dyDescent="0.25">
      <c r="A61">
        <v>2281966</v>
      </c>
      <c r="B61" t="s">
        <v>696</v>
      </c>
      <c r="C61" t="s">
        <v>108</v>
      </c>
      <c r="D61" t="s">
        <v>492</v>
      </c>
      <c r="E61" t="s">
        <v>492</v>
      </c>
      <c r="G61" t="s">
        <v>599</v>
      </c>
      <c r="H61" t="s">
        <v>600</v>
      </c>
      <c r="I61" t="s">
        <v>25</v>
      </c>
      <c r="J61">
        <v>14</v>
      </c>
      <c r="K61">
        <v>14</v>
      </c>
      <c r="L61">
        <v>50</v>
      </c>
      <c r="M61">
        <v>57</v>
      </c>
      <c r="N61">
        <v>7940</v>
      </c>
      <c r="P61" s="132">
        <v>40756</v>
      </c>
      <c r="Q61" s="132">
        <v>42663</v>
      </c>
      <c r="R61" t="s">
        <v>601</v>
      </c>
      <c r="S61" t="s">
        <v>713</v>
      </c>
    </row>
    <row r="62" spans="1:19" hidden="1" x14ac:dyDescent="0.25">
      <c r="A62">
        <v>2281967</v>
      </c>
      <c r="B62" t="s">
        <v>696</v>
      </c>
      <c r="C62" t="s">
        <v>108</v>
      </c>
      <c r="D62" t="s">
        <v>487</v>
      </c>
      <c r="E62" t="s">
        <v>487</v>
      </c>
      <c r="G62" t="s">
        <v>599</v>
      </c>
      <c r="H62" t="s">
        <v>600</v>
      </c>
      <c r="I62" t="s">
        <v>25</v>
      </c>
      <c r="J62">
        <v>14</v>
      </c>
      <c r="K62">
        <v>14</v>
      </c>
      <c r="L62">
        <v>50</v>
      </c>
      <c r="M62">
        <v>57</v>
      </c>
      <c r="N62">
        <v>7940</v>
      </c>
      <c r="P62" s="132">
        <v>40756</v>
      </c>
      <c r="Q62" s="132">
        <v>42663</v>
      </c>
      <c r="R62" t="s">
        <v>601</v>
      </c>
      <c r="S62" t="s">
        <v>713</v>
      </c>
    </row>
    <row r="63" spans="1:19" hidden="1" x14ac:dyDescent="0.25">
      <c r="A63">
        <v>2281969</v>
      </c>
      <c r="B63" t="s">
        <v>696</v>
      </c>
      <c r="C63" t="s">
        <v>108</v>
      </c>
      <c r="D63" t="s">
        <v>111</v>
      </c>
      <c r="E63" t="s">
        <v>111</v>
      </c>
      <c r="G63" t="s">
        <v>599</v>
      </c>
      <c r="H63" t="s">
        <v>600</v>
      </c>
      <c r="I63" t="s">
        <v>25</v>
      </c>
      <c r="J63">
        <v>14</v>
      </c>
      <c r="K63">
        <v>14</v>
      </c>
      <c r="L63">
        <v>35</v>
      </c>
      <c r="M63">
        <v>50</v>
      </c>
      <c r="N63">
        <v>7639</v>
      </c>
      <c r="P63" s="132">
        <v>40756</v>
      </c>
      <c r="Q63" s="132">
        <v>42663</v>
      </c>
      <c r="R63" t="s">
        <v>601</v>
      </c>
      <c r="S63" t="s">
        <v>713</v>
      </c>
    </row>
    <row r="64" spans="1:19" hidden="1" x14ac:dyDescent="0.25">
      <c r="A64">
        <v>2281970</v>
      </c>
      <c r="B64" t="s">
        <v>696</v>
      </c>
      <c r="C64" t="s">
        <v>108</v>
      </c>
      <c r="D64" t="s">
        <v>495</v>
      </c>
      <c r="E64" t="s">
        <v>495</v>
      </c>
      <c r="G64" t="s">
        <v>599</v>
      </c>
      <c r="H64" t="s">
        <v>600</v>
      </c>
      <c r="I64" t="s">
        <v>25</v>
      </c>
      <c r="J64">
        <v>14</v>
      </c>
      <c r="K64">
        <v>14</v>
      </c>
      <c r="L64">
        <v>35</v>
      </c>
      <c r="M64">
        <v>50</v>
      </c>
      <c r="N64">
        <v>7639</v>
      </c>
      <c r="P64" s="132">
        <v>40756</v>
      </c>
      <c r="Q64" s="132">
        <v>42663</v>
      </c>
      <c r="R64" t="s">
        <v>601</v>
      </c>
      <c r="S64" t="s">
        <v>713</v>
      </c>
    </row>
    <row r="65" spans="1:19" hidden="1" x14ac:dyDescent="0.25">
      <c r="A65">
        <v>2281971</v>
      </c>
      <c r="B65" t="s">
        <v>696</v>
      </c>
      <c r="C65" t="s">
        <v>108</v>
      </c>
      <c r="D65" t="s">
        <v>723</v>
      </c>
      <c r="E65" t="s">
        <v>723</v>
      </c>
      <c r="G65" t="s">
        <v>599</v>
      </c>
      <c r="H65" t="s">
        <v>600</v>
      </c>
      <c r="I65" t="s">
        <v>25</v>
      </c>
      <c r="J65">
        <v>14</v>
      </c>
      <c r="K65">
        <v>18</v>
      </c>
      <c r="L65">
        <v>60</v>
      </c>
      <c r="M65">
        <v>58</v>
      </c>
      <c r="N65">
        <v>7856</v>
      </c>
      <c r="P65" s="132">
        <v>40756</v>
      </c>
      <c r="Q65" s="132">
        <v>42663</v>
      </c>
      <c r="R65" t="s">
        <v>601</v>
      </c>
      <c r="S65" t="s">
        <v>713</v>
      </c>
    </row>
    <row r="66" spans="1:19" hidden="1" x14ac:dyDescent="0.25">
      <c r="A66">
        <v>2281972</v>
      </c>
      <c r="B66" t="s">
        <v>696</v>
      </c>
      <c r="C66" t="s">
        <v>108</v>
      </c>
      <c r="D66" t="s">
        <v>488</v>
      </c>
      <c r="E66" t="s">
        <v>488</v>
      </c>
      <c r="G66" t="s">
        <v>599</v>
      </c>
      <c r="H66" t="s">
        <v>600</v>
      </c>
      <c r="I66" t="s">
        <v>25</v>
      </c>
      <c r="J66">
        <v>14</v>
      </c>
      <c r="K66">
        <v>18</v>
      </c>
      <c r="L66">
        <v>60</v>
      </c>
      <c r="M66">
        <v>58</v>
      </c>
      <c r="N66">
        <v>7856</v>
      </c>
      <c r="P66" s="132">
        <v>40756</v>
      </c>
      <c r="Q66" s="132">
        <v>42663</v>
      </c>
      <c r="R66" t="s">
        <v>601</v>
      </c>
      <c r="S66" t="s">
        <v>713</v>
      </c>
    </row>
    <row r="67" spans="1:19" hidden="1" x14ac:dyDescent="0.25">
      <c r="A67">
        <v>2281973</v>
      </c>
      <c r="B67" t="s">
        <v>696</v>
      </c>
      <c r="C67" t="s">
        <v>108</v>
      </c>
      <c r="D67" t="s">
        <v>724</v>
      </c>
      <c r="E67" t="s">
        <v>724</v>
      </c>
      <c r="G67" t="s">
        <v>599</v>
      </c>
      <c r="H67" t="s">
        <v>600</v>
      </c>
      <c r="I67" t="s">
        <v>25</v>
      </c>
      <c r="J67">
        <v>14</v>
      </c>
      <c r="K67">
        <v>18</v>
      </c>
      <c r="L67">
        <v>60</v>
      </c>
      <c r="M67">
        <v>58</v>
      </c>
      <c r="N67">
        <v>7856</v>
      </c>
      <c r="P67" s="132">
        <v>40756</v>
      </c>
      <c r="Q67" s="132">
        <v>42663</v>
      </c>
      <c r="R67" t="s">
        <v>601</v>
      </c>
      <c r="S67" t="s">
        <v>713</v>
      </c>
    </row>
    <row r="68" spans="1:19" hidden="1" x14ac:dyDescent="0.25">
      <c r="A68">
        <v>2281974</v>
      </c>
      <c r="B68" t="s">
        <v>696</v>
      </c>
      <c r="C68" t="s">
        <v>108</v>
      </c>
      <c r="D68" t="s">
        <v>725</v>
      </c>
      <c r="E68" t="s">
        <v>725</v>
      </c>
      <c r="G68" t="s">
        <v>606</v>
      </c>
      <c r="H68" t="s">
        <v>600</v>
      </c>
      <c r="I68" t="s">
        <v>25</v>
      </c>
      <c r="J68">
        <v>18</v>
      </c>
      <c r="K68">
        <v>14</v>
      </c>
      <c r="L68">
        <v>60</v>
      </c>
      <c r="M68">
        <v>56</v>
      </c>
      <c r="N68">
        <v>9832</v>
      </c>
      <c r="P68" s="132">
        <v>40756</v>
      </c>
      <c r="Q68" s="132">
        <v>42663</v>
      </c>
      <c r="R68" t="s">
        <v>601</v>
      </c>
      <c r="S68" t="s">
        <v>713</v>
      </c>
    </row>
    <row r="69" spans="1:19" hidden="1" x14ac:dyDescent="0.25">
      <c r="A69">
        <v>2281975</v>
      </c>
      <c r="B69" t="s">
        <v>696</v>
      </c>
      <c r="C69" t="s">
        <v>108</v>
      </c>
      <c r="D69" t="s">
        <v>489</v>
      </c>
      <c r="E69" t="s">
        <v>489</v>
      </c>
      <c r="G69" t="s">
        <v>606</v>
      </c>
      <c r="H69" t="s">
        <v>600</v>
      </c>
      <c r="I69" t="s">
        <v>25</v>
      </c>
      <c r="J69">
        <v>18</v>
      </c>
      <c r="K69">
        <v>14</v>
      </c>
      <c r="L69">
        <v>60</v>
      </c>
      <c r="M69">
        <v>56</v>
      </c>
      <c r="N69">
        <v>9832</v>
      </c>
      <c r="P69" s="132">
        <v>40756</v>
      </c>
      <c r="Q69" s="132">
        <v>42663</v>
      </c>
      <c r="R69" t="s">
        <v>601</v>
      </c>
      <c r="S69" t="s">
        <v>713</v>
      </c>
    </row>
    <row r="70" spans="1:19" hidden="1" x14ac:dyDescent="0.25">
      <c r="A70">
        <v>2281976</v>
      </c>
      <c r="B70" t="s">
        <v>696</v>
      </c>
      <c r="C70" t="s">
        <v>108</v>
      </c>
      <c r="D70" t="s">
        <v>726</v>
      </c>
      <c r="E70" t="s">
        <v>726</v>
      </c>
      <c r="G70" t="s">
        <v>606</v>
      </c>
      <c r="H70" t="s">
        <v>600</v>
      </c>
      <c r="I70" t="s">
        <v>25</v>
      </c>
      <c r="J70">
        <v>18</v>
      </c>
      <c r="K70">
        <v>14</v>
      </c>
      <c r="L70">
        <v>60</v>
      </c>
      <c r="M70">
        <v>56</v>
      </c>
      <c r="N70">
        <v>9832</v>
      </c>
      <c r="P70" s="132">
        <v>40756</v>
      </c>
      <c r="Q70" s="132">
        <v>42663</v>
      </c>
      <c r="R70" t="s">
        <v>601</v>
      </c>
      <c r="S70" t="s">
        <v>713</v>
      </c>
    </row>
    <row r="71" spans="1:19" hidden="1" x14ac:dyDescent="0.25">
      <c r="A71">
        <v>2281977</v>
      </c>
      <c r="B71" t="s">
        <v>696</v>
      </c>
      <c r="C71" t="s">
        <v>108</v>
      </c>
      <c r="D71" t="s">
        <v>486</v>
      </c>
      <c r="E71" t="s">
        <v>486</v>
      </c>
      <c r="G71" t="s">
        <v>606</v>
      </c>
      <c r="H71" t="s">
        <v>600</v>
      </c>
      <c r="I71" t="s">
        <v>25</v>
      </c>
      <c r="J71">
        <v>18</v>
      </c>
      <c r="K71">
        <v>18</v>
      </c>
      <c r="L71">
        <v>75</v>
      </c>
      <c r="M71">
        <v>59</v>
      </c>
      <c r="N71">
        <v>10259</v>
      </c>
      <c r="P71" s="132">
        <v>40756</v>
      </c>
      <c r="Q71" s="132">
        <v>42663</v>
      </c>
      <c r="R71" t="s">
        <v>601</v>
      </c>
      <c r="S71" t="s">
        <v>713</v>
      </c>
    </row>
    <row r="72" spans="1:19" hidden="1" x14ac:dyDescent="0.25">
      <c r="A72">
        <v>2281978</v>
      </c>
      <c r="B72" t="s">
        <v>696</v>
      </c>
      <c r="C72" t="s">
        <v>108</v>
      </c>
      <c r="D72" t="s">
        <v>490</v>
      </c>
      <c r="E72" t="s">
        <v>490</v>
      </c>
      <c r="G72" t="s">
        <v>606</v>
      </c>
      <c r="H72" t="s">
        <v>600</v>
      </c>
      <c r="I72" t="s">
        <v>25</v>
      </c>
      <c r="J72">
        <v>18</v>
      </c>
      <c r="K72">
        <v>18</v>
      </c>
      <c r="L72">
        <v>75</v>
      </c>
      <c r="M72">
        <v>59</v>
      </c>
      <c r="N72">
        <v>10259</v>
      </c>
      <c r="P72" s="132">
        <v>40756</v>
      </c>
      <c r="Q72" s="132">
        <v>42663</v>
      </c>
      <c r="R72" t="s">
        <v>601</v>
      </c>
      <c r="S72" t="s">
        <v>713</v>
      </c>
    </row>
    <row r="73" spans="1:19" hidden="1" x14ac:dyDescent="0.25">
      <c r="A73">
        <v>2281979</v>
      </c>
      <c r="B73" t="s">
        <v>696</v>
      </c>
      <c r="C73" t="s">
        <v>108</v>
      </c>
      <c r="D73" t="s">
        <v>494</v>
      </c>
      <c r="E73" t="s">
        <v>494</v>
      </c>
      <c r="G73" t="s">
        <v>606</v>
      </c>
      <c r="H73" t="s">
        <v>600</v>
      </c>
      <c r="I73" t="s">
        <v>25</v>
      </c>
      <c r="J73">
        <v>18</v>
      </c>
      <c r="K73">
        <v>18</v>
      </c>
      <c r="L73">
        <v>75</v>
      </c>
      <c r="M73">
        <v>59</v>
      </c>
      <c r="N73">
        <v>10259</v>
      </c>
      <c r="P73" s="132">
        <v>40756</v>
      </c>
      <c r="Q73" s="132">
        <v>42663</v>
      </c>
      <c r="R73" t="s">
        <v>601</v>
      </c>
      <c r="S73" t="s">
        <v>713</v>
      </c>
    </row>
    <row r="74" spans="1:19" hidden="1" x14ac:dyDescent="0.25">
      <c r="A74">
        <v>2281980</v>
      </c>
      <c r="B74" t="s">
        <v>696</v>
      </c>
      <c r="C74" t="s">
        <v>108</v>
      </c>
      <c r="D74" t="s">
        <v>727</v>
      </c>
      <c r="E74" t="s">
        <v>727</v>
      </c>
      <c r="G74" t="s">
        <v>599</v>
      </c>
      <c r="H74" t="s">
        <v>600</v>
      </c>
      <c r="I74" t="s">
        <v>25</v>
      </c>
      <c r="J74">
        <v>14</v>
      </c>
      <c r="K74">
        <v>14</v>
      </c>
      <c r="L74">
        <v>32</v>
      </c>
      <c r="M74">
        <v>52</v>
      </c>
      <c r="N74">
        <v>4626</v>
      </c>
      <c r="P74" s="132">
        <v>41417</v>
      </c>
      <c r="Q74" s="132">
        <v>42663</v>
      </c>
      <c r="R74" t="s">
        <v>601</v>
      </c>
      <c r="S74" t="s">
        <v>728</v>
      </c>
    </row>
    <row r="75" spans="1:19" hidden="1" x14ac:dyDescent="0.25">
      <c r="A75">
        <v>2281981</v>
      </c>
      <c r="B75" t="s">
        <v>696</v>
      </c>
      <c r="C75" t="s">
        <v>108</v>
      </c>
      <c r="D75" t="s">
        <v>155</v>
      </c>
      <c r="E75" t="s">
        <v>155</v>
      </c>
      <c r="G75" t="s">
        <v>599</v>
      </c>
      <c r="H75" t="s">
        <v>600</v>
      </c>
      <c r="I75" t="s">
        <v>25</v>
      </c>
      <c r="J75">
        <v>14</v>
      </c>
      <c r="K75">
        <v>14</v>
      </c>
      <c r="L75">
        <v>32</v>
      </c>
      <c r="M75">
        <v>52</v>
      </c>
      <c r="N75">
        <v>7936</v>
      </c>
      <c r="P75" s="132">
        <v>41417</v>
      </c>
      <c r="Q75" s="132">
        <v>42663</v>
      </c>
      <c r="R75" t="s">
        <v>601</v>
      </c>
      <c r="S75" t="s">
        <v>729</v>
      </c>
    </row>
    <row r="76" spans="1:19" hidden="1" x14ac:dyDescent="0.25">
      <c r="A76">
        <v>2281982</v>
      </c>
      <c r="B76" t="s">
        <v>696</v>
      </c>
      <c r="C76" t="s">
        <v>108</v>
      </c>
      <c r="D76" t="s">
        <v>730</v>
      </c>
      <c r="E76" t="s">
        <v>730</v>
      </c>
      <c r="G76" t="s">
        <v>599</v>
      </c>
      <c r="H76" t="s">
        <v>600</v>
      </c>
      <c r="I76" t="s">
        <v>25</v>
      </c>
      <c r="J76">
        <v>14</v>
      </c>
      <c r="K76">
        <v>14</v>
      </c>
      <c r="L76">
        <v>32</v>
      </c>
      <c r="M76">
        <v>52</v>
      </c>
      <c r="N76">
        <v>4626</v>
      </c>
      <c r="P76" s="132">
        <v>41417</v>
      </c>
      <c r="Q76" s="132">
        <v>42663</v>
      </c>
      <c r="R76" t="s">
        <v>601</v>
      </c>
      <c r="S76" t="s">
        <v>731</v>
      </c>
    </row>
    <row r="77" spans="1:19" x14ac:dyDescent="0.25">
      <c r="A77">
        <v>2280977</v>
      </c>
      <c r="B77" t="s">
        <v>732</v>
      </c>
      <c r="C77" t="s">
        <v>733</v>
      </c>
      <c r="D77" t="s">
        <v>734</v>
      </c>
      <c r="E77" t="s">
        <v>734</v>
      </c>
      <c r="G77" t="s">
        <v>599</v>
      </c>
      <c r="H77" t="s">
        <v>600</v>
      </c>
      <c r="I77" t="s">
        <v>236</v>
      </c>
      <c r="J77">
        <v>18</v>
      </c>
      <c r="K77">
        <v>32</v>
      </c>
      <c r="L77">
        <v>40</v>
      </c>
      <c r="M77">
        <v>92</v>
      </c>
      <c r="O77">
        <v>519</v>
      </c>
      <c r="P77" s="132">
        <v>38443</v>
      </c>
      <c r="Q77" s="132">
        <v>40703</v>
      </c>
      <c r="R77" t="s">
        <v>601</v>
      </c>
      <c r="S77" t="s">
        <v>735</v>
      </c>
    </row>
    <row r="78" spans="1:19" x14ac:dyDescent="0.25">
      <c r="A78">
        <v>2280978</v>
      </c>
      <c r="B78" t="s">
        <v>732</v>
      </c>
      <c r="C78" t="s">
        <v>733</v>
      </c>
      <c r="D78" t="s">
        <v>736</v>
      </c>
      <c r="E78" t="s">
        <v>736</v>
      </c>
      <c r="G78" t="s">
        <v>599</v>
      </c>
      <c r="H78" t="s">
        <v>600</v>
      </c>
      <c r="I78" t="s">
        <v>236</v>
      </c>
      <c r="J78">
        <v>18</v>
      </c>
      <c r="K78">
        <v>32</v>
      </c>
      <c r="L78">
        <v>40</v>
      </c>
      <c r="M78">
        <v>92</v>
      </c>
      <c r="O78">
        <v>519</v>
      </c>
      <c r="P78" s="132">
        <v>38443</v>
      </c>
      <c r="Q78" s="132">
        <v>40703</v>
      </c>
      <c r="R78" t="s">
        <v>601</v>
      </c>
      <c r="S78" t="s">
        <v>737</v>
      </c>
    </row>
    <row r="79" spans="1:19" x14ac:dyDescent="0.25">
      <c r="A79">
        <v>2280979</v>
      </c>
      <c r="B79" t="s">
        <v>732</v>
      </c>
      <c r="C79" t="s">
        <v>733</v>
      </c>
      <c r="D79" t="s">
        <v>738</v>
      </c>
      <c r="E79" t="s">
        <v>738</v>
      </c>
      <c r="G79" t="s">
        <v>599</v>
      </c>
      <c r="H79" t="s">
        <v>600</v>
      </c>
      <c r="I79" t="s">
        <v>236</v>
      </c>
      <c r="J79">
        <v>18</v>
      </c>
      <c r="K79">
        <v>32</v>
      </c>
      <c r="L79">
        <v>40</v>
      </c>
      <c r="M79">
        <v>93</v>
      </c>
      <c r="O79">
        <v>419</v>
      </c>
      <c r="P79" s="132">
        <v>38443</v>
      </c>
      <c r="Q79" s="132">
        <v>40703</v>
      </c>
      <c r="R79" t="s">
        <v>601</v>
      </c>
      <c r="S79" t="s">
        <v>739</v>
      </c>
    </row>
    <row r="80" spans="1:19" x14ac:dyDescent="0.25">
      <c r="A80">
        <v>2280980</v>
      </c>
      <c r="B80" t="s">
        <v>732</v>
      </c>
      <c r="C80" t="s">
        <v>733</v>
      </c>
      <c r="D80" t="s">
        <v>740</v>
      </c>
      <c r="E80" t="s">
        <v>740</v>
      </c>
      <c r="G80" t="s">
        <v>599</v>
      </c>
      <c r="H80" t="s">
        <v>600</v>
      </c>
      <c r="I80" t="s">
        <v>236</v>
      </c>
      <c r="J80">
        <v>18</v>
      </c>
      <c r="K80">
        <v>32</v>
      </c>
      <c r="L80">
        <v>40</v>
      </c>
      <c r="M80">
        <v>93</v>
      </c>
      <c r="O80">
        <v>419</v>
      </c>
      <c r="P80" s="132">
        <v>38443</v>
      </c>
      <c r="Q80" s="132">
        <v>40703</v>
      </c>
      <c r="R80" t="s">
        <v>601</v>
      </c>
      <c r="S80" t="s">
        <v>741</v>
      </c>
    </row>
    <row r="81" spans="1:19" x14ac:dyDescent="0.25">
      <c r="A81">
        <v>2280981</v>
      </c>
      <c r="B81" t="s">
        <v>732</v>
      </c>
      <c r="C81" t="s">
        <v>733</v>
      </c>
      <c r="D81" t="s">
        <v>742</v>
      </c>
      <c r="E81" t="s">
        <v>742</v>
      </c>
      <c r="G81" t="s">
        <v>599</v>
      </c>
      <c r="H81" t="s">
        <v>600</v>
      </c>
      <c r="I81" t="s">
        <v>236</v>
      </c>
      <c r="J81">
        <v>18</v>
      </c>
      <c r="K81">
        <v>32</v>
      </c>
      <c r="L81">
        <v>40</v>
      </c>
      <c r="M81">
        <v>93</v>
      </c>
      <c r="O81">
        <v>419</v>
      </c>
      <c r="P81" s="132">
        <v>38443</v>
      </c>
      <c r="Q81" s="132">
        <v>40703</v>
      </c>
      <c r="R81" t="s">
        <v>601</v>
      </c>
      <c r="S81" t="s">
        <v>743</v>
      </c>
    </row>
    <row r="82" spans="1:19" x14ac:dyDescent="0.25">
      <c r="A82">
        <v>2280982</v>
      </c>
      <c r="B82" t="s">
        <v>732</v>
      </c>
      <c r="C82" t="s">
        <v>733</v>
      </c>
      <c r="D82" t="s">
        <v>744</v>
      </c>
      <c r="E82" t="s">
        <v>744</v>
      </c>
      <c r="G82" t="s">
        <v>599</v>
      </c>
      <c r="H82" t="s">
        <v>600</v>
      </c>
      <c r="I82" t="s">
        <v>236</v>
      </c>
      <c r="J82">
        <v>18</v>
      </c>
      <c r="K82">
        <v>32</v>
      </c>
      <c r="L82">
        <v>40</v>
      </c>
      <c r="M82">
        <v>93</v>
      </c>
      <c r="O82">
        <v>419</v>
      </c>
      <c r="P82" s="132">
        <v>38443</v>
      </c>
      <c r="Q82" s="132">
        <v>40703</v>
      </c>
      <c r="R82" t="s">
        <v>601</v>
      </c>
      <c r="S82" t="s">
        <v>745</v>
      </c>
    </row>
    <row r="83" spans="1:19" x14ac:dyDescent="0.25">
      <c r="A83">
        <v>2280983</v>
      </c>
      <c r="B83" t="s">
        <v>732</v>
      </c>
      <c r="C83" t="s">
        <v>733</v>
      </c>
      <c r="D83" t="s">
        <v>746</v>
      </c>
      <c r="E83" t="s">
        <v>746</v>
      </c>
      <c r="F83" t="s">
        <v>747</v>
      </c>
      <c r="G83" t="s">
        <v>599</v>
      </c>
      <c r="H83" t="s">
        <v>600</v>
      </c>
      <c r="I83" t="s">
        <v>236</v>
      </c>
      <c r="J83">
        <v>22</v>
      </c>
      <c r="K83">
        <v>34</v>
      </c>
      <c r="L83">
        <v>60</v>
      </c>
      <c r="M83">
        <v>83</v>
      </c>
      <c r="O83">
        <v>504</v>
      </c>
      <c r="P83" s="132">
        <v>38443</v>
      </c>
      <c r="Q83" s="132">
        <v>40703</v>
      </c>
      <c r="R83" t="s">
        <v>601</v>
      </c>
      <c r="S83" t="s">
        <v>748</v>
      </c>
    </row>
    <row r="84" spans="1:19" x14ac:dyDescent="0.25">
      <c r="A84">
        <v>2280985</v>
      </c>
      <c r="B84" t="s">
        <v>732</v>
      </c>
      <c r="C84" t="s">
        <v>733</v>
      </c>
      <c r="D84" t="s">
        <v>749</v>
      </c>
      <c r="E84" t="s">
        <v>749</v>
      </c>
      <c r="G84" t="s">
        <v>599</v>
      </c>
      <c r="H84" t="s">
        <v>600</v>
      </c>
      <c r="I84" t="s">
        <v>236</v>
      </c>
      <c r="J84">
        <v>22</v>
      </c>
      <c r="K84">
        <v>34</v>
      </c>
      <c r="L84">
        <v>60</v>
      </c>
      <c r="M84">
        <v>87</v>
      </c>
      <c r="O84">
        <v>469</v>
      </c>
      <c r="P84" s="132">
        <v>38443</v>
      </c>
      <c r="Q84" s="132">
        <v>40703</v>
      </c>
      <c r="R84" t="s">
        <v>601</v>
      </c>
      <c r="S84" t="s">
        <v>750</v>
      </c>
    </row>
    <row r="85" spans="1:19" x14ac:dyDescent="0.25">
      <c r="A85">
        <v>2280986</v>
      </c>
      <c r="B85" t="s">
        <v>732</v>
      </c>
      <c r="C85" t="s">
        <v>733</v>
      </c>
      <c r="D85" t="s">
        <v>751</v>
      </c>
      <c r="E85" t="s">
        <v>751</v>
      </c>
      <c r="G85" t="s">
        <v>599</v>
      </c>
      <c r="H85" t="s">
        <v>600</v>
      </c>
      <c r="I85" t="s">
        <v>236</v>
      </c>
      <c r="J85">
        <v>22</v>
      </c>
      <c r="K85">
        <v>34</v>
      </c>
      <c r="L85">
        <v>60</v>
      </c>
      <c r="M85">
        <v>87</v>
      </c>
      <c r="O85">
        <v>469</v>
      </c>
      <c r="P85" s="132">
        <v>38443</v>
      </c>
      <c r="Q85" s="132">
        <v>40703</v>
      </c>
      <c r="R85" t="s">
        <v>601</v>
      </c>
      <c r="S85" t="s">
        <v>752</v>
      </c>
    </row>
    <row r="86" spans="1:19" x14ac:dyDescent="0.25">
      <c r="A86">
        <v>2280987</v>
      </c>
      <c r="B86" t="s">
        <v>732</v>
      </c>
      <c r="C86" t="s">
        <v>733</v>
      </c>
      <c r="D86" t="s">
        <v>753</v>
      </c>
      <c r="E86" t="s">
        <v>753</v>
      </c>
      <c r="G86" t="s">
        <v>599</v>
      </c>
      <c r="H86" t="s">
        <v>600</v>
      </c>
      <c r="I86" t="s">
        <v>236</v>
      </c>
      <c r="J86">
        <v>22</v>
      </c>
      <c r="K86">
        <v>34</v>
      </c>
      <c r="L86">
        <v>60</v>
      </c>
      <c r="M86">
        <v>87</v>
      </c>
      <c r="O86">
        <v>469</v>
      </c>
      <c r="P86" s="132">
        <v>41640</v>
      </c>
      <c r="Q86" s="132">
        <v>41929</v>
      </c>
      <c r="R86" t="s">
        <v>601</v>
      </c>
      <c r="S86" t="s">
        <v>754</v>
      </c>
    </row>
    <row r="87" spans="1:19" x14ac:dyDescent="0.25">
      <c r="A87">
        <v>2280988</v>
      </c>
      <c r="B87" t="s">
        <v>732</v>
      </c>
      <c r="C87" t="s">
        <v>733</v>
      </c>
      <c r="D87" t="s">
        <v>755</v>
      </c>
      <c r="E87" t="s">
        <v>755</v>
      </c>
      <c r="G87" t="s">
        <v>599</v>
      </c>
      <c r="H87" t="s">
        <v>600</v>
      </c>
      <c r="I87" t="s">
        <v>236</v>
      </c>
      <c r="J87">
        <v>22</v>
      </c>
      <c r="K87">
        <v>34</v>
      </c>
      <c r="L87">
        <v>60</v>
      </c>
      <c r="M87">
        <v>87</v>
      </c>
      <c r="O87">
        <v>469</v>
      </c>
      <c r="P87" s="132">
        <v>41640</v>
      </c>
      <c r="Q87" s="132">
        <v>41929</v>
      </c>
      <c r="R87" t="s">
        <v>601</v>
      </c>
      <c r="S87" t="s">
        <v>756</v>
      </c>
    </row>
    <row r="88" spans="1:19" x14ac:dyDescent="0.25">
      <c r="A88">
        <v>2280989</v>
      </c>
      <c r="B88" t="s">
        <v>732</v>
      </c>
      <c r="C88" t="s">
        <v>733</v>
      </c>
      <c r="D88" t="s">
        <v>757</v>
      </c>
      <c r="E88" t="s">
        <v>757</v>
      </c>
      <c r="G88" t="s">
        <v>599</v>
      </c>
      <c r="H88" t="s">
        <v>600</v>
      </c>
      <c r="I88" t="s">
        <v>236</v>
      </c>
      <c r="J88">
        <v>16</v>
      </c>
      <c r="K88">
        <v>17</v>
      </c>
      <c r="L88">
        <v>55</v>
      </c>
      <c r="M88">
        <v>88</v>
      </c>
      <c r="O88">
        <v>676</v>
      </c>
      <c r="P88" s="132">
        <v>41289</v>
      </c>
      <c r="Q88" s="132">
        <v>41323</v>
      </c>
      <c r="R88" t="s">
        <v>601</v>
      </c>
      <c r="S88" t="s">
        <v>758</v>
      </c>
    </row>
    <row r="89" spans="1:19" x14ac:dyDescent="0.25">
      <c r="A89">
        <v>2280990</v>
      </c>
      <c r="B89" t="s">
        <v>732</v>
      </c>
      <c r="C89" t="s">
        <v>733</v>
      </c>
      <c r="D89" t="s">
        <v>759</v>
      </c>
      <c r="E89" t="s">
        <v>759</v>
      </c>
      <c r="G89" t="s">
        <v>599</v>
      </c>
      <c r="H89" t="s">
        <v>600</v>
      </c>
      <c r="I89" t="s">
        <v>236</v>
      </c>
      <c r="J89">
        <v>16</v>
      </c>
      <c r="K89">
        <v>17</v>
      </c>
      <c r="L89">
        <v>55</v>
      </c>
      <c r="M89">
        <v>88</v>
      </c>
      <c r="O89">
        <v>676</v>
      </c>
      <c r="P89" s="132">
        <v>41289</v>
      </c>
      <c r="Q89" s="132">
        <v>41323</v>
      </c>
      <c r="R89" t="s">
        <v>601</v>
      </c>
      <c r="S89" t="s">
        <v>760</v>
      </c>
    </row>
    <row r="90" spans="1:19" x14ac:dyDescent="0.25">
      <c r="A90">
        <v>2280991</v>
      </c>
      <c r="B90" t="s">
        <v>732</v>
      </c>
      <c r="C90" t="s">
        <v>733</v>
      </c>
      <c r="D90" t="s">
        <v>761</v>
      </c>
      <c r="E90" t="s">
        <v>761</v>
      </c>
      <c r="G90" t="s">
        <v>599</v>
      </c>
      <c r="H90" t="s">
        <v>600</v>
      </c>
      <c r="I90" t="s">
        <v>236</v>
      </c>
      <c r="J90">
        <v>16</v>
      </c>
      <c r="K90">
        <v>17</v>
      </c>
      <c r="L90">
        <v>55</v>
      </c>
      <c r="M90">
        <v>88</v>
      </c>
      <c r="O90">
        <v>676</v>
      </c>
      <c r="P90" s="132">
        <v>41289</v>
      </c>
      <c r="Q90" s="132">
        <v>41323</v>
      </c>
      <c r="R90" t="s">
        <v>601</v>
      </c>
      <c r="S90" t="s">
        <v>762</v>
      </c>
    </row>
    <row r="91" spans="1:19" x14ac:dyDescent="0.25">
      <c r="A91">
        <v>2280992</v>
      </c>
      <c r="B91" t="s">
        <v>732</v>
      </c>
      <c r="C91" t="s">
        <v>733</v>
      </c>
      <c r="D91" t="s">
        <v>763</v>
      </c>
      <c r="E91" t="s">
        <v>763</v>
      </c>
      <c r="G91" t="s">
        <v>599</v>
      </c>
      <c r="H91" t="s">
        <v>600</v>
      </c>
      <c r="I91" t="s">
        <v>236</v>
      </c>
      <c r="J91">
        <v>16</v>
      </c>
      <c r="K91">
        <v>17</v>
      </c>
      <c r="L91">
        <v>55</v>
      </c>
      <c r="M91">
        <v>88</v>
      </c>
      <c r="O91">
        <v>676</v>
      </c>
      <c r="P91" s="132">
        <v>41289</v>
      </c>
      <c r="Q91" s="132">
        <v>41323</v>
      </c>
      <c r="R91" t="s">
        <v>601</v>
      </c>
      <c r="S91" t="s">
        <v>764</v>
      </c>
    </row>
    <row r="92" spans="1:19" x14ac:dyDescent="0.25">
      <c r="A92">
        <v>2280993</v>
      </c>
      <c r="B92" t="s">
        <v>732</v>
      </c>
      <c r="C92" t="s">
        <v>733</v>
      </c>
      <c r="D92" t="s">
        <v>765</v>
      </c>
      <c r="E92" t="s">
        <v>765</v>
      </c>
      <c r="G92" t="s">
        <v>599</v>
      </c>
      <c r="H92" t="s">
        <v>600</v>
      </c>
      <c r="I92" t="s">
        <v>236</v>
      </c>
      <c r="J92">
        <v>16</v>
      </c>
      <c r="K92">
        <v>17</v>
      </c>
      <c r="L92">
        <v>55</v>
      </c>
      <c r="M92">
        <v>88</v>
      </c>
      <c r="O92">
        <v>676</v>
      </c>
      <c r="P92" s="132">
        <v>41289</v>
      </c>
      <c r="Q92" s="132">
        <v>41942</v>
      </c>
      <c r="R92" t="s">
        <v>601</v>
      </c>
      <c r="S92" t="s">
        <v>766</v>
      </c>
    </row>
    <row r="93" spans="1:19" x14ac:dyDescent="0.25">
      <c r="A93">
        <v>2280994</v>
      </c>
      <c r="B93" t="s">
        <v>732</v>
      </c>
      <c r="C93" t="s">
        <v>733</v>
      </c>
      <c r="D93" t="s">
        <v>767</v>
      </c>
      <c r="E93" t="s">
        <v>767</v>
      </c>
      <c r="F93" t="s">
        <v>768</v>
      </c>
      <c r="G93" t="s">
        <v>606</v>
      </c>
      <c r="H93" t="s">
        <v>600</v>
      </c>
      <c r="I93" t="s">
        <v>236</v>
      </c>
      <c r="J93">
        <v>22</v>
      </c>
      <c r="K93">
        <v>35</v>
      </c>
      <c r="L93">
        <v>85</v>
      </c>
      <c r="M93">
        <v>88</v>
      </c>
      <c r="O93">
        <v>1006</v>
      </c>
      <c r="P93" s="132">
        <v>41640</v>
      </c>
      <c r="Q93" s="132">
        <v>43686</v>
      </c>
      <c r="R93" t="s">
        <v>601</v>
      </c>
      <c r="S93" t="s">
        <v>769</v>
      </c>
    </row>
    <row r="94" spans="1:19" x14ac:dyDescent="0.25">
      <c r="A94">
        <v>2280997</v>
      </c>
      <c r="B94" t="s">
        <v>732</v>
      </c>
      <c r="C94" t="s">
        <v>733</v>
      </c>
      <c r="D94" t="s">
        <v>770</v>
      </c>
      <c r="E94" t="s">
        <v>770</v>
      </c>
      <c r="F94" t="s">
        <v>771</v>
      </c>
      <c r="G94" t="s">
        <v>606</v>
      </c>
      <c r="H94" t="s">
        <v>600</v>
      </c>
      <c r="I94" t="s">
        <v>236</v>
      </c>
      <c r="J94">
        <v>22</v>
      </c>
      <c r="K94">
        <v>35</v>
      </c>
      <c r="L94">
        <v>85</v>
      </c>
      <c r="M94">
        <v>93</v>
      </c>
      <c r="O94">
        <v>921</v>
      </c>
      <c r="P94" s="132">
        <v>41640</v>
      </c>
      <c r="Q94" s="132">
        <v>43595</v>
      </c>
      <c r="R94" t="s">
        <v>601</v>
      </c>
      <c r="S94" t="s">
        <v>772</v>
      </c>
    </row>
    <row r="95" spans="1:19" x14ac:dyDescent="0.25">
      <c r="A95">
        <v>2282099</v>
      </c>
      <c r="B95" t="s">
        <v>732</v>
      </c>
      <c r="C95" t="s">
        <v>733</v>
      </c>
      <c r="D95" t="s">
        <v>773</v>
      </c>
      <c r="E95" t="s">
        <v>773</v>
      </c>
      <c r="G95" t="s">
        <v>599</v>
      </c>
      <c r="H95" t="s">
        <v>600</v>
      </c>
      <c r="I95" t="s">
        <v>236</v>
      </c>
      <c r="J95">
        <v>16</v>
      </c>
      <c r="K95">
        <v>17</v>
      </c>
      <c r="L95">
        <v>55</v>
      </c>
      <c r="M95">
        <v>88</v>
      </c>
      <c r="O95">
        <v>676</v>
      </c>
      <c r="P95" s="132">
        <v>41289</v>
      </c>
      <c r="Q95" s="132">
        <v>41323</v>
      </c>
      <c r="R95" t="s">
        <v>601</v>
      </c>
      <c r="S95" t="s">
        <v>774</v>
      </c>
    </row>
    <row r="96" spans="1:19" hidden="1" x14ac:dyDescent="0.25">
      <c r="A96">
        <v>2294048</v>
      </c>
      <c r="B96" t="s">
        <v>775</v>
      </c>
      <c r="C96" t="s">
        <v>158</v>
      </c>
      <c r="D96" t="s">
        <v>159</v>
      </c>
      <c r="E96" t="s">
        <v>159</v>
      </c>
      <c r="G96" t="s">
        <v>599</v>
      </c>
      <c r="H96" t="s">
        <v>600</v>
      </c>
      <c r="I96" t="s">
        <v>25</v>
      </c>
      <c r="J96">
        <v>14</v>
      </c>
      <c r="K96">
        <v>14</v>
      </c>
      <c r="L96">
        <v>35</v>
      </c>
      <c r="M96">
        <v>54</v>
      </c>
      <c r="N96">
        <v>8764</v>
      </c>
      <c r="P96" s="132">
        <v>42816</v>
      </c>
      <c r="Q96" s="132">
        <v>42816</v>
      </c>
      <c r="R96" t="s">
        <v>652</v>
      </c>
      <c r="S96" t="s">
        <v>776</v>
      </c>
    </row>
    <row r="97" spans="1:19" hidden="1" x14ac:dyDescent="0.25">
      <c r="A97">
        <v>2294049</v>
      </c>
      <c r="B97" t="s">
        <v>775</v>
      </c>
      <c r="C97" t="s">
        <v>158</v>
      </c>
      <c r="D97" t="s">
        <v>777</v>
      </c>
      <c r="E97" t="s">
        <v>777</v>
      </c>
      <c r="G97" t="s">
        <v>599</v>
      </c>
      <c r="H97" t="s">
        <v>600</v>
      </c>
      <c r="I97" t="s">
        <v>25</v>
      </c>
      <c r="J97">
        <v>14</v>
      </c>
      <c r="K97">
        <v>14</v>
      </c>
      <c r="L97">
        <v>45</v>
      </c>
      <c r="M97">
        <v>63</v>
      </c>
      <c r="N97">
        <v>4569</v>
      </c>
      <c r="P97" s="132">
        <v>42816</v>
      </c>
      <c r="Q97" s="132">
        <v>42816</v>
      </c>
      <c r="R97" t="s">
        <v>652</v>
      </c>
      <c r="S97" t="s">
        <v>778</v>
      </c>
    </row>
    <row r="98" spans="1:19" x14ac:dyDescent="0.25">
      <c r="A98">
        <v>2280476</v>
      </c>
      <c r="B98" t="s">
        <v>779</v>
      </c>
      <c r="C98" t="s">
        <v>780</v>
      </c>
      <c r="D98" t="s">
        <v>781</v>
      </c>
      <c r="E98" t="s">
        <v>781</v>
      </c>
      <c r="F98" t="s">
        <v>782</v>
      </c>
      <c r="G98" t="s">
        <v>606</v>
      </c>
      <c r="H98" t="s">
        <v>600</v>
      </c>
      <c r="I98" t="s">
        <v>236</v>
      </c>
      <c r="J98">
        <v>18</v>
      </c>
      <c r="K98">
        <v>18</v>
      </c>
      <c r="L98">
        <v>100</v>
      </c>
      <c r="M98">
        <v>88</v>
      </c>
      <c r="O98">
        <v>1046</v>
      </c>
      <c r="P98" s="132">
        <v>35636</v>
      </c>
      <c r="Q98" s="132">
        <v>41821</v>
      </c>
      <c r="R98" t="s">
        <v>652</v>
      </c>
      <c r="S98" t="s">
        <v>783</v>
      </c>
    </row>
    <row r="99" spans="1:19" hidden="1" x14ac:dyDescent="0.25">
      <c r="A99">
        <v>2280477</v>
      </c>
      <c r="B99" t="s">
        <v>779</v>
      </c>
      <c r="C99" t="s">
        <v>780</v>
      </c>
      <c r="D99" t="s">
        <v>784</v>
      </c>
      <c r="E99" t="s">
        <v>784</v>
      </c>
      <c r="F99" t="s">
        <v>785</v>
      </c>
      <c r="G99" t="s">
        <v>606</v>
      </c>
      <c r="H99" t="s">
        <v>600</v>
      </c>
      <c r="I99" t="s">
        <v>25</v>
      </c>
      <c r="J99">
        <v>18</v>
      </c>
      <c r="K99">
        <v>18</v>
      </c>
      <c r="L99">
        <v>75</v>
      </c>
      <c r="M99">
        <v>68</v>
      </c>
      <c r="N99">
        <v>6867</v>
      </c>
      <c r="P99" s="132">
        <v>36318</v>
      </c>
      <c r="Q99" s="132">
        <v>41822</v>
      </c>
      <c r="R99" t="s">
        <v>786</v>
      </c>
      <c r="S99" t="s">
        <v>787</v>
      </c>
    </row>
    <row r="100" spans="1:19" x14ac:dyDescent="0.25">
      <c r="A100">
        <v>2280526</v>
      </c>
      <c r="B100" t="s">
        <v>779</v>
      </c>
      <c r="C100" t="s">
        <v>780</v>
      </c>
      <c r="D100" t="s">
        <v>788</v>
      </c>
      <c r="E100" t="s">
        <v>788</v>
      </c>
      <c r="F100" t="s">
        <v>789</v>
      </c>
      <c r="G100" t="s">
        <v>599</v>
      </c>
      <c r="H100" t="s">
        <v>600</v>
      </c>
      <c r="I100" t="s">
        <v>236</v>
      </c>
      <c r="J100">
        <v>14</v>
      </c>
      <c r="K100">
        <v>14</v>
      </c>
      <c r="L100">
        <v>50</v>
      </c>
      <c r="M100">
        <v>89</v>
      </c>
      <c r="O100">
        <v>728</v>
      </c>
      <c r="P100" s="132">
        <v>35636</v>
      </c>
      <c r="Q100" s="132">
        <v>41821</v>
      </c>
      <c r="R100" t="s">
        <v>652</v>
      </c>
      <c r="S100" t="s">
        <v>790</v>
      </c>
    </row>
    <row r="101" spans="1:19" hidden="1" x14ac:dyDescent="0.25">
      <c r="A101">
        <v>2280527</v>
      </c>
      <c r="B101" t="s">
        <v>779</v>
      </c>
      <c r="C101" t="s">
        <v>780</v>
      </c>
      <c r="D101" t="s">
        <v>791</v>
      </c>
      <c r="E101" t="s">
        <v>791</v>
      </c>
      <c r="F101" t="s">
        <v>792</v>
      </c>
      <c r="G101" t="s">
        <v>599</v>
      </c>
      <c r="H101" t="s">
        <v>600</v>
      </c>
      <c r="I101" t="s">
        <v>25</v>
      </c>
      <c r="J101">
        <v>14</v>
      </c>
      <c r="K101">
        <v>14</v>
      </c>
      <c r="L101">
        <v>50</v>
      </c>
      <c r="M101">
        <v>61</v>
      </c>
      <c r="N101">
        <v>3775</v>
      </c>
      <c r="P101" s="132">
        <v>36318</v>
      </c>
      <c r="Q101" s="132">
        <v>41821</v>
      </c>
      <c r="R101" t="s">
        <v>652</v>
      </c>
      <c r="S101" t="s">
        <v>793</v>
      </c>
    </row>
    <row r="102" spans="1:19" hidden="1" x14ac:dyDescent="0.25">
      <c r="A102">
        <v>2280528</v>
      </c>
      <c r="B102" t="s">
        <v>779</v>
      </c>
      <c r="C102" t="s">
        <v>780</v>
      </c>
      <c r="D102" t="s">
        <v>794</v>
      </c>
      <c r="E102" t="s">
        <v>794</v>
      </c>
      <c r="F102" t="s">
        <v>795</v>
      </c>
      <c r="G102" t="s">
        <v>606</v>
      </c>
      <c r="H102" t="s">
        <v>600</v>
      </c>
      <c r="I102" t="s">
        <v>25</v>
      </c>
      <c r="J102">
        <v>18</v>
      </c>
      <c r="K102">
        <v>18</v>
      </c>
      <c r="L102">
        <v>100</v>
      </c>
      <c r="M102">
        <v>58</v>
      </c>
      <c r="N102">
        <v>5545</v>
      </c>
      <c r="P102" s="132">
        <v>35559</v>
      </c>
      <c r="Q102" s="132">
        <v>41821</v>
      </c>
      <c r="R102" t="s">
        <v>652</v>
      </c>
      <c r="S102" t="s">
        <v>796</v>
      </c>
    </row>
    <row r="103" spans="1:19" hidden="1" x14ac:dyDescent="0.25">
      <c r="A103">
        <v>2280529</v>
      </c>
      <c r="B103" t="s">
        <v>779</v>
      </c>
      <c r="C103" t="s">
        <v>780</v>
      </c>
      <c r="D103" t="s">
        <v>797</v>
      </c>
      <c r="E103" t="s">
        <v>797</v>
      </c>
      <c r="F103" t="s">
        <v>798</v>
      </c>
      <c r="G103" t="s">
        <v>606</v>
      </c>
      <c r="H103" t="s">
        <v>600</v>
      </c>
      <c r="I103" t="s">
        <v>25</v>
      </c>
      <c r="J103">
        <v>20</v>
      </c>
      <c r="K103">
        <v>20</v>
      </c>
      <c r="L103">
        <v>125</v>
      </c>
      <c r="M103">
        <v>60</v>
      </c>
      <c r="N103">
        <v>8756</v>
      </c>
      <c r="P103" s="132">
        <v>35559</v>
      </c>
      <c r="Q103" s="132">
        <v>41822</v>
      </c>
      <c r="R103" t="s">
        <v>786</v>
      </c>
      <c r="S103" t="s">
        <v>799</v>
      </c>
    </row>
    <row r="104" spans="1:19" hidden="1" x14ac:dyDescent="0.25">
      <c r="A104">
        <v>2280530</v>
      </c>
      <c r="B104" t="s">
        <v>779</v>
      </c>
      <c r="C104" t="s">
        <v>780</v>
      </c>
      <c r="D104" t="s">
        <v>800</v>
      </c>
      <c r="E104" t="s">
        <v>800</v>
      </c>
      <c r="F104" t="s">
        <v>801</v>
      </c>
      <c r="G104" t="s">
        <v>606</v>
      </c>
      <c r="H104" t="s">
        <v>600</v>
      </c>
      <c r="I104" t="s">
        <v>25</v>
      </c>
      <c r="J104">
        <v>20</v>
      </c>
      <c r="K104">
        <v>14</v>
      </c>
      <c r="L104">
        <v>65</v>
      </c>
      <c r="M104">
        <v>58</v>
      </c>
      <c r="N104">
        <v>5737</v>
      </c>
      <c r="P104" s="132">
        <v>41305</v>
      </c>
      <c r="Q104" s="132">
        <v>41822</v>
      </c>
      <c r="R104" t="s">
        <v>786</v>
      </c>
      <c r="S104" t="s">
        <v>802</v>
      </c>
    </row>
    <row r="105" spans="1:19" hidden="1" x14ac:dyDescent="0.25">
      <c r="A105">
        <v>2283641</v>
      </c>
      <c r="B105" t="s">
        <v>779</v>
      </c>
      <c r="C105" t="s">
        <v>780</v>
      </c>
      <c r="D105" t="s">
        <v>803</v>
      </c>
      <c r="E105" t="s">
        <v>803</v>
      </c>
      <c r="G105" t="s">
        <v>606</v>
      </c>
      <c r="H105" t="s">
        <v>600</v>
      </c>
      <c r="I105" t="s">
        <v>25</v>
      </c>
      <c r="J105">
        <v>20</v>
      </c>
      <c r="K105">
        <v>20</v>
      </c>
      <c r="L105">
        <v>125</v>
      </c>
      <c r="M105">
        <v>62</v>
      </c>
      <c r="N105">
        <v>7038</v>
      </c>
      <c r="P105" s="132">
        <v>42678</v>
      </c>
      <c r="Q105" s="132">
        <v>42683</v>
      </c>
      <c r="R105" t="s">
        <v>652</v>
      </c>
      <c r="S105" t="s">
        <v>804</v>
      </c>
    </row>
    <row r="106" spans="1:19" hidden="1" x14ac:dyDescent="0.25">
      <c r="A106">
        <v>2283711</v>
      </c>
      <c r="B106" t="s">
        <v>779</v>
      </c>
      <c r="C106" t="s">
        <v>780</v>
      </c>
      <c r="D106" t="s">
        <v>805</v>
      </c>
      <c r="E106" t="s">
        <v>805</v>
      </c>
      <c r="G106" t="s">
        <v>606</v>
      </c>
      <c r="H106" t="s">
        <v>600</v>
      </c>
      <c r="I106" t="s">
        <v>25</v>
      </c>
      <c r="J106">
        <v>20</v>
      </c>
      <c r="K106">
        <v>20</v>
      </c>
      <c r="L106">
        <v>125</v>
      </c>
      <c r="M106">
        <v>65</v>
      </c>
      <c r="N106">
        <v>7045</v>
      </c>
      <c r="P106" s="132">
        <v>42678</v>
      </c>
      <c r="Q106" s="132">
        <v>42684</v>
      </c>
      <c r="R106" t="s">
        <v>652</v>
      </c>
      <c r="S106" t="s">
        <v>806</v>
      </c>
    </row>
    <row r="107" spans="1:19" hidden="1" x14ac:dyDescent="0.25">
      <c r="A107">
        <v>2308563</v>
      </c>
      <c r="B107" t="s">
        <v>779</v>
      </c>
      <c r="C107" t="s">
        <v>780</v>
      </c>
      <c r="D107" t="s">
        <v>807</v>
      </c>
      <c r="E107" t="s">
        <v>807</v>
      </c>
      <c r="G107" t="s">
        <v>599</v>
      </c>
      <c r="H107" t="s">
        <v>600</v>
      </c>
      <c r="I107" t="s">
        <v>25</v>
      </c>
      <c r="J107">
        <v>20</v>
      </c>
      <c r="K107">
        <v>20</v>
      </c>
      <c r="L107">
        <v>125</v>
      </c>
      <c r="M107">
        <v>57</v>
      </c>
      <c r="N107">
        <v>6626</v>
      </c>
      <c r="P107" s="132">
        <v>43098</v>
      </c>
      <c r="Q107" s="132">
        <v>43102</v>
      </c>
      <c r="R107" t="s">
        <v>652</v>
      </c>
      <c r="S107" t="s">
        <v>808</v>
      </c>
    </row>
    <row r="108" spans="1:19" hidden="1" x14ac:dyDescent="0.25">
      <c r="A108">
        <v>2308564</v>
      </c>
      <c r="B108" t="s">
        <v>779</v>
      </c>
      <c r="C108" t="s">
        <v>780</v>
      </c>
      <c r="D108" t="s">
        <v>809</v>
      </c>
      <c r="E108" t="s">
        <v>809</v>
      </c>
      <c r="G108" t="s">
        <v>599</v>
      </c>
      <c r="H108" t="s">
        <v>600</v>
      </c>
      <c r="I108" t="s">
        <v>25</v>
      </c>
      <c r="J108">
        <v>18</v>
      </c>
      <c r="K108">
        <v>18</v>
      </c>
      <c r="L108">
        <v>50</v>
      </c>
      <c r="M108">
        <v>59</v>
      </c>
      <c r="N108">
        <v>5177</v>
      </c>
      <c r="P108" s="132">
        <v>43098</v>
      </c>
      <c r="Q108" s="132">
        <v>43102</v>
      </c>
      <c r="R108" t="s">
        <v>652</v>
      </c>
      <c r="S108" t="s">
        <v>810</v>
      </c>
    </row>
    <row r="109" spans="1:19" hidden="1" x14ac:dyDescent="0.25">
      <c r="A109">
        <v>2308565</v>
      </c>
      <c r="B109" t="s">
        <v>779</v>
      </c>
      <c r="C109" t="s">
        <v>780</v>
      </c>
      <c r="D109" t="s">
        <v>811</v>
      </c>
      <c r="E109" t="s">
        <v>811</v>
      </c>
      <c r="F109" t="s">
        <v>812</v>
      </c>
      <c r="G109" t="s">
        <v>599</v>
      </c>
      <c r="H109" t="s">
        <v>600</v>
      </c>
      <c r="I109" t="s">
        <v>25</v>
      </c>
      <c r="J109">
        <v>15</v>
      </c>
      <c r="K109">
        <v>15</v>
      </c>
      <c r="L109">
        <v>45</v>
      </c>
      <c r="M109">
        <v>56</v>
      </c>
      <c r="N109">
        <v>4136</v>
      </c>
      <c r="P109" s="132">
        <v>43098</v>
      </c>
      <c r="Q109" s="132">
        <v>43102</v>
      </c>
      <c r="R109" t="s">
        <v>652</v>
      </c>
      <c r="S109" t="s">
        <v>813</v>
      </c>
    </row>
    <row r="110" spans="1:19" hidden="1" x14ac:dyDescent="0.25">
      <c r="A110">
        <v>2308566</v>
      </c>
      <c r="B110" t="s">
        <v>779</v>
      </c>
      <c r="C110" t="s">
        <v>780</v>
      </c>
      <c r="D110" t="s">
        <v>814</v>
      </c>
      <c r="E110" t="s">
        <v>814</v>
      </c>
      <c r="F110" t="s">
        <v>815</v>
      </c>
      <c r="G110" t="s">
        <v>599</v>
      </c>
      <c r="H110" t="s">
        <v>600</v>
      </c>
      <c r="I110" t="s">
        <v>25</v>
      </c>
      <c r="J110">
        <v>15</v>
      </c>
      <c r="K110">
        <v>16</v>
      </c>
      <c r="L110">
        <v>50</v>
      </c>
      <c r="M110">
        <v>59</v>
      </c>
      <c r="N110">
        <v>4201</v>
      </c>
      <c r="P110" s="132">
        <v>43098</v>
      </c>
      <c r="Q110" s="132">
        <v>43102</v>
      </c>
      <c r="R110" t="s">
        <v>652</v>
      </c>
      <c r="S110" t="s">
        <v>816</v>
      </c>
    </row>
    <row r="111" spans="1:19" hidden="1" x14ac:dyDescent="0.25">
      <c r="A111">
        <v>2280998</v>
      </c>
      <c r="B111" t="s">
        <v>817</v>
      </c>
      <c r="C111" t="s">
        <v>209</v>
      </c>
      <c r="D111" t="s">
        <v>818</v>
      </c>
      <c r="E111" t="s">
        <v>819</v>
      </c>
      <c r="G111" t="s">
        <v>599</v>
      </c>
      <c r="H111" t="s">
        <v>600</v>
      </c>
      <c r="I111" t="s">
        <v>25</v>
      </c>
      <c r="J111">
        <v>14</v>
      </c>
      <c r="K111">
        <v>14</v>
      </c>
      <c r="L111">
        <v>45</v>
      </c>
      <c r="M111">
        <v>74</v>
      </c>
      <c r="N111">
        <v>4320</v>
      </c>
      <c r="P111" s="132">
        <v>40756</v>
      </c>
      <c r="Q111" s="132">
        <v>40807</v>
      </c>
      <c r="R111" t="s">
        <v>601</v>
      </c>
      <c r="S111" t="s">
        <v>820</v>
      </c>
    </row>
    <row r="112" spans="1:19" hidden="1" x14ac:dyDescent="0.25">
      <c r="A112">
        <v>2280999</v>
      </c>
      <c r="B112" t="s">
        <v>817</v>
      </c>
      <c r="C112" t="s">
        <v>209</v>
      </c>
      <c r="D112" t="s">
        <v>818</v>
      </c>
      <c r="E112" t="s">
        <v>821</v>
      </c>
      <c r="G112" t="s">
        <v>606</v>
      </c>
      <c r="H112" t="s">
        <v>600</v>
      </c>
      <c r="I112" t="s">
        <v>25</v>
      </c>
      <c r="J112">
        <v>20</v>
      </c>
      <c r="K112">
        <v>14</v>
      </c>
      <c r="L112">
        <v>65</v>
      </c>
      <c r="M112">
        <v>68</v>
      </c>
      <c r="N112">
        <v>4802</v>
      </c>
      <c r="P112" s="132">
        <v>40772</v>
      </c>
      <c r="Q112" s="132">
        <v>40812</v>
      </c>
      <c r="R112" t="s">
        <v>601</v>
      </c>
      <c r="S112" t="s">
        <v>822</v>
      </c>
    </row>
    <row r="113" spans="1:40" hidden="1" x14ac:dyDescent="0.25">
      <c r="A113">
        <v>2281000</v>
      </c>
      <c r="B113" t="s">
        <v>817</v>
      </c>
      <c r="C113" t="s">
        <v>209</v>
      </c>
      <c r="D113" t="s">
        <v>818</v>
      </c>
      <c r="E113" t="s">
        <v>823</v>
      </c>
      <c r="G113" t="s">
        <v>606</v>
      </c>
      <c r="H113" t="s">
        <v>600</v>
      </c>
      <c r="I113" t="s">
        <v>25</v>
      </c>
      <c r="J113">
        <v>20</v>
      </c>
      <c r="K113">
        <v>20</v>
      </c>
      <c r="L113">
        <v>85</v>
      </c>
      <c r="M113">
        <v>63</v>
      </c>
      <c r="N113">
        <v>5464</v>
      </c>
      <c r="P113" s="132">
        <v>40772</v>
      </c>
      <c r="Q113" s="132">
        <v>40812</v>
      </c>
      <c r="R113" t="s">
        <v>601</v>
      </c>
      <c r="S113" t="s">
        <v>824</v>
      </c>
    </row>
    <row r="114" spans="1:40" hidden="1" x14ac:dyDescent="0.25">
      <c r="A114">
        <v>2281001</v>
      </c>
      <c r="B114" t="s">
        <v>817</v>
      </c>
      <c r="C114" t="s">
        <v>209</v>
      </c>
      <c r="D114" t="s">
        <v>825</v>
      </c>
      <c r="E114" t="s">
        <v>825</v>
      </c>
      <c r="F114" t="s">
        <v>826</v>
      </c>
      <c r="G114" t="s">
        <v>599</v>
      </c>
      <c r="H114" t="s">
        <v>600</v>
      </c>
      <c r="I114" t="s">
        <v>25</v>
      </c>
      <c r="J114">
        <v>14</v>
      </c>
      <c r="K114">
        <v>14</v>
      </c>
      <c r="L114">
        <v>45</v>
      </c>
      <c r="M114">
        <v>60</v>
      </c>
      <c r="N114">
        <v>4318</v>
      </c>
      <c r="P114" s="132">
        <v>41325</v>
      </c>
      <c r="Q114" s="132">
        <v>41344</v>
      </c>
      <c r="R114" t="s">
        <v>601</v>
      </c>
      <c r="S114" t="s">
        <v>827</v>
      </c>
    </row>
    <row r="115" spans="1:40" hidden="1" x14ac:dyDescent="0.25">
      <c r="A115">
        <v>2281004</v>
      </c>
      <c r="B115" t="s">
        <v>817</v>
      </c>
      <c r="C115" t="s">
        <v>209</v>
      </c>
      <c r="D115" t="s">
        <v>828</v>
      </c>
      <c r="E115" t="s">
        <v>828</v>
      </c>
      <c r="G115" t="s">
        <v>606</v>
      </c>
      <c r="H115" t="s">
        <v>600</v>
      </c>
      <c r="I115" t="s">
        <v>25</v>
      </c>
      <c r="J115">
        <v>20</v>
      </c>
      <c r="K115">
        <v>14</v>
      </c>
      <c r="L115">
        <v>65</v>
      </c>
      <c r="M115">
        <v>60</v>
      </c>
      <c r="N115">
        <v>5083</v>
      </c>
      <c r="P115" s="132">
        <v>41325</v>
      </c>
      <c r="Q115" s="132">
        <v>41344</v>
      </c>
      <c r="R115" t="s">
        <v>601</v>
      </c>
      <c r="S115" t="s">
        <v>829</v>
      </c>
    </row>
    <row r="116" spans="1:40" hidden="1" x14ac:dyDescent="0.25">
      <c r="A116">
        <v>2281005</v>
      </c>
      <c r="B116" t="s">
        <v>817</v>
      </c>
      <c r="C116" t="s">
        <v>209</v>
      </c>
      <c r="D116" t="s">
        <v>830</v>
      </c>
      <c r="E116" t="s">
        <v>830</v>
      </c>
      <c r="G116" t="s">
        <v>606</v>
      </c>
      <c r="H116" t="s">
        <v>600</v>
      </c>
      <c r="I116" t="s">
        <v>25</v>
      </c>
      <c r="J116">
        <v>20</v>
      </c>
      <c r="K116">
        <v>14</v>
      </c>
      <c r="L116">
        <v>65</v>
      </c>
      <c r="M116">
        <v>60</v>
      </c>
      <c r="N116">
        <v>5083</v>
      </c>
      <c r="P116" s="132">
        <v>41325</v>
      </c>
      <c r="Q116" s="132">
        <v>41344</v>
      </c>
      <c r="R116" t="s">
        <v>601</v>
      </c>
      <c r="S116" t="s">
        <v>831</v>
      </c>
    </row>
    <row r="117" spans="1:40" hidden="1" x14ac:dyDescent="0.25">
      <c r="A117">
        <v>2281006</v>
      </c>
      <c r="B117" t="s">
        <v>817</v>
      </c>
      <c r="C117" t="s">
        <v>209</v>
      </c>
      <c r="D117" t="s">
        <v>832</v>
      </c>
      <c r="E117" t="s">
        <v>832</v>
      </c>
      <c r="G117" t="s">
        <v>606</v>
      </c>
      <c r="H117" t="s">
        <v>600</v>
      </c>
      <c r="I117" t="s">
        <v>25</v>
      </c>
      <c r="J117">
        <v>20</v>
      </c>
      <c r="K117">
        <v>14</v>
      </c>
      <c r="L117">
        <v>65</v>
      </c>
      <c r="M117">
        <v>60</v>
      </c>
      <c r="N117">
        <v>5083</v>
      </c>
      <c r="P117" s="132">
        <v>41325</v>
      </c>
      <c r="Q117" s="132">
        <v>41344</v>
      </c>
      <c r="R117" t="s">
        <v>601</v>
      </c>
      <c r="S117" t="s">
        <v>833</v>
      </c>
    </row>
    <row r="118" spans="1:40" hidden="1" x14ac:dyDescent="0.25">
      <c r="A118">
        <v>2281007</v>
      </c>
      <c r="B118" t="s">
        <v>817</v>
      </c>
      <c r="C118" t="s">
        <v>209</v>
      </c>
      <c r="D118" t="s">
        <v>834</v>
      </c>
      <c r="E118" t="s">
        <v>834</v>
      </c>
      <c r="G118" t="s">
        <v>606</v>
      </c>
      <c r="H118" t="s">
        <v>600</v>
      </c>
      <c r="I118" t="s">
        <v>25</v>
      </c>
      <c r="J118">
        <v>20</v>
      </c>
      <c r="K118">
        <v>18</v>
      </c>
      <c r="L118">
        <v>85</v>
      </c>
      <c r="M118">
        <v>60</v>
      </c>
      <c r="N118">
        <v>5575</v>
      </c>
      <c r="P118" s="132">
        <v>41325</v>
      </c>
      <c r="Q118" s="132">
        <v>41344</v>
      </c>
      <c r="R118" t="s">
        <v>601</v>
      </c>
      <c r="S118" t="s">
        <v>835</v>
      </c>
    </row>
    <row r="119" spans="1:40" hidden="1" x14ac:dyDescent="0.25">
      <c r="A119">
        <v>2281008</v>
      </c>
      <c r="B119" t="s">
        <v>817</v>
      </c>
      <c r="C119" t="s">
        <v>209</v>
      </c>
      <c r="D119" t="s">
        <v>836</v>
      </c>
      <c r="E119" t="s">
        <v>836</v>
      </c>
      <c r="G119" t="s">
        <v>606</v>
      </c>
      <c r="H119" t="s">
        <v>600</v>
      </c>
      <c r="I119" t="s">
        <v>25</v>
      </c>
      <c r="J119">
        <v>20</v>
      </c>
      <c r="K119">
        <v>18</v>
      </c>
      <c r="L119">
        <v>85</v>
      </c>
      <c r="M119">
        <v>60</v>
      </c>
      <c r="N119">
        <v>5575</v>
      </c>
      <c r="P119" s="132">
        <v>41325</v>
      </c>
      <c r="Q119" s="132">
        <v>41344</v>
      </c>
      <c r="R119" t="s">
        <v>601</v>
      </c>
      <c r="S119" t="s">
        <v>837</v>
      </c>
    </row>
    <row r="120" spans="1:40" hidden="1" x14ac:dyDescent="0.25">
      <c r="A120">
        <v>2281009</v>
      </c>
      <c r="B120" t="s">
        <v>817</v>
      </c>
      <c r="C120" t="s">
        <v>209</v>
      </c>
      <c r="D120" t="s">
        <v>838</v>
      </c>
      <c r="E120" t="s">
        <v>838</v>
      </c>
      <c r="G120" t="s">
        <v>606</v>
      </c>
      <c r="H120" t="s">
        <v>600</v>
      </c>
      <c r="I120" t="s">
        <v>25</v>
      </c>
      <c r="J120">
        <v>20</v>
      </c>
      <c r="K120">
        <v>18</v>
      </c>
      <c r="L120">
        <v>85</v>
      </c>
      <c r="M120">
        <v>60</v>
      </c>
      <c r="N120">
        <v>5575</v>
      </c>
      <c r="P120" s="132">
        <v>41325</v>
      </c>
      <c r="Q120" s="132">
        <v>41344</v>
      </c>
      <c r="R120" t="s">
        <v>601</v>
      </c>
      <c r="S120" t="s">
        <v>839</v>
      </c>
    </row>
    <row r="121" spans="1:40" x14ac:dyDescent="0.25">
      <c r="A121">
        <v>2283552</v>
      </c>
      <c r="B121" t="s">
        <v>817</v>
      </c>
      <c r="C121" t="s">
        <v>209</v>
      </c>
      <c r="D121" t="s">
        <v>840</v>
      </c>
      <c r="E121" t="s">
        <v>840</v>
      </c>
      <c r="F121" t="s">
        <v>841</v>
      </c>
      <c r="G121" t="s">
        <v>599</v>
      </c>
      <c r="H121" t="s">
        <v>600</v>
      </c>
      <c r="I121" t="s">
        <v>236</v>
      </c>
      <c r="J121">
        <v>14</v>
      </c>
      <c r="K121">
        <v>18</v>
      </c>
      <c r="L121">
        <v>50</v>
      </c>
      <c r="M121">
        <v>86</v>
      </c>
      <c r="O121">
        <v>740</v>
      </c>
      <c r="P121" s="132">
        <v>40909</v>
      </c>
      <c r="Q121" s="132">
        <v>42671</v>
      </c>
      <c r="R121" t="s">
        <v>601</v>
      </c>
      <c r="S121" t="s">
        <v>842</v>
      </c>
    </row>
    <row r="122" spans="1:40" hidden="1" x14ac:dyDescent="0.25">
      <c r="A122">
        <v>2294654</v>
      </c>
      <c r="B122" t="s">
        <v>817</v>
      </c>
      <c r="C122" t="s">
        <v>209</v>
      </c>
      <c r="D122" t="s">
        <v>843</v>
      </c>
      <c r="E122" t="s">
        <v>843</v>
      </c>
      <c r="F122" t="s">
        <v>844</v>
      </c>
      <c r="G122" t="s">
        <v>599</v>
      </c>
      <c r="H122" t="s">
        <v>600</v>
      </c>
      <c r="I122" t="s">
        <v>25</v>
      </c>
      <c r="J122">
        <v>14</v>
      </c>
      <c r="K122">
        <v>14</v>
      </c>
      <c r="L122">
        <v>35</v>
      </c>
      <c r="M122">
        <v>50</v>
      </c>
      <c r="N122">
        <v>7296</v>
      </c>
      <c r="P122" s="132">
        <v>42842</v>
      </c>
      <c r="Q122" s="132">
        <v>42797</v>
      </c>
      <c r="R122" t="s">
        <v>601</v>
      </c>
      <c r="S122" t="s">
        <v>845</v>
      </c>
    </row>
    <row r="123" spans="1:40" x14ac:dyDescent="0.25">
      <c r="A123">
        <v>2296293</v>
      </c>
      <c r="B123" t="s">
        <v>817</v>
      </c>
      <c r="C123" t="s">
        <v>209</v>
      </c>
      <c r="D123" t="s">
        <v>846</v>
      </c>
      <c r="E123" t="s">
        <v>846</v>
      </c>
      <c r="F123" t="s">
        <v>847</v>
      </c>
      <c r="G123" t="s">
        <v>606</v>
      </c>
      <c r="H123" t="s">
        <v>600</v>
      </c>
      <c r="I123" t="s">
        <v>236</v>
      </c>
      <c r="J123">
        <v>20</v>
      </c>
      <c r="K123">
        <v>18</v>
      </c>
      <c r="L123">
        <v>85</v>
      </c>
      <c r="M123">
        <v>88</v>
      </c>
      <c r="O123">
        <v>1080</v>
      </c>
      <c r="P123" s="132">
        <v>42636</v>
      </c>
      <c r="Q123" s="132">
        <v>42507</v>
      </c>
      <c r="R123" t="s">
        <v>601</v>
      </c>
      <c r="S123" t="s">
        <v>848</v>
      </c>
    </row>
    <row r="124" spans="1:40" x14ac:dyDescent="0.25">
      <c r="A124">
        <v>2296294</v>
      </c>
      <c r="B124" t="s">
        <v>817</v>
      </c>
      <c r="C124" t="s">
        <v>209</v>
      </c>
      <c r="D124" t="s">
        <v>350</v>
      </c>
      <c r="E124" t="s">
        <v>350</v>
      </c>
      <c r="G124" t="s">
        <v>599</v>
      </c>
      <c r="H124" t="s">
        <v>849</v>
      </c>
      <c r="I124" t="s">
        <v>236</v>
      </c>
      <c r="J124">
        <v>13</v>
      </c>
      <c r="K124">
        <v>16</v>
      </c>
      <c r="L124">
        <v>45</v>
      </c>
      <c r="M124">
        <v>85</v>
      </c>
      <c r="O124">
        <v>700</v>
      </c>
      <c r="P124" s="132">
        <v>42822</v>
      </c>
      <c r="Q124" s="132">
        <v>42873</v>
      </c>
      <c r="R124" t="s">
        <v>601</v>
      </c>
      <c r="S124" t="s">
        <v>850</v>
      </c>
    </row>
    <row r="126" spans="1:40" x14ac:dyDescent="0.25">
      <c r="Z126" s="176" t="s">
        <v>1501</v>
      </c>
      <c r="AH126" s="169" t="s">
        <v>479</v>
      </c>
      <c r="AI126" s="130">
        <f>COUNTA(AI$134:AI$170)</f>
        <v>37</v>
      </c>
      <c r="AJ126" s="130">
        <f t="shared" ref="AJ126:AN126" si="0">COUNTA(AJ$134:AJ$170)</f>
        <v>37</v>
      </c>
      <c r="AK126" s="130">
        <f t="shared" si="0"/>
        <v>37</v>
      </c>
      <c r="AL126" s="130">
        <f t="shared" si="0"/>
        <v>37</v>
      </c>
      <c r="AM126" s="130"/>
      <c r="AN126" s="130">
        <f t="shared" si="0"/>
        <v>37</v>
      </c>
    </row>
    <row r="127" spans="1:40" x14ac:dyDescent="0.25">
      <c r="G127" t="s">
        <v>479</v>
      </c>
      <c r="M127" s="215">
        <f>COUNT(M$134:M$294)</f>
        <v>23</v>
      </c>
      <c r="O127" s="29"/>
      <c r="AH127" s="169" t="s">
        <v>480</v>
      </c>
      <c r="AI127" s="214">
        <f>AVERAGE(AI$134:AI$170)</f>
        <v>13.918918918918919</v>
      </c>
      <c r="AJ127" s="214">
        <f t="shared" ref="AJ127:AN127" si="1">AVERAGE(AJ$134:AJ$170)</f>
        <v>14.054054054054054</v>
      </c>
      <c r="AK127" s="214">
        <f t="shared" si="1"/>
        <v>45.756756756756758</v>
      </c>
      <c r="AL127" s="461">
        <f>AVERAGE(AL$134:AL$170)/100</f>
        <v>0.86432432432432438</v>
      </c>
      <c r="AM127" s="214"/>
      <c r="AN127" s="214">
        <f t="shared" si="1"/>
        <v>695.43243243243239</v>
      </c>
    </row>
    <row r="128" spans="1:40" x14ac:dyDescent="0.25">
      <c r="G128" t="s">
        <v>480</v>
      </c>
      <c r="H128" s="93"/>
      <c r="I128" s="130"/>
      <c r="J128" s="215">
        <f>AVERAGE(J$134:J$294)</f>
        <v>19.304347826086957</v>
      </c>
      <c r="K128" s="93"/>
      <c r="L128" s="161"/>
      <c r="M128" s="223">
        <f>AVERAGE(M$134:M$294)/100</f>
        <v>0.88130434782608702</v>
      </c>
      <c r="N128" s="215" t="e">
        <f>AVERAGE(N$134:N$294)</f>
        <v>#DIV/0!</v>
      </c>
      <c r="O128" s="215">
        <f>AVERAGE(O$134:O$294)</f>
        <v>741.13043478260875</v>
      </c>
      <c r="P128" s="215" t="e">
        <f>AVERAGE(P$134:P$294)</f>
        <v>#DIV/0!</v>
      </c>
      <c r="AH128" s="169" t="s">
        <v>375</v>
      </c>
      <c r="AI128" s="214">
        <f>MEDIAN(AI$134:AI$170)</f>
        <v>14</v>
      </c>
      <c r="AJ128" s="214">
        <f t="shared" ref="AJ128:AN128" si="2">MEDIAN(AJ$134:AJ$170)</f>
        <v>14</v>
      </c>
      <c r="AK128" s="214">
        <f t="shared" si="2"/>
        <v>50</v>
      </c>
      <c r="AL128" s="461">
        <f>MEDIAN(AL$134:AL$170)/100</f>
        <v>0.87</v>
      </c>
      <c r="AM128" s="214"/>
      <c r="AN128" s="214">
        <f t="shared" si="2"/>
        <v>676</v>
      </c>
    </row>
    <row r="129" spans="7:44" x14ac:dyDescent="0.25">
      <c r="G129" t="s">
        <v>375</v>
      </c>
      <c r="H129" s="93"/>
      <c r="I129" s="130"/>
      <c r="J129" s="215">
        <f>MEDIAN(J$134:J$294)</f>
        <v>18</v>
      </c>
      <c r="K129" s="93"/>
      <c r="L129" s="161"/>
      <c r="M129" s="223">
        <f>MEDIAN(M$134:M$294)/100</f>
        <v>0.88</v>
      </c>
      <c r="N129" s="215" t="e">
        <f>MEDIAN(N$134:N$294)</f>
        <v>#NUM!</v>
      </c>
      <c r="O129" s="215">
        <f>MEDIAN(O$134:O$294)</f>
        <v>921</v>
      </c>
      <c r="P129" s="215" t="e">
        <f>MEDIAN(P$134:P$294)</f>
        <v>#NUM!</v>
      </c>
      <c r="AH129" s="169" t="s">
        <v>376</v>
      </c>
      <c r="AI129" s="214">
        <f>MIN(AI$134:AI$170)</f>
        <v>12</v>
      </c>
      <c r="AJ129" s="214">
        <f t="shared" ref="AJ129:AN129" si="3">MIN(AJ$134:AJ$170)</f>
        <v>6</v>
      </c>
      <c r="AK129" s="214">
        <f t="shared" si="3"/>
        <v>30</v>
      </c>
      <c r="AL129" s="461">
        <f>MIN(AL$134:AL$170)/100</f>
        <v>0.81</v>
      </c>
      <c r="AM129" s="214"/>
      <c r="AN129" s="214">
        <f t="shared" si="3"/>
        <v>510</v>
      </c>
    </row>
    <row r="130" spans="7:44" x14ac:dyDescent="0.25">
      <c r="G130" t="s">
        <v>376</v>
      </c>
      <c r="H130" s="93"/>
      <c r="I130" s="130"/>
      <c r="J130" s="215">
        <f>MIN(J$134:J$294)</f>
        <v>18</v>
      </c>
      <c r="K130" s="93"/>
      <c r="L130" s="161"/>
      <c r="M130" s="223">
        <f>MIN(M$134:M$294)/100</f>
        <v>0.8</v>
      </c>
      <c r="N130" s="215">
        <f>MIN(N$134:N$294)</f>
        <v>0</v>
      </c>
      <c r="O130" s="215">
        <f>MIN(O$134:O$294)</f>
        <v>419</v>
      </c>
      <c r="P130" s="215">
        <f>MIN(P$134:P$294)</f>
        <v>0</v>
      </c>
      <c r="AH130" s="169" t="s">
        <v>377</v>
      </c>
      <c r="AI130" s="214">
        <f>MAX(AI$134:AI$170)</f>
        <v>16</v>
      </c>
      <c r="AJ130" s="214">
        <f t="shared" ref="AJ130:AN130" si="4">MAX(AJ$134:AJ$170)</f>
        <v>18</v>
      </c>
      <c r="AK130" s="214">
        <f t="shared" si="4"/>
        <v>65</v>
      </c>
      <c r="AL130" s="461">
        <f>MAX(AL$134:AL$170)/100</f>
        <v>0.91</v>
      </c>
      <c r="AM130" s="214"/>
      <c r="AN130" s="214">
        <f t="shared" si="4"/>
        <v>931</v>
      </c>
    </row>
    <row r="131" spans="7:44" x14ac:dyDescent="0.25">
      <c r="G131" t="s">
        <v>377</v>
      </c>
      <c r="H131" s="93"/>
      <c r="I131" s="130"/>
      <c r="J131" s="215">
        <f>MAX(J$134:J$294)</f>
        <v>22</v>
      </c>
      <c r="K131" s="93"/>
      <c r="L131" s="161"/>
      <c r="M131" s="223">
        <f>MAX(M$134:M$294)/100</f>
        <v>0.93</v>
      </c>
      <c r="N131" s="215">
        <f>MAX(N$134:N$294)</f>
        <v>0</v>
      </c>
      <c r="O131" s="215">
        <f>MAX(O$134:O$294)</f>
        <v>1080</v>
      </c>
      <c r="P131" s="215">
        <f>MAX(P$134:P$294)</f>
        <v>0</v>
      </c>
    </row>
    <row r="133" spans="7:44" ht="53.25" customHeight="1" x14ac:dyDescent="0.25">
      <c r="G133" s="222" t="s">
        <v>583</v>
      </c>
      <c r="H133" s="222" t="s">
        <v>584</v>
      </c>
      <c r="I133" s="222" t="s">
        <v>585</v>
      </c>
      <c r="J133" s="222" t="s">
        <v>586</v>
      </c>
      <c r="K133" s="222" t="s">
        <v>589</v>
      </c>
      <c r="L133" s="222" t="s">
        <v>590</v>
      </c>
      <c r="M133" s="222" t="s">
        <v>591</v>
      </c>
      <c r="Z133" s="222" t="s">
        <v>578</v>
      </c>
      <c r="AA133" s="222" t="s">
        <v>579</v>
      </c>
      <c r="AB133" s="222" t="s">
        <v>580</v>
      </c>
      <c r="AC133" s="222" t="s">
        <v>581</v>
      </c>
      <c r="AD133" s="222" t="s">
        <v>12</v>
      </c>
      <c r="AE133" s="222" t="s">
        <v>582</v>
      </c>
      <c r="AF133" s="222" t="s">
        <v>583</v>
      </c>
      <c r="AG133" s="222" t="s">
        <v>584</v>
      </c>
      <c r="AH133" s="222" t="s">
        <v>585</v>
      </c>
      <c r="AI133" s="222" t="s">
        <v>586</v>
      </c>
      <c r="AJ133" s="222" t="s">
        <v>587</v>
      </c>
      <c r="AK133" s="222" t="s">
        <v>588</v>
      </c>
      <c r="AL133" s="222" t="s">
        <v>589</v>
      </c>
      <c r="AM133" s="222" t="s">
        <v>590</v>
      </c>
      <c r="AN133" s="222" t="s">
        <v>591</v>
      </c>
      <c r="AO133" s="222" t="s">
        <v>592</v>
      </c>
      <c r="AP133" s="222" t="s">
        <v>593</v>
      </c>
      <c r="AQ133" s="222" t="s">
        <v>594</v>
      </c>
      <c r="AR133" s="222" t="s">
        <v>595</v>
      </c>
    </row>
    <row r="134" spans="7:44" x14ac:dyDescent="0.25">
      <c r="J134">
        <v>18</v>
      </c>
      <c r="K134">
        <v>14</v>
      </c>
      <c r="L134">
        <v>60</v>
      </c>
      <c r="M134">
        <v>89</v>
      </c>
      <c r="O134">
        <v>968</v>
      </c>
      <c r="Z134">
        <v>2280472</v>
      </c>
      <c r="AA134" t="s">
        <v>603</v>
      </c>
      <c r="AB134" t="s">
        <v>35</v>
      </c>
      <c r="AC134" t="s">
        <v>611</v>
      </c>
      <c r="AD134" t="s">
        <v>611</v>
      </c>
      <c r="AE134" t="s">
        <v>612</v>
      </c>
      <c r="AF134" t="s">
        <v>599</v>
      </c>
      <c r="AG134" t="s">
        <v>600</v>
      </c>
      <c r="AH134" t="s">
        <v>236</v>
      </c>
      <c r="AI134">
        <v>13</v>
      </c>
      <c r="AJ134">
        <v>16</v>
      </c>
      <c r="AK134">
        <v>33</v>
      </c>
      <c r="AL134">
        <v>91</v>
      </c>
      <c r="AN134">
        <v>792</v>
      </c>
      <c r="AO134" s="132">
        <v>40513</v>
      </c>
      <c r="AP134" s="132">
        <v>40743</v>
      </c>
      <c r="AQ134" t="s">
        <v>601</v>
      </c>
      <c r="AR134" t="s">
        <v>613</v>
      </c>
    </row>
    <row r="135" spans="7:44" x14ac:dyDescent="0.25">
      <c r="J135">
        <v>18</v>
      </c>
      <c r="K135">
        <v>24</v>
      </c>
      <c r="L135">
        <v>70</v>
      </c>
      <c r="M135">
        <v>82</v>
      </c>
      <c r="O135">
        <v>1019</v>
      </c>
      <c r="Z135">
        <v>2280474</v>
      </c>
      <c r="AA135" t="s">
        <v>603</v>
      </c>
      <c r="AB135" t="s">
        <v>35</v>
      </c>
      <c r="AC135" t="s">
        <v>617</v>
      </c>
      <c r="AD135" t="s">
        <v>618</v>
      </c>
      <c r="AE135" t="s">
        <v>619</v>
      </c>
      <c r="AF135" t="s">
        <v>599</v>
      </c>
      <c r="AG135" t="s">
        <v>600</v>
      </c>
      <c r="AH135" t="s">
        <v>236</v>
      </c>
      <c r="AI135">
        <v>14</v>
      </c>
      <c r="AJ135">
        <v>14</v>
      </c>
      <c r="AK135">
        <v>50</v>
      </c>
      <c r="AL135">
        <v>81</v>
      </c>
      <c r="AN135">
        <v>931</v>
      </c>
      <c r="AO135" s="132">
        <v>40513</v>
      </c>
      <c r="AP135" s="132">
        <v>40723</v>
      </c>
      <c r="AQ135" t="s">
        <v>601</v>
      </c>
      <c r="AR135" t="s">
        <v>620</v>
      </c>
    </row>
    <row r="136" spans="7:44" x14ac:dyDescent="0.25">
      <c r="J136">
        <v>18</v>
      </c>
      <c r="K136">
        <v>24</v>
      </c>
      <c r="L136">
        <v>70</v>
      </c>
      <c r="M136">
        <v>82</v>
      </c>
      <c r="O136">
        <v>1019</v>
      </c>
      <c r="Z136">
        <v>2280475</v>
      </c>
      <c r="AA136" t="s">
        <v>603</v>
      </c>
      <c r="AB136" t="s">
        <v>35</v>
      </c>
      <c r="AC136" t="s">
        <v>621</v>
      </c>
      <c r="AD136" t="s">
        <v>621</v>
      </c>
      <c r="AE136" t="s">
        <v>622</v>
      </c>
      <c r="AF136" t="s">
        <v>599</v>
      </c>
      <c r="AG136" t="s">
        <v>600</v>
      </c>
      <c r="AH136" t="s">
        <v>236</v>
      </c>
      <c r="AI136">
        <v>14</v>
      </c>
      <c r="AJ136">
        <v>17</v>
      </c>
      <c r="AK136">
        <v>50</v>
      </c>
      <c r="AL136">
        <v>83</v>
      </c>
      <c r="AN136">
        <v>783</v>
      </c>
      <c r="AO136" s="132">
        <v>40513</v>
      </c>
      <c r="AP136" s="132">
        <v>40753</v>
      </c>
      <c r="AQ136" t="s">
        <v>601</v>
      </c>
      <c r="AR136" t="s">
        <v>623</v>
      </c>
    </row>
    <row r="137" spans="7:44" x14ac:dyDescent="0.25">
      <c r="J137">
        <v>18</v>
      </c>
      <c r="K137">
        <v>19</v>
      </c>
      <c r="L137">
        <v>90</v>
      </c>
      <c r="M137">
        <v>80</v>
      </c>
      <c r="O137">
        <v>1059</v>
      </c>
      <c r="Z137">
        <v>2280531</v>
      </c>
      <c r="AA137" t="s">
        <v>603</v>
      </c>
      <c r="AB137" t="s">
        <v>35</v>
      </c>
      <c r="AC137" t="s">
        <v>624</v>
      </c>
      <c r="AD137" t="s">
        <v>624</v>
      </c>
      <c r="AE137" t="s">
        <v>625</v>
      </c>
      <c r="AF137" t="s">
        <v>599</v>
      </c>
      <c r="AG137" t="s">
        <v>600</v>
      </c>
      <c r="AH137" t="s">
        <v>236</v>
      </c>
      <c r="AI137">
        <v>14</v>
      </c>
      <c r="AJ137">
        <v>17</v>
      </c>
      <c r="AK137">
        <v>50</v>
      </c>
      <c r="AL137">
        <v>86</v>
      </c>
      <c r="AN137">
        <v>591</v>
      </c>
      <c r="AO137" s="132">
        <v>40513</v>
      </c>
      <c r="AP137" s="132">
        <v>40753</v>
      </c>
      <c r="AQ137" t="s">
        <v>601</v>
      </c>
      <c r="AR137" t="s">
        <v>626</v>
      </c>
    </row>
    <row r="138" spans="7:44" x14ac:dyDescent="0.25">
      <c r="J138">
        <v>18</v>
      </c>
      <c r="K138">
        <v>19</v>
      </c>
      <c r="L138">
        <v>90</v>
      </c>
      <c r="M138">
        <v>80</v>
      </c>
      <c r="O138">
        <v>1059</v>
      </c>
      <c r="Z138">
        <v>2280692</v>
      </c>
      <c r="AA138" t="s">
        <v>603</v>
      </c>
      <c r="AB138" t="s">
        <v>35</v>
      </c>
      <c r="AC138" t="s">
        <v>634</v>
      </c>
      <c r="AD138" t="s">
        <v>634</v>
      </c>
      <c r="AE138" t="s">
        <v>635</v>
      </c>
      <c r="AF138" t="s">
        <v>636</v>
      </c>
      <c r="AG138" t="s">
        <v>600</v>
      </c>
      <c r="AH138" t="s">
        <v>236</v>
      </c>
      <c r="AI138">
        <v>13</v>
      </c>
      <c r="AJ138">
        <v>16</v>
      </c>
      <c r="AK138">
        <v>35</v>
      </c>
      <c r="AL138">
        <v>87</v>
      </c>
      <c r="AN138">
        <v>640</v>
      </c>
      <c r="AO138" s="132">
        <v>42642</v>
      </c>
      <c r="AP138" s="132">
        <v>42648</v>
      </c>
      <c r="AQ138" t="s">
        <v>601</v>
      </c>
      <c r="AR138" t="s">
        <v>637</v>
      </c>
    </row>
    <row r="139" spans="7:44" x14ac:dyDescent="0.25">
      <c r="J139">
        <v>18</v>
      </c>
      <c r="K139">
        <v>14</v>
      </c>
      <c r="L139">
        <v>60</v>
      </c>
      <c r="M139">
        <v>90</v>
      </c>
      <c r="O139">
        <v>925</v>
      </c>
      <c r="Z139">
        <v>2280695</v>
      </c>
      <c r="AA139" t="s">
        <v>603</v>
      </c>
      <c r="AB139" t="s">
        <v>35</v>
      </c>
      <c r="AC139" t="s">
        <v>638</v>
      </c>
      <c r="AD139" t="s">
        <v>638</v>
      </c>
      <c r="AE139" t="s">
        <v>639</v>
      </c>
      <c r="AF139" t="s">
        <v>599</v>
      </c>
      <c r="AG139" t="s">
        <v>600</v>
      </c>
      <c r="AH139" t="s">
        <v>236</v>
      </c>
      <c r="AI139">
        <v>13</v>
      </c>
      <c r="AJ139">
        <v>16</v>
      </c>
      <c r="AK139">
        <v>35</v>
      </c>
      <c r="AL139">
        <v>87</v>
      </c>
      <c r="AN139">
        <v>620</v>
      </c>
      <c r="AO139" s="132">
        <v>42642</v>
      </c>
      <c r="AP139" s="132">
        <v>42642</v>
      </c>
      <c r="AQ139" t="s">
        <v>601</v>
      </c>
      <c r="AR139" t="s">
        <v>640</v>
      </c>
    </row>
    <row r="140" spans="7:44" x14ac:dyDescent="0.25">
      <c r="J140">
        <v>18</v>
      </c>
      <c r="K140">
        <v>14</v>
      </c>
      <c r="L140">
        <v>60</v>
      </c>
      <c r="M140">
        <v>90</v>
      </c>
      <c r="O140">
        <v>925</v>
      </c>
      <c r="Z140">
        <v>2280823</v>
      </c>
      <c r="AA140" t="s">
        <v>603</v>
      </c>
      <c r="AB140" t="s">
        <v>35</v>
      </c>
      <c r="AC140" t="s">
        <v>641</v>
      </c>
      <c r="AD140" t="s">
        <v>641</v>
      </c>
      <c r="AE140" t="s">
        <v>642</v>
      </c>
      <c r="AF140" t="s">
        <v>599</v>
      </c>
      <c r="AG140" t="s">
        <v>600</v>
      </c>
      <c r="AH140" t="s">
        <v>236</v>
      </c>
      <c r="AI140">
        <v>13</v>
      </c>
      <c r="AJ140">
        <v>17</v>
      </c>
      <c r="AK140">
        <v>30</v>
      </c>
      <c r="AL140">
        <v>89</v>
      </c>
      <c r="AN140">
        <v>510</v>
      </c>
      <c r="AO140" s="132">
        <v>42642</v>
      </c>
      <c r="AP140" s="132">
        <v>42642</v>
      </c>
      <c r="AQ140" t="s">
        <v>601</v>
      </c>
      <c r="AR140" t="s">
        <v>643</v>
      </c>
    </row>
    <row r="141" spans="7:44" x14ac:dyDescent="0.25">
      <c r="J141">
        <v>18</v>
      </c>
      <c r="K141">
        <v>14</v>
      </c>
      <c r="L141">
        <v>60</v>
      </c>
      <c r="M141">
        <v>90</v>
      </c>
      <c r="O141">
        <v>925</v>
      </c>
      <c r="Z141">
        <v>2287380</v>
      </c>
      <c r="AA141" t="s">
        <v>603</v>
      </c>
      <c r="AB141" t="s">
        <v>35</v>
      </c>
      <c r="AC141" t="s">
        <v>644</v>
      </c>
      <c r="AD141" t="s">
        <v>644</v>
      </c>
      <c r="AE141" t="s">
        <v>645</v>
      </c>
      <c r="AF141" t="s">
        <v>599</v>
      </c>
      <c r="AG141" t="s">
        <v>600</v>
      </c>
      <c r="AH141" t="s">
        <v>236</v>
      </c>
      <c r="AI141">
        <v>13</v>
      </c>
      <c r="AJ141">
        <v>16</v>
      </c>
      <c r="AK141">
        <v>30</v>
      </c>
      <c r="AL141">
        <v>87</v>
      </c>
      <c r="AN141">
        <v>590</v>
      </c>
      <c r="AO141" s="132">
        <v>42732</v>
      </c>
      <c r="AP141" s="132">
        <v>42732</v>
      </c>
      <c r="AQ141" t="s">
        <v>601</v>
      </c>
      <c r="AR141" t="s">
        <v>646</v>
      </c>
    </row>
    <row r="142" spans="7:44" x14ac:dyDescent="0.25">
      <c r="J142">
        <v>18</v>
      </c>
      <c r="K142">
        <v>32</v>
      </c>
      <c r="L142">
        <v>40</v>
      </c>
      <c r="M142">
        <v>92</v>
      </c>
      <c r="O142">
        <v>519</v>
      </c>
      <c r="Z142">
        <v>2292171</v>
      </c>
      <c r="AA142" t="s">
        <v>603</v>
      </c>
      <c r="AB142" t="s">
        <v>35</v>
      </c>
      <c r="AC142" t="s">
        <v>650</v>
      </c>
      <c r="AD142" t="s">
        <v>650</v>
      </c>
      <c r="AE142" t="s">
        <v>651</v>
      </c>
      <c r="AF142" t="s">
        <v>599</v>
      </c>
      <c r="AG142" t="s">
        <v>600</v>
      </c>
      <c r="AH142" t="s">
        <v>236</v>
      </c>
      <c r="AI142">
        <v>14</v>
      </c>
      <c r="AJ142">
        <v>14</v>
      </c>
      <c r="AK142">
        <v>50</v>
      </c>
      <c r="AL142">
        <v>83</v>
      </c>
      <c r="AN142">
        <v>792</v>
      </c>
      <c r="AO142" s="132">
        <v>40190</v>
      </c>
      <c r="AP142" s="132">
        <v>40582</v>
      </c>
      <c r="AQ142" t="s">
        <v>652</v>
      </c>
      <c r="AR142" t="s">
        <v>653</v>
      </c>
    </row>
    <row r="143" spans="7:44" x14ac:dyDescent="0.25">
      <c r="J143">
        <v>18</v>
      </c>
      <c r="K143">
        <v>32</v>
      </c>
      <c r="L143">
        <v>40</v>
      </c>
      <c r="M143">
        <v>92</v>
      </c>
      <c r="O143">
        <v>519</v>
      </c>
      <c r="Z143">
        <v>2292391</v>
      </c>
      <c r="AA143" t="s">
        <v>603</v>
      </c>
      <c r="AB143" t="s">
        <v>35</v>
      </c>
      <c r="AC143" t="s">
        <v>618</v>
      </c>
      <c r="AD143" t="s">
        <v>618</v>
      </c>
      <c r="AE143" t="s">
        <v>654</v>
      </c>
      <c r="AF143" t="s">
        <v>599</v>
      </c>
      <c r="AG143" t="s">
        <v>600</v>
      </c>
      <c r="AH143" t="s">
        <v>236</v>
      </c>
      <c r="AI143">
        <v>13</v>
      </c>
      <c r="AJ143">
        <v>14</v>
      </c>
      <c r="AK143">
        <v>50</v>
      </c>
      <c r="AL143">
        <v>87</v>
      </c>
      <c r="AN143">
        <v>620</v>
      </c>
      <c r="AO143" s="132">
        <v>42736</v>
      </c>
      <c r="AP143" s="132">
        <v>42807</v>
      </c>
      <c r="AQ143" t="s">
        <v>601</v>
      </c>
      <c r="AR143" t="s">
        <v>655</v>
      </c>
    </row>
    <row r="144" spans="7:44" x14ac:dyDescent="0.25">
      <c r="J144">
        <v>18</v>
      </c>
      <c r="K144">
        <v>32</v>
      </c>
      <c r="L144">
        <v>40</v>
      </c>
      <c r="M144">
        <v>93</v>
      </c>
      <c r="O144">
        <v>419</v>
      </c>
      <c r="Z144">
        <v>2281537</v>
      </c>
      <c r="AA144" t="s">
        <v>659</v>
      </c>
      <c r="AB144" t="s">
        <v>79</v>
      </c>
      <c r="AC144" t="s">
        <v>660</v>
      </c>
      <c r="AD144" t="s">
        <v>660</v>
      </c>
      <c r="AF144" t="s">
        <v>599</v>
      </c>
      <c r="AG144" t="s">
        <v>600</v>
      </c>
      <c r="AH144" t="s">
        <v>236</v>
      </c>
      <c r="AI144">
        <v>12</v>
      </c>
      <c r="AJ144">
        <v>13</v>
      </c>
      <c r="AK144">
        <v>48</v>
      </c>
      <c r="AL144">
        <v>84</v>
      </c>
      <c r="AN144">
        <v>800</v>
      </c>
      <c r="AO144" s="132">
        <v>42461</v>
      </c>
      <c r="AP144" s="132">
        <v>42482</v>
      </c>
      <c r="AQ144" t="s">
        <v>601</v>
      </c>
      <c r="AR144" t="s">
        <v>661</v>
      </c>
    </row>
    <row r="145" spans="10:44" x14ac:dyDescent="0.25">
      <c r="J145">
        <v>18</v>
      </c>
      <c r="K145">
        <v>32</v>
      </c>
      <c r="L145">
        <v>40</v>
      </c>
      <c r="M145">
        <v>93</v>
      </c>
      <c r="O145">
        <v>419</v>
      </c>
      <c r="Z145">
        <v>2281798</v>
      </c>
      <c r="AA145" t="s">
        <v>659</v>
      </c>
      <c r="AB145" t="s">
        <v>79</v>
      </c>
      <c r="AC145" t="s">
        <v>662</v>
      </c>
      <c r="AD145" t="s">
        <v>662</v>
      </c>
      <c r="AF145" t="s">
        <v>599</v>
      </c>
      <c r="AG145" t="s">
        <v>600</v>
      </c>
      <c r="AH145" t="s">
        <v>236</v>
      </c>
      <c r="AI145">
        <v>14</v>
      </c>
      <c r="AJ145">
        <v>11</v>
      </c>
      <c r="AK145">
        <v>65</v>
      </c>
      <c r="AL145">
        <v>85</v>
      </c>
      <c r="AN145">
        <v>782</v>
      </c>
      <c r="AO145" s="132">
        <v>41156</v>
      </c>
      <c r="AP145" s="132">
        <v>42662</v>
      </c>
      <c r="AQ145" t="s">
        <v>601</v>
      </c>
      <c r="AR145" t="s">
        <v>663</v>
      </c>
    </row>
    <row r="146" spans="10:44" x14ac:dyDescent="0.25">
      <c r="J146">
        <v>18</v>
      </c>
      <c r="K146">
        <v>32</v>
      </c>
      <c r="L146">
        <v>40</v>
      </c>
      <c r="M146">
        <v>93</v>
      </c>
      <c r="O146">
        <v>419</v>
      </c>
      <c r="Z146">
        <v>2281799</v>
      </c>
      <c r="AA146" t="s">
        <v>659</v>
      </c>
      <c r="AB146" t="s">
        <v>79</v>
      </c>
      <c r="AC146" t="s">
        <v>664</v>
      </c>
      <c r="AD146" t="s">
        <v>664</v>
      </c>
      <c r="AF146" t="s">
        <v>599</v>
      </c>
      <c r="AG146" t="s">
        <v>600</v>
      </c>
      <c r="AH146" t="s">
        <v>236</v>
      </c>
      <c r="AI146">
        <v>12</v>
      </c>
      <c r="AJ146">
        <v>6</v>
      </c>
      <c r="AK146">
        <v>30</v>
      </c>
      <c r="AL146">
        <v>83</v>
      </c>
      <c r="AN146">
        <v>791</v>
      </c>
      <c r="AO146" s="132">
        <v>40826</v>
      </c>
      <c r="AP146" s="132">
        <v>42662</v>
      </c>
      <c r="AQ146" t="s">
        <v>601</v>
      </c>
      <c r="AR146" t="s">
        <v>665</v>
      </c>
    </row>
    <row r="147" spans="10:44" x14ac:dyDescent="0.25">
      <c r="J147">
        <v>18</v>
      </c>
      <c r="K147">
        <v>32</v>
      </c>
      <c r="L147">
        <v>40</v>
      </c>
      <c r="M147">
        <v>93</v>
      </c>
      <c r="O147">
        <v>419</v>
      </c>
      <c r="Z147">
        <v>2281822</v>
      </c>
      <c r="AA147" t="s">
        <v>659</v>
      </c>
      <c r="AB147" t="s">
        <v>79</v>
      </c>
      <c r="AC147" t="s">
        <v>678</v>
      </c>
      <c r="AD147" t="s">
        <v>678</v>
      </c>
      <c r="AF147" t="s">
        <v>599</v>
      </c>
      <c r="AG147" t="s">
        <v>600</v>
      </c>
      <c r="AH147" t="s">
        <v>236</v>
      </c>
      <c r="AI147">
        <v>16</v>
      </c>
      <c r="AJ147">
        <v>11</v>
      </c>
      <c r="AK147">
        <v>50</v>
      </c>
      <c r="AL147">
        <v>84</v>
      </c>
      <c r="AN147">
        <v>706</v>
      </c>
      <c r="AO147" s="132">
        <v>42648</v>
      </c>
      <c r="AP147" s="132">
        <v>42662</v>
      </c>
      <c r="AQ147" t="s">
        <v>601</v>
      </c>
      <c r="AR147" t="s">
        <v>679</v>
      </c>
    </row>
    <row r="148" spans="10:44" x14ac:dyDescent="0.25">
      <c r="J148">
        <v>22</v>
      </c>
      <c r="K148">
        <v>34</v>
      </c>
      <c r="L148">
        <v>60</v>
      </c>
      <c r="M148">
        <v>83</v>
      </c>
      <c r="O148">
        <v>504</v>
      </c>
      <c r="Z148">
        <v>2281823</v>
      </c>
      <c r="AA148" t="s">
        <v>659</v>
      </c>
      <c r="AB148" t="s">
        <v>79</v>
      </c>
      <c r="AC148" t="s">
        <v>680</v>
      </c>
      <c r="AD148" t="s">
        <v>680</v>
      </c>
      <c r="AF148" t="s">
        <v>599</v>
      </c>
      <c r="AG148" t="s">
        <v>600</v>
      </c>
      <c r="AH148" t="s">
        <v>236</v>
      </c>
      <c r="AI148">
        <v>14</v>
      </c>
      <c r="AJ148">
        <v>11</v>
      </c>
      <c r="AK148">
        <v>62</v>
      </c>
      <c r="AL148">
        <v>85</v>
      </c>
      <c r="AN148">
        <v>709</v>
      </c>
      <c r="AO148" s="132">
        <v>42648</v>
      </c>
      <c r="AP148" s="132">
        <v>42662</v>
      </c>
      <c r="AQ148" t="s">
        <v>601</v>
      </c>
      <c r="AR148" t="s">
        <v>681</v>
      </c>
    </row>
    <row r="149" spans="10:44" x14ac:dyDescent="0.25">
      <c r="J149">
        <v>22</v>
      </c>
      <c r="K149">
        <v>34</v>
      </c>
      <c r="L149">
        <v>60</v>
      </c>
      <c r="M149">
        <v>87</v>
      </c>
      <c r="O149">
        <v>469</v>
      </c>
      <c r="Z149">
        <v>2282166</v>
      </c>
      <c r="AA149" t="s">
        <v>659</v>
      </c>
      <c r="AB149" t="s">
        <v>79</v>
      </c>
      <c r="AC149" t="s">
        <v>686</v>
      </c>
      <c r="AD149" t="s">
        <v>687</v>
      </c>
      <c r="AF149" t="s">
        <v>636</v>
      </c>
      <c r="AG149" t="s">
        <v>600</v>
      </c>
      <c r="AH149" t="s">
        <v>236</v>
      </c>
      <c r="AI149">
        <v>14</v>
      </c>
      <c r="AJ149">
        <v>6</v>
      </c>
      <c r="AK149">
        <v>30</v>
      </c>
      <c r="AL149">
        <v>86</v>
      </c>
      <c r="AN149">
        <v>760</v>
      </c>
      <c r="AO149" s="132">
        <v>42643</v>
      </c>
      <c r="AP149" s="132">
        <v>42667</v>
      </c>
      <c r="AQ149" t="s">
        <v>601</v>
      </c>
      <c r="AR149" t="s">
        <v>688</v>
      </c>
    </row>
    <row r="150" spans="10:44" x14ac:dyDescent="0.25">
      <c r="J150">
        <v>22</v>
      </c>
      <c r="K150">
        <v>34</v>
      </c>
      <c r="L150">
        <v>60</v>
      </c>
      <c r="M150">
        <v>87</v>
      </c>
      <c r="O150">
        <v>469</v>
      </c>
      <c r="Z150">
        <v>2282167</v>
      </c>
      <c r="AA150" t="s">
        <v>659</v>
      </c>
      <c r="AB150" t="s">
        <v>79</v>
      </c>
      <c r="AC150" t="s">
        <v>687</v>
      </c>
      <c r="AD150" t="s">
        <v>687</v>
      </c>
      <c r="AF150" t="s">
        <v>599</v>
      </c>
      <c r="AG150" t="s">
        <v>600</v>
      </c>
      <c r="AH150" t="s">
        <v>236</v>
      </c>
      <c r="AI150">
        <v>12</v>
      </c>
      <c r="AJ150">
        <v>6</v>
      </c>
      <c r="AK150">
        <v>30</v>
      </c>
      <c r="AL150">
        <v>85</v>
      </c>
      <c r="AN150">
        <v>720</v>
      </c>
      <c r="AO150" s="132">
        <v>42643</v>
      </c>
      <c r="AP150" s="132">
        <v>42667</v>
      </c>
      <c r="AQ150" t="s">
        <v>601</v>
      </c>
      <c r="AR150" t="s">
        <v>689</v>
      </c>
    </row>
    <row r="151" spans="10:44" x14ac:dyDescent="0.25">
      <c r="J151">
        <v>22</v>
      </c>
      <c r="K151">
        <v>34</v>
      </c>
      <c r="L151">
        <v>60</v>
      </c>
      <c r="M151">
        <v>87</v>
      </c>
      <c r="O151">
        <v>469</v>
      </c>
      <c r="Z151">
        <v>2282176</v>
      </c>
      <c r="AA151" t="s">
        <v>659</v>
      </c>
      <c r="AB151" t="s">
        <v>79</v>
      </c>
      <c r="AC151" t="s">
        <v>690</v>
      </c>
      <c r="AD151" t="s">
        <v>691</v>
      </c>
      <c r="AF151" t="s">
        <v>636</v>
      </c>
      <c r="AG151" t="s">
        <v>600</v>
      </c>
      <c r="AH151" t="s">
        <v>236</v>
      </c>
      <c r="AI151">
        <v>14</v>
      </c>
      <c r="AJ151">
        <v>10</v>
      </c>
      <c r="AK151">
        <v>30</v>
      </c>
      <c r="AL151">
        <v>85</v>
      </c>
      <c r="AN151">
        <v>790</v>
      </c>
      <c r="AO151" s="132">
        <v>42643</v>
      </c>
      <c r="AP151" s="132">
        <v>42667</v>
      </c>
      <c r="AQ151" t="s">
        <v>601</v>
      </c>
      <c r="AR151" t="s">
        <v>692</v>
      </c>
    </row>
    <row r="152" spans="10:44" x14ac:dyDescent="0.25">
      <c r="J152">
        <v>22</v>
      </c>
      <c r="K152">
        <v>34</v>
      </c>
      <c r="L152">
        <v>60</v>
      </c>
      <c r="M152">
        <v>87</v>
      </c>
      <c r="O152">
        <v>469</v>
      </c>
      <c r="Z152">
        <v>2282177</v>
      </c>
      <c r="AA152" t="s">
        <v>659</v>
      </c>
      <c r="AB152" t="s">
        <v>79</v>
      </c>
      <c r="AC152" t="s">
        <v>691</v>
      </c>
      <c r="AD152" t="s">
        <v>691</v>
      </c>
      <c r="AF152" t="s">
        <v>599</v>
      </c>
      <c r="AG152" t="s">
        <v>600</v>
      </c>
      <c r="AH152" t="s">
        <v>236</v>
      </c>
      <c r="AI152">
        <v>12</v>
      </c>
      <c r="AJ152">
        <v>10</v>
      </c>
      <c r="AK152">
        <v>30</v>
      </c>
      <c r="AL152">
        <v>87</v>
      </c>
      <c r="AN152">
        <v>730</v>
      </c>
      <c r="AO152" s="132">
        <v>42643</v>
      </c>
      <c r="AP152" s="132">
        <v>42667</v>
      </c>
      <c r="AQ152" t="s">
        <v>601</v>
      </c>
      <c r="AR152" t="s">
        <v>693</v>
      </c>
    </row>
    <row r="153" spans="10:44" x14ac:dyDescent="0.25">
      <c r="J153">
        <v>22</v>
      </c>
      <c r="K153">
        <v>35</v>
      </c>
      <c r="L153">
        <v>85</v>
      </c>
      <c r="M153">
        <v>88</v>
      </c>
      <c r="O153">
        <v>1006</v>
      </c>
      <c r="Z153">
        <v>2338743</v>
      </c>
      <c r="AA153" t="s">
        <v>659</v>
      </c>
      <c r="AB153" t="s">
        <v>79</v>
      </c>
      <c r="AC153" t="s">
        <v>694</v>
      </c>
      <c r="AD153" t="s">
        <v>694</v>
      </c>
      <c r="AF153" t="s">
        <v>599</v>
      </c>
      <c r="AG153" t="s">
        <v>600</v>
      </c>
      <c r="AH153" t="s">
        <v>236</v>
      </c>
      <c r="AI153">
        <v>12</v>
      </c>
      <c r="AJ153">
        <v>17</v>
      </c>
      <c r="AK153">
        <v>30</v>
      </c>
      <c r="AL153">
        <v>89</v>
      </c>
      <c r="AN153">
        <v>659</v>
      </c>
      <c r="AO153" s="132">
        <v>43466</v>
      </c>
      <c r="AP153" s="132">
        <v>43608</v>
      </c>
      <c r="AQ153" t="s">
        <v>652</v>
      </c>
      <c r="AR153" t="s">
        <v>695</v>
      </c>
    </row>
    <row r="154" spans="10:44" x14ac:dyDescent="0.25">
      <c r="J154">
        <v>22</v>
      </c>
      <c r="K154">
        <v>35</v>
      </c>
      <c r="L154">
        <v>85</v>
      </c>
      <c r="M154">
        <v>93</v>
      </c>
      <c r="O154">
        <v>921</v>
      </c>
      <c r="Z154">
        <v>2281940</v>
      </c>
      <c r="AA154" t="s">
        <v>696</v>
      </c>
      <c r="AB154" t="s">
        <v>108</v>
      </c>
      <c r="AC154" t="s">
        <v>712</v>
      </c>
      <c r="AD154" t="s">
        <v>712</v>
      </c>
      <c r="AF154" t="s">
        <v>599</v>
      </c>
      <c r="AG154" t="s">
        <v>600</v>
      </c>
      <c r="AH154" t="s">
        <v>236</v>
      </c>
      <c r="AI154">
        <v>14</v>
      </c>
      <c r="AJ154">
        <v>14</v>
      </c>
      <c r="AK154">
        <v>50</v>
      </c>
      <c r="AL154">
        <v>87</v>
      </c>
      <c r="AN154">
        <v>637</v>
      </c>
      <c r="AO154" s="132">
        <v>40756</v>
      </c>
      <c r="AP154" s="132">
        <v>42663</v>
      </c>
      <c r="AQ154" t="s">
        <v>601</v>
      </c>
      <c r="AR154" t="s">
        <v>713</v>
      </c>
    </row>
    <row r="155" spans="10:44" x14ac:dyDescent="0.25">
      <c r="J155">
        <v>18</v>
      </c>
      <c r="K155">
        <v>18</v>
      </c>
      <c r="L155">
        <v>100</v>
      </c>
      <c r="M155">
        <v>88</v>
      </c>
      <c r="O155">
        <v>1046</v>
      </c>
      <c r="Z155">
        <v>2281941</v>
      </c>
      <c r="AA155" t="s">
        <v>696</v>
      </c>
      <c r="AB155" t="s">
        <v>108</v>
      </c>
      <c r="AC155" t="s">
        <v>714</v>
      </c>
      <c r="AD155" t="s">
        <v>714</v>
      </c>
      <c r="AF155" t="s">
        <v>599</v>
      </c>
      <c r="AG155" t="s">
        <v>600</v>
      </c>
      <c r="AH155" t="s">
        <v>236</v>
      </c>
      <c r="AI155">
        <v>14</v>
      </c>
      <c r="AJ155">
        <v>14</v>
      </c>
      <c r="AK155">
        <v>50</v>
      </c>
      <c r="AL155">
        <v>87</v>
      </c>
      <c r="AN155">
        <v>637</v>
      </c>
      <c r="AO155" s="132">
        <v>40756</v>
      </c>
      <c r="AP155" s="132">
        <v>42663</v>
      </c>
      <c r="AQ155" t="s">
        <v>601</v>
      </c>
      <c r="AR155" t="s">
        <v>713</v>
      </c>
    </row>
    <row r="156" spans="10:44" x14ac:dyDescent="0.25">
      <c r="J156">
        <v>20</v>
      </c>
      <c r="K156">
        <v>18</v>
      </c>
      <c r="L156">
        <v>85</v>
      </c>
      <c r="M156">
        <v>88</v>
      </c>
      <c r="O156">
        <v>1080</v>
      </c>
      <c r="Z156">
        <v>2281942</v>
      </c>
      <c r="AA156" t="s">
        <v>696</v>
      </c>
      <c r="AB156" t="s">
        <v>108</v>
      </c>
      <c r="AC156" t="s">
        <v>715</v>
      </c>
      <c r="AD156" t="s">
        <v>715</v>
      </c>
      <c r="AF156" t="s">
        <v>599</v>
      </c>
      <c r="AG156" t="s">
        <v>600</v>
      </c>
      <c r="AH156" t="s">
        <v>236</v>
      </c>
      <c r="AI156">
        <v>14</v>
      </c>
      <c r="AJ156">
        <v>14</v>
      </c>
      <c r="AK156">
        <v>50</v>
      </c>
      <c r="AL156">
        <v>87</v>
      </c>
      <c r="AN156">
        <v>637</v>
      </c>
      <c r="AO156" s="132">
        <v>40756</v>
      </c>
      <c r="AP156" s="132">
        <v>42663</v>
      </c>
      <c r="AQ156" t="s">
        <v>601</v>
      </c>
      <c r="AR156" t="s">
        <v>713</v>
      </c>
    </row>
    <row r="157" spans="10:44" x14ac:dyDescent="0.25">
      <c r="Z157">
        <v>2281944</v>
      </c>
      <c r="AA157" t="s">
        <v>696</v>
      </c>
      <c r="AB157" t="s">
        <v>108</v>
      </c>
      <c r="AC157" t="s">
        <v>716</v>
      </c>
      <c r="AD157" t="s">
        <v>716</v>
      </c>
      <c r="AF157" t="s">
        <v>599</v>
      </c>
      <c r="AG157" t="s">
        <v>600</v>
      </c>
      <c r="AH157" t="s">
        <v>236</v>
      </c>
      <c r="AI157">
        <v>14</v>
      </c>
      <c r="AJ157">
        <v>14</v>
      </c>
      <c r="AK157">
        <v>50</v>
      </c>
      <c r="AL157">
        <v>87</v>
      </c>
      <c r="AN157">
        <v>656</v>
      </c>
      <c r="AO157" s="132">
        <v>40756</v>
      </c>
      <c r="AP157" s="132">
        <v>42663</v>
      </c>
      <c r="AQ157" t="s">
        <v>601</v>
      </c>
      <c r="AR157" t="s">
        <v>713</v>
      </c>
    </row>
    <row r="158" spans="10:44" x14ac:dyDescent="0.25">
      <c r="Z158">
        <v>2281945</v>
      </c>
      <c r="AA158" t="s">
        <v>696</v>
      </c>
      <c r="AB158" t="s">
        <v>108</v>
      </c>
      <c r="AC158" t="s">
        <v>324</v>
      </c>
      <c r="AD158" t="s">
        <v>324</v>
      </c>
      <c r="AF158" t="s">
        <v>599</v>
      </c>
      <c r="AG158" t="s">
        <v>600</v>
      </c>
      <c r="AH158" t="s">
        <v>236</v>
      </c>
      <c r="AI158">
        <v>14</v>
      </c>
      <c r="AJ158">
        <v>14</v>
      </c>
      <c r="AK158">
        <v>50</v>
      </c>
      <c r="AL158">
        <v>87</v>
      </c>
      <c r="AN158">
        <v>656</v>
      </c>
      <c r="AO158" s="132">
        <v>40756</v>
      </c>
      <c r="AP158" s="132">
        <v>42663</v>
      </c>
      <c r="AQ158" t="s">
        <v>601</v>
      </c>
      <c r="AR158" t="s">
        <v>713</v>
      </c>
    </row>
    <row r="159" spans="10:44" x14ac:dyDescent="0.25">
      <c r="Z159">
        <v>2281946</v>
      </c>
      <c r="AA159" t="s">
        <v>696</v>
      </c>
      <c r="AB159" t="s">
        <v>108</v>
      </c>
      <c r="AC159" t="s">
        <v>717</v>
      </c>
      <c r="AD159" t="s">
        <v>717</v>
      </c>
      <c r="AF159" t="s">
        <v>599</v>
      </c>
      <c r="AG159" t="s">
        <v>600</v>
      </c>
      <c r="AH159" t="s">
        <v>236</v>
      </c>
      <c r="AI159">
        <v>14</v>
      </c>
      <c r="AJ159">
        <v>14</v>
      </c>
      <c r="AK159">
        <v>50</v>
      </c>
      <c r="AL159">
        <v>87</v>
      </c>
      <c r="AN159">
        <v>656</v>
      </c>
      <c r="AO159" s="132">
        <v>40756</v>
      </c>
      <c r="AP159" s="132">
        <v>42663</v>
      </c>
      <c r="AQ159" t="s">
        <v>601</v>
      </c>
      <c r="AR159" t="s">
        <v>713</v>
      </c>
    </row>
    <row r="160" spans="10:44" x14ac:dyDescent="0.25">
      <c r="Z160">
        <v>2281947</v>
      </c>
      <c r="AA160" t="s">
        <v>696</v>
      </c>
      <c r="AB160" t="s">
        <v>108</v>
      </c>
      <c r="AC160" t="s">
        <v>325</v>
      </c>
      <c r="AD160" t="s">
        <v>325</v>
      </c>
      <c r="AF160" t="s">
        <v>599</v>
      </c>
      <c r="AG160" t="s">
        <v>600</v>
      </c>
      <c r="AH160" t="s">
        <v>236</v>
      </c>
      <c r="AI160">
        <v>14</v>
      </c>
      <c r="AJ160">
        <v>14</v>
      </c>
      <c r="AK160">
        <v>50</v>
      </c>
      <c r="AL160">
        <v>87</v>
      </c>
      <c r="AN160">
        <v>656</v>
      </c>
      <c r="AO160" s="132">
        <v>40756</v>
      </c>
      <c r="AP160" s="132">
        <v>42663</v>
      </c>
      <c r="AQ160" t="s">
        <v>601</v>
      </c>
      <c r="AR160" t="s">
        <v>713</v>
      </c>
    </row>
    <row r="161" spans="26:44" x14ac:dyDescent="0.25">
      <c r="Z161">
        <v>2281948</v>
      </c>
      <c r="AA161" t="s">
        <v>696</v>
      </c>
      <c r="AB161" t="s">
        <v>108</v>
      </c>
      <c r="AC161" t="s">
        <v>718</v>
      </c>
      <c r="AD161" t="s">
        <v>718</v>
      </c>
      <c r="AF161" t="s">
        <v>599</v>
      </c>
      <c r="AG161" t="s">
        <v>600</v>
      </c>
      <c r="AH161" t="s">
        <v>236</v>
      </c>
      <c r="AI161">
        <v>14</v>
      </c>
      <c r="AJ161">
        <v>14</v>
      </c>
      <c r="AK161">
        <v>50</v>
      </c>
      <c r="AL161">
        <v>87</v>
      </c>
      <c r="AN161">
        <v>656</v>
      </c>
      <c r="AO161" s="132">
        <v>40756</v>
      </c>
      <c r="AP161" s="132">
        <v>42663</v>
      </c>
      <c r="AQ161" t="s">
        <v>601</v>
      </c>
      <c r="AR161" t="s">
        <v>713</v>
      </c>
    </row>
    <row r="162" spans="26:44" x14ac:dyDescent="0.25">
      <c r="Z162">
        <v>2280989</v>
      </c>
      <c r="AA162" t="s">
        <v>732</v>
      </c>
      <c r="AB162" t="s">
        <v>733</v>
      </c>
      <c r="AC162" t="s">
        <v>757</v>
      </c>
      <c r="AD162" t="s">
        <v>757</v>
      </c>
      <c r="AF162" t="s">
        <v>599</v>
      </c>
      <c r="AG162" t="s">
        <v>600</v>
      </c>
      <c r="AH162" t="s">
        <v>236</v>
      </c>
      <c r="AI162">
        <v>16</v>
      </c>
      <c r="AJ162">
        <v>17</v>
      </c>
      <c r="AK162">
        <v>55</v>
      </c>
      <c r="AL162">
        <v>88</v>
      </c>
      <c r="AN162">
        <v>676</v>
      </c>
      <c r="AO162" s="132">
        <v>41289</v>
      </c>
      <c r="AP162" s="132">
        <v>41323</v>
      </c>
      <c r="AQ162" t="s">
        <v>601</v>
      </c>
      <c r="AR162" t="s">
        <v>758</v>
      </c>
    </row>
    <row r="163" spans="26:44" x14ac:dyDescent="0.25">
      <c r="Z163">
        <v>2280990</v>
      </c>
      <c r="AA163" t="s">
        <v>732</v>
      </c>
      <c r="AB163" t="s">
        <v>733</v>
      </c>
      <c r="AC163" t="s">
        <v>759</v>
      </c>
      <c r="AD163" t="s">
        <v>759</v>
      </c>
      <c r="AF163" t="s">
        <v>599</v>
      </c>
      <c r="AG163" t="s">
        <v>600</v>
      </c>
      <c r="AH163" t="s">
        <v>236</v>
      </c>
      <c r="AI163">
        <v>16</v>
      </c>
      <c r="AJ163">
        <v>17</v>
      </c>
      <c r="AK163">
        <v>55</v>
      </c>
      <c r="AL163">
        <v>88</v>
      </c>
      <c r="AN163">
        <v>676</v>
      </c>
      <c r="AO163" s="132">
        <v>41289</v>
      </c>
      <c r="AP163" s="132">
        <v>41323</v>
      </c>
      <c r="AQ163" t="s">
        <v>601</v>
      </c>
      <c r="AR163" t="s">
        <v>760</v>
      </c>
    </row>
    <row r="164" spans="26:44" x14ac:dyDescent="0.25">
      <c r="Z164">
        <v>2280991</v>
      </c>
      <c r="AA164" t="s">
        <v>732</v>
      </c>
      <c r="AB164" t="s">
        <v>733</v>
      </c>
      <c r="AC164" t="s">
        <v>761</v>
      </c>
      <c r="AD164" t="s">
        <v>761</v>
      </c>
      <c r="AF164" t="s">
        <v>599</v>
      </c>
      <c r="AG164" t="s">
        <v>600</v>
      </c>
      <c r="AH164" t="s">
        <v>236</v>
      </c>
      <c r="AI164">
        <v>16</v>
      </c>
      <c r="AJ164">
        <v>17</v>
      </c>
      <c r="AK164">
        <v>55</v>
      </c>
      <c r="AL164">
        <v>88</v>
      </c>
      <c r="AN164">
        <v>676</v>
      </c>
      <c r="AO164" s="132">
        <v>41289</v>
      </c>
      <c r="AP164" s="132">
        <v>41323</v>
      </c>
      <c r="AQ164" t="s">
        <v>601</v>
      </c>
      <c r="AR164" t="s">
        <v>762</v>
      </c>
    </row>
    <row r="165" spans="26:44" x14ac:dyDescent="0.25">
      <c r="Z165">
        <v>2280992</v>
      </c>
      <c r="AA165" t="s">
        <v>732</v>
      </c>
      <c r="AB165" t="s">
        <v>733</v>
      </c>
      <c r="AC165" t="s">
        <v>763</v>
      </c>
      <c r="AD165" t="s">
        <v>763</v>
      </c>
      <c r="AF165" t="s">
        <v>599</v>
      </c>
      <c r="AG165" t="s">
        <v>600</v>
      </c>
      <c r="AH165" t="s">
        <v>236</v>
      </c>
      <c r="AI165">
        <v>16</v>
      </c>
      <c r="AJ165">
        <v>17</v>
      </c>
      <c r="AK165">
        <v>55</v>
      </c>
      <c r="AL165">
        <v>88</v>
      </c>
      <c r="AN165">
        <v>676</v>
      </c>
      <c r="AO165" s="132">
        <v>41289</v>
      </c>
      <c r="AP165" s="132">
        <v>41323</v>
      </c>
      <c r="AQ165" t="s">
        <v>601</v>
      </c>
      <c r="AR165" t="s">
        <v>764</v>
      </c>
    </row>
    <row r="166" spans="26:44" x14ac:dyDescent="0.25">
      <c r="Z166">
        <v>2280993</v>
      </c>
      <c r="AA166" t="s">
        <v>732</v>
      </c>
      <c r="AB166" t="s">
        <v>733</v>
      </c>
      <c r="AC166" t="s">
        <v>765</v>
      </c>
      <c r="AD166" t="s">
        <v>765</v>
      </c>
      <c r="AF166" t="s">
        <v>599</v>
      </c>
      <c r="AG166" t="s">
        <v>600</v>
      </c>
      <c r="AH166" t="s">
        <v>236</v>
      </c>
      <c r="AI166">
        <v>16</v>
      </c>
      <c r="AJ166">
        <v>17</v>
      </c>
      <c r="AK166">
        <v>55</v>
      </c>
      <c r="AL166">
        <v>88</v>
      </c>
      <c r="AN166">
        <v>676</v>
      </c>
      <c r="AO166" s="132">
        <v>41289</v>
      </c>
      <c r="AP166" s="132">
        <v>41942</v>
      </c>
      <c r="AQ166" t="s">
        <v>601</v>
      </c>
      <c r="AR166" t="s">
        <v>766</v>
      </c>
    </row>
    <row r="167" spans="26:44" x14ac:dyDescent="0.25">
      <c r="Z167">
        <v>2282099</v>
      </c>
      <c r="AA167" t="s">
        <v>732</v>
      </c>
      <c r="AB167" t="s">
        <v>733</v>
      </c>
      <c r="AC167" t="s">
        <v>773</v>
      </c>
      <c r="AD167" t="s">
        <v>773</v>
      </c>
      <c r="AF167" t="s">
        <v>599</v>
      </c>
      <c r="AG167" t="s">
        <v>600</v>
      </c>
      <c r="AH167" t="s">
        <v>236</v>
      </c>
      <c r="AI167">
        <v>16</v>
      </c>
      <c r="AJ167">
        <v>17</v>
      </c>
      <c r="AK167">
        <v>55</v>
      </c>
      <c r="AL167">
        <v>88</v>
      </c>
      <c r="AN167">
        <v>676</v>
      </c>
      <c r="AO167" s="132">
        <v>41289</v>
      </c>
      <c r="AP167" s="132">
        <v>41323</v>
      </c>
      <c r="AQ167" t="s">
        <v>601</v>
      </c>
      <c r="AR167" t="s">
        <v>774</v>
      </c>
    </row>
    <row r="168" spans="26:44" x14ac:dyDescent="0.25">
      <c r="Z168">
        <v>2280526</v>
      </c>
      <c r="AA168" t="s">
        <v>779</v>
      </c>
      <c r="AB168" t="s">
        <v>780</v>
      </c>
      <c r="AC168" t="s">
        <v>788</v>
      </c>
      <c r="AD168" t="s">
        <v>788</v>
      </c>
      <c r="AE168" t="s">
        <v>789</v>
      </c>
      <c r="AF168" t="s">
        <v>599</v>
      </c>
      <c r="AG168" t="s">
        <v>600</v>
      </c>
      <c r="AH168" t="s">
        <v>236</v>
      </c>
      <c r="AI168">
        <v>14</v>
      </c>
      <c r="AJ168">
        <v>14</v>
      </c>
      <c r="AK168">
        <v>50</v>
      </c>
      <c r="AL168">
        <v>89</v>
      </c>
      <c r="AN168">
        <v>728</v>
      </c>
      <c r="AO168" s="132">
        <v>35636</v>
      </c>
      <c r="AP168" s="132">
        <v>41821</v>
      </c>
      <c r="AQ168" t="s">
        <v>652</v>
      </c>
      <c r="AR168" t="s">
        <v>790</v>
      </c>
    </row>
    <row r="169" spans="26:44" x14ac:dyDescent="0.25">
      <c r="Z169">
        <v>2283552</v>
      </c>
      <c r="AA169" t="s">
        <v>817</v>
      </c>
      <c r="AB169" t="s">
        <v>209</v>
      </c>
      <c r="AC169" t="s">
        <v>840</v>
      </c>
      <c r="AD169" t="s">
        <v>840</v>
      </c>
      <c r="AE169" t="s">
        <v>841</v>
      </c>
      <c r="AF169" t="s">
        <v>599</v>
      </c>
      <c r="AG169" t="s">
        <v>600</v>
      </c>
      <c r="AH169" t="s">
        <v>236</v>
      </c>
      <c r="AI169">
        <v>14</v>
      </c>
      <c r="AJ169">
        <v>18</v>
      </c>
      <c r="AK169">
        <v>50</v>
      </c>
      <c r="AL169">
        <v>86</v>
      </c>
      <c r="AN169">
        <v>740</v>
      </c>
      <c r="AO169" s="132">
        <v>40909</v>
      </c>
      <c r="AP169" s="132">
        <v>42671</v>
      </c>
      <c r="AQ169" t="s">
        <v>601</v>
      </c>
      <c r="AR169" t="s">
        <v>842</v>
      </c>
    </row>
    <row r="170" spans="26:44" x14ac:dyDescent="0.25">
      <c r="Z170">
        <v>2296294</v>
      </c>
      <c r="AA170" t="s">
        <v>817</v>
      </c>
      <c r="AB170" t="s">
        <v>209</v>
      </c>
      <c r="AC170" t="s">
        <v>350</v>
      </c>
      <c r="AD170" t="s">
        <v>350</v>
      </c>
      <c r="AF170" t="s">
        <v>599</v>
      </c>
      <c r="AG170" t="s">
        <v>849</v>
      </c>
      <c r="AH170" t="s">
        <v>236</v>
      </c>
      <c r="AI170">
        <v>13</v>
      </c>
      <c r="AJ170">
        <v>16</v>
      </c>
      <c r="AK170">
        <v>45</v>
      </c>
      <c r="AL170">
        <v>85</v>
      </c>
      <c r="AN170">
        <v>700</v>
      </c>
      <c r="AO170" s="132">
        <v>42822</v>
      </c>
      <c r="AP170" s="132">
        <v>42873</v>
      </c>
      <c r="AQ170" t="s">
        <v>601</v>
      </c>
      <c r="AR170" t="s">
        <v>850</v>
      </c>
    </row>
    <row r="174" spans="26:44" x14ac:dyDescent="0.25">
      <c r="Z174" s="176" t="s">
        <v>1502</v>
      </c>
      <c r="AH174" s="169" t="s">
        <v>479</v>
      </c>
      <c r="AI174" s="130">
        <f>COUNTA(AI$182:AI$204)</f>
        <v>23</v>
      </c>
      <c r="AJ174" s="130">
        <f t="shared" ref="AJ174:AN174" si="5">COUNTA(AJ$182:AJ$204)</f>
        <v>23</v>
      </c>
      <c r="AK174" s="130">
        <f t="shared" si="5"/>
        <v>23</v>
      </c>
      <c r="AL174" s="130">
        <f t="shared" si="5"/>
        <v>23</v>
      </c>
      <c r="AM174" s="130"/>
      <c r="AN174" s="130">
        <f t="shared" si="5"/>
        <v>23</v>
      </c>
    </row>
    <row r="175" spans="26:44" x14ac:dyDescent="0.25">
      <c r="AH175" s="169" t="s">
        <v>480</v>
      </c>
      <c r="AI175" s="214">
        <f>AVERAGE(AI$182:AI$204)</f>
        <v>19.304347826086957</v>
      </c>
      <c r="AJ175" s="214">
        <f t="shared" ref="AJ175:AN175" si="6">AVERAGE(AJ$182:AJ$204)</f>
        <v>26.521739130434781</v>
      </c>
      <c r="AK175" s="214">
        <f t="shared" si="6"/>
        <v>63.260869565217391</v>
      </c>
      <c r="AL175" s="461">
        <f>AVERAGE(AL$182:AL$204)/100</f>
        <v>0.88130434782608702</v>
      </c>
      <c r="AM175" s="214"/>
      <c r="AN175" s="214">
        <f t="shared" si="6"/>
        <v>741.13043478260875</v>
      </c>
    </row>
    <row r="176" spans="26:44" x14ac:dyDescent="0.25">
      <c r="AH176" s="169" t="s">
        <v>375</v>
      </c>
      <c r="AI176" s="214">
        <f>MEDIAN(AI$182:AI$204)</f>
        <v>18</v>
      </c>
      <c r="AJ176" s="214">
        <f t="shared" ref="AJ176:AN176" si="7">MEDIAN(AJ$182:AJ$204)</f>
        <v>32</v>
      </c>
      <c r="AK176" s="214">
        <f t="shared" si="7"/>
        <v>60</v>
      </c>
      <c r="AL176" s="461">
        <f>MEDIAN(AL$182:AL$204)/100</f>
        <v>0.88</v>
      </c>
      <c r="AM176" s="214"/>
      <c r="AN176" s="214">
        <f t="shared" si="7"/>
        <v>921</v>
      </c>
    </row>
    <row r="177" spans="26:44" x14ac:dyDescent="0.25">
      <c r="AH177" s="169" t="s">
        <v>376</v>
      </c>
      <c r="AI177" s="214">
        <f>MIN(AI$182:AI$204)</f>
        <v>18</v>
      </c>
      <c r="AJ177" s="214">
        <f t="shared" ref="AJ177:AN177" si="8">MIN(AJ$182:AJ$204)</f>
        <v>14</v>
      </c>
      <c r="AK177" s="214">
        <f t="shared" si="8"/>
        <v>40</v>
      </c>
      <c r="AL177" s="461">
        <f>MIN(AL$182:AL$204)/100</f>
        <v>0.8</v>
      </c>
      <c r="AM177" s="214"/>
      <c r="AN177" s="214">
        <f t="shared" si="8"/>
        <v>419</v>
      </c>
    </row>
    <row r="178" spans="26:44" x14ac:dyDescent="0.25">
      <c r="AH178" s="169" t="s">
        <v>377</v>
      </c>
      <c r="AI178" s="214">
        <f>MAX(AI$182:AI$204)</f>
        <v>22</v>
      </c>
      <c r="AJ178" s="214">
        <f t="shared" ref="AJ178:AN178" si="9">MAX(AJ$182:AJ$204)</f>
        <v>35</v>
      </c>
      <c r="AK178" s="214">
        <f t="shared" si="9"/>
        <v>100</v>
      </c>
      <c r="AL178" s="461">
        <f>MAX(AL$182:AL$204)/100</f>
        <v>0.93</v>
      </c>
      <c r="AM178" s="214"/>
      <c r="AN178" s="214">
        <f t="shared" si="9"/>
        <v>1080</v>
      </c>
    </row>
    <row r="181" spans="26:44" ht="75" x14ac:dyDescent="0.25">
      <c r="Z181" s="222" t="s">
        <v>578</v>
      </c>
      <c r="AA181" s="222" t="s">
        <v>579</v>
      </c>
      <c r="AB181" s="222" t="s">
        <v>580</v>
      </c>
      <c r="AC181" s="222" t="s">
        <v>581</v>
      </c>
      <c r="AD181" s="222" t="s">
        <v>12</v>
      </c>
      <c r="AE181" s="222" t="s">
        <v>582</v>
      </c>
      <c r="AF181" s="222" t="s">
        <v>583</v>
      </c>
      <c r="AG181" s="222" t="s">
        <v>584</v>
      </c>
      <c r="AH181" s="222" t="s">
        <v>585</v>
      </c>
      <c r="AI181" s="222" t="s">
        <v>586</v>
      </c>
      <c r="AJ181" s="222" t="s">
        <v>587</v>
      </c>
      <c r="AK181" s="222" t="s">
        <v>588</v>
      </c>
      <c r="AL181" s="222" t="s">
        <v>589</v>
      </c>
      <c r="AM181" s="222" t="s">
        <v>590</v>
      </c>
      <c r="AN181" s="222" t="s">
        <v>591</v>
      </c>
      <c r="AO181" s="222" t="s">
        <v>592</v>
      </c>
      <c r="AP181" s="222" t="s">
        <v>593</v>
      </c>
      <c r="AQ181" s="222" t="s">
        <v>594</v>
      </c>
      <c r="AR181" s="222" t="s">
        <v>595</v>
      </c>
    </row>
    <row r="182" spans="26:44" x14ac:dyDescent="0.25">
      <c r="Z182">
        <v>2292088</v>
      </c>
      <c r="AA182" t="s">
        <v>603</v>
      </c>
      <c r="AB182" t="s">
        <v>35</v>
      </c>
      <c r="AC182" t="s">
        <v>647</v>
      </c>
      <c r="AD182" t="s">
        <v>647</v>
      </c>
      <c r="AE182" t="s">
        <v>648</v>
      </c>
      <c r="AF182" t="s">
        <v>606</v>
      </c>
      <c r="AG182" t="s">
        <v>600</v>
      </c>
      <c r="AH182" t="s">
        <v>236</v>
      </c>
      <c r="AI182">
        <v>18</v>
      </c>
      <c r="AJ182">
        <v>14</v>
      </c>
      <c r="AK182">
        <v>60</v>
      </c>
      <c r="AL182">
        <v>89</v>
      </c>
      <c r="AN182">
        <v>968</v>
      </c>
      <c r="AO182" s="132">
        <v>41061</v>
      </c>
      <c r="AP182" s="132">
        <v>41606</v>
      </c>
      <c r="AQ182" t="s">
        <v>601</v>
      </c>
      <c r="AR182" t="s">
        <v>649</v>
      </c>
    </row>
    <row r="183" spans="26:44" x14ac:dyDescent="0.25">
      <c r="Z183">
        <v>2281936</v>
      </c>
      <c r="AA183" t="s">
        <v>696</v>
      </c>
      <c r="AB183" t="s">
        <v>703</v>
      </c>
      <c r="AC183" t="s">
        <v>704</v>
      </c>
      <c r="AD183" t="s">
        <v>704</v>
      </c>
      <c r="AF183" t="s">
        <v>606</v>
      </c>
      <c r="AG183" t="s">
        <v>600</v>
      </c>
      <c r="AH183" t="s">
        <v>236</v>
      </c>
      <c r="AI183">
        <v>18</v>
      </c>
      <c r="AJ183">
        <v>24</v>
      </c>
      <c r="AK183">
        <v>70</v>
      </c>
      <c r="AL183">
        <v>82</v>
      </c>
      <c r="AN183">
        <v>1019</v>
      </c>
      <c r="AO183" s="132">
        <v>41776</v>
      </c>
      <c r="AP183" s="132">
        <v>42663</v>
      </c>
      <c r="AQ183" t="s">
        <v>601</v>
      </c>
      <c r="AR183" t="s">
        <v>705</v>
      </c>
    </row>
    <row r="184" spans="26:44" x14ac:dyDescent="0.25">
      <c r="Z184">
        <v>2281937</v>
      </c>
      <c r="AA184" t="s">
        <v>696</v>
      </c>
      <c r="AB184" t="s">
        <v>108</v>
      </c>
      <c r="AC184" t="s">
        <v>706</v>
      </c>
      <c r="AD184" t="s">
        <v>706</v>
      </c>
      <c r="AF184" t="s">
        <v>606</v>
      </c>
      <c r="AG184" t="s">
        <v>600</v>
      </c>
      <c r="AH184" t="s">
        <v>236</v>
      </c>
      <c r="AI184">
        <v>18</v>
      </c>
      <c r="AJ184">
        <v>24</v>
      </c>
      <c r="AK184">
        <v>70</v>
      </c>
      <c r="AL184">
        <v>82</v>
      </c>
      <c r="AN184">
        <v>1019</v>
      </c>
      <c r="AO184" s="132">
        <v>41776</v>
      </c>
      <c r="AP184" s="132">
        <v>42663</v>
      </c>
      <c r="AQ184" t="s">
        <v>601</v>
      </c>
      <c r="AR184" t="s">
        <v>707</v>
      </c>
    </row>
    <row r="185" spans="26:44" x14ac:dyDescent="0.25">
      <c r="Z185">
        <v>2281938</v>
      </c>
      <c r="AA185" t="s">
        <v>696</v>
      </c>
      <c r="AB185" t="s">
        <v>703</v>
      </c>
      <c r="AC185" t="s">
        <v>708</v>
      </c>
      <c r="AD185" t="s">
        <v>708</v>
      </c>
      <c r="AF185" t="s">
        <v>606</v>
      </c>
      <c r="AG185" t="s">
        <v>600</v>
      </c>
      <c r="AH185" t="s">
        <v>236</v>
      </c>
      <c r="AI185">
        <v>18</v>
      </c>
      <c r="AJ185">
        <v>19</v>
      </c>
      <c r="AK185">
        <v>90</v>
      </c>
      <c r="AL185">
        <v>80</v>
      </c>
      <c r="AN185">
        <v>1059</v>
      </c>
      <c r="AO185" s="132">
        <v>41776</v>
      </c>
      <c r="AP185" s="132">
        <v>42663</v>
      </c>
      <c r="AQ185" t="s">
        <v>601</v>
      </c>
      <c r="AR185" t="s">
        <v>709</v>
      </c>
    </row>
    <row r="186" spans="26:44" x14ac:dyDescent="0.25">
      <c r="Z186">
        <v>2281939</v>
      </c>
      <c r="AA186" t="s">
        <v>696</v>
      </c>
      <c r="AB186" t="s">
        <v>108</v>
      </c>
      <c r="AC186" t="s">
        <v>710</v>
      </c>
      <c r="AD186" t="s">
        <v>710</v>
      </c>
      <c r="AF186" t="s">
        <v>606</v>
      </c>
      <c r="AG186" t="s">
        <v>600</v>
      </c>
      <c r="AH186" t="s">
        <v>236</v>
      </c>
      <c r="AI186">
        <v>18</v>
      </c>
      <c r="AJ186">
        <v>19</v>
      </c>
      <c r="AK186">
        <v>90</v>
      </c>
      <c r="AL186">
        <v>80</v>
      </c>
      <c r="AN186">
        <v>1059</v>
      </c>
      <c r="AO186" s="132">
        <v>41776</v>
      </c>
      <c r="AP186" s="132">
        <v>42663</v>
      </c>
      <c r="AQ186" t="s">
        <v>601</v>
      </c>
      <c r="AR186" t="s">
        <v>711</v>
      </c>
    </row>
    <row r="187" spans="26:44" x14ac:dyDescent="0.25">
      <c r="Z187">
        <v>2281955</v>
      </c>
      <c r="AA187" t="s">
        <v>696</v>
      </c>
      <c r="AB187" t="s">
        <v>108</v>
      </c>
      <c r="AC187" t="s">
        <v>719</v>
      </c>
      <c r="AD187" t="s">
        <v>719</v>
      </c>
      <c r="AF187" t="s">
        <v>606</v>
      </c>
      <c r="AG187" t="s">
        <v>600</v>
      </c>
      <c r="AH187" t="s">
        <v>236</v>
      </c>
      <c r="AI187">
        <v>18</v>
      </c>
      <c r="AJ187">
        <v>14</v>
      </c>
      <c r="AK187">
        <v>60</v>
      </c>
      <c r="AL187">
        <v>90</v>
      </c>
      <c r="AN187">
        <v>925</v>
      </c>
      <c r="AO187" s="132">
        <v>40756</v>
      </c>
      <c r="AP187" s="132">
        <v>42663</v>
      </c>
      <c r="AQ187" t="s">
        <v>601</v>
      </c>
      <c r="AR187" t="s">
        <v>713</v>
      </c>
    </row>
    <row r="188" spans="26:44" x14ac:dyDescent="0.25">
      <c r="Z188">
        <v>2281956</v>
      </c>
      <c r="AA188" t="s">
        <v>696</v>
      </c>
      <c r="AB188" t="s">
        <v>108</v>
      </c>
      <c r="AC188" t="s">
        <v>720</v>
      </c>
      <c r="AD188" t="s">
        <v>720</v>
      </c>
      <c r="AF188" t="s">
        <v>606</v>
      </c>
      <c r="AG188" t="s">
        <v>600</v>
      </c>
      <c r="AH188" t="s">
        <v>236</v>
      </c>
      <c r="AI188">
        <v>18</v>
      </c>
      <c r="AJ188">
        <v>14</v>
      </c>
      <c r="AK188">
        <v>60</v>
      </c>
      <c r="AL188">
        <v>90</v>
      </c>
      <c r="AN188">
        <v>925</v>
      </c>
      <c r="AO188" s="132">
        <v>40756</v>
      </c>
      <c r="AP188" s="132">
        <v>42663</v>
      </c>
      <c r="AQ188" t="s">
        <v>601</v>
      </c>
      <c r="AR188" t="s">
        <v>713</v>
      </c>
    </row>
    <row r="189" spans="26:44" x14ac:dyDescent="0.25">
      <c r="Z189">
        <v>2281957</v>
      </c>
      <c r="AA189" t="s">
        <v>696</v>
      </c>
      <c r="AB189" t="s">
        <v>108</v>
      </c>
      <c r="AC189" t="s">
        <v>721</v>
      </c>
      <c r="AD189" t="s">
        <v>721</v>
      </c>
      <c r="AF189" t="s">
        <v>606</v>
      </c>
      <c r="AG189" t="s">
        <v>600</v>
      </c>
      <c r="AH189" t="s">
        <v>236</v>
      </c>
      <c r="AI189">
        <v>18</v>
      </c>
      <c r="AJ189">
        <v>14</v>
      </c>
      <c r="AK189">
        <v>60</v>
      </c>
      <c r="AL189">
        <v>90</v>
      </c>
      <c r="AN189">
        <v>925</v>
      </c>
      <c r="AO189" s="132">
        <v>40756</v>
      </c>
      <c r="AP189" s="132">
        <v>42663</v>
      </c>
      <c r="AQ189" t="s">
        <v>601</v>
      </c>
      <c r="AR189" t="s">
        <v>713</v>
      </c>
    </row>
    <row r="190" spans="26:44" x14ac:dyDescent="0.25">
      <c r="Z190">
        <v>2280977</v>
      </c>
      <c r="AA190" t="s">
        <v>732</v>
      </c>
      <c r="AB190" t="s">
        <v>733</v>
      </c>
      <c r="AC190" t="s">
        <v>734</v>
      </c>
      <c r="AD190" t="s">
        <v>734</v>
      </c>
      <c r="AF190" t="s">
        <v>599</v>
      </c>
      <c r="AG190" t="s">
        <v>600</v>
      </c>
      <c r="AH190" t="s">
        <v>236</v>
      </c>
      <c r="AI190">
        <v>18</v>
      </c>
      <c r="AJ190">
        <v>32</v>
      </c>
      <c r="AK190">
        <v>40</v>
      </c>
      <c r="AL190">
        <v>92</v>
      </c>
      <c r="AN190">
        <v>519</v>
      </c>
      <c r="AO190" s="132">
        <v>38443</v>
      </c>
      <c r="AP190" s="132">
        <v>40703</v>
      </c>
      <c r="AQ190" t="s">
        <v>601</v>
      </c>
      <c r="AR190" t="s">
        <v>735</v>
      </c>
    </row>
    <row r="191" spans="26:44" x14ac:dyDescent="0.25">
      <c r="Z191">
        <v>2280978</v>
      </c>
      <c r="AA191" t="s">
        <v>732</v>
      </c>
      <c r="AB191" t="s">
        <v>733</v>
      </c>
      <c r="AC191" t="s">
        <v>736</v>
      </c>
      <c r="AD191" t="s">
        <v>736</v>
      </c>
      <c r="AF191" t="s">
        <v>599</v>
      </c>
      <c r="AG191" t="s">
        <v>600</v>
      </c>
      <c r="AH191" t="s">
        <v>236</v>
      </c>
      <c r="AI191">
        <v>18</v>
      </c>
      <c r="AJ191">
        <v>32</v>
      </c>
      <c r="AK191">
        <v>40</v>
      </c>
      <c r="AL191">
        <v>92</v>
      </c>
      <c r="AN191">
        <v>519</v>
      </c>
      <c r="AO191" s="132">
        <v>38443</v>
      </c>
      <c r="AP191" s="132">
        <v>40703</v>
      </c>
      <c r="AQ191" t="s">
        <v>601</v>
      </c>
      <c r="AR191" t="s">
        <v>737</v>
      </c>
    </row>
    <row r="192" spans="26:44" x14ac:dyDescent="0.25">
      <c r="Z192">
        <v>2280979</v>
      </c>
      <c r="AA192" t="s">
        <v>732</v>
      </c>
      <c r="AB192" t="s">
        <v>733</v>
      </c>
      <c r="AC192" t="s">
        <v>738</v>
      </c>
      <c r="AD192" t="s">
        <v>738</v>
      </c>
      <c r="AF192" t="s">
        <v>599</v>
      </c>
      <c r="AG192" t="s">
        <v>600</v>
      </c>
      <c r="AH192" t="s">
        <v>236</v>
      </c>
      <c r="AI192">
        <v>18</v>
      </c>
      <c r="AJ192">
        <v>32</v>
      </c>
      <c r="AK192">
        <v>40</v>
      </c>
      <c r="AL192">
        <v>93</v>
      </c>
      <c r="AN192">
        <v>419</v>
      </c>
      <c r="AO192" s="132">
        <v>38443</v>
      </c>
      <c r="AP192" s="132">
        <v>40703</v>
      </c>
      <c r="AQ192" t="s">
        <v>601</v>
      </c>
      <c r="AR192" t="s">
        <v>739</v>
      </c>
    </row>
    <row r="193" spans="26:44" x14ac:dyDescent="0.25">
      <c r="Z193">
        <v>2280980</v>
      </c>
      <c r="AA193" t="s">
        <v>732</v>
      </c>
      <c r="AB193" t="s">
        <v>733</v>
      </c>
      <c r="AC193" t="s">
        <v>740</v>
      </c>
      <c r="AD193" t="s">
        <v>740</v>
      </c>
      <c r="AF193" t="s">
        <v>599</v>
      </c>
      <c r="AG193" t="s">
        <v>600</v>
      </c>
      <c r="AH193" t="s">
        <v>236</v>
      </c>
      <c r="AI193">
        <v>18</v>
      </c>
      <c r="AJ193">
        <v>32</v>
      </c>
      <c r="AK193">
        <v>40</v>
      </c>
      <c r="AL193">
        <v>93</v>
      </c>
      <c r="AN193">
        <v>419</v>
      </c>
      <c r="AO193" s="132">
        <v>38443</v>
      </c>
      <c r="AP193" s="132">
        <v>40703</v>
      </c>
      <c r="AQ193" t="s">
        <v>601</v>
      </c>
      <c r="AR193" t="s">
        <v>741</v>
      </c>
    </row>
    <row r="194" spans="26:44" x14ac:dyDescent="0.25">
      <c r="Z194">
        <v>2280981</v>
      </c>
      <c r="AA194" t="s">
        <v>732</v>
      </c>
      <c r="AB194" t="s">
        <v>733</v>
      </c>
      <c r="AC194" t="s">
        <v>742</v>
      </c>
      <c r="AD194" t="s">
        <v>742</v>
      </c>
      <c r="AF194" t="s">
        <v>599</v>
      </c>
      <c r="AG194" t="s">
        <v>600</v>
      </c>
      <c r="AH194" t="s">
        <v>236</v>
      </c>
      <c r="AI194">
        <v>18</v>
      </c>
      <c r="AJ194">
        <v>32</v>
      </c>
      <c r="AK194">
        <v>40</v>
      </c>
      <c r="AL194">
        <v>93</v>
      </c>
      <c r="AN194">
        <v>419</v>
      </c>
      <c r="AO194" s="132">
        <v>38443</v>
      </c>
      <c r="AP194" s="132">
        <v>40703</v>
      </c>
      <c r="AQ194" t="s">
        <v>601</v>
      </c>
      <c r="AR194" t="s">
        <v>743</v>
      </c>
    </row>
    <row r="195" spans="26:44" x14ac:dyDescent="0.25">
      <c r="Z195">
        <v>2280982</v>
      </c>
      <c r="AA195" t="s">
        <v>732</v>
      </c>
      <c r="AB195" t="s">
        <v>733</v>
      </c>
      <c r="AC195" t="s">
        <v>744</v>
      </c>
      <c r="AD195" t="s">
        <v>744</v>
      </c>
      <c r="AF195" t="s">
        <v>599</v>
      </c>
      <c r="AG195" t="s">
        <v>600</v>
      </c>
      <c r="AH195" t="s">
        <v>236</v>
      </c>
      <c r="AI195">
        <v>18</v>
      </c>
      <c r="AJ195">
        <v>32</v>
      </c>
      <c r="AK195">
        <v>40</v>
      </c>
      <c r="AL195">
        <v>93</v>
      </c>
      <c r="AN195">
        <v>419</v>
      </c>
      <c r="AO195" s="132">
        <v>38443</v>
      </c>
      <c r="AP195" s="132">
        <v>40703</v>
      </c>
      <c r="AQ195" t="s">
        <v>601</v>
      </c>
      <c r="AR195" t="s">
        <v>745</v>
      </c>
    </row>
    <row r="196" spans="26:44" x14ac:dyDescent="0.25">
      <c r="Z196">
        <v>2280983</v>
      </c>
      <c r="AA196" t="s">
        <v>732</v>
      </c>
      <c r="AB196" t="s">
        <v>733</v>
      </c>
      <c r="AC196" t="s">
        <v>746</v>
      </c>
      <c r="AD196" t="s">
        <v>746</v>
      </c>
      <c r="AE196" t="s">
        <v>747</v>
      </c>
      <c r="AF196" t="s">
        <v>599</v>
      </c>
      <c r="AG196" t="s">
        <v>600</v>
      </c>
      <c r="AH196" t="s">
        <v>236</v>
      </c>
      <c r="AI196">
        <v>22</v>
      </c>
      <c r="AJ196">
        <v>34</v>
      </c>
      <c r="AK196">
        <v>60</v>
      </c>
      <c r="AL196">
        <v>83</v>
      </c>
      <c r="AN196">
        <v>504</v>
      </c>
      <c r="AO196" s="132">
        <v>38443</v>
      </c>
      <c r="AP196" s="132">
        <v>40703</v>
      </c>
      <c r="AQ196" t="s">
        <v>601</v>
      </c>
      <c r="AR196" t="s">
        <v>748</v>
      </c>
    </row>
    <row r="197" spans="26:44" x14ac:dyDescent="0.25">
      <c r="Z197">
        <v>2280985</v>
      </c>
      <c r="AA197" t="s">
        <v>732</v>
      </c>
      <c r="AB197" t="s">
        <v>733</v>
      </c>
      <c r="AC197" t="s">
        <v>749</v>
      </c>
      <c r="AD197" t="s">
        <v>749</v>
      </c>
      <c r="AF197" t="s">
        <v>599</v>
      </c>
      <c r="AG197" t="s">
        <v>600</v>
      </c>
      <c r="AH197" t="s">
        <v>236</v>
      </c>
      <c r="AI197">
        <v>22</v>
      </c>
      <c r="AJ197">
        <v>34</v>
      </c>
      <c r="AK197">
        <v>60</v>
      </c>
      <c r="AL197">
        <v>87</v>
      </c>
      <c r="AN197">
        <v>469</v>
      </c>
      <c r="AO197" s="132">
        <v>38443</v>
      </c>
      <c r="AP197" s="132">
        <v>40703</v>
      </c>
      <c r="AQ197" t="s">
        <v>601</v>
      </c>
      <c r="AR197" t="s">
        <v>750</v>
      </c>
    </row>
    <row r="198" spans="26:44" x14ac:dyDescent="0.25">
      <c r="Z198">
        <v>2280986</v>
      </c>
      <c r="AA198" t="s">
        <v>732</v>
      </c>
      <c r="AB198" t="s">
        <v>733</v>
      </c>
      <c r="AC198" t="s">
        <v>751</v>
      </c>
      <c r="AD198" t="s">
        <v>751</v>
      </c>
      <c r="AF198" t="s">
        <v>599</v>
      </c>
      <c r="AG198" t="s">
        <v>600</v>
      </c>
      <c r="AH198" t="s">
        <v>236</v>
      </c>
      <c r="AI198">
        <v>22</v>
      </c>
      <c r="AJ198">
        <v>34</v>
      </c>
      <c r="AK198">
        <v>60</v>
      </c>
      <c r="AL198">
        <v>87</v>
      </c>
      <c r="AN198">
        <v>469</v>
      </c>
      <c r="AO198" s="132">
        <v>38443</v>
      </c>
      <c r="AP198" s="132">
        <v>40703</v>
      </c>
      <c r="AQ198" t="s">
        <v>601</v>
      </c>
      <c r="AR198" t="s">
        <v>752</v>
      </c>
    </row>
    <row r="199" spans="26:44" x14ac:dyDescent="0.25">
      <c r="Z199">
        <v>2280987</v>
      </c>
      <c r="AA199" t="s">
        <v>732</v>
      </c>
      <c r="AB199" t="s">
        <v>733</v>
      </c>
      <c r="AC199" t="s">
        <v>753</v>
      </c>
      <c r="AD199" t="s">
        <v>753</v>
      </c>
      <c r="AF199" t="s">
        <v>599</v>
      </c>
      <c r="AG199" t="s">
        <v>600</v>
      </c>
      <c r="AH199" t="s">
        <v>236</v>
      </c>
      <c r="AI199">
        <v>22</v>
      </c>
      <c r="AJ199">
        <v>34</v>
      </c>
      <c r="AK199">
        <v>60</v>
      </c>
      <c r="AL199">
        <v>87</v>
      </c>
      <c r="AN199">
        <v>469</v>
      </c>
      <c r="AO199" s="132">
        <v>41640</v>
      </c>
      <c r="AP199" s="132">
        <v>41929</v>
      </c>
      <c r="AQ199" t="s">
        <v>601</v>
      </c>
      <c r="AR199" t="s">
        <v>754</v>
      </c>
    </row>
    <row r="200" spans="26:44" x14ac:dyDescent="0.25">
      <c r="Z200">
        <v>2280988</v>
      </c>
      <c r="AA200" t="s">
        <v>732</v>
      </c>
      <c r="AB200" t="s">
        <v>733</v>
      </c>
      <c r="AC200" t="s">
        <v>755</v>
      </c>
      <c r="AD200" t="s">
        <v>755</v>
      </c>
      <c r="AF200" t="s">
        <v>599</v>
      </c>
      <c r="AG200" t="s">
        <v>600</v>
      </c>
      <c r="AH200" t="s">
        <v>236</v>
      </c>
      <c r="AI200">
        <v>22</v>
      </c>
      <c r="AJ200">
        <v>34</v>
      </c>
      <c r="AK200">
        <v>60</v>
      </c>
      <c r="AL200">
        <v>87</v>
      </c>
      <c r="AN200">
        <v>469</v>
      </c>
      <c r="AO200" s="132">
        <v>41640</v>
      </c>
      <c r="AP200" s="132">
        <v>41929</v>
      </c>
      <c r="AQ200" t="s">
        <v>601</v>
      </c>
      <c r="AR200" t="s">
        <v>756</v>
      </c>
    </row>
    <row r="201" spans="26:44" x14ac:dyDescent="0.25">
      <c r="Z201">
        <v>2280994</v>
      </c>
      <c r="AA201" t="s">
        <v>732</v>
      </c>
      <c r="AB201" t="s">
        <v>733</v>
      </c>
      <c r="AC201" t="s">
        <v>767</v>
      </c>
      <c r="AD201" t="s">
        <v>767</v>
      </c>
      <c r="AE201" t="s">
        <v>768</v>
      </c>
      <c r="AF201" t="s">
        <v>606</v>
      </c>
      <c r="AG201" t="s">
        <v>600</v>
      </c>
      <c r="AH201" t="s">
        <v>236</v>
      </c>
      <c r="AI201">
        <v>22</v>
      </c>
      <c r="AJ201">
        <v>35</v>
      </c>
      <c r="AK201">
        <v>85</v>
      </c>
      <c r="AL201">
        <v>88</v>
      </c>
      <c r="AN201">
        <v>1006</v>
      </c>
      <c r="AO201" s="132">
        <v>41640</v>
      </c>
      <c r="AP201" s="132">
        <v>43686</v>
      </c>
      <c r="AQ201" t="s">
        <v>601</v>
      </c>
      <c r="AR201" t="s">
        <v>769</v>
      </c>
    </row>
    <row r="202" spans="26:44" x14ac:dyDescent="0.25">
      <c r="Z202">
        <v>2280997</v>
      </c>
      <c r="AA202" t="s">
        <v>732</v>
      </c>
      <c r="AB202" t="s">
        <v>733</v>
      </c>
      <c r="AC202" t="s">
        <v>770</v>
      </c>
      <c r="AD202" t="s">
        <v>770</v>
      </c>
      <c r="AE202" t="s">
        <v>771</v>
      </c>
      <c r="AF202" t="s">
        <v>606</v>
      </c>
      <c r="AG202" t="s">
        <v>600</v>
      </c>
      <c r="AH202" t="s">
        <v>236</v>
      </c>
      <c r="AI202">
        <v>22</v>
      </c>
      <c r="AJ202">
        <v>35</v>
      </c>
      <c r="AK202">
        <v>85</v>
      </c>
      <c r="AL202">
        <v>93</v>
      </c>
      <c r="AN202">
        <v>921</v>
      </c>
      <c r="AO202" s="132">
        <v>41640</v>
      </c>
      <c r="AP202" s="132">
        <v>43595</v>
      </c>
      <c r="AQ202" t="s">
        <v>601</v>
      </c>
      <c r="AR202" t="s">
        <v>772</v>
      </c>
    </row>
    <row r="203" spans="26:44" x14ac:dyDescent="0.25">
      <c r="Z203">
        <v>2280476</v>
      </c>
      <c r="AA203" t="s">
        <v>779</v>
      </c>
      <c r="AB203" t="s">
        <v>780</v>
      </c>
      <c r="AC203" t="s">
        <v>781</v>
      </c>
      <c r="AD203" t="s">
        <v>781</v>
      </c>
      <c r="AE203" t="s">
        <v>782</v>
      </c>
      <c r="AF203" t="s">
        <v>606</v>
      </c>
      <c r="AG203" t="s">
        <v>600</v>
      </c>
      <c r="AH203" t="s">
        <v>236</v>
      </c>
      <c r="AI203">
        <v>18</v>
      </c>
      <c r="AJ203">
        <v>18</v>
      </c>
      <c r="AK203">
        <v>100</v>
      </c>
      <c r="AL203">
        <v>88</v>
      </c>
      <c r="AN203">
        <v>1046</v>
      </c>
      <c r="AO203" s="132">
        <v>35636</v>
      </c>
      <c r="AP203" s="132">
        <v>41821</v>
      </c>
      <c r="AQ203" t="s">
        <v>652</v>
      </c>
      <c r="AR203" t="s">
        <v>783</v>
      </c>
    </row>
    <row r="204" spans="26:44" x14ac:dyDescent="0.25">
      <c r="Z204">
        <v>2296293</v>
      </c>
      <c r="AA204" t="s">
        <v>817</v>
      </c>
      <c r="AB204" t="s">
        <v>209</v>
      </c>
      <c r="AC204" t="s">
        <v>846</v>
      </c>
      <c r="AD204" t="s">
        <v>846</v>
      </c>
      <c r="AE204" t="s">
        <v>847</v>
      </c>
      <c r="AF204" t="s">
        <v>606</v>
      </c>
      <c r="AG204" t="s">
        <v>600</v>
      </c>
      <c r="AH204" t="s">
        <v>236</v>
      </c>
      <c r="AI204">
        <v>20</v>
      </c>
      <c r="AJ204">
        <v>18</v>
      </c>
      <c r="AK204">
        <v>85</v>
      </c>
      <c r="AL204">
        <v>88</v>
      </c>
      <c r="AN204">
        <v>1080</v>
      </c>
      <c r="AO204" s="132">
        <v>42636</v>
      </c>
      <c r="AP204" s="132">
        <v>42507</v>
      </c>
      <c r="AQ204" t="s">
        <v>601</v>
      </c>
      <c r="AR204" t="s">
        <v>848</v>
      </c>
    </row>
    <row r="208" spans="26:44" x14ac:dyDescent="0.25">
      <c r="Z208" s="176" t="s">
        <v>1503</v>
      </c>
      <c r="AH208" s="169" t="s">
        <v>479</v>
      </c>
      <c r="AI208" s="130">
        <f>COUNTA(AI$216:AI$275)</f>
        <v>60</v>
      </c>
      <c r="AJ208" s="130">
        <f t="shared" ref="AJ208:AN208" si="10">COUNTA(AJ$216:AJ$275)</f>
        <v>60</v>
      </c>
      <c r="AK208" s="130">
        <f t="shared" si="10"/>
        <v>60</v>
      </c>
      <c r="AL208" s="130">
        <f t="shared" si="10"/>
        <v>60</v>
      </c>
      <c r="AM208" s="130"/>
      <c r="AN208" s="130">
        <f t="shared" si="10"/>
        <v>60</v>
      </c>
    </row>
    <row r="209" spans="26:44" x14ac:dyDescent="0.25">
      <c r="AH209" s="169" t="s">
        <v>480</v>
      </c>
      <c r="AI209" s="214">
        <f>AVERAGE(AI$216:AI$275)</f>
        <v>15.983333333333333</v>
      </c>
      <c r="AJ209" s="214">
        <f t="shared" ref="AJ209:AN209" si="11">AVERAGE(AJ$216:AJ$275)</f>
        <v>18.833333333333332</v>
      </c>
      <c r="AK209" s="214">
        <f t="shared" si="11"/>
        <v>52.466666666666669</v>
      </c>
      <c r="AL209" s="461">
        <f>AVERAGE(AL$216:AL$275)/100</f>
        <v>0.87083333333333324</v>
      </c>
      <c r="AM209" s="214"/>
      <c r="AN209" s="214">
        <f t="shared" si="11"/>
        <v>712.95</v>
      </c>
    </row>
    <row r="210" spans="26:44" x14ac:dyDescent="0.25">
      <c r="AH210" s="169" t="s">
        <v>375</v>
      </c>
      <c r="AI210" s="214">
        <f>MEDIAN(AI$216:AI$275)</f>
        <v>15</v>
      </c>
      <c r="AJ210" s="214">
        <f t="shared" ref="AJ210:AN210" si="12">MEDIAN(AJ$216:AJ$275)</f>
        <v>16.5</v>
      </c>
      <c r="AK210" s="214">
        <f t="shared" si="12"/>
        <v>50</v>
      </c>
      <c r="AL210" s="461">
        <f>MEDIAN(AL$216:AL$275)/100</f>
        <v>0.87</v>
      </c>
      <c r="AM210" s="214"/>
      <c r="AN210" s="214">
        <f t="shared" si="12"/>
        <v>676</v>
      </c>
    </row>
    <row r="211" spans="26:44" x14ac:dyDescent="0.25">
      <c r="AH211" s="169" t="s">
        <v>376</v>
      </c>
      <c r="AI211" s="214">
        <f>MIN(AI$216:AI$275)</f>
        <v>12</v>
      </c>
      <c r="AJ211" s="214">
        <f t="shared" ref="AJ211:AN211" si="13">MIN(AJ$216:AJ$275)</f>
        <v>6</v>
      </c>
      <c r="AK211" s="214">
        <f t="shared" si="13"/>
        <v>30</v>
      </c>
      <c r="AL211" s="461">
        <f>MIN(AL$216:AL$275)/100</f>
        <v>0.8</v>
      </c>
      <c r="AM211" s="214"/>
      <c r="AN211" s="214">
        <f t="shared" si="13"/>
        <v>419</v>
      </c>
    </row>
    <row r="212" spans="26:44" x14ac:dyDescent="0.25">
      <c r="AH212" s="169" t="s">
        <v>377</v>
      </c>
      <c r="AI212" s="214">
        <f>MAX(AI$216:AI$275)</f>
        <v>22</v>
      </c>
      <c r="AJ212" s="214">
        <f t="shared" ref="AJ212:AN212" si="14">MAX(AJ$216:AJ$275)</f>
        <v>35</v>
      </c>
      <c r="AK212" s="214">
        <f t="shared" si="14"/>
        <v>100</v>
      </c>
      <c r="AL212" s="461">
        <f>MAX(AL$216:AL$275)/100</f>
        <v>0.93</v>
      </c>
      <c r="AM212" s="214"/>
      <c r="AN212" s="214">
        <f t="shared" si="14"/>
        <v>1080</v>
      </c>
    </row>
    <row r="215" spans="26:44" ht="75" x14ac:dyDescent="0.25">
      <c r="Z215" s="222" t="s">
        <v>578</v>
      </c>
      <c r="AA215" s="222" t="s">
        <v>579</v>
      </c>
      <c r="AB215" s="222" t="s">
        <v>580</v>
      </c>
      <c r="AC215" s="222" t="s">
        <v>581</v>
      </c>
      <c r="AD215" s="222" t="s">
        <v>12</v>
      </c>
      <c r="AE215" s="222" t="s">
        <v>582</v>
      </c>
      <c r="AF215" s="222" t="s">
        <v>583</v>
      </c>
      <c r="AG215" s="222" t="s">
        <v>584</v>
      </c>
      <c r="AH215" s="222" t="s">
        <v>585</v>
      </c>
      <c r="AI215" s="222" t="s">
        <v>586</v>
      </c>
      <c r="AJ215" s="222" t="s">
        <v>587</v>
      </c>
      <c r="AK215" s="222" t="s">
        <v>588</v>
      </c>
      <c r="AL215" s="222" t="s">
        <v>589</v>
      </c>
      <c r="AM215" s="222" t="s">
        <v>590</v>
      </c>
      <c r="AN215" s="222" t="s">
        <v>591</v>
      </c>
      <c r="AO215" s="222" t="s">
        <v>592</v>
      </c>
      <c r="AP215" s="222" t="s">
        <v>593</v>
      </c>
      <c r="AQ215" s="222" t="s">
        <v>594</v>
      </c>
      <c r="AR215" s="222" t="s">
        <v>595</v>
      </c>
    </row>
    <row r="216" spans="26:44" x14ac:dyDescent="0.25">
      <c r="Z216">
        <v>2280472</v>
      </c>
      <c r="AA216" t="s">
        <v>603</v>
      </c>
      <c r="AB216" t="s">
        <v>35</v>
      </c>
      <c r="AC216" t="s">
        <v>611</v>
      </c>
      <c r="AD216" t="s">
        <v>611</v>
      </c>
      <c r="AE216" t="s">
        <v>612</v>
      </c>
      <c r="AF216" t="s">
        <v>599</v>
      </c>
      <c r="AG216" t="s">
        <v>600</v>
      </c>
      <c r="AH216" t="s">
        <v>236</v>
      </c>
      <c r="AI216">
        <v>13</v>
      </c>
      <c r="AJ216">
        <v>16</v>
      </c>
      <c r="AK216">
        <v>33</v>
      </c>
      <c r="AL216">
        <v>91</v>
      </c>
      <c r="AN216">
        <v>792</v>
      </c>
      <c r="AO216" s="132">
        <v>40513</v>
      </c>
      <c r="AP216" s="132">
        <v>40743</v>
      </c>
      <c r="AQ216" t="s">
        <v>601</v>
      </c>
      <c r="AR216" t="s">
        <v>613</v>
      </c>
    </row>
    <row r="217" spans="26:44" x14ac:dyDescent="0.25">
      <c r="Z217">
        <v>2280474</v>
      </c>
      <c r="AA217" t="s">
        <v>603</v>
      </c>
      <c r="AB217" t="s">
        <v>35</v>
      </c>
      <c r="AC217" t="s">
        <v>617</v>
      </c>
      <c r="AD217" t="s">
        <v>618</v>
      </c>
      <c r="AE217" t="s">
        <v>619</v>
      </c>
      <c r="AF217" t="s">
        <v>599</v>
      </c>
      <c r="AG217" t="s">
        <v>600</v>
      </c>
      <c r="AH217" t="s">
        <v>236</v>
      </c>
      <c r="AI217">
        <v>14</v>
      </c>
      <c r="AJ217">
        <v>14</v>
      </c>
      <c r="AK217">
        <v>50</v>
      </c>
      <c r="AL217">
        <v>81</v>
      </c>
      <c r="AN217">
        <v>931</v>
      </c>
      <c r="AO217" s="132">
        <v>40513</v>
      </c>
      <c r="AP217" s="132">
        <v>40723</v>
      </c>
      <c r="AQ217" t="s">
        <v>601</v>
      </c>
      <c r="AR217" t="s">
        <v>620</v>
      </c>
    </row>
    <row r="218" spans="26:44" x14ac:dyDescent="0.25">
      <c r="Z218">
        <v>2280475</v>
      </c>
      <c r="AA218" t="s">
        <v>603</v>
      </c>
      <c r="AB218" t="s">
        <v>35</v>
      </c>
      <c r="AC218" t="s">
        <v>621</v>
      </c>
      <c r="AD218" t="s">
        <v>621</v>
      </c>
      <c r="AE218" t="s">
        <v>622</v>
      </c>
      <c r="AF218" t="s">
        <v>599</v>
      </c>
      <c r="AG218" t="s">
        <v>600</v>
      </c>
      <c r="AH218" t="s">
        <v>236</v>
      </c>
      <c r="AI218">
        <v>14</v>
      </c>
      <c r="AJ218">
        <v>17</v>
      </c>
      <c r="AK218">
        <v>50</v>
      </c>
      <c r="AL218">
        <v>83</v>
      </c>
      <c r="AN218">
        <v>783</v>
      </c>
      <c r="AO218" s="132">
        <v>40513</v>
      </c>
      <c r="AP218" s="132">
        <v>40753</v>
      </c>
      <c r="AQ218" t="s">
        <v>601</v>
      </c>
      <c r="AR218" t="s">
        <v>623</v>
      </c>
    </row>
    <row r="219" spans="26:44" x14ac:dyDescent="0.25">
      <c r="Z219">
        <v>2280531</v>
      </c>
      <c r="AA219" t="s">
        <v>603</v>
      </c>
      <c r="AB219" t="s">
        <v>35</v>
      </c>
      <c r="AC219" t="s">
        <v>624</v>
      </c>
      <c r="AD219" t="s">
        <v>624</v>
      </c>
      <c r="AE219" t="s">
        <v>625</v>
      </c>
      <c r="AF219" t="s">
        <v>599</v>
      </c>
      <c r="AG219" t="s">
        <v>600</v>
      </c>
      <c r="AH219" t="s">
        <v>236</v>
      </c>
      <c r="AI219">
        <v>14</v>
      </c>
      <c r="AJ219">
        <v>17</v>
      </c>
      <c r="AK219">
        <v>50</v>
      </c>
      <c r="AL219">
        <v>86</v>
      </c>
      <c r="AN219">
        <v>591</v>
      </c>
      <c r="AO219" s="132">
        <v>40513</v>
      </c>
      <c r="AP219" s="132">
        <v>40753</v>
      </c>
      <c r="AQ219" t="s">
        <v>601</v>
      </c>
      <c r="AR219" t="s">
        <v>626</v>
      </c>
    </row>
    <row r="220" spans="26:44" x14ac:dyDescent="0.25">
      <c r="Z220">
        <v>2280692</v>
      </c>
      <c r="AA220" t="s">
        <v>603</v>
      </c>
      <c r="AB220" t="s">
        <v>35</v>
      </c>
      <c r="AC220" t="s">
        <v>634</v>
      </c>
      <c r="AD220" t="s">
        <v>634</v>
      </c>
      <c r="AE220" t="s">
        <v>635</v>
      </c>
      <c r="AF220" t="s">
        <v>636</v>
      </c>
      <c r="AG220" t="s">
        <v>600</v>
      </c>
      <c r="AH220" t="s">
        <v>236</v>
      </c>
      <c r="AI220">
        <v>13</v>
      </c>
      <c r="AJ220">
        <v>16</v>
      </c>
      <c r="AK220">
        <v>35</v>
      </c>
      <c r="AL220">
        <v>87</v>
      </c>
      <c r="AN220">
        <v>640</v>
      </c>
      <c r="AO220" s="132">
        <v>42642</v>
      </c>
      <c r="AP220" s="132">
        <v>42648</v>
      </c>
      <c r="AQ220" t="s">
        <v>601</v>
      </c>
      <c r="AR220" t="s">
        <v>637</v>
      </c>
    </row>
    <row r="221" spans="26:44" x14ac:dyDescent="0.25">
      <c r="Z221">
        <v>2280695</v>
      </c>
      <c r="AA221" t="s">
        <v>603</v>
      </c>
      <c r="AB221" t="s">
        <v>35</v>
      </c>
      <c r="AC221" t="s">
        <v>638</v>
      </c>
      <c r="AD221" t="s">
        <v>638</v>
      </c>
      <c r="AE221" t="s">
        <v>639</v>
      </c>
      <c r="AF221" t="s">
        <v>599</v>
      </c>
      <c r="AG221" t="s">
        <v>600</v>
      </c>
      <c r="AH221" t="s">
        <v>236</v>
      </c>
      <c r="AI221">
        <v>13</v>
      </c>
      <c r="AJ221">
        <v>16</v>
      </c>
      <c r="AK221">
        <v>35</v>
      </c>
      <c r="AL221">
        <v>87</v>
      </c>
      <c r="AN221">
        <v>620</v>
      </c>
      <c r="AO221" s="132">
        <v>42642</v>
      </c>
      <c r="AP221" s="132">
        <v>42642</v>
      </c>
      <c r="AQ221" t="s">
        <v>601</v>
      </c>
      <c r="AR221" t="s">
        <v>640</v>
      </c>
    </row>
    <row r="222" spans="26:44" x14ac:dyDescent="0.25">
      <c r="Z222">
        <v>2280823</v>
      </c>
      <c r="AA222" t="s">
        <v>603</v>
      </c>
      <c r="AB222" t="s">
        <v>35</v>
      </c>
      <c r="AC222" t="s">
        <v>641</v>
      </c>
      <c r="AD222" t="s">
        <v>641</v>
      </c>
      <c r="AE222" t="s">
        <v>642</v>
      </c>
      <c r="AF222" t="s">
        <v>599</v>
      </c>
      <c r="AG222" t="s">
        <v>600</v>
      </c>
      <c r="AH222" t="s">
        <v>236</v>
      </c>
      <c r="AI222">
        <v>13</v>
      </c>
      <c r="AJ222">
        <v>17</v>
      </c>
      <c r="AK222">
        <v>30</v>
      </c>
      <c r="AL222">
        <v>89</v>
      </c>
      <c r="AN222">
        <v>510</v>
      </c>
      <c r="AO222" s="132">
        <v>42642</v>
      </c>
      <c r="AP222" s="132">
        <v>42642</v>
      </c>
      <c r="AQ222" t="s">
        <v>601</v>
      </c>
      <c r="AR222" t="s">
        <v>643</v>
      </c>
    </row>
    <row r="223" spans="26:44" x14ac:dyDescent="0.25">
      <c r="Z223">
        <v>2287380</v>
      </c>
      <c r="AA223" t="s">
        <v>603</v>
      </c>
      <c r="AB223" t="s">
        <v>35</v>
      </c>
      <c r="AC223" t="s">
        <v>644</v>
      </c>
      <c r="AD223" t="s">
        <v>644</v>
      </c>
      <c r="AE223" t="s">
        <v>645</v>
      </c>
      <c r="AF223" t="s">
        <v>599</v>
      </c>
      <c r="AG223" t="s">
        <v>600</v>
      </c>
      <c r="AH223" t="s">
        <v>236</v>
      </c>
      <c r="AI223">
        <v>13</v>
      </c>
      <c r="AJ223">
        <v>16</v>
      </c>
      <c r="AK223">
        <v>30</v>
      </c>
      <c r="AL223">
        <v>87</v>
      </c>
      <c r="AN223">
        <v>590</v>
      </c>
      <c r="AO223" s="132">
        <v>42732</v>
      </c>
      <c r="AP223" s="132">
        <v>42732</v>
      </c>
      <c r="AQ223" t="s">
        <v>601</v>
      </c>
      <c r="AR223" t="s">
        <v>646</v>
      </c>
    </row>
    <row r="224" spans="26:44" x14ac:dyDescent="0.25">
      <c r="Z224">
        <v>2292088</v>
      </c>
      <c r="AA224" t="s">
        <v>603</v>
      </c>
      <c r="AB224" t="s">
        <v>35</v>
      </c>
      <c r="AC224" t="s">
        <v>647</v>
      </c>
      <c r="AD224" t="s">
        <v>647</v>
      </c>
      <c r="AE224" t="s">
        <v>648</v>
      </c>
      <c r="AF224" t="s">
        <v>606</v>
      </c>
      <c r="AG224" t="s">
        <v>600</v>
      </c>
      <c r="AH224" t="s">
        <v>236</v>
      </c>
      <c r="AI224">
        <v>18</v>
      </c>
      <c r="AJ224">
        <v>14</v>
      </c>
      <c r="AK224">
        <v>60</v>
      </c>
      <c r="AL224">
        <v>89</v>
      </c>
      <c r="AN224">
        <v>968</v>
      </c>
      <c r="AO224" s="132">
        <v>41061</v>
      </c>
      <c r="AP224" s="132">
        <v>41606</v>
      </c>
      <c r="AQ224" t="s">
        <v>601</v>
      </c>
      <c r="AR224" t="s">
        <v>649</v>
      </c>
    </row>
    <row r="225" spans="26:44" x14ac:dyDescent="0.25">
      <c r="Z225">
        <v>2292171</v>
      </c>
      <c r="AA225" t="s">
        <v>603</v>
      </c>
      <c r="AB225" t="s">
        <v>35</v>
      </c>
      <c r="AC225" t="s">
        <v>650</v>
      </c>
      <c r="AD225" t="s">
        <v>650</v>
      </c>
      <c r="AE225" t="s">
        <v>651</v>
      </c>
      <c r="AF225" t="s">
        <v>599</v>
      </c>
      <c r="AG225" t="s">
        <v>600</v>
      </c>
      <c r="AH225" t="s">
        <v>236</v>
      </c>
      <c r="AI225">
        <v>14</v>
      </c>
      <c r="AJ225">
        <v>14</v>
      </c>
      <c r="AK225">
        <v>50</v>
      </c>
      <c r="AL225">
        <v>83</v>
      </c>
      <c r="AN225">
        <v>792</v>
      </c>
      <c r="AO225" s="132">
        <v>40190</v>
      </c>
      <c r="AP225" s="132">
        <v>40582</v>
      </c>
      <c r="AQ225" t="s">
        <v>652</v>
      </c>
      <c r="AR225" t="s">
        <v>653</v>
      </c>
    </row>
    <row r="226" spans="26:44" x14ac:dyDescent="0.25">
      <c r="Z226">
        <v>2292391</v>
      </c>
      <c r="AA226" t="s">
        <v>603</v>
      </c>
      <c r="AB226" t="s">
        <v>35</v>
      </c>
      <c r="AC226" t="s">
        <v>618</v>
      </c>
      <c r="AD226" t="s">
        <v>618</v>
      </c>
      <c r="AE226" t="s">
        <v>654</v>
      </c>
      <c r="AF226" t="s">
        <v>599</v>
      </c>
      <c r="AG226" t="s">
        <v>600</v>
      </c>
      <c r="AH226" t="s">
        <v>236</v>
      </c>
      <c r="AI226">
        <v>13</v>
      </c>
      <c r="AJ226">
        <v>14</v>
      </c>
      <c r="AK226">
        <v>50</v>
      </c>
      <c r="AL226">
        <v>87</v>
      </c>
      <c r="AN226">
        <v>620</v>
      </c>
      <c r="AO226" s="132">
        <v>42736</v>
      </c>
      <c r="AP226" s="132">
        <v>42807</v>
      </c>
      <c r="AQ226" t="s">
        <v>601</v>
      </c>
      <c r="AR226" t="s">
        <v>655</v>
      </c>
    </row>
    <row r="227" spans="26:44" x14ac:dyDescent="0.25">
      <c r="Z227">
        <v>2281537</v>
      </c>
      <c r="AA227" t="s">
        <v>659</v>
      </c>
      <c r="AB227" t="s">
        <v>79</v>
      </c>
      <c r="AC227" t="s">
        <v>660</v>
      </c>
      <c r="AD227" t="s">
        <v>660</v>
      </c>
      <c r="AF227" t="s">
        <v>599</v>
      </c>
      <c r="AG227" t="s">
        <v>600</v>
      </c>
      <c r="AH227" t="s">
        <v>236</v>
      </c>
      <c r="AI227">
        <v>12</v>
      </c>
      <c r="AJ227">
        <v>13</v>
      </c>
      <c r="AK227">
        <v>48</v>
      </c>
      <c r="AL227">
        <v>84</v>
      </c>
      <c r="AN227">
        <v>800</v>
      </c>
      <c r="AO227" s="132">
        <v>42461</v>
      </c>
      <c r="AP227" s="132">
        <v>42482</v>
      </c>
      <c r="AQ227" t="s">
        <v>601</v>
      </c>
      <c r="AR227" t="s">
        <v>661</v>
      </c>
    </row>
    <row r="228" spans="26:44" x14ac:dyDescent="0.25">
      <c r="Z228">
        <v>2281798</v>
      </c>
      <c r="AA228" t="s">
        <v>659</v>
      </c>
      <c r="AB228" t="s">
        <v>79</v>
      </c>
      <c r="AC228" t="s">
        <v>662</v>
      </c>
      <c r="AD228" t="s">
        <v>662</v>
      </c>
      <c r="AF228" t="s">
        <v>599</v>
      </c>
      <c r="AG228" t="s">
        <v>600</v>
      </c>
      <c r="AH228" t="s">
        <v>236</v>
      </c>
      <c r="AI228">
        <v>14</v>
      </c>
      <c r="AJ228">
        <v>11</v>
      </c>
      <c r="AK228">
        <v>65</v>
      </c>
      <c r="AL228">
        <v>85</v>
      </c>
      <c r="AN228">
        <v>782</v>
      </c>
      <c r="AO228" s="132">
        <v>41156</v>
      </c>
      <c r="AP228" s="132">
        <v>42662</v>
      </c>
      <c r="AQ228" t="s">
        <v>601</v>
      </c>
      <c r="AR228" t="s">
        <v>663</v>
      </c>
    </row>
    <row r="229" spans="26:44" x14ac:dyDescent="0.25">
      <c r="Z229">
        <v>2281799</v>
      </c>
      <c r="AA229" t="s">
        <v>659</v>
      </c>
      <c r="AB229" t="s">
        <v>79</v>
      </c>
      <c r="AC229" t="s">
        <v>664</v>
      </c>
      <c r="AD229" t="s">
        <v>664</v>
      </c>
      <c r="AF229" t="s">
        <v>599</v>
      </c>
      <c r="AG229" t="s">
        <v>600</v>
      </c>
      <c r="AH229" t="s">
        <v>236</v>
      </c>
      <c r="AI229">
        <v>12</v>
      </c>
      <c r="AJ229">
        <v>6</v>
      </c>
      <c r="AK229">
        <v>30</v>
      </c>
      <c r="AL229">
        <v>83</v>
      </c>
      <c r="AN229">
        <v>791</v>
      </c>
      <c r="AO229" s="132">
        <v>40826</v>
      </c>
      <c r="AP229" s="132">
        <v>42662</v>
      </c>
      <c r="AQ229" t="s">
        <v>601</v>
      </c>
      <c r="AR229" t="s">
        <v>665</v>
      </c>
    </row>
    <row r="230" spans="26:44" x14ac:dyDescent="0.25">
      <c r="Z230">
        <v>2281822</v>
      </c>
      <c r="AA230" t="s">
        <v>659</v>
      </c>
      <c r="AB230" t="s">
        <v>79</v>
      </c>
      <c r="AC230" t="s">
        <v>678</v>
      </c>
      <c r="AD230" t="s">
        <v>678</v>
      </c>
      <c r="AF230" t="s">
        <v>599</v>
      </c>
      <c r="AG230" t="s">
        <v>600</v>
      </c>
      <c r="AH230" t="s">
        <v>236</v>
      </c>
      <c r="AI230">
        <v>16</v>
      </c>
      <c r="AJ230">
        <v>11</v>
      </c>
      <c r="AK230">
        <v>50</v>
      </c>
      <c r="AL230">
        <v>84</v>
      </c>
      <c r="AN230">
        <v>706</v>
      </c>
      <c r="AO230" s="132">
        <v>42648</v>
      </c>
      <c r="AP230" s="132">
        <v>42662</v>
      </c>
      <c r="AQ230" t="s">
        <v>601</v>
      </c>
      <c r="AR230" t="s">
        <v>679</v>
      </c>
    </row>
    <row r="231" spans="26:44" x14ac:dyDescent="0.25">
      <c r="Z231">
        <v>2281823</v>
      </c>
      <c r="AA231" t="s">
        <v>659</v>
      </c>
      <c r="AB231" t="s">
        <v>79</v>
      </c>
      <c r="AC231" t="s">
        <v>680</v>
      </c>
      <c r="AD231" t="s">
        <v>680</v>
      </c>
      <c r="AF231" t="s">
        <v>599</v>
      </c>
      <c r="AG231" t="s">
        <v>600</v>
      </c>
      <c r="AH231" t="s">
        <v>236</v>
      </c>
      <c r="AI231">
        <v>14</v>
      </c>
      <c r="AJ231">
        <v>11</v>
      </c>
      <c r="AK231">
        <v>62</v>
      </c>
      <c r="AL231">
        <v>85</v>
      </c>
      <c r="AN231">
        <v>709</v>
      </c>
      <c r="AO231" s="132">
        <v>42648</v>
      </c>
      <c r="AP231" s="132">
        <v>42662</v>
      </c>
      <c r="AQ231" t="s">
        <v>601</v>
      </c>
      <c r="AR231" t="s">
        <v>681</v>
      </c>
    </row>
    <row r="232" spans="26:44" x14ac:dyDescent="0.25">
      <c r="Z232">
        <v>2282166</v>
      </c>
      <c r="AA232" t="s">
        <v>659</v>
      </c>
      <c r="AB232" t="s">
        <v>79</v>
      </c>
      <c r="AC232" t="s">
        <v>686</v>
      </c>
      <c r="AD232" t="s">
        <v>687</v>
      </c>
      <c r="AF232" t="s">
        <v>636</v>
      </c>
      <c r="AG232" t="s">
        <v>600</v>
      </c>
      <c r="AH232" t="s">
        <v>236</v>
      </c>
      <c r="AI232">
        <v>14</v>
      </c>
      <c r="AJ232">
        <v>6</v>
      </c>
      <c r="AK232">
        <v>30</v>
      </c>
      <c r="AL232">
        <v>86</v>
      </c>
      <c r="AN232">
        <v>760</v>
      </c>
      <c r="AO232" s="132">
        <v>42643</v>
      </c>
      <c r="AP232" s="132">
        <v>42667</v>
      </c>
      <c r="AQ232" t="s">
        <v>601</v>
      </c>
      <c r="AR232" t="s">
        <v>688</v>
      </c>
    </row>
    <row r="233" spans="26:44" x14ac:dyDescent="0.25">
      <c r="Z233">
        <v>2282167</v>
      </c>
      <c r="AA233" t="s">
        <v>659</v>
      </c>
      <c r="AB233" t="s">
        <v>79</v>
      </c>
      <c r="AC233" t="s">
        <v>687</v>
      </c>
      <c r="AD233" t="s">
        <v>687</v>
      </c>
      <c r="AF233" t="s">
        <v>599</v>
      </c>
      <c r="AG233" t="s">
        <v>600</v>
      </c>
      <c r="AH233" t="s">
        <v>236</v>
      </c>
      <c r="AI233">
        <v>12</v>
      </c>
      <c r="AJ233">
        <v>6</v>
      </c>
      <c r="AK233">
        <v>30</v>
      </c>
      <c r="AL233">
        <v>85</v>
      </c>
      <c r="AN233">
        <v>720</v>
      </c>
      <c r="AO233" s="132">
        <v>42643</v>
      </c>
      <c r="AP233" s="132">
        <v>42667</v>
      </c>
      <c r="AQ233" t="s">
        <v>601</v>
      </c>
      <c r="AR233" t="s">
        <v>689</v>
      </c>
    </row>
    <row r="234" spans="26:44" x14ac:dyDescent="0.25">
      <c r="Z234">
        <v>2282176</v>
      </c>
      <c r="AA234" t="s">
        <v>659</v>
      </c>
      <c r="AB234" t="s">
        <v>79</v>
      </c>
      <c r="AC234" t="s">
        <v>690</v>
      </c>
      <c r="AD234" t="s">
        <v>691</v>
      </c>
      <c r="AF234" t="s">
        <v>636</v>
      </c>
      <c r="AG234" t="s">
        <v>600</v>
      </c>
      <c r="AH234" t="s">
        <v>236</v>
      </c>
      <c r="AI234">
        <v>14</v>
      </c>
      <c r="AJ234">
        <v>10</v>
      </c>
      <c r="AK234">
        <v>30</v>
      </c>
      <c r="AL234">
        <v>85</v>
      </c>
      <c r="AN234">
        <v>790</v>
      </c>
      <c r="AO234" s="132">
        <v>42643</v>
      </c>
      <c r="AP234" s="132">
        <v>42667</v>
      </c>
      <c r="AQ234" t="s">
        <v>601</v>
      </c>
      <c r="AR234" t="s">
        <v>692</v>
      </c>
    </row>
    <row r="235" spans="26:44" x14ac:dyDescent="0.25">
      <c r="Z235">
        <v>2282177</v>
      </c>
      <c r="AA235" t="s">
        <v>659</v>
      </c>
      <c r="AB235" t="s">
        <v>79</v>
      </c>
      <c r="AC235" t="s">
        <v>691</v>
      </c>
      <c r="AD235" t="s">
        <v>691</v>
      </c>
      <c r="AF235" t="s">
        <v>599</v>
      </c>
      <c r="AG235" t="s">
        <v>600</v>
      </c>
      <c r="AH235" t="s">
        <v>236</v>
      </c>
      <c r="AI235">
        <v>12</v>
      </c>
      <c r="AJ235">
        <v>10</v>
      </c>
      <c r="AK235">
        <v>30</v>
      </c>
      <c r="AL235">
        <v>87</v>
      </c>
      <c r="AN235">
        <v>730</v>
      </c>
      <c r="AO235" s="132">
        <v>42643</v>
      </c>
      <c r="AP235" s="132">
        <v>42667</v>
      </c>
      <c r="AQ235" t="s">
        <v>601</v>
      </c>
      <c r="AR235" t="s">
        <v>693</v>
      </c>
    </row>
    <row r="236" spans="26:44" x14ac:dyDescent="0.25">
      <c r="Z236">
        <v>2338743</v>
      </c>
      <c r="AA236" t="s">
        <v>659</v>
      </c>
      <c r="AB236" t="s">
        <v>79</v>
      </c>
      <c r="AC236" t="s">
        <v>694</v>
      </c>
      <c r="AD236" t="s">
        <v>694</v>
      </c>
      <c r="AF236" t="s">
        <v>599</v>
      </c>
      <c r="AG236" t="s">
        <v>600</v>
      </c>
      <c r="AH236" t="s">
        <v>236</v>
      </c>
      <c r="AI236">
        <v>12</v>
      </c>
      <c r="AJ236">
        <v>17</v>
      </c>
      <c r="AK236">
        <v>30</v>
      </c>
      <c r="AL236">
        <v>89</v>
      </c>
      <c r="AN236">
        <v>659</v>
      </c>
      <c r="AO236" s="132">
        <v>43466</v>
      </c>
      <c r="AP236" s="132">
        <v>43608</v>
      </c>
      <c r="AQ236" t="s">
        <v>652</v>
      </c>
      <c r="AR236" t="s">
        <v>695</v>
      </c>
    </row>
    <row r="237" spans="26:44" x14ac:dyDescent="0.25">
      <c r="Z237">
        <v>2281936</v>
      </c>
      <c r="AA237" t="s">
        <v>696</v>
      </c>
      <c r="AB237" t="s">
        <v>703</v>
      </c>
      <c r="AC237" t="s">
        <v>704</v>
      </c>
      <c r="AD237" t="s">
        <v>704</v>
      </c>
      <c r="AF237" t="s">
        <v>606</v>
      </c>
      <c r="AG237" t="s">
        <v>600</v>
      </c>
      <c r="AH237" t="s">
        <v>236</v>
      </c>
      <c r="AI237">
        <v>18</v>
      </c>
      <c r="AJ237">
        <v>24</v>
      </c>
      <c r="AK237">
        <v>70</v>
      </c>
      <c r="AL237">
        <v>82</v>
      </c>
      <c r="AN237">
        <v>1019</v>
      </c>
      <c r="AO237" s="132">
        <v>41776</v>
      </c>
      <c r="AP237" s="132">
        <v>42663</v>
      </c>
      <c r="AQ237" t="s">
        <v>601</v>
      </c>
      <c r="AR237" t="s">
        <v>705</v>
      </c>
    </row>
    <row r="238" spans="26:44" x14ac:dyDescent="0.25">
      <c r="Z238">
        <v>2281937</v>
      </c>
      <c r="AA238" t="s">
        <v>696</v>
      </c>
      <c r="AB238" t="s">
        <v>108</v>
      </c>
      <c r="AC238" t="s">
        <v>706</v>
      </c>
      <c r="AD238" t="s">
        <v>706</v>
      </c>
      <c r="AF238" t="s">
        <v>606</v>
      </c>
      <c r="AG238" t="s">
        <v>600</v>
      </c>
      <c r="AH238" t="s">
        <v>236</v>
      </c>
      <c r="AI238">
        <v>18</v>
      </c>
      <c r="AJ238">
        <v>24</v>
      </c>
      <c r="AK238">
        <v>70</v>
      </c>
      <c r="AL238">
        <v>82</v>
      </c>
      <c r="AN238">
        <v>1019</v>
      </c>
      <c r="AO238" s="132">
        <v>41776</v>
      </c>
      <c r="AP238" s="132">
        <v>42663</v>
      </c>
      <c r="AQ238" t="s">
        <v>601</v>
      </c>
      <c r="AR238" t="s">
        <v>707</v>
      </c>
    </row>
    <row r="239" spans="26:44" x14ac:dyDescent="0.25">
      <c r="Z239">
        <v>2281938</v>
      </c>
      <c r="AA239" t="s">
        <v>696</v>
      </c>
      <c r="AB239" t="s">
        <v>703</v>
      </c>
      <c r="AC239" t="s">
        <v>708</v>
      </c>
      <c r="AD239" t="s">
        <v>708</v>
      </c>
      <c r="AF239" t="s">
        <v>606</v>
      </c>
      <c r="AG239" t="s">
        <v>600</v>
      </c>
      <c r="AH239" t="s">
        <v>236</v>
      </c>
      <c r="AI239">
        <v>18</v>
      </c>
      <c r="AJ239">
        <v>19</v>
      </c>
      <c r="AK239">
        <v>90</v>
      </c>
      <c r="AL239">
        <v>80</v>
      </c>
      <c r="AN239">
        <v>1059</v>
      </c>
      <c r="AO239" s="132">
        <v>41776</v>
      </c>
      <c r="AP239" s="132">
        <v>42663</v>
      </c>
      <c r="AQ239" t="s">
        <v>601</v>
      </c>
      <c r="AR239" t="s">
        <v>709</v>
      </c>
    </row>
    <row r="240" spans="26:44" x14ac:dyDescent="0.25">
      <c r="Z240">
        <v>2281939</v>
      </c>
      <c r="AA240" t="s">
        <v>696</v>
      </c>
      <c r="AB240" t="s">
        <v>108</v>
      </c>
      <c r="AC240" t="s">
        <v>710</v>
      </c>
      <c r="AD240" t="s">
        <v>710</v>
      </c>
      <c r="AF240" t="s">
        <v>606</v>
      </c>
      <c r="AG240" t="s">
        <v>600</v>
      </c>
      <c r="AH240" t="s">
        <v>236</v>
      </c>
      <c r="AI240">
        <v>18</v>
      </c>
      <c r="AJ240">
        <v>19</v>
      </c>
      <c r="AK240">
        <v>90</v>
      </c>
      <c r="AL240">
        <v>80</v>
      </c>
      <c r="AN240">
        <v>1059</v>
      </c>
      <c r="AO240" s="132">
        <v>41776</v>
      </c>
      <c r="AP240" s="132">
        <v>42663</v>
      </c>
      <c r="AQ240" t="s">
        <v>601</v>
      </c>
      <c r="AR240" t="s">
        <v>711</v>
      </c>
    </row>
    <row r="241" spans="26:44" x14ac:dyDescent="0.25">
      <c r="Z241">
        <v>2281940</v>
      </c>
      <c r="AA241" t="s">
        <v>696</v>
      </c>
      <c r="AB241" t="s">
        <v>108</v>
      </c>
      <c r="AC241" t="s">
        <v>712</v>
      </c>
      <c r="AD241" t="s">
        <v>712</v>
      </c>
      <c r="AF241" t="s">
        <v>599</v>
      </c>
      <c r="AG241" t="s">
        <v>600</v>
      </c>
      <c r="AH241" t="s">
        <v>236</v>
      </c>
      <c r="AI241">
        <v>14</v>
      </c>
      <c r="AJ241">
        <v>14</v>
      </c>
      <c r="AK241">
        <v>50</v>
      </c>
      <c r="AL241">
        <v>87</v>
      </c>
      <c r="AN241">
        <v>637</v>
      </c>
      <c r="AO241" s="132">
        <v>40756</v>
      </c>
      <c r="AP241" s="132">
        <v>42663</v>
      </c>
      <c r="AQ241" t="s">
        <v>601</v>
      </c>
      <c r="AR241" t="s">
        <v>713</v>
      </c>
    </row>
    <row r="242" spans="26:44" x14ac:dyDescent="0.25">
      <c r="Z242">
        <v>2281941</v>
      </c>
      <c r="AA242" t="s">
        <v>696</v>
      </c>
      <c r="AB242" t="s">
        <v>108</v>
      </c>
      <c r="AC242" t="s">
        <v>714</v>
      </c>
      <c r="AD242" t="s">
        <v>714</v>
      </c>
      <c r="AF242" t="s">
        <v>599</v>
      </c>
      <c r="AG242" t="s">
        <v>600</v>
      </c>
      <c r="AH242" t="s">
        <v>236</v>
      </c>
      <c r="AI242">
        <v>14</v>
      </c>
      <c r="AJ242">
        <v>14</v>
      </c>
      <c r="AK242">
        <v>50</v>
      </c>
      <c r="AL242">
        <v>87</v>
      </c>
      <c r="AN242">
        <v>637</v>
      </c>
      <c r="AO242" s="132">
        <v>40756</v>
      </c>
      <c r="AP242" s="132">
        <v>42663</v>
      </c>
      <c r="AQ242" t="s">
        <v>601</v>
      </c>
      <c r="AR242" t="s">
        <v>713</v>
      </c>
    </row>
    <row r="243" spans="26:44" x14ac:dyDescent="0.25">
      <c r="Z243">
        <v>2281942</v>
      </c>
      <c r="AA243" t="s">
        <v>696</v>
      </c>
      <c r="AB243" t="s">
        <v>108</v>
      </c>
      <c r="AC243" t="s">
        <v>715</v>
      </c>
      <c r="AD243" t="s">
        <v>715</v>
      </c>
      <c r="AF243" t="s">
        <v>599</v>
      </c>
      <c r="AG243" t="s">
        <v>600</v>
      </c>
      <c r="AH243" t="s">
        <v>236</v>
      </c>
      <c r="AI243">
        <v>14</v>
      </c>
      <c r="AJ243">
        <v>14</v>
      </c>
      <c r="AK243">
        <v>50</v>
      </c>
      <c r="AL243">
        <v>87</v>
      </c>
      <c r="AN243">
        <v>637</v>
      </c>
      <c r="AO243" s="132">
        <v>40756</v>
      </c>
      <c r="AP243" s="132">
        <v>42663</v>
      </c>
      <c r="AQ243" t="s">
        <v>601</v>
      </c>
      <c r="AR243" t="s">
        <v>713</v>
      </c>
    </row>
    <row r="244" spans="26:44" x14ac:dyDescent="0.25">
      <c r="Z244">
        <v>2281944</v>
      </c>
      <c r="AA244" t="s">
        <v>696</v>
      </c>
      <c r="AB244" t="s">
        <v>108</v>
      </c>
      <c r="AC244" t="s">
        <v>716</v>
      </c>
      <c r="AD244" t="s">
        <v>716</v>
      </c>
      <c r="AF244" t="s">
        <v>599</v>
      </c>
      <c r="AG244" t="s">
        <v>600</v>
      </c>
      <c r="AH244" t="s">
        <v>236</v>
      </c>
      <c r="AI244">
        <v>14</v>
      </c>
      <c r="AJ244">
        <v>14</v>
      </c>
      <c r="AK244">
        <v>50</v>
      </c>
      <c r="AL244">
        <v>87</v>
      </c>
      <c r="AN244">
        <v>656</v>
      </c>
      <c r="AO244" s="132">
        <v>40756</v>
      </c>
      <c r="AP244" s="132">
        <v>42663</v>
      </c>
      <c r="AQ244" t="s">
        <v>601</v>
      </c>
      <c r="AR244" t="s">
        <v>713</v>
      </c>
    </row>
    <row r="245" spans="26:44" x14ac:dyDescent="0.25">
      <c r="Z245">
        <v>2281945</v>
      </c>
      <c r="AA245" t="s">
        <v>696</v>
      </c>
      <c r="AB245" t="s">
        <v>108</v>
      </c>
      <c r="AC245" t="s">
        <v>324</v>
      </c>
      <c r="AD245" t="s">
        <v>324</v>
      </c>
      <c r="AF245" t="s">
        <v>599</v>
      </c>
      <c r="AG245" t="s">
        <v>600</v>
      </c>
      <c r="AH245" t="s">
        <v>236</v>
      </c>
      <c r="AI245">
        <v>14</v>
      </c>
      <c r="AJ245">
        <v>14</v>
      </c>
      <c r="AK245">
        <v>50</v>
      </c>
      <c r="AL245">
        <v>87</v>
      </c>
      <c r="AN245">
        <v>656</v>
      </c>
      <c r="AO245" s="132">
        <v>40756</v>
      </c>
      <c r="AP245" s="132">
        <v>42663</v>
      </c>
      <c r="AQ245" t="s">
        <v>601</v>
      </c>
      <c r="AR245" t="s">
        <v>713</v>
      </c>
    </row>
    <row r="246" spans="26:44" x14ac:dyDescent="0.25">
      <c r="Z246">
        <v>2281946</v>
      </c>
      <c r="AA246" t="s">
        <v>696</v>
      </c>
      <c r="AB246" t="s">
        <v>108</v>
      </c>
      <c r="AC246" t="s">
        <v>717</v>
      </c>
      <c r="AD246" t="s">
        <v>717</v>
      </c>
      <c r="AF246" t="s">
        <v>599</v>
      </c>
      <c r="AG246" t="s">
        <v>600</v>
      </c>
      <c r="AH246" t="s">
        <v>236</v>
      </c>
      <c r="AI246">
        <v>14</v>
      </c>
      <c r="AJ246">
        <v>14</v>
      </c>
      <c r="AK246">
        <v>50</v>
      </c>
      <c r="AL246">
        <v>87</v>
      </c>
      <c r="AN246">
        <v>656</v>
      </c>
      <c r="AO246" s="132">
        <v>40756</v>
      </c>
      <c r="AP246" s="132">
        <v>42663</v>
      </c>
      <c r="AQ246" t="s">
        <v>601</v>
      </c>
      <c r="AR246" t="s">
        <v>713</v>
      </c>
    </row>
    <row r="247" spans="26:44" x14ac:dyDescent="0.25">
      <c r="Z247">
        <v>2281947</v>
      </c>
      <c r="AA247" t="s">
        <v>696</v>
      </c>
      <c r="AB247" t="s">
        <v>108</v>
      </c>
      <c r="AC247" t="s">
        <v>325</v>
      </c>
      <c r="AD247" t="s">
        <v>325</v>
      </c>
      <c r="AF247" t="s">
        <v>599</v>
      </c>
      <c r="AG247" t="s">
        <v>600</v>
      </c>
      <c r="AH247" t="s">
        <v>236</v>
      </c>
      <c r="AI247">
        <v>14</v>
      </c>
      <c r="AJ247">
        <v>14</v>
      </c>
      <c r="AK247">
        <v>50</v>
      </c>
      <c r="AL247">
        <v>87</v>
      </c>
      <c r="AN247">
        <v>656</v>
      </c>
      <c r="AO247" s="132">
        <v>40756</v>
      </c>
      <c r="AP247" s="132">
        <v>42663</v>
      </c>
      <c r="AQ247" t="s">
        <v>601</v>
      </c>
      <c r="AR247" t="s">
        <v>713</v>
      </c>
    </row>
    <row r="248" spans="26:44" x14ac:dyDescent="0.25">
      <c r="Z248">
        <v>2281948</v>
      </c>
      <c r="AA248" t="s">
        <v>696</v>
      </c>
      <c r="AB248" t="s">
        <v>108</v>
      </c>
      <c r="AC248" t="s">
        <v>718</v>
      </c>
      <c r="AD248" t="s">
        <v>718</v>
      </c>
      <c r="AF248" t="s">
        <v>599</v>
      </c>
      <c r="AG248" t="s">
        <v>600</v>
      </c>
      <c r="AH248" t="s">
        <v>236</v>
      </c>
      <c r="AI248">
        <v>14</v>
      </c>
      <c r="AJ248">
        <v>14</v>
      </c>
      <c r="AK248">
        <v>50</v>
      </c>
      <c r="AL248">
        <v>87</v>
      </c>
      <c r="AN248">
        <v>656</v>
      </c>
      <c r="AO248" s="132">
        <v>40756</v>
      </c>
      <c r="AP248" s="132">
        <v>42663</v>
      </c>
      <c r="AQ248" t="s">
        <v>601</v>
      </c>
      <c r="AR248" t="s">
        <v>713</v>
      </c>
    </row>
    <row r="249" spans="26:44" x14ac:dyDescent="0.25">
      <c r="Z249">
        <v>2281955</v>
      </c>
      <c r="AA249" t="s">
        <v>696</v>
      </c>
      <c r="AB249" t="s">
        <v>108</v>
      </c>
      <c r="AC249" t="s">
        <v>719</v>
      </c>
      <c r="AD249" t="s">
        <v>719</v>
      </c>
      <c r="AF249" t="s">
        <v>606</v>
      </c>
      <c r="AG249" t="s">
        <v>600</v>
      </c>
      <c r="AH249" t="s">
        <v>236</v>
      </c>
      <c r="AI249">
        <v>18</v>
      </c>
      <c r="AJ249">
        <v>14</v>
      </c>
      <c r="AK249">
        <v>60</v>
      </c>
      <c r="AL249">
        <v>90</v>
      </c>
      <c r="AN249">
        <v>925</v>
      </c>
      <c r="AO249" s="132">
        <v>40756</v>
      </c>
      <c r="AP249" s="132">
        <v>42663</v>
      </c>
      <c r="AQ249" t="s">
        <v>601</v>
      </c>
      <c r="AR249" t="s">
        <v>713</v>
      </c>
    </row>
    <row r="250" spans="26:44" x14ac:dyDescent="0.25">
      <c r="Z250">
        <v>2281956</v>
      </c>
      <c r="AA250" t="s">
        <v>696</v>
      </c>
      <c r="AB250" t="s">
        <v>108</v>
      </c>
      <c r="AC250" t="s">
        <v>720</v>
      </c>
      <c r="AD250" t="s">
        <v>720</v>
      </c>
      <c r="AF250" t="s">
        <v>606</v>
      </c>
      <c r="AG250" t="s">
        <v>600</v>
      </c>
      <c r="AH250" t="s">
        <v>236</v>
      </c>
      <c r="AI250">
        <v>18</v>
      </c>
      <c r="AJ250">
        <v>14</v>
      </c>
      <c r="AK250">
        <v>60</v>
      </c>
      <c r="AL250">
        <v>90</v>
      </c>
      <c r="AN250">
        <v>925</v>
      </c>
      <c r="AO250" s="132">
        <v>40756</v>
      </c>
      <c r="AP250" s="132">
        <v>42663</v>
      </c>
      <c r="AQ250" t="s">
        <v>601</v>
      </c>
      <c r="AR250" t="s">
        <v>713</v>
      </c>
    </row>
    <row r="251" spans="26:44" x14ac:dyDescent="0.25">
      <c r="Z251">
        <v>2281957</v>
      </c>
      <c r="AA251" t="s">
        <v>696</v>
      </c>
      <c r="AB251" t="s">
        <v>108</v>
      </c>
      <c r="AC251" t="s">
        <v>721</v>
      </c>
      <c r="AD251" t="s">
        <v>721</v>
      </c>
      <c r="AF251" t="s">
        <v>606</v>
      </c>
      <c r="AG251" t="s">
        <v>600</v>
      </c>
      <c r="AH251" t="s">
        <v>236</v>
      </c>
      <c r="AI251">
        <v>18</v>
      </c>
      <c r="AJ251">
        <v>14</v>
      </c>
      <c r="AK251">
        <v>60</v>
      </c>
      <c r="AL251">
        <v>90</v>
      </c>
      <c r="AN251">
        <v>925</v>
      </c>
      <c r="AO251" s="132">
        <v>40756</v>
      </c>
      <c r="AP251" s="132">
        <v>42663</v>
      </c>
      <c r="AQ251" t="s">
        <v>601</v>
      </c>
      <c r="AR251" t="s">
        <v>713</v>
      </c>
    </row>
    <row r="252" spans="26:44" x14ac:dyDescent="0.25">
      <c r="Z252">
        <v>2280977</v>
      </c>
      <c r="AA252" t="s">
        <v>732</v>
      </c>
      <c r="AB252" t="s">
        <v>733</v>
      </c>
      <c r="AC252" t="s">
        <v>734</v>
      </c>
      <c r="AD252" t="s">
        <v>734</v>
      </c>
      <c r="AF252" t="s">
        <v>599</v>
      </c>
      <c r="AG252" t="s">
        <v>600</v>
      </c>
      <c r="AH252" t="s">
        <v>236</v>
      </c>
      <c r="AI252">
        <v>18</v>
      </c>
      <c r="AJ252">
        <v>32</v>
      </c>
      <c r="AK252">
        <v>40</v>
      </c>
      <c r="AL252">
        <v>92</v>
      </c>
      <c r="AN252">
        <v>519</v>
      </c>
      <c r="AO252" s="132">
        <v>38443</v>
      </c>
      <c r="AP252" s="132">
        <v>40703</v>
      </c>
      <c r="AQ252" t="s">
        <v>601</v>
      </c>
      <c r="AR252" t="s">
        <v>735</v>
      </c>
    </row>
    <row r="253" spans="26:44" x14ac:dyDescent="0.25">
      <c r="Z253">
        <v>2280978</v>
      </c>
      <c r="AA253" t="s">
        <v>732</v>
      </c>
      <c r="AB253" t="s">
        <v>733</v>
      </c>
      <c r="AC253" t="s">
        <v>736</v>
      </c>
      <c r="AD253" t="s">
        <v>736</v>
      </c>
      <c r="AF253" t="s">
        <v>599</v>
      </c>
      <c r="AG253" t="s">
        <v>600</v>
      </c>
      <c r="AH253" t="s">
        <v>236</v>
      </c>
      <c r="AI253">
        <v>18</v>
      </c>
      <c r="AJ253">
        <v>32</v>
      </c>
      <c r="AK253">
        <v>40</v>
      </c>
      <c r="AL253">
        <v>92</v>
      </c>
      <c r="AN253">
        <v>519</v>
      </c>
      <c r="AO253" s="132">
        <v>38443</v>
      </c>
      <c r="AP253" s="132">
        <v>40703</v>
      </c>
      <c r="AQ253" t="s">
        <v>601</v>
      </c>
      <c r="AR253" t="s">
        <v>737</v>
      </c>
    </row>
    <row r="254" spans="26:44" x14ac:dyDescent="0.25">
      <c r="Z254">
        <v>2280979</v>
      </c>
      <c r="AA254" t="s">
        <v>732</v>
      </c>
      <c r="AB254" t="s">
        <v>733</v>
      </c>
      <c r="AC254" t="s">
        <v>738</v>
      </c>
      <c r="AD254" t="s">
        <v>738</v>
      </c>
      <c r="AF254" t="s">
        <v>599</v>
      </c>
      <c r="AG254" t="s">
        <v>600</v>
      </c>
      <c r="AH254" t="s">
        <v>236</v>
      </c>
      <c r="AI254">
        <v>18</v>
      </c>
      <c r="AJ254">
        <v>32</v>
      </c>
      <c r="AK254">
        <v>40</v>
      </c>
      <c r="AL254">
        <v>93</v>
      </c>
      <c r="AN254">
        <v>419</v>
      </c>
      <c r="AO254" s="132">
        <v>38443</v>
      </c>
      <c r="AP254" s="132">
        <v>40703</v>
      </c>
      <c r="AQ254" t="s">
        <v>601</v>
      </c>
      <c r="AR254" t="s">
        <v>739</v>
      </c>
    </row>
    <row r="255" spans="26:44" x14ac:dyDescent="0.25">
      <c r="Z255">
        <v>2280980</v>
      </c>
      <c r="AA255" t="s">
        <v>732</v>
      </c>
      <c r="AB255" t="s">
        <v>733</v>
      </c>
      <c r="AC255" t="s">
        <v>740</v>
      </c>
      <c r="AD255" t="s">
        <v>740</v>
      </c>
      <c r="AF255" t="s">
        <v>599</v>
      </c>
      <c r="AG255" t="s">
        <v>600</v>
      </c>
      <c r="AH255" t="s">
        <v>236</v>
      </c>
      <c r="AI255">
        <v>18</v>
      </c>
      <c r="AJ255">
        <v>32</v>
      </c>
      <c r="AK255">
        <v>40</v>
      </c>
      <c r="AL255">
        <v>93</v>
      </c>
      <c r="AN255">
        <v>419</v>
      </c>
      <c r="AO255" s="132">
        <v>38443</v>
      </c>
      <c r="AP255" s="132">
        <v>40703</v>
      </c>
      <c r="AQ255" t="s">
        <v>601</v>
      </c>
      <c r="AR255" t="s">
        <v>741</v>
      </c>
    </row>
    <row r="256" spans="26:44" x14ac:dyDescent="0.25">
      <c r="Z256">
        <v>2280981</v>
      </c>
      <c r="AA256" t="s">
        <v>732</v>
      </c>
      <c r="AB256" t="s">
        <v>733</v>
      </c>
      <c r="AC256" t="s">
        <v>742</v>
      </c>
      <c r="AD256" t="s">
        <v>742</v>
      </c>
      <c r="AF256" t="s">
        <v>599</v>
      </c>
      <c r="AG256" t="s">
        <v>600</v>
      </c>
      <c r="AH256" t="s">
        <v>236</v>
      </c>
      <c r="AI256">
        <v>18</v>
      </c>
      <c r="AJ256">
        <v>32</v>
      </c>
      <c r="AK256">
        <v>40</v>
      </c>
      <c r="AL256">
        <v>93</v>
      </c>
      <c r="AN256">
        <v>419</v>
      </c>
      <c r="AO256" s="132">
        <v>38443</v>
      </c>
      <c r="AP256" s="132">
        <v>40703</v>
      </c>
      <c r="AQ256" t="s">
        <v>601</v>
      </c>
      <c r="AR256" t="s">
        <v>743</v>
      </c>
    </row>
    <row r="257" spans="26:44" x14ac:dyDescent="0.25">
      <c r="Z257">
        <v>2280982</v>
      </c>
      <c r="AA257" t="s">
        <v>732</v>
      </c>
      <c r="AB257" t="s">
        <v>733</v>
      </c>
      <c r="AC257" t="s">
        <v>744</v>
      </c>
      <c r="AD257" t="s">
        <v>744</v>
      </c>
      <c r="AF257" t="s">
        <v>599</v>
      </c>
      <c r="AG257" t="s">
        <v>600</v>
      </c>
      <c r="AH257" t="s">
        <v>236</v>
      </c>
      <c r="AI257">
        <v>18</v>
      </c>
      <c r="AJ257">
        <v>32</v>
      </c>
      <c r="AK257">
        <v>40</v>
      </c>
      <c r="AL257">
        <v>93</v>
      </c>
      <c r="AN257">
        <v>419</v>
      </c>
      <c r="AO257" s="132">
        <v>38443</v>
      </c>
      <c r="AP257" s="132">
        <v>40703</v>
      </c>
      <c r="AQ257" t="s">
        <v>601</v>
      </c>
      <c r="AR257" t="s">
        <v>745</v>
      </c>
    </row>
    <row r="258" spans="26:44" x14ac:dyDescent="0.25">
      <c r="Z258">
        <v>2280983</v>
      </c>
      <c r="AA258" t="s">
        <v>732</v>
      </c>
      <c r="AB258" t="s">
        <v>733</v>
      </c>
      <c r="AC258" t="s">
        <v>746</v>
      </c>
      <c r="AD258" t="s">
        <v>746</v>
      </c>
      <c r="AE258" t="s">
        <v>747</v>
      </c>
      <c r="AF258" t="s">
        <v>599</v>
      </c>
      <c r="AG258" t="s">
        <v>600</v>
      </c>
      <c r="AH258" t="s">
        <v>236</v>
      </c>
      <c r="AI258">
        <v>22</v>
      </c>
      <c r="AJ258">
        <v>34</v>
      </c>
      <c r="AK258">
        <v>60</v>
      </c>
      <c r="AL258">
        <v>83</v>
      </c>
      <c r="AN258">
        <v>504</v>
      </c>
      <c r="AO258" s="132">
        <v>38443</v>
      </c>
      <c r="AP258" s="132">
        <v>40703</v>
      </c>
      <c r="AQ258" t="s">
        <v>601</v>
      </c>
      <c r="AR258" t="s">
        <v>748</v>
      </c>
    </row>
    <row r="259" spans="26:44" x14ac:dyDescent="0.25">
      <c r="Z259">
        <v>2280985</v>
      </c>
      <c r="AA259" t="s">
        <v>732</v>
      </c>
      <c r="AB259" t="s">
        <v>733</v>
      </c>
      <c r="AC259" t="s">
        <v>749</v>
      </c>
      <c r="AD259" t="s">
        <v>749</v>
      </c>
      <c r="AF259" t="s">
        <v>599</v>
      </c>
      <c r="AG259" t="s">
        <v>600</v>
      </c>
      <c r="AH259" t="s">
        <v>236</v>
      </c>
      <c r="AI259">
        <v>22</v>
      </c>
      <c r="AJ259">
        <v>34</v>
      </c>
      <c r="AK259">
        <v>60</v>
      </c>
      <c r="AL259">
        <v>87</v>
      </c>
      <c r="AN259">
        <v>469</v>
      </c>
      <c r="AO259" s="132">
        <v>38443</v>
      </c>
      <c r="AP259" s="132">
        <v>40703</v>
      </c>
      <c r="AQ259" t="s">
        <v>601</v>
      </c>
      <c r="AR259" t="s">
        <v>750</v>
      </c>
    </row>
    <row r="260" spans="26:44" x14ac:dyDescent="0.25">
      <c r="Z260">
        <v>2280986</v>
      </c>
      <c r="AA260" t="s">
        <v>732</v>
      </c>
      <c r="AB260" t="s">
        <v>733</v>
      </c>
      <c r="AC260" t="s">
        <v>751</v>
      </c>
      <c r="AD260" t="s">
        <v>751</v>
      </c>
      <c r="AF260" t="s">
        <v>599</v>
      </c>
      <c r="AG260" t="s">
        <v>600</v>
      </c>
      <c r="AH260" t="s">
        <v>236</v>
      </c>
      <c r="AI260">
        <v>22</v>
      </c>
      <c r="AJ260">
        <v>34</v>
      </c>
      <c r="AK260">
        <v>60</v>
      </c>
      <c r="AL260">
        <v>87</v>
      </c>
      <c r="AN260">
        <v>469</v>
      </c>
      <c r="AO260" s="132">
        <v>38443</v>
      </c>
      <c r="AP260" s="132">
        <v>40703</v>
      </c>
      <c r="AQ260" t="s">
        <v>601</v>
      </c>
      <c r="AR260" t="s">
        <v>752</v>
      </c>
    </row>
    <row r="261" spans="26:44" x14ac:dyDescent="0.25">
      <c r="Z261">
        <v>2280987</v>
      </c>
      <c r="AA261" t="s">
        <v>732</v>
      </c>
      <c r="AB261" t="s">
        <v>733</v>
      </c>
      <c r="AC261" t="s">
        <v>753</v>
      </c>
      <c r="AD261" t="s">
        <v>753</v>
      </c>
      <c r="AF261" t="s">
        <v>599</v>
      </c>
      <c r="AG261" t="s">
        <v>600</v>
      </c>
      <c r="AH261" t="s">
        <v>236</v>
      </c>
      <c r="AI261">
        <v>22</v>
      </c>
      <c r="AJ261">
        <v>34</v>
      </c>
      <c r="AK261">
        <v>60</v>
      </c>
      <c r="AL261">
        <v>87</v>
      </c>
      <c r="AN261">
        <v>469</v>
      </c>
      <c r="AO261" s="132">
        <v>41640</v>
      </c>
      <c r="AP261" s="132">
        <v>41929</v>
      </c>
      <c r="AQ261" t="s">
        <v>601</v>
      </c>
      <c r="AR261" t="s">
        <v>754</v>
      </c>
    </row>
    <row r="262" spans="26:44" x14ac:dyDescent="0.25">
      <c r="Z262">
        <v>2280988</v>
      </c>
      <c r="AA262" t="s">
        <v>732</v>
      </c>
      <c r="AB262" t="s">
        <v>733</v>
      </c>
      <c r="AC262" t="s">
        <v>755</v>
      </c>
      <c r="AD262" t="s">
        <v>755</v>
      </c>
      <c r="AF262" t="s">
        <v>599</v>
      </c>
      <c r="AG262" t="s">
        <v>600</v>
      </c>
      <c r="AH262" t="s">
        <v>236</v>
      </c>
      <c r="AI262">
        <v>22</v>
      </c>
      <c r="AJ262">
        <v>34</v>
      </c>
      <c r="AK262">
        <v>60</v>
      </c>
      <c r="AL262">
        <v>87</v>
      </c>
      <c r="AN262">
        <v>469</v>
      </c>
      <c r="AO262" s="132">
        <v>41640</v>
      </c>
      <c r="AP262" s="132">
        <v>41929</v>
      </c>
      <c r="AQ262" t="s">
        <v>601</v>
      </c>
      <c r="AR262" t="s">
        <v>756</v>
      </c>
    </row>
    <row r="263" spans="26:44" x14ac:dyDescent="0.25">
      <c r="Z263">
        <v>2280989</v>
      </c>
      <c r="AA263" t="s">
        <v>732</v>
      </c>
      <c r="AB263" t="s">
        <v>733</v>
      </c>
      <c r="AC263" t="s">
        <v>757</v>
      </c>
      <c r="AD263" t="s">
        <v>757</v>
      </c>
      <c r="AF263" t="s">
        <v>599</v>
      </c>
      <c r="AG263" t="s">
        <v>600</v>
      </c>
      <c r="AH263" t="s">
        <v>236</v>
      </c>
      <c r="AI263">
        <v>16</v>
      </c>
      <c r="AJ263">
        <v>17</v>
      </c>
      <c r="AK263">
        <v>55</v>
      </c>
      <c r="AL263">
        <v>88</v>
      </c>
      <c r="AN263">
        <v>676</v>
      </c>
      <c r="AO263" s="132">
        <v>41289</v>
      </c>
      <c r="AP263" s="132">
        <v>41323</v>
      </c>
      <c r="AQ263" t="s">
        <v>601</v>
      </c>
      <c r="AR263" t="s">
        <v>758</v>
      </c>
    </row>
    <row r="264" spans="26:44" x14ac:dyDescent="0.25">
      <c r="Z264">
        <v>2280990</v>
      </c>
      <c r="AA264" t="s">
        <v>732</v>
      </c>
      <c r="AB264" t="s">
        <v>733</v>
      </c>
      <c r="AC264" t="s">
        <v>759</v>
      </c>
      <c r="AD264" t="s">
        <v>759</v>
      </c>
      <c r="AF264" t="s">
        <v>599</v>
      </c>
      <c r="AG264" t="s">
        <v>600</v>
      </c>
      <c r="AH264" t="s">
        <v>236</v>
      </c>
      <c r="AI264">
        <v>16</v>
      </c>
      <c r="AJ264">
        <v>17</v>
      </c>
      <c r="AK264">
        <v>55</v>
      </c>
      <c r="AL264">
        <v>88</v>
      </c>
      <c r="AN264">
        <v>676</v>
      </c>
      <c r="AO264" s="132">
        <v>41289</v>
      </c>
      <c r="AP264" s="132">
        <v>41323</v>
      </c>
      <c r="AQ264" t="s">
        <v>601</v>
      </c>
      <c r="AR264" t="s">
        <v>760</v>
      </c>
    </row>
    <row r="265" spans="26:44" x14ac:dyDescent="0.25">
      <c r="Z265">
        <v>2280991</v>
      </c>
      <c r="AA265" t="s">
        <v>732</v>
      </c>
      <c r="AB265" t="s">
        <v>733</v>
      </c>
      <c r="AC265" t="s">
        <v>761</v>
      </c>
      <c r="AD265" t="s">
        <v>761</v>
      </c>
      <c r="AF265" t="s">
        <v>599</v>
      </c>
      <c r="AG265" t="s">
        <v>600</v>
      </c>
      <c r="AH265" t="s">
        <v>236</v>
      </c>
      <c r="AI265">
        <v>16</v>
      </c>
      <c r="AJ265">
        <v>17</v>
      </c>
      <c r="AK265">
        <v>55</v>
      </c>
      <c r="AL265">
        <v>88</v>
      </c>
      <c r="AN265">
        <v>676</v>
      </c>
      <c r="AO265" s="132">
        <v>41289</v>
      </c>
      <c r="AP265" s="132">
        <v>41323</v>
      </c>
      <c r="AQ265" t="s">
        <v>601</v>
      </c>
      <c r="AR265" t="s">
        <v>762</v>
      </c>
    </row>
    <row r="266" spans="26:44" x14ac:dyDescent="0.25">
      <c r="Z266">
        <v>2280992</v>
      </c>
      <c r="AA266" t="s">
        <v>732</v>
      </c>
      <c r="AB266" t="s">
        <v>733</v>
      </c>
      <c r="AC266" t="s">
        <v>763</v>
      </c>
      <c r="AD266" t="s">
        <v>763</v>
      </c>
      <c r="AF266" t="s">
        <v>599</v>
      </c>
      <c r="AG266" t="s">
        <v>600</v>
      </c>
      <c r="AH266" t="s">
        <v>236</v>
      </c>
      <c r="AI266">
        <v>16</v>
      </c>
      <c r="AJ266">
        <v>17</v>
      </c>
      <c r="AK266">
        <v>55</v>
      </c>
      <c r="AL266">
        <v>88</v>
      </c>
      <c r="AN266">
        <v>676</v>
      </c>
      <c r="AO266" s="132">
        <v>41289</v>
      </c>
      <c r="AP266" s="132">
        <v>41323</v>
      </c>
      <c r="AQ266" t="s">
        <v>601</v>
      </c>
      <c r="AR266" t="s">
        <v>764</v>
      </c>
    </row>
    <row r="267" spans="26:44" x14ac:dyDescent="0.25">
      <c r="Z267">
        <v>2280993</v>
      </c>
      <c r="AA267" t="s">
        <v>732</v>
      </c>
      <c r="AB267" t="s">
        <v>733</v>
      </c>
      <c r="AC267" t="s">
        <v>765</v>
      </c>
      <c r="AD267" t="s">
        <v>765</v>
      </c>
      <c r="AF267" t="s">
        <v>599</v>
      </c>
      <c r="AG267" t="s">
        <v>600</v>
      </c>
      <c r="AH267" t="s">
        <v>236</v>
      </c>
      <c r="AI267">
        <v>16</v>
      </c>
      <c r="AJ267">
        <v>17</v>
      </c>
      <c r="AK267">
        <v>55</v>
      </c>
      <c r="AL267">
        <v>88</v>
      </c>
      <c r="AN267">
        <v>676</v>
      </c>
      <c r="AO267" s="132">
        <v>41289</v>
      </c>
      <c r="AP267" s="132">
        <v>41942</v>
      </c>
      <c r="AQ267" t="s">
        <v>601</v>
      </c>
      <c r="AR267" t="s">
        <v>766</v>
      </c>
    </row>
    <row r="268" spans="26:44" x14ac:dyDescent="0.25">
      <c r="Z268">
        <v>2280994</v>
      </c>
      <c r="AA268" t="s">
        <v>732</v>
      </c>
      <c r="AB268" t="s">
        <v>733</v>
      </c>
      <c r="AC268" t="s">
        <v>767</v>
      </c>
      <c r="AD268" t="s">
        <v>767</v>
      </c>
      <c r="AE268" t="s">
        <v>768</v>
      </c>
      <c r="AF268" t="s">
        <v>606</v>
      </c>
      <c r="AG268" t="s">
        <v>600</v>
      </c>
      <c r="AH268" t="s">
        <v>236</v>
      </c>
      <c r="AI268">
        <v>22</v>
      </c>
      <c r="AJ268">
        <v>35</v>
      </c>
      <c r="AK268">
        <v>85</v>
      </c>
      <c r="AL268">
        <v>88</v>
      </c>
      <c r="AN268">
        <v>1006</v>
      </c>
      <c r="AO268" s="132">
        <v>41640</v>
      </c>
      <c r="AP268" s="132">
        <v>43686</v>
      </c>
      <c r="AQ268" t="s">
        <v>601</v>
      </c>
      <c r="AR268" t="s">
        <v>769</v>
      </c>
    </row>
    <row r="269" spans="26:44" x14ac:dyDescent="0.25">
      <c r="Z269">
        <v>2280997</v>
      </c>
      <c r="AA269" t="s">
        <v>732</v>
      </c>
      <c r="AB269" t="s">
        <v>733</v>
      </c>
      <c r="AC269" t="s">
        <v>770</v>
      </c>
      <c r="AD269" t="s">
        <v>770</v>
      </c>
      <c r="AE269" t="s">
        <v>771</v>
      </c>
      <c r="AF269" t="s">
        <v>606</v>
      </c>
      <c r="AG269" t="s">
        <v>600</v>
      </c>
      <c r="AH269" t="s">
        <v>236</v>
      </c>
      <c r="AI269">
        <v>22</v>
      </c>
      <c r="AJ269">
        <v>35</v>
      </c>
      <c r="AK269">
        <v>85</v>
      </c>
      <c r="AL269">
        <v>93</v>
      </c>
      <c r="AN269">
        <v>921</v>
      </c>
      <c r="AO269" s="132">
        <v>41640</v>
      </c>
      <c r="AP269" s="132">
        <v>43595</v>
      </c>
      <c r="AQ269" t="s">
        <v>601</v>
      </c>
      <c r="AR269" t="s">
        <v>772</v>
      </c>
    </row>
    <row r="270" spans="26:44" x14ac:dyDescent="0.25">
      <c r="Z270">
        <v>2282099</v>
      </c>
      <c r="AA270" t="s">
        <v>732</v>
      </c>
      <c r="AB270" t="s">
        <v>733</v>
      </c>
      <c r="AC270" t="s">
        <v>773</v>
      </c>
      <c r="AD270" t="s">
        <v>773</v>
      </c>
      <c r="AF270" t="s">
        <v>599</v>
      </c>
      <c r="AG270" t="s">
        <v>600</v>
      </c>
      <c r="AH270" t="s">
        <v>236</v>
      </c>
      <c r="AI270">
        <v>16</v>
      </c>
      <c r="AJ270">
        <v>17</v>
      </c>
      <c r="AK270">
        <v>55</v>
      </c>
      <c r="AL270">
        <v>88</v>
      </c>
      <c r="AN270">
        <v>676</v>
      </c>
      <c r="AO270" s="132">
        <v>41289</v>
      </c>
      <c r="AP270" s="132">
        <v>41323</v>
      </c>
      <c r="AQ270" t="s">
        <v>601</v>
      </c>
      <c r="AR270" t="s">
        <v>774</v>
      </c>
    </row>
    <row r="271" spans="26:44" x14ac:dyDescent="0.25">
      <c r="Z271">
        <v>2280476</v>
      </c>
      <c r="AA271" t="s">
        <v>779</v>
      </c>
      <c r="AB271" t="s">
        <v>780</v>
      </c>
      <c r="AC271" t="s">
        <v>781</v>
      </c>
      <c r="AD271" t="s">
        <v>781</v>
      </c>
      <c r="AE271" t="s">
        <v>782</v>
      </c>
      <c r="AF271" t="s">
        <v>606</v>
      </c>
      <c r="AG271" t="s">
        <v>600</v>
      </c>
      <c r="AH271" t="s">
        <v>236</v>
      </c>
      <c r="AI271">
        <v>18</v>
      </c>
      <c r="AJ271">
        <v>18</v>
      </c>
      <c r="AK271">
        <v>100</v>
      </c>
      <c r="AL271">
        <v>88</v>
      </c>
      <c r="AN271">
        <v>1046</v>
      </c>
      <c r="AO271" s="132">
        <v>35636</v>
      </c>
      <c r="AP271" s="132">
        <v>41821</v>
      </c>
      <c r="AQ271" t="s">
        <v>652</v>
      </c>
      <c r="AR271" t="s">
        <v>783</v>
      </c>
    </row>
    <row r="272" spans="26:44" x14ac:dyDescent="0.25">
      <c r="Z272">
        <v>2280526</v>
      </c>
      <c r="AA272" t="s">
        <v>779</v>
      </c>
      <c r="AB272" t="s">
        <v>780</v>
      </c>
      <c r="AC272" t="s">
        <v>788</v>
      </c>
      <c r="AD272" t="s">
        <v>788</v>
      </c>
      <c r="AE272" t="s">
        <v>789</v>
      </c>
      <c r="AF272" t="s">
        <v>599</v>
      </c>
      <c r="AG272" t="s">
        <v>600</v>
      </c>
      <c r="AH272" t="s">
        <v>236</v>
      </c>
      <c r="AI272">
        <v>14</v>
      </c>
      <c r="AJ272">
        <v>14</v>
      </c>
      <c r="AK272">
        <v>50</v>
      </c>
      <c r="AL272">
        <v>89</v>
      </c>
      <c r="AN272">
        <v>728</v>
      </c>
      <c r="AO272" s="132">
        <v>35636</v>
      </c>
      <c r="AP272" s="132">
        <v>41821</v>
      </c>
      <c r="AQ272" t="s">
        <v>652</v>
      </c>
      <c r="AR272" t="s">
        <v>790</v>
      </c>
    </row>
    <row r="273" spans="26:44" x14ac:dyDescent="0.25">
      <c r="Z273">
        <v>2283552</v>
      </c>
      <c r="AA273" t="s">
        <v>817</v>
      </c>
      <c r="AB273" t="s">
        <v>209</v>
      </c>
      <c r="AC273" t="s">
        <v>840</v>
      </c>
      <c r="AD273" t="s">
        <v>840</v>
      </c>
      <c r="AE273" t="s">
        <v>841</v>
      </c>
      <c r="AF273" t="s">
        <v>599</v>
      </c>
      <c r="AG273" t="s">
        <v>600</v>
      </c>
      <c r="AH273" t="s">
        <v>236</v>
      </c>
      <c r="AI273">
        <v>14</v>
      </c>
      <c r="AJ273">
        <v>18</v>
      </c>
      <c r="AK273">
        <v>50</v>
      </c>
      <c r="AL273">
        <v>86</v>
      </c>
      <c r="AN273">
        <v>740</v>
      </c>
      <c r="AO273" s="132">
        <v>40909</v>
      </c>
      <c r="AP273" s="132">
        <v>42671</v>
      </c>
      <c r="AQ273" t="s">
        <v>601</v>
      </c>
      <c r="AR273" t="s">
        <v>842</v>
      </c>
    </row>
    <row r="274" spans="26:44" x14ac:dyDescent="0.25">
      <c r="Z274">
        <v>2296293</v>
      </c>
      <c r="AA274" t="s">
        <v>817</v>
      </c>
      <c r="AB274" t="s">
        <v>209</v>
      </c>
      <c r="AC274" t="s">
        <v>846</v>
      </c>
      <c r="AD274" t="s">
        <v>846</v>
      </c>
      <c r="AE274" t="s">
        <v>847</v>
      </c>
      <c r="AF274" t="s">
        <v>606</v>
      </c>
      <c r="AG274" t="s">
        <v>600</v>
      </c>
      <c r="AH274" t="s">
        <v>236</v>
      </c>
      <c r="AI274">
        <v>20</v>
      </c>
      <c r="AJ274">
        <v>18</v>
      </c>
      <c r="AK274">
        <v>85</v>
      </c>
      <c r="AL274">
        <v>88</v>
      </c>
      <c r="AN274">
        <v>1080</v>
      </c>
      <c r="AO274" s="132">
        <v>42636</v>
      </c>
      <c r="AP274" s="132">
        <v>42507</v>
      </c>
      <c r="AQ274" t="s">
        <v>601</v>
      </c>
      <c r="AR274" t="s">
        <v>848</v>
      </c>
    </row>
    <row r="275" spans="26:44" x14ac:dyDescent="0.25">
      <c r="Z275">
        <v>2296294</v>
      </c>
      <c r="AA275" t="s">
        <v>817</v>
      </c>
      <c r="AB275" t="s">
        <v>209</v>
      </c>
      <c r="AC275" t="s">
        <v>350</v>
      </c>
      <c r="AD275" t="s">
        <v>350</v>
      </c>
      <c r="AF275" t="s">
        <v>599</v>
      </c>
      <c r="AG275" t="s">
        <v>849</v>
      </c>
      <c r="AH275" t="s">
        <v>236</v>
      </c>
      <c r="AI275">
        <v>13</v>
      </c>
      <c r="AJ275">
        <v>16</v>
      </c>
      <c r="AK275">
        <v>45</v>
      </c>
      <c r="AL275">
        <v>85</v>
      </c>
      <c r="AN275">
        <v>700</v>
      </c>
      <c r="AO275" s="132">
        <v>42822</v>
      </c>
      <c r="AP275" s="132">
        <v>42873</v>
      </c>
      <c r="AQ275" t="s">
        <v>601</v>
      </c>
      <c r="AR275" t="s">
        <v>850</v>
      </c>
    </row>
  </sheetData>
  <autoFilter ref="A1:S124" xr:uid="{00000000-0009-0000-0000-000000000000}">
    <filterColumn colId="8">
      <filters>
        <filter val="Electric"/>
      </filters>
    </filterColumn>
  </autoFilter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24EF6-6515-4C53-985A-C08451BEE6BC}">
  <sheetPr codeName="Sheet3">
    <tabColor rgb="FFFFFF00"/>
  </sheetPr>
  <dimension ref="C1:AK301"/>
  <sheetViews>
    <sheetView zoomScale="110" zoomScaleNormal="110" workbookViewId="0">
      <pane xSplit="5" ySplit="4" topLeftCell="F11" activePane="bottomRight" state="frozen"/>
      <selection pane="topRight" activeCell="F1" sqref="F1"/>
      <selection pane="bottomLeft" activeCell="A5" sqref="A5"/>
      <selection pane="bottomRight" activeCell="E14" sqref="E14"/>
    </sheetView>
  </sheetViews>
  <sheetFormatPr defaultRowHeight="15" outlineLevelRow="1" x14ac:dyDescent="0.25"/>
  <cols>
    <col min="10" max="11" width="9.85546875" bestFit="1" customWidth="1"/>
    <col min="14" max="14" width="10.85546875" bestFit="1" customWidth="1"/>
    <col min="16" max="16" width="9.140625" bestFit="1" customWidth="1"/>
    <col min="17" max="17" width="11" customWidth="1"/>
    <col min="23" max="23" width="8.42578125" bestFit="1" customWidth="1"/>
    <col min="27" max="27" width="9" bestFit="1" customWidth="1"/>
    <col min="28" max="28" width="9.85546875" bestFit="1" customWidth="1"/>
    <col min="29" max="29" width="10" bestFit="1" customWidth="1"/>
    <col min="30" max="31" width="9" bestFit="1" customWidth="1"/>
    <col min="32" max="32" width="10.85546875" bestFit="1" customWidth="1"/>
  </cols>
  <sheetData>
    <row r="1" spans="3:19" ht="21" x14ac:dyDescent="0.35">
      <c r="C1" s="92" t="s">
        <v>1518</v>
      </c>
    </row>
    <row r="2" spans="3:19" ht="15.75" thickBot="1" x14ac:dyDescent="0.3"/>
    <row r="3" spans="3:19" ht="75.75" thickBot="1" x14ac:dyDescent="0.3">
      <c r="C3" s="64" t="s">
        <v>388</v>
      </c>
      <c r="D3" s="65" t="s">
        <v>389</v>
      </c>
      <c r="E3" s="66" t="s">
        <v>390</v>
      </c>
      <c r="F3" s="66" t="s">
        <v>391</v>
      </c>
      <c r="G3" s="66" t="s">
        <v>392</v>
      </c>
      <c r="H3" s="66" t="s">
        <v>393</v>
      </c>
      <c r="I3" s="67" t="s">
        <v>394</v>
      </c>
      <c r="J3" s="68" t="s">
        <v>395</v>
      </c>
      <c r="K3" s="69" t="s">
        <v>396</v>
      </c>
      <c r="L3" s="70" t="s">
        <v>397</v>
      </c>
      <c r="M3" s="71" t="s">
        <v>398</v>
      </c>
      <c r="N3" s="72" t="s">
        <v>399</v>
      </c>
      <c r="O3" s="73" t="s">
        <v>400</v>
      </c>
      <c r="P3" s="72" t="s">
        <v>401</v>
      </c>
      <c r="Q3" s="74" t="s">
        <v>402</v>
      </c>
      <c r="R3" s="75" t="s">
        <v>403</v>
      </c>
      <c r="S3" s="76" t="s">
        <v>404</v>
      </c>
    </row>
    <row r="4" spans="3:19" outlineLevel="1" x14ac:dyDescent="0.25">
      <c r="C4" s="77" t="s">
        <v>405</v>
      </c>
      <c r="D4" s="78" t="s">
        <v>406</v>
      </c>
      <c r="E4" s="77" t="s">
        <v>25</v>
      </c>
      <c r="F4" s="77" t="s">
        <v>382</v>
      </c>
      <c r="G4" s="77">
        <v>13</v>
      </c>
      <c r="H4" s="77">
        <v>62</v>
      </c>
      <c r="I4" s="79">
        <v>7.17</v>
      </c>
      <c r="J4" s="80">
        <v>13442</v>
      </c>
      <c r="K4" s="80">
        <v>4072</v>
      </c>
      <c r="L4" s="79">
        <v>2.02</v>
      </c>
      <c r="M4" s="77" t="s">
        <v>407</v>
      </c>
      <c r="N4" s="80">
        <v>70324</v>
      </c>
      <c r="O4" s="77">
        <v>45</v>
      </c>
      <c r="P4" s="81">
        <v>0.66</v>
      </c>
      <c r="Q4" s="77">
        <v>82</v>
      </c>
      <c r="R4" s="82">
        <v>39661</v>
      </c>
      <c r="S4" s="78" t="s">
        <v>408</v>
      </c>
    </row>
    <row r="5" spans="3:19" outlineLevel="1" x14ac:dyDescent="0.25">
      <c r="C5" s="77" t="s">
        <v>405</v>
      </c>
      <c r="D5" s="78" t="s">
        <v>409</v>
      </c>
      <c r="E5" s="77" t="s">
        <v>25</v>
      </c>
      <c r="F5" s="77" t="s">
        <v>382</v>
      </c>
      <c r="G5" s="77">
        <v>13</v>
      </c>
      <c r="H5" s="77">
        <v>31</v>
      </c>
      <c r="I5" s="79">
        <v>21.22</v>
      </c>
      <c r="J5" s="80">
        <v>9265</v>
      </c>
      <c r="K5" s="80">
        <v>3832</v>
      </c>
      <c r="L5" s="79">
        <v>2.58</v>
      </c>
      <c r="M5" s="77">
        <v>10</v>
      </c>
      <c r="N5" s="80">
        <v>65495</v>
      </c>
      <c r="O5" s="77">
        <v>100</v>
      </c>
      <c r="P5" s="81">
        <v>0.59499999999999997</v>
      </c>
      <c r="Q5" s="77">
        <v>66</v>
      </c>
      <c r="R5" s="82">
        <v>41913</v>
      </c>
      <c r="S5" s="78" t="s">
        <v>408</v>
      </c>
    </row>
    <row r="6" spans="3:19" outlineLevel="1" x14ac:dyDescent="0.25">
      <c r="C6" s="77" t="s">
        <v>405</v>
      </c>
      <c r="D6" s="78" t="s">
        <v>410</v>
      </c>
      <c r="E6" s="77" t="s">
        <v>25</v>
      </c>
      <c r="F6" s="77" t="s">
        <v>382</v>
      </c>
      <c r="G6" s="77">
        <v>13</v>
      </c>
      <c r="H6" s="77">
        <v>31</v>
      </c>
      <c r="I6" s="79">
        <v>25.2</v>
      </c>
      <c r="J6" s="80">
        <v>10925</v>
      </c>
      <c r="K6" s="80">
        <v>5569</v>
      </c>
      <c r="L6" s="79">
        <v>2.58</v>
      </c>
      <c r="M6" s="77">
        <v>27</v>
      </c>
      <c r="N6" s="80">
        <v>68508</v>
      </c>
      <c r="O6" s="77">
        <v>110</v>
      </c>
      <c r="P6" s="81">
        <v>0.50600000000000001</v>
      </c>
      <c r="Q6" s="77">
        <v>59</v>
      </c>
      <c r="R6" s="82">
        <v>42019</v>
      </c>
      <c r="S6" s="78" t="s">
        <v>408</v>
      </c>
    </row>
    <row r="7" spans="3:19" outlineLevel="1" x14ac:dyDescent="0.25">
      <c r="C7" s="77" t="s">
        <v>405</v>
      </c>
      <c r="D7" s="78" t="s">
        <v>411</v>
      </c>
      <c r="E7" s="77" t="s">
        <v>25</v>
      </c>
      <c r="F7" s="77" t="s">
        <v>382</v>
      </c>
      <c r="G7" s="77">
        <v>14</v>
      </c>
      <c r="H7" s="77">
        <v>30</v>
      </c>
      <c r="I7" s="79">
        <v>8.2799999999999994</v>
      </c>
      <c r="J7" s="80">
        <v>8523</v>
      </c>
      <c r="K7" s="80">
        <v>3950</v>
      </c>
      <c r="L7" s="79">
        <v>2.8</v>
      </c>
      <c r="M7" s="83">
        <v>35</v>
      </c>
      <c r="N7" s="80">
        <v>53439</v>
      </c>
      <c r="O7" s="77">
        <v>90</v>
      </c>
      <c r="P7" s="81">
        <v>0.57899999999999996</v>
      </c>
      <c r="Q7" s="83">
        <v>52.8</v>
      </c>
      <c r="R7" s="82">
        <v>40787</v>
      </c>
      <c r="S7" s="78" t="s">
        <v>408</v>
      </c>
    </row>
    <row r="8" spans="3:19" outlineLevel="1" x14ac:dyDescent="0.25">
      <c r="C8" s="77" t="s">
        <v>405</v>
      </c>
      <c r="D8" s="78" t="s">
        <v>412</v>
      </c>
      <c r="E8" s="77" t="s">
        <v>25</v>
      </c>
      <c r="F8" s="77" t="s">
        <v>382</v>
      </c>
      <c r="G8" s="77">
        <v>14</v>
      </c>
      <c r="H8" s="77">
        <v>50</v>
      </c>
      <c r="I8" s="79">
        <v>10.5</v>
      </c>
      <c r="J8" s="80">
        <v>13951</v>
      </c>
      <c r="K8" s="80">
        <v>5604</v>
      </c>
      <c r="L8" s="79">
        <v>2.4300000000000002</v>
      </c>
      <c r="M8" s="77" t="s">
        <v>407</v>
      </c>
      <c r="N8" s="80">
        <v>74254</v>
      </c>
      <c r="O8" s="77">
        <v>66</v>
      </c>
      <c r="P8" s="81">
        <v>0.55000000000000004</v>
      </c>
      <c r="Q8" s="77">
        <v>69</v>
      </c>
      <c r="R8" s="82">
        <v>38565</v>
      </c>
      <c r="S8" s="78" t="s">
        <v>408</v>
      </c>
    </row>
    <row r="9" spans="3:19" outlineLevel="1" x14ac:dyDescent="0.25">
      <c r="C9" s="77" t="s">
        <v>405</v>
      </c>
      <c r="D9" s="78" t="s">
        <v>413</v>
      </c>
      <c r="E9" s="77" t="s">
        <v>25</v>
      </c>
      <c r="F9" s="77" t="s">
        <v>383</v>
      </c>
      <c r="G9" s="77">
        <v>18</v>
      </c>
      <c r="H9" s="77">
        <v>50</v>
      </c>
      <c r="I9" s="79">
        <v>8.08</v>
      </c>
      <c r="J9" s="80">
        <v>14503</v>
      </c>
      <c r="K9" s="80">
        <v>14579</v>
      </c>
      <c r="L9" s="79">
        <v>2.73</v>
      </c>
      <c r="M9" s="77">
        <v>22</v>
      </c>
      <c r="N9" s="80">
        <v>106062</v>
      </c>
      <c r="O9" s="77">
        <v>20</v>
      </c>
      <c r="P9" s="81">
        <v>0.52</v>
      </c>
      <c r="Q9" s="77">
        <v>97</v>
      </c>
      <c r="R9" s="82">
        <v>40544</v>
      </c>
      <c r="S9" s="78" t="s">
        <v>414</v>
      </c>
    </row>
    <row r="10" spans="3:19" outlineLevel="1" x14ac:dyDescent="0.25">
      <c r="C10" s="77" t="s">
        <v>405</v>
      </c>
      <c r="D10" s="78" t="s">
        <v>415</v>
      </c>
      <c r="E10" s="77" t="s">
        <v>25</v>
      </c>
      <c r="F10" s="77" t="s">
        <v>382</v>
      </c>
      <c r="G10" s="77">
        <v>14</v>
      </c>
      <c r="H10" s="77">
        <v>50</v>
      </c>
      <c r="I10" s="79">
        <v>10.4</v>
      </c>
      <c r="J10" s="80">
        <v>12330</v>
      </c>
      <c r="K10" s="80">
        <v>7040</v>
      </c>
      <c r="L10" s="79">
        <v>2.5</v>
      </c>
      <c r="M10" s="77">
        <v>11</v>
      </c>
      <c r="N10" s="80">
        <v>75673</v>
      </c>
      <c r="O10" s="77">
        <v>12</v>
      </c>
      <c r="P10" s="81">
        <v>0.5</v>
      </c>
      <c r="Q10" s="77">
        <v>67</v>
      </c>
      <c r="R10" s="82">
        <v>38322</v>
      </c>
      <c r="S10" s="78" t="s">
        <v>408</v>
      </c>
    </row>
    <row r="11" spans="3:19" outlineLevel="1" x14ac:dyDescent="0.25">
      <c r="C11" s="77" t="s">
        <v>405</v>
      </c>
      <c r="D11" s="78" t="s">
        <v>416</v>
      </c>
      <c r="E11" s="77" t="s">
        <v>25</v>
      </c>
      <c r="F11" s="77" t="s">
        <v>382</v>
      </c>
      <c r="G11" s="77">
        <v>13</v>
      </c>
      <c r="H11" s="77">
        <v>31</v>
      </c>
      <c r="I11" s="79">
        <v>22</v>
      </c>
      <c r="J11" s="80">
        <v>9556</v>
      </c>
      <c r="K11" s="80">
        <v>4382</v>
      </c>
      <c r="L11" s="79">
        <v>2.4500000000000002</v>
      </c>
      <c r="M11" s="77">
        <v>12</v>
      </c>
      <c r="N11" s="80">
        <v>67997</v>
      </c>
      <c r="O11" s="77">
        <v>86</v>
      </c>
      <c r="P11" s="81">
        <v>0.56000000000000005</v>
      </c>
      <c r="Q11" s="77">
        <v>68</v>
      </c>
      <c r="R11" s="82">
        <v>39479</v>
      </c>
      <c r="S11" s="78" t="s">
        <v>408</v>
      </c>
    </row>
    <row r="12" spans="3:19" outlineLevel="1" x14ac:dyDescent="0.25">
      <c r="C12" s="77" t="s">
        <v>405</v>
      </c>
      <c r="D12" s="78" t="s">
        <v>417</v>
      </c>
      <c r="E12" s="77" t="s">
        <v>25</v>
      </c>
      <c r="F12" s="77" t="s">
        <v>383</v>
      </c>
      <c r="G12" s="77">
        <v>22</v>
      </c>
      <c r="H12" s="77">
        <v>74</v>
      </c>
      <c r="I12" s="79">
        <v>10.5</v>
      </c>
      <c r="J12" s="80">
        <v>16936</v>
      </c>
      <c r="K12" s="80">
        <v>4825</v>
      </c>
      <c r="L12" s="79">
        <v>2.04</v>
      </c>
      <c r="M12" s="77">
        <v>12</v>
      </c>
      <c r="N12" s="80">
        <v>109403</v>
      </c>
      <c r="O12" s="77">
        <v>64</v>
      </c>
      <c r="P12" s="81">
        <v>0.71</v>
      </c>
      <c r="Q12" s="77">
        <v>134</v>
      </c>
      <c r="R12" s="82">
        <v>39142</v>
      </c>
      <c r="S12" s="78" t="s">
        <v>408</v>
      </c>
    </row>
    <row r="13" spans="3:19" outlineLevel="1" x14ac:dyDescent="0.25">
      <c r="C13" s="77" t="s">
        <v>405</v>
      </c>
      <c r="D13" s="78" t="s">
        <v>418</v>
      </c>
      <c r="E13" s="77" t="s">
        <v>25</v>
      </c>
      <c r="F13" s="77" t="s">
        <v>382</v>
      </c>
      <c r="G13" s="77">
        <v>13</v>
      </c>
      <c r="H13" s="77">
        <v>45</v>
      </c>
      <c r="I13" s="79">
        <v>10.92</v>
      </c>
      <c r="J13" s="80">
        <v>7998</v>
      </c>
      <c r="K13" s="80">
        <v>3835</v>
      </c>
      <c r="L13" s="79">
        <v>3.29</v>
      </c>
      <c r="M13" s="77">
        <v>82</v>
      </c>
      <c r="N13" s="80">
        <v>40724</v>
      </c>
      <c r="O13" s="77">
        <v>70</v>
      </c>
      <c r="P13" s="81">
        <v>0.54</v>
      </c>
      <c r="Q13" s="77">
        <v>39</v>
      </c>
      <c r="R13" s="82">
        <v>41214</v>
      </c>
      <c r="S13" s="78" t="s">
        <v>408</v>
      </c>
    </row>
    <row r="14" spans="3:19" outlineLevel="1" x14ac:dyDescent="0.25">
      <c r="C14" s="77" t="s">
        <v>405</v>
      </c>
      <c r="D14" s="78" t="s">
        <v>419</v>
      </c>
      <c r="E14" s="77" t="s">
        <v>25</v>
      </c>
      <c r="F14" s="77" t="s">
        <v>383</v>
      </c>
      <c r="G14" s="77">
        <v>18.5</v>
      </c>
      <c r="H14" s="77">
        <v>75</v>
      </c>
      <c r="I14" s="79">
        <v>8.83</v>
      </c>
      <c r="J14" s="80">
        <v>13038</v>
      </c>
      <c r="K14" s="80">
        <v>5645</v>
      </c>
      <c r="L14" s="79">
        <v>3</v>
      </c>
      <c r="M14" s="77">
        <v>43</v>
      </c>
      <c r="N14" s="80">
        <v>81162</v>
      </c>
      <c r="O14" s="77">
        <v>82</v>
      </c>
      <c r="P14" s="81">
        <v>0.61</v>
      </c>
      <c r="Q14" s="77">
        <v>80</v>
      </c>
      <c r="R14" s="82">
        <v>40878</v>
      </c>
      <c r="S14" s="78" t="s">
        <v>408</v>
      </c>
    </row>
    <row r="15" spans="3:19" outlineLevel="1" x14ac:dyDescent="0.25">
      <c r="C15" s="77" t="s">
        <v>405</v>
      </c>
      <c r="D15" s="78" t="s">
        <v>420</v>
      </c>
      <c r="E15" s="77" t="s">
        <v>25</v>
      </c>
      <c r="F15" s="77" t="s">
        <v>382</v>
      </c>
      <c r="G15" s="77">
        <v>14</v>
      </c>
      <c r="H15" s="77">
        <v>30</v>
      </c>
      <c r="I15" s="79">
        <v>7.33</v>
      </c>
      <c r="J15" s="80">
        <v>8935</v>
      </c>
      <c r="K15" s="80">
        <v>5790</v>
      </c>
      <c r="L15" s="79">
        <v>2.58</v>
      </c>
      <c r="M15" s="77">
        <v>14</v>
      </c>
      <c r="N15" s="80">
        <v>68001</v>
      </c>
      <c r="O15" s="77">
        <v>96</v>
      </c>
      <c r="P15" s="81">
        <v>0.54</v>
      </c>
      <c r="Q15" s="77">
        <v>64</v>
      </c>
      <c r="R15" s="82">
        <v>40087</v>
      </c>
      <c r="S15" s="78" t="s">
        <v>408</v>
      </c>
    </row>
    <row r="16" spans="3:19" outlineLevel="1" x14ac:dyDescent="0.25">
      <c r="C16" s="77" t="s">
        <v>405</v>
      </c>
      <c r="D16" s="78" t="s">
        <v>421</v>
      </c>
      <c r="E16" s="77" t="s">
        <v>25</v>
      </c>
      <c r="F16" s="77" t="s">
        <v>382</v>
      </c>
      <c r="G16" s="77">
        <v>13</v>
      </c>
      <c r="H16" s="77">
        <v>62</v>
      </c>
      <c r="I16" s="79">
        <v>10.7</v>
      </c>
      <c r="J16" s="80">
        <v>13755</v>
      </c>
      <c r="K16" s="80">
        <v>7040</v>
      </c>
      <c r="L16" s="79">
        <v>2.33</v>
      </c>
      <c r="M16" s="77" t="s">
        <v>407</v>
      </c>
      <c r="N16" s="80">
        <v>81235</v>
      </c>
      <c r="O16" s="77">
        <v>101</v>
      </c>
      <c r="P16" s="81">
        <v>0.5</v>
      </c>
      <c r="Q16" s="77">
        <v>72</v>
      </c>
      <c r="R16" s="82">
        <v>38687</v>
      </c>
      <c r="S16" s="78" t="s">
        <v>408</v>
      </c>
    </row>
    <row r="17" spans="3:19" outlineLevel="1" x14ac:dyDescent="0.25">
      <c r="C17" s="77" t="s">
        <v>405</v>
      </c>
      <c r="D17" s="78" t="s">
        <v>422</v>
      </c>
      <c r="E17" s="77" t="s">
        <v>25</v>
      </c>
      <c r="F17" s="77" t="s">
        <v>383</v>
      </c>
      <c r="G17" s="77">
        <v>18</v>
      </c>
      <c r="H17" s="77">
        <v>75</v>
      </c>
      <c r="I17" s="79">
        <v>12.1</v>
      </c>
      <c r="J17" s="80">
        <v>21957</v>
      </c>
      <c r="K17" s="80">
        <v>23652</v>
      </c>
      <c r="L17" s="79">
        <v>2.72</v>
      </c>
      <c r="M17" s="77">
        <v>25</v>
      </c>
      <c r="N17" s="80">
        <v>111084</v>
      </c>
      <c r="O17" s="77">
        <v>31</v>
      </c>
      <c r="P17" s="81">
        <v>0.51</v>
      </c>
      <c r="Q17" s="77">
        <v>96</v>
      </c>
      <c r="R17" s="82">
        <v>39539</v>
      </c>
      <c r="S17" s="78" t="s">
        <v>414</v>
      </c>
    </row>
    <row r="18" spans="3:19" outlineLevel="1" x14ac:dyDescent="0.25">
      <c r="C18" s="77" t="s">
        <v>405</v>
      </c>
      <c r="D18" s="78" t="s">
        <v>423</v>
      </c>
      <c r="E18" s="77" t="s">
        <v>25</v>
      </c>
      <c r="F18" s="77" t="s">
        <v>383</v>
      </c>
      <c r="G18" s="77">
        <v>18</v>
      </c>
      <c r="H18" s="77">
        <v>75</v>
      </c>
      <c r="I18" s="79">
        <v>16.5</v>
      </c>
      <c r="J18" s="80">
        <v>23138</v>
      </c>
      <c r="K18" s="80">
        <v>29039</v>
      </c>
      <c r="L18" s="79">
        <v>2.8</v>
      </c>
      <c r="M18" s="77">
        <v>59</v>
      </c>
      <c r="N18" s="80">
        <v>111333</v>
      </c>
      <c r="O18" s="80">
        <v>199</v>
      </c>
      <c r="P18" s="81">
        <v>0.48</v>
      </c>
      <c r="Q18" s="77">
        <v>95</v>
      </c>
      <c r="R18" s="82">
        <v>38930</v>
      </c>
      <c r="S18" s="78" t="s">
        <v>414</v>
      </c>
    </row>
    <row r="19" spans="3:19" outlineLevel="1" x14ac:dyDescent="0.25">
      <c r="C19" s="77" t="s">
        <v>405</v>
      </c>
      <c r="D19" s="78" t="s">
        <v>424</v>
      </c>
      <c r="E19" s="77" t="s">
        <v>25</v>
      </c>
      <c r="F19" s="77" t="s">
        <v>382</v>
      </c>
      <c r="G19" s="77">
        <v>14</v>
      </c>
      <c r="H19" s="77">
        <v>38</v>
      </c>
      <c r="I19" s="79">
        <v>6.53</v>
      </c>
      <c r="J19" s="80">
        <v>7999</v>
      </c>
      <c r="K19" s="80">
        <v>3971</v>
      </c>
      <c r="L19" s="79">
        <v>2.6</v>
      </c>
      <c r="M19" s="77">
        <v>31</v>
      </c>
      <c r="N19" s="80">
        <v>61620</v>
      </c>
      <c r="O19" s="77">
        <v>60</v>
      </c>
      <c r="P19" s="81">
        <v>0.54</v>
      </c>
      <c r="Q19" s="77">
        <v>58</v>
      </c>
      <c r="R19" s="82">
        <v>41913</v>
      </c>
      <c r="S19" s="78" t="s">
        <v>408</v>
      </c>
    </row>
    <row r="20" spans="3:19" outlineLevel="1" x14ac:dyDescent="0.25">
      <c r="C20" s="77" t="s">
        <v>425</v>
      </c>
      <c r="D20" s="78" t="s">
        <v>426</v>
      </c>
      <c r="E20" s="77" t="s">
        <v>25</v>
      </c>
      <c r="F20" s="77" t="s">
        <v>382</v>
      </c>
      <c r="G20" s="77">
        <v>14</v>
      </c>
      <c r="H20" s="77">
        <v>35</v>
      </c>
      <c r="I20" s="79">
        <v>7.69</v>
      </c>
      <c r="J20" s="80">
        <v>9329</v>
      </c>
      <c r="K20" s="80">
        <v>7899</v>
      </c>
      <c r="L20" s="79">
        <v>2.39</v>
      </c>
      <c r="M20" s="77" t="s">
        <v>125</v>
      </c>
      <c r="N20" s="80">
        <v>70825</v>
      </c>
      <c r="O20" s="77" t="s">
        <v>125</v>
      </c>
      <c r="P20" s="81">
        <v>0.51700000000000002</v>
      </c>
      <c r="Q20" s="77">
        <v>63</v>
      </c>
      <c r="R20" s="82">
        <v>43208</v>
      </c>
      <c r="S20" s="78" t="s">
        <v>408</v>
      </c>
    </row>
    <row r="21" spans="3:19" outlineLevel="1" x14ac:dyDescent="0.25">
      <c r="C21" s="77" t="s">
        <v>405</v>
      </c>
      <c r="D21" s="78" t="s">
        <v>427</v>
      </c>
      <c r="E21" s="77" t="s">
        <v>25</v>
      </c>
      <c r="F21" s="77" t="s">
        <v>383</v>
      </c>
      <c r="G21" s="77">
        <v>18</v>
      </c>
      <c r="H21" s="77">
        <v>68</v>
      </c>
      <c r="I21" s="79">
        <v>13.28</v>
      </c>
      <c r="J21" s="80">
        <v>19908</v>
      </c>
      <c r="K21" s="80">
        <v>7139</v>
      </c>
      <c r="L21" s="79">
        <v>2.83</v>
      </c>
      <c r="M21" s="77">
        <v>59</v>
      </c>
      <c r="N21" s="80">
        <v>88141</v>
      </c>
      <c r="O21" s="77">
        <v>60</v>
      </c>
      <c r="P21" s="81">
        <v>0.51</v>
      </c>
      <c r="Q21" s="77">
        <v>79</v>
      </c>
      <c r="R21" s="82">
        <v>41609</v>
      </c>
      <c r="S21" s="78" t="s">
        <v>408</v>
      </c>
    </row>
    <row r="22" spans="3:19" outlineLevel="1" x14ac:dyDescent="0.25">
      <c r="C22" s="77" t="s">
        <v>405</v>
      </c>
      <c r="D22" s="78" t="s">
        <v>428</v>
      </c>
      <c r="E22" s="77" t="s">
        <v>25</v>
      </c>
      <c r="F22" s="77" t="s">
        <v>382</v>
      </c>
      <c r="G22" s="77">
        <v>14</v>
      </c>
      <c r="H22" s="77">
        <v>50</v>
      </c>
      <c r="I22" s="79">
        <v>11.4</v>
      </c>
      <c r="J22" s="80">
        <v>11956</v>
      </c>
      <c r="K22" s="80">
        <v>4991</v>
      </c>
      <c r="L22" s="79">
        <v>2.58</v>
      </c>
      <c r="M22" s="77">
        <v>30</v>
      </c>
      <c r="N22" s="80">
        <v>61627</v>
      </c>
      <c r="O22" s="77">
        <v>96</v>
      </c>
      <c r="P22" s="81">
        <v>0.53</v>
      </c>
      <c r="Q22" s="77">
        <v>58</v>
      </c>
      <c r="R22" s="82">
        <v>37500</v>
      </c>
      <c r="S22" s="78" t="s">
        <v>408</v>
      </c>
    </row>
    <row r="23" spans="3:19" outlineLevel="1" x14ac:dyDescent="0.25">
      <c r="C23" s="77" t="s">
        <v>405</v>
      </c>
      <c r="D23" s="78" t="s">
        <v>429</v>
      </c>
      <c r="E23" s="77" t="s">
        <v>25</v>
      </c>
      <c r="F23" s="77" t="s">
        <v>382</v>
      </c>
      <c r="G23" s="77">
        <v>14</v>
      </c>
      <c r="H23" s="77">
        <v>35</v>
      </c>
      <c r="I23" s="79">
        <v>11.9</v>
      </c>
      <c r="J23" s="80">
        <v>9636</v>
      </c>
      <c r="K23" s="80">
        <v>4899</v>
      </c>
      <c r="L23" s="79">
        <v>2.69</v>
      </c>
      <c r="M23" s="77">
        <v>34</v>
      </c>
      <c r="N23" s="80">
        <v>65639</v>
      </c>
      <c r="O23" s="77" t="s">
        <v>125</v>
      </c>
      <c r="P23" s="81">
        <v>0.505</v>
      </c>
      <c r="Q23" s="77">
        <v>55</v>
      </c>
      <c r="R23" s="82">
        <v>39264</v>
      </c>
      <c r="S23" s="78" t="s">
        <v>408</v>
      </c>
    </row>
    <row r="24" spans="3:19" outlineLevel="1" x14ac:dyDescent="0.25">
      <c r="C24" s="77" t="s">
        <v>405</v>
      </c>
      <c r="D24" s="78" t="s">
        <v>430</v>
      </c>
      <c r="E24" s="77" t="s">
        <v>25</v>
      </c>
      <c r="F24" s="77" t="s">
        <v>382</v>
      </c>
      <c r="G24" s="77">
        <v>14</v>
      </c>
      <c r="H24" s="77">
        <v>50</v>
      </c>
      <c r="I24" s="79">
        <v>8.25</v>
      </c>
      <c r="J24" s="80">
        <v>10275</v>
      </c>
      <c r="K24" s="80">
        <v>8510</v>
      </c>
      <c r="L24" s="79">
        <v>2.42</v>
      </c>
      <c r="M24" s="77">
        <v>16</v>
      </c>
      <c r="N24" s="80">
        <v>70653</v>
      </c>
      <c r="O24" s="77">
        <v>20</v>
      </c>
      <c r="P24" s="81">
        <v>0.54</v>
      </c>
      <c r="Q24" s="77">
        <v>67</v>
      </c>
      <c r="R24" s="82">
        <v>37500</v>
      </c>
      <c r="S24" s="78" t="s">
        <v>408</v>
      </c>
    </row>
    <row r="25" spans="3:19" outlineLevel="1" x14ac:dyDescent="0.25">
      <c r="C25" s="77" t="s">
        <v>405</v>
      </c>
      <c r="D25" s="78" t="s">
        <v>431</v>
      </c>
      <c r="E25" s="77" t="s">
        <v>25</v>
      </c>
      <c r="F25" s="77" t="s">
        <v>383</v>
      </c>
      <c r="G25" s="77">
        <v>20</v>
      </c>
      <c r="H25" s="77">
        <v>135</v>
      </c>
      <c r="I25" s="79">
        <v>15.7</v>
      </c>
      <c r="J25" s="80">
        <v>23410</v>
      </c>
      <c r="K25" s="80">
        <v>11206</v>
      </c>
      <c r="L25" s="79">
        <v>2.72</v>
      </c>
      <c r="M25" s="77">
        <v>74</v>
      </c>
      <c r="N25" s="80">
        <v>89308</v>
      </c>
      <c r="O25" s="77">
        <v>29</v>
      </c>
      <c r="P25" s="81">
        <v>0.56999999999999995</v>
      </c>
      <c r="Q25" s="77">
        <v>90</v>
      </c>
      <c r="R25" s="82">
        <v>40057</v>
      </c>
      <c r="S25" s="78" t="s">
        <v>408</v>
      </c>
    </row>
    <row r="26" spans="3:19" outlineLevel="1" x14ac:dyDescent="0.25">
      <c r="C26" s="77" t="s">
        <v>405</v>
      </c>
      <c r="D26" s="78" t="s">
        <v>432</v>
      </c>
      <c r="E26" s="77" t="s">
        <v>25</v>
      </c>
      <c r="F26" s="77" t="s">
        <v>383</v>
      </c>
      <c r="G26" s="77">
        <v>24</v>
      </c>
      <c r="H26" s="77">
        <v>150</v>
      </c>
      <c r="I26" s="79">
        <v>20.8</v>
      </c>
      <c r="J26" s="80">
        <v>34283</v>
      </c>
      <c r="K26" s="80">
        <v>15356</v>
      </c>
      <c r="L26" s="79">
        <v>2.5299999999999998</v>
      </c>
      <c r="M26" s="77">
        <v>46</v>
      </c>
      <c r="N26" s="80">
        <v>157760</v>
      </c>
      <c r="O26" s="77">
        <v>22</v>
      </c>
      <c r="P26" s="81">
        <v>0.52</v>
      </c>
      <c r="Q26" s="77">
        <v>146</v>
      </c>
      <c r="R26" s="82">
        <v>39356</v>
      </c>
      <c r="S26" s="78" t="s">
        <v>414</v>
      </c>
    </row>
    <row r="27" spans="3:19" outlineLevel="1" x14ac:dyDescent="0.25">
      <c r="C27" s="77" t="s">
        <v>405</v>
      </c>
      <c r="D27" s="78" t="s">
        <v>433</v>
      </c>
      <c r="E27" s="77" t="s">
        <v>25</v>
      </c>
      <c r="F27" s="77" t="s">
        <v>382</v>
      </c>
      <c r="G27" s="77">
        <v>14</v>
      </c>
      <c r="H27" s="77">
        <v>50</v>
      </c>
      <c r="I27" s="79">
        <v>9.51</v>
      </c>
      <c r="J27" s="80">
        <v>11138</v>
      </c>
      <c r="K27" s="80">
        <v>8140</v>
      </c>
      <c r="L27" s="79">
        <v>2.2000000000000002</v>
      </c>
      <c r="M27" s="77">
        <v>19</v>
      </c>
      <c r="N27" s="80">
        <v>75508</v>
      </c>
      <c r="O27" s="77">
        <v>22</v>
      </c>
      <c r="P27" s="81">
        <v>0.55000000000000004</v>
      </c>
      <c r="Q27" s="77">
        <v>72</v>
      </c>
      <c r="R27" s="82">
        <v>38991</v>
      </c>
      <c r="S27" s="78" t="s">
        <v>408</v>
      </c>
    </row>
    <row r="28" spans="3:19" outlineLevel="1" x14ac:dyDescent="0.25">
      <c r="C28" s="77" t="s">
        <v>405</v>
      </c>
      <c r="D28" s="78" t="s">
        <v>434</v>
      </c>
      <c r="E28" s="77" t="s">
        <v>25</v>
      </c>
      <c r="F28" s="77" t="s">
        <v>382</v>
      </c>
      <c r="G28" s="77">
        <v>14</v>
      </c>
      <c r="H28" s="77">
        <v>50</v>
      </c>
      <c r="I28" s="79">
        <v>7.78</v>
      </c>
      <c r="J28" s="80">
        <v>12354</v>
      </c>
      <c r="K28" s="80">
        <v>9403</v>
      </c>
      <c r="L28" s="79">
        <v>2.58</v>
      </c>
      <c r="M28" s="77">
        <v>57</v>
      </c>
      <c r="N28" s="80">
        <v>80609</v>
      </c>
      <c r="O28" s="77">
        <v>24</v>
      </c>
      <c r="P28" s="81">
        <v>0.36</v>
      </c>
      <c r="Q28" s="77">
        <v>51</v>
      </c>
      <c r="R28" s="82">
        <v>42200</v>
      </c>
      <c r="S28" s="78" t="s">
        <v>414</v>
      </c>
    </row>
    <row r="29" spans="3:19" outlineLevel="1" x14ac:dyDescent="0.25">
      <c r="C29" s="77" t="s">
        <v>405</v>
      </c>
      <c r="D29" s="78" t="s">
        <v>435</v>
      </c>
      <c r="E29" s="77" t="s">
        <v>25</v>
      </c>
      <c r="F29" s="77" t="s">
        <v>383</v>
      </c>
      <c r="G29" s="77">
        <v>18</v>
      </c>
      <c r="H29" s="77">
        <v>60</v>
      </c>
      <c r="I29" s="79">
        <v>21.3</v>
      </c>
      <c r="J29" s="80">
        <v>15781</v>
      </c>
      <c r="K29" s="80">
        <v>10644</v>
      </c>
      <c r="L29" s="79">
        <v>2.75</v>
      </c>
      <c r="M29" s="77">
        <v>71</v>
      </c>
      <c r="N29" s="80">
        <v>82196</v>
      </c>
      <c r="O29" s="77">
        <v>21</v>
      </c>
      <c r="P29" s="81">
        <v>0.55000000000000004</v>
      </c>
      <c r="Q29" s="77">
        <v>76</v>
      </c>
      <c r="R29" s="82">
        <v>40148</v>
      </c>
      <c r="S29" s="78" t="s">
        <v>408</v>
      </c>
    </row>
    <row r="30" spans="3:19" outlineLevel="1" x14ac:dyDescent="0.25">
      <c r="C30" s="77" t="s">
        <v>405</v>
      </c>
      <c r="D30" s="78" t="s">
        <v>436</v>
      </c>
      <c r="E30" s="77" t="s">
        <v>25</v>
      </c>
      <c r="F30" s="77" t="s">
        <v>383</v>
      </c>
      <c r="G30" s="77">
        <v>18</v>
      </c>
      <c r="H30" s="77">
        <v>75</v>
      </c>
      <c r="I30" s="79">
        <v>11.2</v>
      </c>
      <c r="J30" s="80">
        <v>14884</v>
      </c>
      <c r="K30" s="80">
        <v>11226</v>
      </c>
      <c r="L30" s="79">
        <v>2.5</v>
      </c>
      <c r="M30" s="77">
        <v>31</v>
      </c>
      <c r="N30" s="80">
        <v>97207</v>
      </c>
      <c r="O30" s="77">
        <v>22</v>
      </c>
      <c r="P30" s="81">
        <v>0.61</v>
      </c>
      <c r="Q30" s="77">
        <v>99</v>
      </c>
      <c r="R30" s="82">
        <v>38991</v>
      </c>
      <c r="S30" s="78" t="s">
        <v>408</v>
      </c>
    </row>
    <row r="31" spans="3:19" outlineLevel="1" x14ac:dyDescent="0.25">
      <c r="C31" s="77" t="s">
        <v>405</v>
      </c>
      <c r="D31" s="78" t="s">
        <v>437</v>
      </c>
      <c r="E31" s="77" t="s">
        <v>25</v>
      </c>
      <c r="F31" s="77" t="s">
        <v>383</v>
      </c>
      <c r="G31" s="77">
        <v>18</v>
      </c>
      <c r="H31" s="77">
        <v>75</v>
      </c>
      <c r="I31" s="79">
        <v>10.4</v>
      </c>
      <c r="J31" s="80">
        <v>16935</v>
      </c>
      <c r="K31" s="80">
        <v>11819</v>
      </c>
      <c r="L31" s="79">
        <v>2.48</v>
      </c>
      <c r="M31" s="77">
        <v>19</v>
      </c>
      <c r="N31" s="80">
        <v>113188</v>
      </c>
      <c r="O31" s="77">
        <v>24</v>
      </c>
      <c r="P31" s="81">
        <v>0.56000000000000005</v>
      </c>
      <c r="Q31" s="77">
        <v>107</v>
      </c>
      <c r="R31" s="82">
        <v>38991</v>
      </c>
      <c r="S31" s="78" t="s">
        <v>408</v>
      </c>
    </row>
    <row r="32" spans="3:19" outlineLevel="1" x14ac:dyDescent="0.25">
      <c r="C32" s="77" t="s">
        <v>405</v>
      </c>
      <c r="D32" s="78" t="s">
        <v>438</v>
      </c>
      <c r="E32" s="77" t="s">
        <v>25</v>
      </c>
      <c r="F32" s="77" t="s">
        <v>382</v>
      </c>
      <c r="G32" s="77">
        <v>13</v>
      </c>
      <c r="H32" s="77">
        <v>32</v>
      </c>
      <c r="I32" s="79">
        <v>12.17</v>
      </c>
      <c r="J32" s="80">
        <v>8141</v>
      </c>
      <c r="K32" s="80">
        <v>7409</v>
      </c>
      <c r="L32" s="79">
        <v>2.58</v>
      </c>
      <c r="M32" s="77">
        <v>10</v>
      </c>
      <c r="N32" s="80">
        <v>68441</v>
      </c>
      <c r="O32" s="77">
        <v>40</v>
      </c>
      <c r="P32" s="81">
        <v>0.53</v>
      </c>
      <c r="Q32" s="77">
        <v>66</v>
      </c>
      <c r="R32" s="82">
        <v>41760</v>
      </c>
      <c r="S32" s="78" t="s">
        <v>408</v>
      </c>
    </row>
    <row r="33" spans="3:19" outlineLevel="1" x14ac:dyDescent="0.25">
      <c r="C33" s="77" t="s">
        <v>405</v>
      </c>
      <c r="D33" s="78" t="s">
        <v>439</v>
      </c>
      <c r="E33" s="77" t="s">
        <v>25</v>
      </c>
      <c r="F33" s="77" t="s">
        <v>382</v>
      </c>
      <c r="G33" s="77">
        <v>14</v>
      </c>
      <c r="H33" s="77">
        <v>35</v>
      </c>
      <c r="I33" s="79">
        <v>13.6</v>
      </c>
      <c r="J33" s="80">
        <v>9456</v>
      </c>
      <c r="K33" s="80">
        <v>7349</v>
      </c>
      <c r="L33" s="79">
        <v>2.61</v>
      </c>
      <c r="M33" s="77">
        <v>28</v>
      </c>
      <c r="N33" s="80">
        <v>67900</v>
      </c>
      <c r="O33" s="77" t="s">
        <v>125</v>
      </c>
      <c r="P33" s="81">
        <v>0.5</v>
      </c>
      <c r="Q33" s="77">
        <v>59</v>
      </c>
      <c r="R33" s="82">
        <v>40422</v>
      </c>
      <c r="S33" s="78" t="s">
        <v>408</v>
      </c>
    </row>
    <row r="34" spans="3:19" outlineLevel="1" x14ac:dyDescent="0.25">
      <c r="C34" s="77" t="s">
        <v>405</v>
      </c>
      <c r="D34" s="78" t="s">
        <v>440</v>
      </c>
      <c r="E34" s="77" t="s">
        <v>25</v>
      </c>
      <c r="F34" s="77" t="s">
        <v>383</v>
      </c>
      <c r="G34" s="77">
        <v>18</v>
      </c>
      <c r="H34" s="77">
        <v>65</v>
      </c>
      <c r="I34" s="79">
        <v>13.75</v>
      </c>
      <c r="J34" s="80">
        <v>15636</v>
      </c>
      <c r="K34" s="80">
        <v>9953</v>
      </c>
      <c r="L34" s="79">
        <v>2.87</v>
      </c>
      <c r="M34" s="77">
        <v>53</v>
      </c>
      <c r="N34" s="80">
        <v>89270</v>
      </c>
      <c r="O34" s="77" t="s">
        <v>125</v>
      </c>
      <c r="P34" s="81">
        <v>0.54400000000000004</v>
      </c>
      <c r="Q34" s="77">
        <v>80</v>
      </c>
      <c r="R34" s="82">
        <v>42370</v>
      </c>
      <c r="S34" s="78" t="s">
        <v>408</v>
      </c>
    </row>
    <row r="35" spans="3:19" outlineLevel="1" x14ac:dyDescent="0.25">
      <c r="C35" s="77" t="s">
        <v>405</v>
      </c>
      <c r="D35" s="78" t="s">
        <v>441</v>
      </c>
      <c r="E35" s="77" t="s">
        <v>25</v>
      </c>
      <c r="F35" s="77" t="s">
        <v>382</v>
      </c>
      <c r="G35" s="77">
        <v>14</v>
      </c>
      <c r="H35" s="77">
        <v>50</v>
      </c>
      <c r="I35" s="77">
        <v>8.92</v>
      </c>
      <c r="J35" s="80">
        <v>17516</v>
      </c>
      <c r="K35" s="80">
        <v>14955</v>
      </c>
      <c r="L35" s="79">
        <v>2.66</v>
      </c>
      <c r="M35" s="77">
        <v>8</v>
      </c>
      <c r="N35" s="80">
        <v>113939</v>
      </c>
      <c r="O35" s="77">
        <v>0</v>
      </c>
      <c r="P35" s="81">
        <v>0.32</v>
      </c>
      <c r="Q35" s="77">
        <v>64</v>
      </c>
      <c r="R35" s="82">
        <v>41548</v>
      </c>
      <c r="S35" s="78" t="s">
        <v>414</v>
      </c>
    </row>
    <row r="36" spans="3:19" outlineLevel="1" x14ac:dyDescent="0.25">
      <c r="C36" s="77" t="s">
        <v>425</v>
      </c>
      <c r="D36" s="78" t="s">
        <v>442</v>
      </c>
      <c r="E36" s="77" t="s">
        <v>25</v>
      </c>
      <c r="F36" s="77" t="s">
        <v>382</v>
      </c>
      <c r="G36" s="77">
        <v>14</v>
      </c>
      <c r="H36" s="77">
        <v>35</v>
      </c>
      <c r="I36" s="77">
        <v>9.34</v>
      </c>
      <c r="J36" s="80">
        <v>10592</v>
      </c>
      <c r="K36" s="80">
        <v>8764</v>
      </c>
      <c r="L36" s="79">
        <v>2.5</v>
      </c>
      <c r="M36" s="77" t="s">
        <v>125</v>
      </c>
      <c r="N36" s="80">
        <v>16942</v>
      </c>
      <c r="O36" s="77" t="s">
        <v>125</v>
      </c>
      <c r="P36" s="81">
        <v>0.54400000000000004</v>
      </c>
      <c r="Q36" s="77">
        <v>60</v>
      </c>
      <c r="R36" s="82">
        <v>42752</v>
      </c>
      <c r="S36" s="78" t="s">
        <v>408</v>
      </c>
    </row>
    <row r="37" spans="3:19" outlineLevel="1" x14ac:dyDescent="0.25">
      <c r="C37" s="77" t="s">
        <v>405</v>
      </c>
      <c r="D37" s="78" t="s">
        <v>443</v>
      </c>
      <c r="E37" s="77" t="s">
        <v>25</v>
      </c>
      <c r="F37" s="77" t="s">
        <v>382</v>
      </c>
      <c r="G37" s="77">
        <v>14</v>
      </c>
      <c r="H37" s="77">
        <v>45</v>
      </c>
      <c r="I37" s="79">
        <v>4.6500000000000004</v>
      </c>
      <c r="J37" s="80">
        <v>7095</v>
      </c>
      <c r="K37" s="80">
        <v>4569</v>
      </c>
      <c r="L37" s="79">
        <v>2.34</v>
      </c>
      <c r="M37" s="77" t="s">
        <v>407</v>
      </c>
      <c r="N37" s="80">
        <v>63140</v>
      </c>
      <c r="O37" s="77">
        <v>60</v>
      </c>
      <c r="P37" s="81">
        <v>0.63</v>
      </c>
      <c r="Q37" s="77">
        <v>71</v>
      </c>
      <c r="R37" s="82">
        <v>42036</v>
      </c>
      <c r="S37" s="78" t="s">
        <v>408</v>
      </c>
    </row>
    <row r="38" spans="3:19" outlineLevel="1" x14ac:dyDescent="0.25">
      <c r="C38" s="77" t="s">
        <v>405</v>
      </c>
      <c r="D38" s="78" t="s">
        <v>444</v>
      </c>
      <c r="E38" s="77" t="s">
        <v>25</v>
      </c>
      <c r="F38" s="77" t="s">
        <v>382</v>
      </c>
      <c r="G38" s="77">
        <v>14</v>
      </c>
      <c r="H38" s="77">
        <v>25</v>
      </c>
      <c r="I38" s="77">
        <v>14.35</v>
      </c>
      <c r="J38" s="80">
        <v>11841</v>
      </c>
      <c r="K38" s="80">
        <v>10791</v>
      </c>
      <c r="L38" s="79">
        <v>2.42</v>
      </c>
      <c r="M38" s="77">
        <v>169</v>
      </c>
      <c r="N38" s="80">
        <v>47219</v>
      </c>
      <c r="O38" s="77">
        <v>0</v>
      </c>
      <c r="P38" s="81">
        <v>0.28999999999999998</v>
      </c>
      <c r="Q38" s="77">
        <v>23</v>
      </c>
      <c r="R38" s="82">
        <v>41518</v>
      </c>
      <c r="S38" s="78" t="s">
        <v>414</v>
      </c>
    </row>
    <row r="39" spans="3:19" outlineLevel="1" x14ac:dyDescent="0.25">
      <c r="C39" s="77" t="s">
        <v>405</v>
      </c>
      <c r="D39" s="78" t="s">
        <v>445</v>
      </c>
      <c r="E39" s="77" t="s">
        <v>25</v>
      </c>
      <c r="F39" s="77" t="s">
        <v>383</v>
      </c>
      <c r="G39" s="77">
        <v>18</v>
      </c>
      <c r="H39" s="77">
        <v>100</v>
      </c>
      <c r="I39" s="79">
        <v>15.6</v>
      </c>
      <c r="J39" s="80">
        <v>16923</v>
      </c>
      <c r="K39" s="80">
        <v>5641</v>
      </c>
      <c r="L39" s="79">
        <v>2.84</v>
      </c>
      <c r="M39" s="77">
        <v>89</v>
      </c>
      <c r="N39" s="80">
        <v>65949</v>
      </c>
      <c r="O39" s="77">
        <v>256</v>
      </c>
      <c r="P39" s="81">
        <v>0.62</v>
      </c>
      <c r="Q39" s="77">
        <v>68</v>
      </c>
      <c r="R39" s="82">
        <v>40057</v>
      </c>
      <c r="S39" s="78" t="s">
        <v>408</v>
      </c>
    </row>
    <row r="40" spans="3:19" outlineLevel="1" x14ac:dyDescent="0.25">
      <c r="C40" s="77" t="s">
        <v>405</v>
      </c>
      <c r="D40" s="78" t="s">
        <v>446</v>
      </c>
      <c r="E40" s="77" t="s">
        <v>25</v>
      </c>
      <c r="F40" s="77" t="s">
        <v>383</v>
      </c>
      <c r="G40" s="77">
        <v>20</v>
      </c>
      <c r="H40" s="77">
        <v>125</v>
      </c>
      <c r="I40" s="79">
        <v>17.28</v>
      </c>
      <c r="J40" s="80">
        <v>21939</v>
      </c>
      <c r="K40" s="80">
        <v>7038</v>
      </c>
      <c r="L40" s="79">
        <v>2.42</v>
      </c>
      <c r="M40" s="77">
        <v>127</v>
      </c>
      <c r="N40" s="80">
        <v>72601</v>
      </c>
      <c r="O40" s="77">
        <v>267</v>
      </c>
      <c r="P40" s="81">
        <v>0.61899999999999999</v>
      </c>
      <c r="Q40" s="77">
        <v>79</v>
      </c>
      <c r="R40" s="82">
        <v>42339</v>
      </c>
      <c r="S40" s="78" t="s">
        <v>408</v>
      </c>
    </row>
    <row r="41" spans="3:19" outlineLevel="1" x14ac:dyDescent="0.25">
      <c r="C41" s="77" t="s">
        <v>405</v>
      </c>
      <c r="D41" s="78" t="s">
        <v>447</v>
      </c>
      <c r="E41" s="77" t="s">
        <v>25</v>
      </c>
      <c r="F41" s="77" t="s">
        <v>382</v>
      </c>
      <c r="G41" s="77">
        <v>14</v>
      </c>
      <c r="H41" s="77">
        <v>50</v>
      </c>
      <c r="I41" s="79">
        <v>15</v>
      </c>
      <c r="J41" s="80">
        <v>7450</v>
      </c>
      <c r="K41" s="80">
        <v>4180</v>
      </c>
      <c r="L41" s="79">
        <v>2.29</v>
      </c>
      <c r="M41" s="77" t="s">
        <v>407</v>
      </c>
      <c r="N41" s="80">
        <v>65370</v>
      </c>
      <c r="O41" s="77" t="s">
        <v>125</v>
      </c>
      <c r="P41" s="81">
        <v>0.65</v>
      </c>
      <c r="Q41" s="77">
        <v>73</v>
      </c>
      <c r="R41" s="82">
        <v>36404</v>
      </c>
      <c r="S41" s="78" t="s">
        <v>408</v>
      </c>
    </row>
    <row r="42" spans="3:19" outlineLevel="1" x14ac:dyDescent="0.25">
      <c r="C42" s="77" t="s">
        <v>405</v>
      </c>
      <c r="D42" s="78" t="s">
        <v>448</v>
      </c>
      <c r="E42" s="77" t="s">
        <v>25</v>
      </c>
      <c r="F42" s="77" t="s">
        <v>383</v>
      </c>
      <c r="G42" s="77">
        <v>18</v>
      </c>
      <c r="H42" s="77">
        <v>100</v>
      </c>
      <c r="I42" s="79">
        <v>20.8</v>
      </c>
      <c r="J42" s="80">
        <v>20859</v>
      </c>
      <c r="K42" s="80">
        <v>5993</v>
      </c>
      <c r="L42" s="79">
        <v>2.2999999999999998</v>
      </c>
      <c r="M42" s="77" t="s">
        <v>407</v>
      </c>
      <c r="N42" s="80">
        <v>108574</v>
      </c>
      <c r="O42" s="77" t="s">
        <v>125</v>
      </c>
      <c r="P42" s="81">
        <v>0.61</v>
      </c>
      <c r="Q42" s="77">
        <v>120</v>
      </c>
      <c r="R42" s="82">
        <v>39814</v>
      </c>
      <c r="S42" s="78" t="s">
        <v>408</v>
      </c>
    </row>
    <row r="43" spans="3:19" outlineLevel="1" x14ac:dyDescent="0.25">
      <c r="C43" s="77" t="s">
        <v>405</v>
      </c>
      <c r="D43" s="78" t="s">
        <v>449</v>
      </c>
      <c r="E43" s="77" t="s">
        <v>25</v>
      </c>
      <c r="F43" s="77" t="s">
        <v>383</v>
      </c>
      <c r="G43" s="77">
        <v>20</v>
      </c>
      <c r="H43" s="77">
        <v>125</v>
      </c>
      <c r="I43" s="79">
        <v>9.66</v>
      </c>
      <c r="J43" s="80">
        <v>18250</v>
      </c>
      <c r="K43" s="80">
        <v>7045</v>
      </c>
      <c r="L43" s="79">
        <v>2.33</v>
      </c>
      <c r="M43" s="77">
        <v>26</v>
      </c>
      <c r="N43" s="80">
        <v>111326</v>
      </c>
      <c r="O43" s="77">
        <v>328</v>
      </c>
      <c r="P43" s="81">
        <v>0.65400000000000003</v>
      </c>
      <c r="Q43" s="77">
        <v>131</v>
      </c>
      <c r="R43" s="82">
        <v>42339</v>
      </c>
      <c r="S43" s="78" t="s">
        <v>408</v>
      </c>
    </row>
    <row r="44" spans="3:19" outlineLevel="1" x14ac:dyDescent="0.25">
      <c r="C44" s="77" t="s">
        <v>405</v>
      </c>
      <c r="D44" s="78" t="s">
        <v>450</v>
      </c>
      <c r="E44" s="77" t="s">
        <v>25</v>
      </c>
      <c r="F44" s="77" t="s">
        <v>382</v>
      </c>
      <c r="G44" s="77">
        <v>15</v>
      </c>
      <c r="H44" s="77">
        <v>45</v>
      </c>
      <c r="I44" s="79">
        <v>6</v>
      </c>
      <c r="J44" s="80">
        <v>9158</v>
      </c>
      <c r="K44" s="80">
        <v>4136</v>
      </c>
      <c r="L44" s="79">
        <v>2.25</v>
      </c>
      <c r="M44" s="77" t="s">
        <v>407</v>
      </c>
      <c r="N44" s="80">
        <v>72182</v>
      </c>
      <c r="O44" s="77">
        <v>71</v>
      </c>
      <c r="P44" s="81">
        <v>0.56399999999999995</v>
      </c>
      <c r="Q44" s="77">
        <v>72</v>
      </c>
      <c r="R44" s="82">
        <v>43086</v>
      </c>
      <c r="S44" s="78" t="s">
        <v>408</v>
      </c>
    </row>
    <row r="45" spans="3:19" outlineLevel="1" x14ac:dyDescent="0.25">
      <c r="C45" s="77" t="s">
        <v>405</v>
      </c>
      <c r="D45" s="78" t="s">
        <v>451</v>
      </c>
      <c r="E45" s="77" t="s">
        <v>25</v>
      </c>
      <c r="F45" s="77" t="s">
        <v>382</v>
      </c>
      <c r="G45" s="77">
        <v>14</v>
      </c>
      <c r="H45" s="77">
        <v>50</v>
      </c>
      <c r="I45" s="79">
        <v>7.91</v>
      </c>
      <c r="J45" s="80">
        <v>11937</v>
      </c>
      <c r="K45" s="80">
        <v>4201</v>
      </c>
      <c r="L45" s="79">
        <v>2.25</v>
      </c>
      <c r="M45" s="77" t="s">
        <v>407</v>
      </c>
      <c r="N45" s="80">
        <v>72296</v>
      </c>
      <c r="O45" s="77">
        <v>68</v>
      </c>
      <c r="P45" s="81">
        <v>0.58599999999999997</v>
      </c>
      <c r="Q45" s="77">
        <v>73</v>
      </c>
      <c r="R45" s="82">
        <v>43086</v>
      </c>
      <c r="S45" s="78" t="s">
        <v>408</v>
      </c>
    </row>
    <row r="46" spans="3:19" outlineLevel="1" x14ac:dyDescent="0.25">
      <c r="C46" s="77" t="s">
        <v>405</v>
      </c>
      <c r="D46" s="78" t="s">
        <v>452</v>
      </c>
      <c r="E46" s="77" t="s">
        <v>25</v>
      </c>
      <c r="F46" s="77" t="s">
        <v>383</v>
      </c>
      <c r="G46" s="77">
        <v>18</v>
      </c>
      <c r="H46" s="77">
        <v>80</v>
      </c>
      <c r="I46" s="84">
        <v>11.17</v>
      </c>
      <c r="J46" s="80">
        <v>19388</v>
      </c>
      <c r="K46" s="80">
        <v>6760</v>
      </c>
      <c r="L46" s="84">
        <v>2.1800000000000002</v>
      </c>
      <c r="M46" s="80">
        <v>49</v>
      </c>
      <c r="N46" s="80">
        <v>107480</v>
      </c>
      <c r="O46" s="80">
        <v>76</v>
      </c>
      <c r="P46" s="85">
        <v>0.50700000000000001</v>
      </c>
      <c r="Q46" s="80">
        <v>100</v>
      </c>
      <c r="R46" s="82">
        <v>42964</v>
      </c>
      <c r="S46" s="78" t="s">
        <v>408</v>
      </c>
    </row>
    <row r="47" spans="3:19" outlineLevel="1" x14ac:dyDescent="0.25">
      <c r="C47" s="77" t="s">
        <v>405</v>
      </c>
      <c r="D47" s="78" t="s">
        <v>453</v>
      </c>
      <c r="E47" s="77" t="s">
        <v>25</v>
      </c>
      <c r="F47" s="77" t="s">
        <v>383</v>
      </c>
      <c r="G47" s="77">
        <v>18</v>
      </c>
      <c r="H47" s="77">
        <v>80</v>
      </c>
      <c r="I47" s="84">
        <v>11.16</v>
      </c>
      <c r="J47" s="80">
        <v>14306</v>
      </c>
      <c r="K47" s="80">
        <v>5177</v>
      </c>
      <c r="L47" s="84">
        <v>2.15</v>
      </c>
      <c r="M47" s="80">
        <v>35</v>
      </c>
      <c r="N47" s="80">
        <v>81822</v>
      </c>
      <c r="O47" s="80">
        <v>79</v>
      </c>
      <c r="P47" s="85">
        <v>0.58599999999999997</v>
      </c>
      <c r="Q47" s="80">
        <v>88</v>
      </c>
      <c r="R47" s="82">
        <v>42964</v>
      </c>
      <c r="S47" s="78" t="s">
        <v>408</v>
      </c>
    </row>
    <row r="48" spans="3:19" outlineLevel="1" x14ac:dyDescent="0.25">
      <c r="C48" s="77" t="s">
        <v>405</v>
      </c>
      <c r="D48" s="78" t="s">
        <v>454</v>
      </c>
      <c r="E48" s="77" t="s">
        <v>25</v>
      </c>
      <c r="F48" s="77" t="s">
        <v>383</v>
      </c>
      <c r="G48" s="77">
        <v>20</v>
      </c>
      <c r="H48" s="77">
        <v>125</v>
      </c>
      <c r="I48" s="79">
        <v>14.31</v>
      </c>
      <c r="J48" s="80">
        <v>19092</v>
      </c>
      <c r="K48" s="80">
        <v>6626</v>
      </c>
      <c r="L48" s="79">
        <v>2.2000000000000002</v>
      </c>
      <c r="M48" s="77">
        <v>39</v>
      </c>
      <c r="N48" s="80">
        <v>80513</v>
      </c>
      <c r="O48" s="77">
        <v>76</v>
      </c>
      <c r="P48" s="81">
        <v>0.56899999999999995</v>
      </c>
      <c r="Q48" s="77">
        <v>84</v>
      </c>
      <c r="R48" s="82">
        <v>42995</v>
      </c>
      <c r="S48" s="78" t="s">
        <v>408</v>
      </c>
    </row>
    <row r="49" spans="3:19" outlineLevel="1" x14ac:dyDescent="0.25">
      <c r="C49" s="77" t="s">
        <v>405</v>
      </c>
      <c r="D49" s="78" t="s">
        <v>455</v>
      </c>
      <c r="E49" s="77" t="s">
        <v>25</v>
      </c>
      <c r="F49" s="77" t="s">
        <v>382</v>
      </c>
      <c r="G49" s="77">
        <v>14</v>
      </c>
      <c r="H49" s="77">
        <v>65</v>
      </c>
      <c r="I49" s="79">
        <v>6.25</v>
      </c>
      <c r="J49" s="80">
        <v>11662</v>
      </c>
      <c r="K49" s="80">
        <v>5345</v>
      </c>
      <c r="L49" s="79">
        <v>2.5</v>
      </c>
      <c r="M49" s="77">
        <v>14</v>
      </c>
      <c r="N49" s="80">
        <v>102788</v>
      </c>
      <c r="O49" s="77">
        <v>100</v>
      </c>
      <c r="P49" s="81">
        <v>0.59</v>
      </c>
      <c r="Q49" s="77">
        <v>110</v>
      </c>
      <c r="R49" s="82">
        <v>41760</v>
      </c>
      <c r="S49" s="78" t="s">
        <v>408</v>
      </c>
    </row>
    <row r="50" spans="3:19" outlineLevel="1" x14ac:dyDescent="0.25">
      <c r="C50" s="77" t="s">
        <v>405</v>
      </c>
      <c r="D50" s="78" t="s">
        <v>456</v>
      </c>
      <c r="E50" s="77" t="s">
        <v>25</v>
      </c>
      <c r="F50" s="77" t="s">
        <v>382</v>
      </c>
      <c r="G50" s="77">
        <v>14</v>
      </c>
      <c r="H50" s="77">
        <v>45</v>
      </c>
      <c r="I50" s="79">
        <v>6.61</v>
      </c>
      <c r="J50" s="80">
        <v>7548</v>
      </c>
      <c r="K50" s="80">
        <v>4318</v>
      </c>
      <c r="L50" s="79">
        <v>2.42</v>
      </c>
      <c r="M50" s="77">
        <v>11</v>
      </c>
      <c r="N50" s="80">
        <v>66140</v>
      </c>
      <c r="O50" s="77">
        <v>60</v>
      </c>
      <c r="P50" s="81">
        <v>0.61</v>
      </c>
      <c r="Q50" s="77">
        <v>69</v>
      </c>
      <c r="R50" s="82">
        <v>41275</v>
      </c>
      <c r="S50" s="78" t="s">
        <v>408</v>
      </c>
    </row>
    <row r="51" spans="3:19" outlineLevel="1" x14ac:dyDescent="0.25">
      <c r="C51" s="77" t="s">
        <v>405</v>
      </c>
      <c r="D51" s="78" t="s">
        <v>457</v>
      </c>
      <c r="E51" s="77" t="s">
        <v>25</v>
      </c>
      <c r="F51" s="77" t="s">
        <v>382</v>
      </c>
      <c r="G51" s="77">
        <v>14</v>
      </c>
      <c r="H51" s="77">
        <v>50</v>
      </c>
      <c r="I51" s="79">
        <v>10.34</v>
      </c>
      <c r="J51" s="80">
        <v>13456</v>
      </c>
      <c r="K51" s="80">
        <v>4632</v>
      </c>
      <c r="L51" s="79">
        <v>2.52</v>
      </c>
      <c r="M51" s="77">
        <v>10</v>
      </c>
      <c r="N51" s="80">
        <v>74706</v>
      </c>
      <c r="O51" s="77">
        <v>60</v>
      </c>
      <c r="P51" s="81">
        <v>0.51</v>
      </c>
      <c r="Q51" s="77">
        <v>67</v>
      </c>
      <c r="R51" s="82">
        <v>41760</v>
      </c>
      <c r="S51" s="78" t="s">
        <v>408</v>
      </c>
    </row>
    <row r="52" spans="3:19" outlineLevel="1" x14ac:dyDescent="0.25">
      <c r="C52" s="77" t="s">
        <v>405</v>
      </c>
      <c r="D52" s="78" t="s">
        <v>458</v>
      </c>
      <c r="E52" s="77" t="s">
        <v>25</v>
      </c>
      <c r="F52" s="77" t="s">
        <v>383</v>
      </c>
      <c r="G52" s="77">
        <v>20</v>
      </c>
      <c r="H52" s="77">
        <v>65</v>
      </c>
      <c r="I52" s="79">
        <v>9.2200000000000006</v>
      </c>
      <c r="J52" s="80">
        <v>12278</v>
      </c>
      <c r="K52" s="80">
        <v>5083</v>
      </c>
      <c r="L52" s="79">
        <v>2.5</v>
      </c>
      <c r="M52" s="77">
        <v>70</v>
      </c>
      <c r="N52" s="80">
        <v>79377</v>
      </c>
      <c r="O52" s="77">
        <v>60</v>
      </c>
      <c r="P52" s="81">
        <v>0.6</v>
      </c>
      <c r="Q52" s="77">
        <v>82</v>
      </c>
      <c r="R52" s="82">
        <v>41275</v>
      </c>
      <c r="S52" s="78" t="s">
        <v>408</v>
      </c>
    </row>
    <row r="53" spans="3:19" outlineLevel="1" x14ac:dyDescent="0.25">
      <c r="C53" s="77" t="s">
        <v>405</v>
      </c>
      <c r="D53" s="78" t="s">
        <v>459</v>
      </c>
      <c r="E53" s="77" t="s">
        <v>25</v>
      </c>
      <c r="F53" s="77" t="s">
        <v>383</v>
      </c>
      <c r="G53" s="77">
        <v>20</v>
      </c>
      <c r="H53" s="77">
        <v>85</v>
      </c>
      <c r="I53" s="79">
        <v>10.39</v>
      </c>
      <c r="J53" s="80">
        <v>15072</v>
      </c>
      <c r="K53" s="80">
        <v>5575</v>
      </c>
      <c r="L53" s="79">
        <v>2.42</v>
      </c>
      <c r="M53" s="77">
        <v>62</v>
      </c>
      <c r="N53" s="80">
        <v>85452</v>
      </c>
      <c r="O53" s="77">
        <v>60</v>
      </c>
      <c r="P53" s="81">
        <v>0.6</v>
      </c>
      <c r="Q53" s="77">
        <v>87</v>
      </c>
      <c r="R53" s="82">
        <v>41275</v>
      </c>
      <c r="S53" s="78" t="s">
        <v>408</v>
      </c>
    </row>
    <row r="54" spans="3:19" outlineLevel="1" x14ac:dyDescent="0.25">
      <c r="C54" s="77" t="s">
        <v>405</v>
      </c>
      <c r="D54" s="78" t="s">
        <v>460</v>
      </c>
      <c r="E54" s="77" t="s">
        <v>25</v>
      </c>
      <c r="F54" s="77" t="s">
        <v>383</v>
      </c>
      <c r="G54" s="77">
        <v>20</v>
      </c>
      <c r="H54" s="77">
        <v>65</v>
      </c>
      <c r="I54" s="79">
        <v>9.08</v>
      </c>
      <c r="J54" s="80">
        <v>11914</v>
      </c>
      <c r="K54" s="80">
        <v>4838</v>
      </c>
      <c r="L54" s="79">
        <v>2.44</v>
      </c>
      <c r="M54" s="77">
        <v>52</v>
      </c>
      <c r="N54" s="80">
        <v>78806</v>
      </c>
      <c r="O54" s="77">
        <v>60</v>
      </c>
      <c r="P54" s="81">
        <v>0.66</v>
      </c>
      <c r="Q54" s="77">
        <v>91</v>
      </c>
      <c r="R54" s="82">
        <v>40940</v>
      </c>
      <c r="S54" s="78" t="s">
        <v>408</v>
      </c>
    </row>
    <row r="55" spans="3:19" outlineLevel="1" x14ac:dyDescent="0.25">
      <c r="C55" s="77" t="s">
        <v>405</v>
      </c>
      <c r="D55" s="78" t="s">
        <v>461</v>
      </c>
      <c r="E55" s="77" t="s">
        <v>25</v>
      </c>
      <c r="F55" s="77" t="s">
        <v>383</v>
      </c>
      <c r="G55" s="77">
        <v>20</v>
      </c>
      <c r="H55" s="77">
        <v>85</v>
      </c>
      <c r="I55" s="79">
        <v>10.11</v>
      </c>
      <c r="J55" s="80">
        <v>15039</v>
      </c>
      <c r="K55" s="80">
        <v>6075</v>
      </c>
      <c r="L55" s="79">
        <v>2.33</v>
      </c>
      <c r="M55" s="77">
        <v>40</v>
      </c>
      <c r="N55" s="80">
        <v>88009</v>
      </c>
      <c r="O55" s="77">
        <v>60</v>
      </c>
      <c r="P55" s="81">
        <v>0.66</v>
      </c>
      <c r="Q55" s="77">
        <v>100</v>
      </c>
      <c r="R55" s="82">
        <v>40940</v>
      </c>
      <c r="S55" s="78" t="s">
        <v>408</v>
      </c>
    </row>
    <row r="56" spans="3:19" outlineLevel="1" x14ac:dyDescent="0.25">
      <c r="C56" s="77" t="s">
        <v>405</v>
      </c>
      <c r="D56" s="78" t="s">
        <v>462</v>
      </c>
      <c r="E56" s="77" t="s">
        <v>25</v>
      </c>
      <c r="F56" s="77" t="s">
        <v>382</v>
      </c>
      <c r="G56" s="77">
        <v>14</v>
      </c>
      <c r="H56" s="77">
        <v>50</v>
      </c>
      <c r="I56" s="79">
        <v>10.4</v>
      </c>
      <c r="J56" s="80">
        <v>13790</v>
      </c>
      <c r="K56" s="80">
        <v>12829</v>
      </c>
      <c r="L56" s="79">
        <v>2.65</v>
      </c>
      <c r="M56" s="77">
        <v>13</v>
      </c>
      <c r="N56" s="80">
        <v>87760</v>
      </c>
      <c r="O56" s="77" t="s">
        <v>125</v>
      </c>
      <c r="P56" s="81">
        <v>0.41</v>
      </c>
      <c r="Q56" s="77">
        <v>63</v>
      </c>
      <c r="R56" s="82">
        <v>36861</v>
      </c>
      <c r="S56" s="78" t="s">
        <v>414</v>
      </c>
    </row>
    <row r="57" spans="3:19" outlineLevel="1" x14ac:dyDescent="0.25">
      <c r="C57" s="77" t="s">
        <v>405</v>
      </c>
      <c r="D57" s="78" t="s">
        <v>463</v>
      </c>
      <c r="E57" s="77" t="s">
        <v>25</v>
      </c>
      <c r="F57" s="77" t="s">
        <v>382</v>
      </c>
      <c r="G57" s="77">
        <v>14</v>
      </c>
      <c r="H57" s="77">
        <v>50</v>
      </c>
      <c r="I57" s="79">
        <v>8.3000000000000007</v>
      </c>
      <c r="J57" s="80">
        <v>15426</v>
      </c>
      <c r="K57" s="80">
        <v>14522</v>
      </c>
      <c r="L57" s="79">
        <v>2.2999999999999998</v>
      </c>
      <c r="M57" s="77">
        <v>12</v>
      </c>
      <c r="N57" s="80">
        <v>97190</v>
      </c>
      <c r="O57" s="77" t="s">
        <v>125</v>
      </c>
      <c r="P57" s="81">
        <v>0.42</v>
      </c>
      <c r="Q57" s="77">
        <v>72</v>
      </c>
      <c r="R57" s="82">
        <v>36861</v>
      </c>
      <c r="S57" s="78" t="s">
        <v>414</v>
      </c>
    </row>
    <row r="58" spans="3:19" outlineLevel="1" x14ac:dyDescent="0.25">
      <c r="C58" s="77" t="s">
        <v>405</v>
      </c>
      <c r="D58" s="78" t="s">
        <v>464</v>
      </c>
      <c r="E58" s="77" t="s">
        <v>25</v>
      </c>
      <c r="F58" s="77" t="s">
        <v>383</v>
      </c>
      <c r="G58" s="77">
        <v>20</v>
      </c>
      <c r="H58" s="77">
        <v>70</v>
      </c>
      <c r="I58" s="79">
        <v>8.8000000000000007</v>
      </c>
      <c r="J58" s="80">
        <v>20446</v>
      </c>
      <c r="K58" s="80">
        <v>18298</v>
      </c>
      <c r="L58" s="79">
        <v>2.64</v>
      </c>
      <c r="M58" s="77">
        <v>19</v>
      </c>
      <c r="N58" s="80">
        <v>133828</v>
      </c>
      <c r="O58" s="77" t="s">
        <v>125</v>
      </c>
      <c r="P58" s="81">
        <v>0.44</v>
      </c>
      <c r="Q58" s="77">
        <v>101</v>
      </c>
      <c r="R58" s="82">
        <v>36861</v>
      </c>
      <c r="S58" s="78" t="s">
        <v>414</v>
      </c>
    </row>
    <row r="59" spans="3:19" outlineLevel="1" x14ac:dyDescent="0.25">
      <c r="C59" s="77" t="s">
        <v>405</v>
      </c>
      <c r="D59" s="78" t="s">
        <v>465</v>
      </c>
      <c r="E59" s="77" t="s">
        <v>25</v>
      </c>
      <c r="F59" s="77" t="s">
        <v>383</v>
      </c>
      <c r="G59" s="77">
        <v>20</v>
      </c>
      <c r="H59" s="77">
        <v>90</v>
      </c>
      <c r="I59" s="79">
        <v>10.7</v>
      </c>
      <c r="J59" s="80">
        <v>26889</v>
      </c>
      <c r="K59" s="80">
        <v>19273</v>
      </c>
      <c r="L59" s="79">
        <v>2.62</v>
      </c>
      <c r="M59" s="77">
        <v>13</v>
      </c>
      <c r="N59" s="80">
        <v>141566</v>
      </c>
      <c r="O59" s="77" t="s">
        <v>125</v>
      </c>
      <c r="P59" s="81">
        <v>0.43</v>
      </c>
      <c r="Q59" s="77">
        <v>106</v>
      </c>
      <c r="R59" s="82">
        <v>36861</v>
      </c>
      <c r="S59" s="78" t="s">
        <v>414</v>
      </c>
    </row>
    <row r="60" spans="3:19" outlineLevel="1" x14ac:dyDescent="0.25">
      <c r="C60" s="77" t="s">
        <v>405</v>
      </c>
      <c r="D60" s="78" t="s">
        <v>466</v>
      </c>
      <c r="E60" s="77" t="s">
        <v>25</v>
      </c>
      <c r="F60" s="77" t="s">
        <v>382</v>
      </c>
      <c r="G60" s="77">
        <v>14</v>
      </c>
      <c r="H60" s="77">
        <v>50</v>
      </c>
      <c r="I60" s="79">
        <v>10.7</v>
      </c>
      <c r="J60" s="80">
        <v>17140</v>
      </c>
      <c r="K60" s="80">
        <v>13180</v>
      </c>
      <c r="L60" s="79">
        <v>2.75</v>
      </c>
      <c r="M60" s="77">
        <v>31</v>
      </c>
      <c r="N60" s="80">
        <v>87680</v>
      </c>
      <c r="O60" s="77" t="s">
        <v>125</v>
      </c>
      <c r="P60" s="81">
        <v>0.36</v>
      </c>
      <c r="Q60" s="77">
        <v>55</v>
      </c>
      <c r="R60" s="82">
        <v>36861</v>
      </c>
      <c r="S60" s="78" t="s">
        <v>414</v>
      </c>
    </row>
    <row r="61" spans="3:19" outlineLevel="1" x14ac:dyDescent="0.25">
      <c r="C61" s="77" t="s">
        <v>405</v>
      </c>
      <c r="D61" s="78" t="s">
        <v>467</v>
      </c>
      <c r="E61" s="77" t="s">
        <v>25</v>
      </c>
      <c r="F61" s="77" t="s">
        <v>382</v>
      </c>
      <c r="G61" s="77">
        <v>14</v>
      </c>
      <c r="H61" s="77">
        <v>50</v>
      </c>
      <c r="I61" s="79">
        <v>9</v>
      </c>
      <c r="J61" s="80">
        <v>17552</v>
      </c>
      <c r="K61" s="80">
        <v>12384</v>
      </c>
      <c r="L61" s="79">
        <v>2.42</v>
      </c>
      <c r="M61" s="77">
        <v>14</v>
      </c>
      <c r="N61" s="80">
        <v>91460</v>
      </c>
      <c r="O61" s="77" t="s">
        <v>125</v>
      </c>
      <c r="P61" s="81">
        <v>0.42</v>
      </c>
      <c r="Q61" s="77">
        <v>68</v>
      </c>
      <c r="R61" s="82">
        <v>36861</v>
      </c>
      <c r="S61" s="78" t="s">
        <v>414</v>
      </c>
    </row>
    <row r="62" spans="3:19" outlineLevel="1" x14ac:dyDescent="0.25">
      <c r="C62" s="77" t="s">
        <v>405</v>
      </c>
      <c r="D62" s="78" t="s">
        <v>468</v>
      </c>
      <c r="E62" s="77" t="s">
        <v>25</v>
      </c>
      <c r="F62" s="77" t="s">
        <v>383</v>
      </c>
      <c r="G62" s="77">
        <v>20</v>
      </c>
      <c r="H62" s="77">
        <v>70</v>
      </c>
      <c r="I62" s="79">
        <v>8.6</v>
      </c>
      <c r="J62" s="80">
        <v>21469</v>
      </c>
      <c r="K62" s="80">
        <v>14875</v>
      </c>
      <c r="L62" s="79">
        <v>2.72</v>
      </c>
      <c r="M62" s="77">
        <v>14</v>
      </c>
      <c r="N62" s="80">
        <v>145195</v>
      </c>
      <c r="O62" s="77" t="s">
        <v>125</v>
      </c>
      <c r="P62" s="81">
        <v>0.39</v>
      </c>
      <c r="Q62" s="77">
        <v>101</v>
      </c>
      <c r="R62" s="82">
        <v>36861</v>
      </c>
      <c r="S62" s="78" t="s">
        <v>414</v>
      </c>
    </row>
    <row r="63" spans="3:19" outlineLevel="1" x14ac:dyDescent="0.25">
      <c r="C63" s="77" t="s">
        <v>405</v>
      </c>
      <c r="D63" s="78" t="s">
        <v>469</v>
      </c>
      <c r="E63" s="77" t="s">
        <v>25</v>
      </c>
      <c r="F63" s="77" t="s">
        <v>382</v>
      </c>
      <c r="G63" s="77">
        <v>14</v>
      </c>
      <c r="H63" s="77">
        <v>35</v>
      </c>
      <c r="I63" s="79">
        <v>8.5</v>
      </c>
      <c r="J63" s="80">
        <v>9785</v>
      </c>
      <c r="K63" s="80">
        <v>7296</v>
      </c>
      <c r="L63" s="79">
        <v>2.4500000000000002</v>
      </c>
      <c r="M63" s="77">
        <v>43</v>
      </c>
      <c r="N63" s="80">
        <v>66400</v>
      </c>
      <c r="O63" s="77" t="s">
        <v>125</v>
      </c>
      <c r="P63" s="81">
        <v>0.5</v>
      </c>
      <c r="Q63" s="77">
        <v>57</v>
      </c>
      <c r="R63" s="82">
        <v>42811</v>
      </c>
      <c r="S63" s="78" t="s">
        <v>408</v>
      </c>
    </row>
    <row r="64" spans="3:19" outlineLevel="1" x14ac:dyDescent="0.25">
      <c r="C64" s="77" t="s">
        <v>405</v>
      </c>
      <c r="D64" s="78" t="s">
        <v>470</v>
      </c>
      <c r="E64" s="77" t="s">
        <v>25</v>
      </c>
      <c r="F64" s="77" t="s">
        <v>382</v>
      </c>
      <c r="G64" s="77">
        <v>14</v>
      </c>
      <c r="H64" s="77">
        <v>45</v>
      </c>
      <c r="I64" s="79">
        <v>7.25</v>
      </c>
      <c r="J64" s="80">
        <v>8602</v>
      </c>
      <c r="K64" s="80">
        <v>4365</v>
      </c>
      <c r="L64" s="79">
        <v>2.33</v>
      </c>
      <c r="M64" s="77">
        <v>16</v>
      </c>
      <c r="N64" s="80">
        <v>64350</v>
      </c>
      <c r="O64" s="77">
        <v>70</v>
      </c>
      <c r="P64" s="81">
        <v>0.61</v>
      </c>
      <c r="Q64" s="77">
        <v>69</v>
      </c>
      <c r="R64" s="82">
        <v>40513</v>
      </c>
      <c r="S64" s="78" t="s">
        <v>408</v>
      </c>
    </row>
    <row r="65" spans="3:19" outlineLevel="1" x14ac:dyDescent="0.25">
      <c r="C65" s="77" t="s">
        <v>405</v>
      </c>
      <c r="D65" s="78" t="s">
        <v>471</v>
      </c>
      <c r="E65" s="77" t="s">
        <v>25</v>
      </c>
      <c r="F65" s="77" t="s">
        <v>382</v>
      </c>
      <c r="G65" s="77">
        <v>14</v>
      </c>
      <c r="H65" s="77">
        <v>45</v>
      </c>
      <c r="I65" s="79">
        <v>7</v>
      </c>
      <c r="J65" s="80">
        <v>8192</v>
      </c>
      <c r="K65" s="80">
        <v>4636</v>
      </c>
      <c r="L65" s="79">
        <v>2.15</v>
      </c>
      <c r="M65" s="77">
        <v>10</v>
      </c>
      <c r="N65" s="80">
        <v>69287</v>
      </c>
      <c r="O65" s="77">
        <v>60</v>
      </c>
      <c r="P65" s="81">
        <v>0.65</v>
      </c>
      <c r="Q65" s="77">
        <v>78</v>
      </c>
      <c r="R65" s="82">
        <v>40940</v>
      </c>
      <c r="S65" s="78" t="s">
        <v>408</v>
      </c>
    </row>
    <row r="66" spans="3:19" outlineLevel="1" x14ac:dyDescent="0.25">
      <c r="C66" s="77" t="s">
        <v>405</v>
      </c>
      <c r="D66" s="78" t="s">
        <v>472</v>
      </c>
      <c r="E66" s="77" t="s">
        <v>25</v>
      </c>
      <c r="F66" s="77" t="s">
        <v>382</v>
      </c>
      <c r="G66" s="77">
        <v>14</v>
      </c>
      <c r="H66" s="77">
        <v>50</v>
      </c>
      <c r="I66" s="79">
        <v>18.329999999999998</v>
      </c>
      <c r="J66" s="80">
        <v>20713</v>
      </c>
      <c r="K66" s="80">
        <v>12103</v>
      </c>
      <c r="L66" s="79">
        <v>2.58</v>
      </c>
      <c r="M66" s="83">
        <v>24</v>
      </c>
      <c r="N66" s="80">
        <v>93843</v>
      </c>
      <c r="O66" s="77" t="s">
        <v>125</v>
      </c>
      <c r="P66" s="81">
        <v>0.35</v>
      </c>
      <c r="Q66" s="77">
        <v>61</v>
      </c>
      <c r="R66" s="82">
        <v>37226</v>
      </c>
      <c r="S66" s="78" t="s">
        <v>414</v>
      </c>
    </row>
    <row r="67" spans="3:19" outlineLevel="1" x14ac:dyDescent="0.25">
      <c r="C67" s="77" t="s">
        <v>405</v>
      </c>
      <c r="D67" s="78" t="s">
        <v>473</v>
      </c>
      <c r="E67" s="77" t="s">
        <v>25</v>
      </c>
      <c r="F67" s="77" t="s">
        <v>382</v>
      </c>
      <c r="G67" s="77">
        <v>14</v>
      </c>
      <c r="H67" s="77">
        <v>48</v>
      </c>
      <c r="I67" s="79">
        <v>10.19</v>
      </c>
      <c r="J67" s="80">
        <v>17523</v>
      </c>
      <c r="K67" s="80">
        <v>14251</v>
      </c>
      <c r="L67" s="79">
        <v>2.41</v>
      </c>
      <c r="M67" s="83">
        <v>52</v>
      </c>
      <c r="N67" s="80">
        <v>98258</v>
      </c>
      <c r="O67" s="77">
        <v>0</v>
      </c>
      <c r="P67" s="81">
        <v>0.34499999999999997</v>
      </c>
      <c r="Q67" s="77">
        <v>55</v>
      </c>
      <c r="R67" s="82">
        <v>43299</v>
      </c>
      <c r="S67" s="78" t="s">
        <v>414</v>
      </c>
    </row>
    <row r="68" spans="3:19" outlineLevel="1" x14ac:dyDescent="0.25">
      <c r="C68" s="77" t="s">
        <v>405</v>
      </c>
      <c r="D68" s="78" t="s">
        <v>474</v>
      </c>
      <c r="E68" s="77" t="s">
        <v>25</v>
      </c>
      <c r="F68" s="77" t="s">
        <v>382</v>
      </c>
      <c r="G68" s="77">
        <v>14</v>
      </c>
      <c r="H68" s="77">
        <v>50</v>
      </c>
      <c r="I68" s="79">
        <v>8.08</v>
      </c>
      <c r="J68" s="80">
        <v>14503</v>
      </c>
      <c r="K68" s="80">
        <v>14579</v>
      </c>
      <c r="L68" s="79">
        <v>2.73</v>
      </c>
      <c r="M68" s="77">
        <v>22</v>
      </c>
      <c r="N68" s="80">
        <v>106062</v>
      </c>
      <c r="O68" s="77">
        <v>20</v>
      </c>
      <c r="P68" s="81">
        <v>0.52400000000000002</v>
      </c>
      <c r="Q68" s="77">
        <v>97</v>
      </c>
      <c r="R68" s="82">
        <v>40544</v>
      </c>
      <c r="S68" s="78" t="s">
        <v>414</v>
      </c>
    </row>
    <row r="69" spans="3:19" outlineLevel="1" x14ac:dyDescent="0.25">
      <c r="C69" s="77" t="s">
        <v>405</v>
      </c>
      <c r="D69" s="78" t="s">
        <v>475</v>
      </c>
      <c r="E69" s="77" t="s">
        <v>25</v>
      </c>
      <c r="F69" s="77" t="s">
        <v>382</v>
      </c>
      <c r="G69" s="77">
        <v>14</v>
      </c>
      <c r="H69" s="77">
        <v>50</v>
      </c>
      <c r="I69" s="79">
        <v>7.58</v>
      </c>
      <c r="J69" s="80">
        <v>11117</v>
      </c>
      <c r="K69" s="80">
        <v>8386</v>
      </c>
      <c r="L69" s="79">
        <v>2.2999999999999998</v>
      </c>
      <c r="M69" s="77">
        <v>13</v>
      </c>
      <c r="N69" s="80">
        <v>81513</v>
      </c>
      <c r="O69" s="77">
        <v>10</v>
      </c>
      <c r="P69" s="81">
        <v>0.52</v>
      </c>
      <c r="Q69" s="77">
        <v>72</v>
      </c>
      <c r="R69" s="82">
        <v>38565</v>
      </c>
      <c r="S69" s="78" t="s">
        <v>408</v>
      </c>
    </row>
    <row r="70" spans="3:19" outlineLevel="1" x14ac:dyDescent="0.25">
      <c r="C70" s="77" t="s">
        <v>405</v>
      </c>
      <c r="D70" s="78" t="s">
        <v>476</v>
      </c>
      <c r="E70" s="77" t="s">
        <v>25</v>
      </c>
      <c r="F70" s="77" t="s">
        <v>383</v>
      </c>
      <c r="G70" s="77">
        <v>18</v>
      </c>
      <c r="H70" s="77">
        <v>80</v>
      </c>
      <c r="I70" s="79">
        <v>8.5399999999999991</v>
      </c>
      <c r="J70" s="80">
        <v>16362</v>
      </c>
      <c r="K70" s="80">
        <v>10242</v>
      </c>
      <c r="L70" s="79">
        <v>2.4700000000000002</v>
      </c>
      <c r="M70" s="77">
        <v>20</v>
      </c>
      <c r="N70" s="80">
        <v>121042</v>
      </c>
      <c r="O70" s="77">
        <v>20</v>
      </c>
      <c r="P70" s="81">
        <v>0.52</v>
      </c>
      <c r="Q70" s="77">
        <v>107</v>
      </c>
      <c r="R70" s="82">
        <v>38565</v>
      </c>
      <c r="S70" s="78" t="s">
        <v>408</v>
      </c>
    </row>
    <row r="71" spans="3:19" outlineLevel="1" x14ac:dyDescent="0.25">
      <c r="C71" s="86" t="s">
        <v>405</v>
      </c>
      <c r="D71" s="87" t="s">
        <v>477</v>
      </c>
      <c r="E71" s="86" t="s">
        <v>25</v>
      </c>
      <c r="F71" s="86" t="s">
        <v>382</v>
      </c>
      <c r="G71" s="86">
        <v>14</v>
      </c>
      <c r="H71" s="86">
        <v>40</v>
      </c>
      <c r="I71" s="88">
        <v>9.56</v>
      </c>
      <c r="J71" s="89">
        <v>16970</v>
      </c>
      <c r="K71" s="89">
        <v>9523</v>
      </c>
      <c r="L71" s="88">
        <v>2.58</v>
      </c>
      <c r="M71" s="86">
        <v>125</v>
      </c>
      <c r="N71" s="89">
        <v>93850</v>
      </c>
      <c r="O71" s="86">
        <v>0</v>
      </c>
      <c r="P71" s="90">
        <v>0.24</v>
      </c>
      <c r="Q71" s="86">
        <v>39</v>
      </c>
      <c r="R71" s="91">
        <v>42109</v>
      </c>
      <c r="S71" s="87" t="s">
        <v>414</v>
      </c>
    </row>
    <row r="72" spans="3:19" outlineLevel="1" x14ac:dyDescent="0.25">
      <c r="C72" s="86" t="s">
        <v>405</v>
      </c>
      <c r="D72" s="87" t="s">
        <v>478</v>
      </c>
      <c r="E72" s="86" t="s">
        <v>25</v>
      </c>
      <c r="F72" s="86" t="s">
        <v>382</v>
      </c>
      <c r="G72" s="86">
        <v>14</v>
      </c>
      <c r="H72" s="86">
        <v>50</v>
      </c>
      <c r="I72" s="88">
        <v>19.64</v>
      </c>
      <c r="J72" s="89">
        <v>21657</v>
      </c>
      <c r="K72" s="89">
        <v>12064</v>
      </c>
      <c r="L72" s="88">
        <v>2.69</v>
      </c>
      <c r="M72" s="86">
        <v>61</v>
      </c>
      <c r="N72" s="89">
        <v>82743</v>
      </c>
      <c r="O72" s="86">
        <v>0</v>
      </c>
      <c r="P72" s="90">
        <v>0.34699999999999998</v>
      </c>
      <c r="Q72" s="86">
        <v>48</v>
      </c>
      <c r="R72" s="91">
        <v>42109</v>
      </c>
      <c r="S72" s="87" t="s">
        <v>414</v>
      </c>
    </row>
    <row r="74" spans="3:19" x14ac:dyDescent="0.25">
      <c r="H74" t="s">
        <v>479</v>
      </c>
      <c r="P74" s="29">
        <f>COUNT(J$81:J$157)</f>
        <v>20</v>
      </c>
    </row>
    <row r="75" spans="3:19" x14ac:dyDescent="0.25">
      <c r="G75" s="130">
        <f>AVERAGE(G$81:G$157)</f>
        <v>19.024999999999999</v>
      </c>
      <c r="H75" t="s">
        <v>480</v>
      </c>
      <c r="I75" s="93"/>
      <c r="J75" s="130">
        <f>AVERAGE(J$81:J$157)</f>
        <v>16897.5</v>
      </c>
      <c r="K75" s="130">
        <f>AVERAGE(K$81:K$157)</f>
        <v>7427.5</v>
      </c>
      <c r="L75" s="93"/>
      <c r="M75" s="161"/>
      <c r="N75" s="130">
        <f>AVERAGE(N$81:N$157)</f>
        <v>91541.3</v>
      </c>
      <c r="O75" s="205"/>
      <c r="P75" s="213">
        <f>AVERAGE(P$81:P$157)</f>
        <v>0.59345000000000003</v>
      </c>
      <c r="Q75" s="206">
        <f>AVERAGE(Q$81:Q$157)</f>
        <v>94.1</v>
      </c>
    </row>
    <row r="76" spans="3:19" x14ac:dyDescent="0.25">
      <c r="G76" s="130">
        <f>MEDIAN(G$81:G$157)</f>
        <v>18.25</v>
      </c>
      <c r="H76" t="s">
        <v>375</v>
      </c>
      <c r="I76" s="93"/>
      <c r="J76" s="130">
        <f>MEDIAN(J$81:J$157)</f>
        <v>16642.5</v>
      </c>
      <c r="K76" s="130">
        <f>MEDIAN(K$81:K$157)</f>
        <v>6693</v>
      </c>
      <c r="L76" s="93"/>
      <c r="M76" s="161"/>
      <c r="N76" s="130">
        <f>MEDIAN(N$81:N$157)</f>
        <v>88075</v>
      </c>
      <c r="O76" s="205"/>
      <c r="P76" s="213">
        <f>MEDIAN(P$81:P$157)</f>
        <v>0.6</v>
      </c>
      <c r="Q76" s="206">
        <f>MEDIAN(Q$81:Q$157)</f>
        <v>89</v>
      </c>
    </row>
    <row r="77" spans="3:19" x14ac:dyDescent="0.25">
      <c r="G77" s="130">
        <f>MIN(G$81:G$157)</f>
        <v>18</v>
      </c>
      <c r="H77" t="s">
        <v>376</v>
      </c>
      <c r="I77" s="93"/>
      <c r="J77" s="130">
        <f>MIN(J$81:J$157)</f>
        <v>11914</v>
      </c>
      <c r="K77" s="130">
        <f>MIN(K$81:K$157)</f>
        <v>4825</v>
      </c>
      <c r="L77" s="93"/>
      <c r="M77" s="161"/>
      <c r="N77" s="130">
        <f>MIN(N$81:N$157)</f>
        <v>65949</v>
      </c>
      <c r="O77" s="205"/>
      <c r="P77" s="213">
        <f>MIN(P$81:P$157)</f>
        <v>0.50700000000000001</v>
      </c>
      <c r="Q77" s="206">
        <f>MIN(Q$81:Q$157)</f>
        <v>68</v>
      </c>
    </row>
    <row r="78" spans="3:19" x14ac:dyDescent="0.25">
      <c r="G78" s="130">
        <f>MAX(G$81:G$157)</f>
        <v>22</v>
      </c>
      <c r="H78" t="s">
        <v>377</v>
      </c>
      <c r="I78" s="93"/>
      <c r="J78" s="130">
        <f t="shared" ref="J78:Q78" si="0">MAX(J$81:J$157)</f>
        <v>23410</v>
      </c>
      <c r="K78" s="130">
        <f t="shared" si="0"/>
        <v>11819</v>
      </c>
      <c r="L78" s="93"/>
      <c r="M78" s="161"/>
      <c r="N78" s="130">
        <f t="shared" si="0"/>
        <v>121042</v>
      </c>
      <c r="O78" s="205"/>
      <c r="P78" s="213">
        <f t="shared" si="0"/>
        <v>0.71</v>
      </c>
      <c r="Q78" s="206">
        <f t="shared" si="0"/>
        <v>134</v>
      </c>
    </row>
    <row r="79" spans="3:19" ht="15.75" thickBot="1" x14ac:dyDescent="0.3"/>
    <row r="80" spans="3:19" s="184" customFormat="1" ht="60.75" thickBot="1" x14ac:dyDescent="0.3">
      <c r="G80" s="66" t="s">
        <v>392</v>
      </c>
      <c r="I80" s="185" t="s">
        <v>394</v>
      </c>
      <c r="J80" s="186" t="s">
        <v>395</v>
      </c>
      <c r="K80" s="187" t="s">
        <v>396</v>
      </c>
      <c r="L80" s="188" t="s">
        <v>397</v>
      </c>
      <c r="M80" s="189" t="s">
        <v>398</v>
      </c>
      <c r="N80" s="190" t="s">
        <v>399</v>
      </c>
      <c r="O80" s="191" t="s">
        <v>400</v>
      </c>
      <c r="P80" s="190" t="s">
        <v>401</v>
      </c>
      <c r="Q80" s="192" t="s">
        <v>402</v>
      </c>
    </row>
    <row r="81" spans="7:19" x14ac:dyDescent="0.25">
      <c r="G81" s="77">
        <v>22</v>
      </c>
      <c r="H81" s="77">
        <v>74</v>
      </c>
      <c r="I81" s="79">
        <v>10.5</v>
      </c>
      <c r="J81" s="80">
        <v>16936</v>
      </c>
      <c r="K81" s="80">
        <v>4825</v>
      </c>
      <c r="L81" s="79">
        <v>2.04</v>
      </c>
      <c r="M81" s="77">
        <v>12</v>
      </c>
      <c r="N81" s="80">
        <v>109403</v>
      </c>
      <c r="O81" s="77">
        <v>64</v>
      </c>
      <c r="P81" s="81">
        <v>0.71</v>
      </c>
      <c r="Q81" s="77">
        <v>134</v>
      </c>
      <c r="R81" s="82">
        <v>39142</v>
      </c>
      <c r="S81" s="78" t="s">
        <v>408</v>
      </c>
    </row>
    <row r="82" spans="7:19" x14ac:dyDescent="0.25">
      <c r="G82" s="77">
        <v>18.5</v>
      </c>
      <c r="H82" s="77">
        <v>75</v>
      </c>
      <c r="I82" s="79">
        <v>8.83</v>
      </c>
      <c r="J82" s="80">
        <v>13038</v>
      </c>
      <c r="K82" s="80">
        <v>5645</v>
      </c>
      <c r="L82" s="79">
        <v>3</v>
      </c>
      <c r="M82" s="77">
        <v>43</v>
      </c>
      <c r="N82" s="80">
        <v>81162</v>
      </c>
      <c r="O82" s="77">
        <v>82</v>
      </c>
      <c r="P82" s="81">
        <v>0.61</v>
      </c>
      <c r="Q82" s="77">
        <v>80</v>
      </c>
      <c r="R82" s="82">
        <v>40878</v>
      </c>
      <c r="S82" s="78" t="s">
        <v>408</v>
      </c>
    </row>
    <row r="83" spans="7:19" x14ac:dyDescent="0.25">
      <c r="G83" s="77">
        <v>18</v>
      </c>
      <c r="H83" s="77">
        <v>68</v>
      </c>
      <c r="I83" s="79">
        <v>13.28</v>
      </c>
      <c r="J83" s="80">
        <v>19908</v>
      </c>
      <c r="K83" s="80">
        <v>7139</v>
      </c>
      <c r="L83" s="79">
        <v>2.83</v>
      </c>
      <c r="M83" s="77">
        <v>59</v>
      </c>
      <c r="N83" s="80">
        <v>88141</v>
      </c>
      <c r="O83" s="77">
        <v>60</v>
      </c>
      <c r="P83" s="81">
        <v>0.51</v>
      </c>
      <c r="Q83" s="77">
        <v>79</v>
      </c>
      <c r="R83" s="82">
        <v>41609</v>
      </c>
      <c r="S83" s="78" t="s">
        <v>408</v>
      </c>
    </row>
    <row r="84" spans="7:19" x14ac:dyDescent="0.25">
      <c r="G84" s="77">
        <v>20</v>
      </c>
      <c r="H84" s="77">
        <v>135</v>
      </c>
      <c r="I84" s="79">
        <v>15.7</v>
      </c>
      <c r="J84" s="80">
        <v>23410</v>
      </c>
      <c r="K84" s="80">
        <v>11206</v>
      </c>
      <c r="L84" s="79">
        <v>2.72</v>
      </c>
      <c r="M84" s="77">
        <v>74</v>
      </c>
      <c r="N84" s="80">
        <v>89308</v>
      </c>
      <c r="O84" s="77">
        <v>29</v>
      </c>
      <c r="P84" s="81">
        <v>0.56999999999999995</v>
      </c>
      <c r="Q84" s="77">
        <v>90</v>
      </c>
      <c r="R84" s="82">
        <v>40057</v>
      </c>
      <c r="S84" s="78" t="s">
        <v>408</v>
      </c>
    </row>
    <row r="85" spans="7:19" x14ac:dyDescent="0.25">
      <c r="G85" s="77">
        <v>18</v>
      </c>
      <c r="H85" s="77">
        <v>60</v>
      </c>
      <c r="I85" s="79">
        <v>21.3</v>
      </c>
      <c r="J85" s="80">
        <v>15781</v>
      </c>
      <c r="K85" s="80">
        <v>10644</v>
      </c>
      <c r="L85" s="79">
        <v>2.75</v>
      </c>
      <c r="M85" s="77">
        <v>71</v>
      </c>
      <c r="N85" s="80">
        <v>82196</v>
      </c>
      <c r="O85" s="77">
        <v>21</v>
      </c>
      <c r="P85" s="81">
        <v>0.55000000000000004</v>
      </c>
      <c r="Q85" s="77">
        <v>76</v>
      </c>
      <c r="R85" s="82">
        <v>40148</v>
      </c>
      <c r="S85" s="78" t="s">
        <v>408</v>
      </c>
    </row>
    <row r="86" spans="7:19" x14ac:dyDescent="0.25">
      <c r="G86" s="77">
        <v>18</v>
      </c>
      <c r="H86" s="77">
        <v>75</v>
      </c>
      <c r="I86" s="79">
        <v>11.2</v>
      </c>
      <c r="J86" s="80">
        <v>14884</v>
      </c>
      <c r="K86" s="80">
        <v>11226</v>
      </c>
      <c r="L86" s="79">
        <v>2.5</v>
      </c>
      <c r="M86" s="77">
        <v>31</v>
      </c>
      <c r="N86" s="80">
        <v>97207</v>
      </c>
      <c r="O86" s="77">
        <v>22</v>
      </c>
      <c r="P86" s="81">
        <v>0.61</v>
      </c>
      <c r="Q86" s="77">
        <v>99</v>
      </c>
      <c r="R86" s="82">
        <v>38991</v>
      </c>
      <c r="S86" s="78" t="s">
        <v>408</v>
      </c>
    </row>
    <row r="87" spans="7:19" x14ac:dyDescent="0.25">
      <c r="G87" s="77">
        <v>18</v>
      </c>
      <c r="H87" s="77">
        <v>75</v>
      </c>
      <c r="I87" s="79">
        <v>10.4</v>
      </c>
      <c r="J87" s="80">
        <v>16935</v>
      </c>
      <c r="K87" s="80">
        <v>11819</v>
      </c>
      <c r="L87" s="79">
        <v>2.48</v>
      </c>
      <c r="M87" s="77">
        <v>19</v>
      </c>
      <c r="N87" s="80">
        <v>113188</v>
      </c>
      <c r="O87" s="77">
        <v>24</v>
      </c>
      <c r="P87" s="81">
        <v>0.56000000000000005</v>
      </c>
      <c r="Q87" s="77">
        <v>107</v>
      </c>
      <c r="R87" s="82">
        <v>38991</v>
      </c>
      <c r="S87" s="78" t="s">
        <v>408</v>
      </c>
    </row>
    <row r="88" spans="7:19" x14ac:dyDescent="0.25">
      <c r="G88" s="77">
        <v>18</v>
      </c>
      <c r="H88" s="77">
        <v>65</v>
      </c>
      <c r="I88" s="79">
        <v>13.75</v>
      </c>
      <c r="J88" s="80">
        <v>15636</v>
      </c>
      <c r="K88" s="80">
        <v>9953</v>
      </c>
      <c r="L88" s="79">
        <v>2.87</v>
      </c>
      <c r="M88" s="77">
        <v>53</v>
      </c>
      <c r="N88" s="80">
        <v>89270</v>
      </c>
      <c r="O88" s="77" t="s">
        <v>125</v>
      </c>
      <c r="P88" s="81">
        <v>0.54400000000000004</v>
      </c>
      <c r="Q88" s="77">
        <v>80</v>
      </c>
      <c r="R88" s="82">
        <v>42370</v>
      </c>
      <c r="S88" s="78" t="s">
        <v>408</v>
      </c>
    </row>
    <row r="89" spans="7:19" x14ac:dyDescent="0.25">
      <c r="G89" s="77">
        <v>18</v>
      </c>
      <c r="H89" s="77">
        <v>100</v>
      </c>
      <c r="I89" s="79">
        <v>15.6</v>
      </c>
      <c r="J89" s="80">
        <v>16923</v>
      </c>
      <c r="K89" s="80">
        <v>5641</v>
      </c>
      <c r="L89" s="79">
        <v>2.84</v>
      </c>
      <c r="M89" s="77">
        <v>89</v>
      </c>
      <c r="N89" s="80">
        <v>65949</v>
      </c>
      <c r="O89" s="77">
        <v>256</v>
      </c>
      <c r="P89" s="81">
        <v>0.62</v>
      </c>
      <c r="Q89" s="77">
        <v>68</v>
      </c>
      <c r="R89" s="82">
        <v>40057</v>
      </c>
      <c r="S89" s="78" t="s">
        <v>408</v>
      </c>
    </row>
    <row r="90" spans="7:19" x14ac:dyDescent="0.25">
      <c r="G90" s="77">
        <v>20</v>
      </c>
      <c r="H90" s="77">
        <v>125</v>
      </c>
      <c r="I90" s="79">
        <v>17.28</v>
      </c>
      <c r="J90" s="80">
        <v>21939</v>
      </c>
      <c r="K90" s="80">
        <v>7038</v>
      </c>
      <c r="L90" s="79">
        <v>2.42</v>
      </c>
      <c r="M90" s="77">
        <v>127</v>
      </c>
      <c r="N90" s="80">
        <v>72601</v>
      </c>
      <c r="O90" s="77">
        <v>267</v>
      </c>
      <c r="P90" s="81">
        <v>0.61899999999999999</v>
      </c>
      <c r="Q90" s="77">
        <v>79</v>
      </c>
      <c r="R90" s="82">
        <v>42339</v>
      </c>
      <c r="S90" s="78" t="s">
        <v>408</v>
      </c>
    </row>
    <row r="91" spans="7:19" x14ac:dyDescent="0.25">
      <c r="G91" s="77">
        <v>18</v>
      </c>
      <c r="H91" s="77">
        <v>100</v>
      </c>
      <c r="I91" s="79">
        <v>20.8</v>
      </c>
      <c r="J91" s="80">
        <v>20859</v>
      </c>
      <c r="K91" s="80">
        <v>5993</v>
      </c>
      <c r="L91" s="79">
        <v>2.2999999999999998</v>
      </c>
      <c r="M91" s="77" t="s">
        <v>407</v>
      </c>
      <c r="N91" s="80">
        <v>108574</v>
      </c>
      <c r="O91" s="77" t="s">
        <v>125</v>
      </c>
      <c r="P91" s="81">
        <v>0.61</v>
      </c>
      <c r="Q91" s="77">
        <v>120</v>
      </c>
      <c r="R91" s="82">
        <v>39814</v>
      </c>
      <c r="S91" s="78" t="s">
        <v>408</v>
      </c>
    </row>
    <row r="92" spans="7:19" x14ac:dyDescent="0.25">
      <c r="G92" s="77">
        <v>20</v>
      </c>
      <c r="H92" s="77">
        <v>125</v>
      </c>
      <c r="I92" s="79">
        <v>9.66</v>
      </c>
      <c r="J92" s="80">
        <v>18250</v>
      </c>
      <c r="K92" s="80">
        <v>7045</v>
      </c>
      <c r="L92" s="79">
        <v>2.33</v>
      </c>
      <c r="M92" s="77">
        <v>26</v>
      </c>
      <c r="N92" s="80">
        <v>111326</v>
      </c>
      <c r="O92" s="77">
        <v>328</v>
      </c>
      <c r="P92" s="81">
        <v>0.65400000000000003</v>
      </c>
      <c r="Q92" s="77">
        <v>131</v>
      </c>
      <c r="R92" s="82">
        <v>42339</v>
      </c>
      <c r="S92" s="78" t="s">
        <v>408</v>
      </c>
    </row>
    <row r="93" spans="7:19" x14ac:dyDescent="0.25">
      <c r="G93" s="77">
        <v>18</v>
      </c>
      <c r="H93" s="77">
        <v>80</v>
      </c>
      <c r="I93" s="84">
        <v>11.17</v>
      </c>
      <c r="J93" s="80">
        <v>19388</v>
      </c>
      <c r="K93" s="80">
        <v>6760</v>
      </c>
      <c r="L93" s="84">
        <v>2.1800000000000002</v>
      </c>
      <c r="M93" s="80">
        <v>49</v>
      </c>
      <c r="N93" s="80">
        <v>107480</v>
      </c>
      <c r="O93" s="80">
        <v>76</v>
      </c>
      <c r="P93" s="85">
        <v>0.50700000000000001</v>
      </c>
      <c r="Q93" s="80">
        <v>100</v>
      </c>
      <c r="R93" s="82">
        <v>42964</v>
      </c>
      <c r="S93" s="78" t="s">
        <v>408</v>
      </c>
    </row>
    <row r="94" spans="7:19" x14ac:dyDescent="0.25">
      <c r="G94" s="77">
        <v>18</v>
      </c>
      <c r="H94" s="77">
        <v>80</v>
      </c>
      <c r="I94" s="84">
        <v>11.16</v>
      </c>
      <c r="J94" s="80">
        <v>14306</v>
      </c>
      <c r="K94" s="80">
        <v>5177</v>
      </c>
      <c r="L94" s="84">
        <v>2.15</v>
      </c>
      <c r="M94" s="80">
        <v>35</v>
      </c>
      <c r="N94" s="80">
        <v>81822</v>
      </c>
      <c r="O94" s="80">
        <v>79</v>
      </c>
      <c r="P94" s="85">
        <v>0.58599999999999997</v>
      </c>
      <c r="Q94" s="80">
        <v>88</v>
      </c>
      <c r="R94" s="82">
        <v>42964</v>
      </c>
      <c r="S94" s="78" t="s">
        <v>408</v>
      </c>
    </row>
    <row r="95" spans="7:19" x14ac:dyDescent="0.25">
      <c r="G95" s="77">
        <v>20</v>
      </c>
      <c r="H95" s="77">
        <v>125</v>
      </c>
      <c r="I95" s="79">
        <v>14.31</v>
      </c>
      <c r="J95" s="80">
        <v>19092</v>
      </c>
      <c r="K95" s="80">
        <v>6626</v>
      </c>
      <c r="L95" s="79">
        <v>2.2000000000000002</v>
      </c>
      <c r="M95" s="77">
        <v>39</v>
      </c>
      <c r="N95" s="80">
        <v>80513</v>
      </c>
      <c r="O95" s="77">
        <v>76</v>
      </c>
      <c r="P95" s="81">
        <v>0.56899999999999995</v>
      </c>
      <c r="Q95" s="77">
        <v>84</v>
      </c>
      <c r="R95" s="82">
        <v>42995</v>
      </c>
      <c r="S95" s="78" t="s">
        <v>408</v>
      </c>
    </row>
    <row r="96" spans="7:19" x14ac:dyDescent="0.25">
      <c r="G96" s="77">
        <v>20</v>
      </c>
      <c r="H96" s="77">
        <v>65</v>
      </c>
      <c r="I96" s="79">
        <v>9.2200000000000006</v>
      </c>
      <c r="J96" s="80">
        <v>12278</v>
      </c>
      <c r="K96" s="80">
        <v>5083</v>
      </c>
      <c r="L96" s="79">
        <v>2.5</v>
      </c>
      <c r="M96" s="77">
        <v>70</v>
      </c>
      <c r="N96" s="80">
        <v>79377</v>
      </c>
      <c r="O96" s="77">
        <v>60</v>
      </c>
      <c r="P96" s="81">
        <v>0.6</v>
      </c>
      <c r="Q96" s="77">
        <v>82</v>
      </c>
      <c r="R96" s="82">
        <v>41275</v>
      </c>
      <c r="S96" s="78" t="s">
        <v>408</v>
      </c>
    </row>
    <row r="97" spans="7:37" x14ac:dyDescent="0.25">
      <c r="G97" s="77">
        <v>20</v>
      </c>
      <c r="H97" s="77">
        <v>85</v>
      </c>
      <c r="I97" s="79">
        <v>10.39</v>
      </c>
      <c r="J97" s="80">
        <v>15072</v>
      </c>
      <c r="K97" s="80">
        <v>5575</v>
      </c>
      <c r="L97" s="79">
        <v>2.42</v>
      </c>
      <c r="M97" s="77">
        <v>62</v>
      </c>
      <c r="N97" s="80">
        <v>85452</v>
      </c>
      <c r="O97" s="77">
        <v>60</v>
      </c>
      <c r="P97" s="81">
        <v>0.6</v>
      </c>
      <c r="Q97" s="77">
        <v>87</v>
      </c>
      <c r="R97" s="82">
        <v>41275</v>
      </c>
      <c r="S97" s="78" t="s">
        <v>408</v>
      </c>
    </row>
    <row r="98" spans="7:37" x14ac:dyDescent="0.25">
      <c r="G98" s="77">
        <v>20</v>
      </c>
      <c r="H98" s="77">
        <v>65</v>
      </c>
      <c r="I98" s="79">
        <v>9.08</v>
      </c>
      <c r="J98" s="80">
        <v>11914</v>
      </c>
      <c r="K98" s="80">
        <v>4838</v>
      </c>
      <c r="L98" s="79">
        <v>2.44</v>
      </c>
      <c r="M98" s="77">
        <v>52</v>
      </c>
      <c r="N98" s="80">
        <v>78806</v>
      </c>
      <c r="O98" s="77">
        <v>60</v>
      </c>
      <c r="P98" s="81">
        <v>0.66</v>
      </c>
      <c r="Q98" s="77">
        <v>91</v>
      </c>
      <c r="R98" s="82">
        <v>40940</v>
      </c>
      <c r="S98" s="78" t="s">
        <v>408</v>
      </c>
    </row>
    <row r="99" spans="7:37" x14ac:dyDescent="0.25">
      <c r="G99" s="77">
        <v>20</v>
      </c>
      <c r="H99" s="77">
        <v>85</v>
      </c>
      <c r="I99" s="79">
        <v>10.11</v>
      </c>
      <c r="J99" s="80">
        <v>15039</v>
      </c>
      <c r="K99" s="80">
        <v>6075</v>
      </c>
      <c r="L99" s="79">
        <v>2.33</v>
      </c>
      <c r="M99" s="77">
        <v>40</v>
      </c>
      <c r="N99" s="80">
        <v>88009</v>
      </c>
      <c r="O99" s="77">
        <v>60</v>
      </c>
      <c r="P99" s="81">
        <v>0.66</v>
      </c>
      <c r="Q99" s="77">
        <v>100</v>
      </c>
      <c r="R99" s="82">
        <v>40940</v>
      </c>
      <c r="S99" s="78" t="s">
        <v>408</v>
      </c>
    </row>
    <row r="100" spans="7:37" x14ac:dyDescent="0.25">
      <c r="G100" s="77">
        <v>18</v>
      </c>
      <c r="H100" s="77">
        <v>80</v>
      </c>
      <c r="I100" s="79">
        <v>8.5399999999999991</v>
      </c>
      <c r="J100" s="80">
        <v>16362</v>
      </c>
      <c r="K100" s="80">
        <v>10242</v>
      </c>
      <c r="L100" s="79">
        <v>2.4700000000000002</v>
      </c>
      <c r="M100" s="77">
        <v>20</v>
      </c>
      <c r="N100" s="80">
        <v>121042</v>
      </c>
      <c r="O100" s="77">
        <v>20</v>
      </c>
      <c r="P100" s="81">
        <v>0.52</v>
      </c>
      <c r="Q100" s="77">
        <v>107</v>
      </c>
      <c r="R100" s="82">
        <v>38565</v>
      </c>
      <c r="S100" s="78" t="s">
        <v>408</v>
      </c>
    </row>
    <row r="101" spans="7:37" x14ac:dyDescent="0.25">
      <c r="G101" s="77"/>
      <c r="H101" s="77"/>
      <c r="I101" s="79"/>
      <c r="J101" s="80"/>
      <c r="K101" s="80"/>
      <c r="L101" s="79"/>
      <c r="M101" s="77"/>
      <c r="N101" s="80"/>
      <c r="O101" s="77"/>
      <c r="P101" s="81"/>
      <c r="Q101" s="77"/>
      <c r="R101" s="82"/>
      <c r="S101" s="78"/>
    </row>
    <row r="102" spans="7:37" x14ac:dyDescent="0.25">
      <c r="G102" s="77"/>
      <c r="H102" s="77"/>
      <c r="I102" s="79"/>
      <c r="J102" s="80"/>
      <c r="K102" s="80"/>
      <c r="L102" s="79"/>
      <c r="M102" s="77"/>
      <c r="N102" s="80"/>
      <c r="O102" s="77"/>
      <c r="P102" s="81"/>
      <c r="Q102" s="77"/>
      <c r="R102" s="82"/>
      <c r="S102" s="78"/>
    </row>
    <row r="103" spans="7:37" x14ac:dyDescent="0.25">
      <c r="I103" s="79"/>
      <c r="J103" s="80"/>
      <c r="K103" s="80"/>
      <c r="L103" s="79"/>
      <c r="M103" s="77"/>
      <c r="N103" s="80"/>
      <c r="O103" s="77"/>
      <c r="P103" s="81"/>
      <c r="Q103" s="77"/>
      <c r="U103" s="176" t="s">
        <v>1496</v>
      </c>
      <c r="X103" s="169" t="s">
        <v>479</v>
      </c>
      <c r="Y103" s="130">
        <f t="shared" ref="Y103:Z103" si="1">COUNTA(Y$111:Y$140)</f>
        <v>30</v>
      </c>
      <c r="Z103" s="130">
        <f t="shared" si="1"/>
        <v>30</v>
      </c>
      <c r="AA103" s="130">
        <f>COUNTA(AA$111:AA$140)</f>
        <v>30</v>
      </c>
      <c r="AB103" s="130">
        <f t="shared" ref="AB103:AI103" si="2">COUNTA(AB$111:AB$140)</f>
        <v>30</v>
      </c>
      <c r="AC103" s="130">
        <f t="shared" si="2"/>
        <v>30</v>
      </c>
      <c r="AD103" s="130">
        <f t="shared" si="2"/>
        <v>30</v>
      </c>
      <c r="AE103" s="130">
        <f t="shared" si="2"/>
        <v>30</v>
      </c>
      <c r="AF103" s="130">
        <f t="shared" si="2"/>
        <v>30</v>
      </c>
      <c r="AG103" s="130">
        <f t="shared" si="2"/>
        <v>30</v>
      </c>
      <c r="AH103" s="130">
        <f t="shared" si="2"/>
        <v>30</v>
      </c>
      <c r="AI103" s="130">
        <f t="shared" si="2"/>
        <v>30</v>
      </c>
    </row>
    <row r="104" spans="7:37" x14ac:dyDescent="0.25">
      <c r="I104" s="79"/>
      <c r="J104" s="80"/>
      <c r="K104" s="80"/>
      <c r="L104" s="79"/>
      <c r="M104" s="77"/>
      <c r="N104" s="80"/>
      <c r="O104" s="77"/>
      <c r="P104" s="81"/>
      <c r="Q104" s="77"/>
      <c r="X104" s="169" t="s">
        <v>480</v>
      </c>
      <c r="Y104" s="214">
        <f t="shared" ref="Y104:Z104" si="3">AVERAGE(Y$111:Y$140)</f>
        <v>13.8</v>
      </c>
      <c r="Z104" s="214">
        <f t="shared" si="3"/>
        <v>43.56666666666667</v>
      </c>
      <c r="AA104" s="214">
        <f>AVERAGE(AA$111:AA$140)</f>
        <v>10.373333333333333</v>
      </c>
      <c r="AB104" s="214">
        <f t="shared" ref="AB104:AI104" si="4">AVERAGE(AB$111:AB$140)</f>
        <v>10106.799999999999</v>
      </c>
      <c r="AC104" s="214">
        <f t="shared" si="4"/>
        <v>5637</v>
      </c>
      <c r="AD104" s="214">
        <f t="shared" si="4"/>
        <v>2.4643333333333337</v>
      </c>
      <c r="AE104" s="214">
        <f t="shared" si="4"/>
        <v>22.666666666666668</v>
      </c>
      <c r="AF104" s="214">
        <f t="shared" si="4"/>
        <v>67432.566666666666</v>
      </c>
      <c r="AG104" s="214">
        <f t="shared" si="4"/>
        <v>65.541666666666671</v>
      </c>
      <c r="AH104" s="461">
        <f t="shared" si="4"/>
        <v>0.55686666666666662</v>
      </c>
      <c r="AI104" s="214">
        <f t="shared" si="4"/>
        <v>66.926666666666662</v>
      </c>
    </row>
    <row r="105" spans="7:37" x14ac:dyDescent="0.25">
      <c r="I105" s="79"/>
      <c r="J105" s="80"/>
      <c r="K105" s="80"/>
      <c r="L105" s="79"/>
      <c r="M105" s="77"/>
      <c r="N105" s="80"/>
      <c r="O105" s="77"/>
      <c r="P105" s="81"/>
      <c r="Q105" s="77"/>
      <c r="X105" s="169" t="s">
        <v>375</v>
      </c>
      <c r="Y105" s="214">
        <f t="shared" ref="Y105:Z105" si="5">MEDIAN(Y$111:Y$140)</f>
        <v>14</v>
      </c>
      <c r="Z105" s="214">
        <f t="shared" si="5"/>
        <v>45</v>
      </c>
      <c r="AA105" s="214">
        <f>MEDIAN(AA$111:AA$140)</f>
        <v>8.92</v>
      </c>
      <c r="AB105" s="214">
        <f t="shared" ref="AB105:AI105" si="6">MEDIAN(AB$111:AB$140)</f>
        <v>9596</v>
      </c>
      <c r="AC105" s="214">
        <f t="shared" si="6"/>
        <v>4945</v>
      </c>
      <c r="AD105" s="214">
        <f t="shared" si="6"/>
        <v>2.4500000000000002</v>
      </c>
      <c r="AE105" s="214">
        <f t="shared" si="6"/>
        <v>16</v>
      </c>
      <c r="AF105" s="214">
        <f t="shared" si="6"/>
        <v>68221</v>
      </c>
      <c r="AG105" s="214">
        <f t="shared" si="6"/>
        <v>67</v>
      </c>
      <c r="AH105" s="461">
        <f t="shared" si="6"/>
        <v>0.54200000000000004</v>
      </c>
      <c r="AI105" s="214">
        <f t="shared" si="6"/>
        <v>67</v>
      </c>
    </row>
    <row r="106" spans="7:37" x14ac:dyDescent="0.25">
      <c r="I106" s="79"/>
      <c r="J106" s="80"/>
      <c r="K106" s="80"/>
      <c r="L106" s="79"/>
      <c r="M106" s="77"/>
      <c r="N106" s="80"/>
      <c r="O106" s="77"/>
      <c r="P106" s="81"/>
      <c r="Q106" s="77"/>
      <c r="X106" s="169" t="s">
        <v>376</v>
      </c>
      <c r="Y106" s="214">
        <f t="shared" ref="Y106:Z106" si="7">MIN(Y$111:Y$140)</f>
        <v>13</v>
      </c>
      <c r="Z106" s="214">
        <f t="shared" si="7"/>
        <v>30</v>
      </c>
      <c r="AA106" s="214">
        <f>MIN(AA$111:AA$140)</f>
        <v>4.6500000000000004</v>
      </c>
      <c r="AB106" s="214">
        <f t="shared" ref="AB106:AI106" si="8">MIN(AB$111:AB$140)</f>
        <v>7095</v>
      </c>
      <c r="AC106" s="214">
        <f t="shared" si="8"/>
        <v>3832</v>
      </c>
      <c r="AD106" s="214">
        <f t="shared" si="8"/>
        <v>2.02</v>
      </c>
      <c r="AE106" s="214">
        <f t="shared" si="8"/>
        <v>10</v>
      </c>
      <c r="AF106" s="214">
        <f t="shared" si="8"/>
        <v>16942</v>
      </c>
      <c r="AG106" s="214">
        <f t="shared" si="8"/>
        <v>10</v>
      </c>
      <c r="AH106" s="461">
        <f t="shared" si="8"/>
        <v>0.5</v>
      </c>
      <c r="AI106" s="214">
        <f t="shared" si="8"/>
        <v>39</v>
      </c>
    </row>
    <row r="107" spans="7:37" x14ac:dyDescent="0.25">
      <c r="I107" s="79"/>
      <c r="J107" s="80"/>
      <c r="K107" s="80"/>
      <c r="L107" s="79"/>
      <c r="M107" s="77"/>
      <c r="N107" s="80"/>
      <c r="O107" s="77"/>
      <c r="P107" s="81"/>
      <c r="Q107" s="77"/>
      <c r="X107" s="169" t="s">
        <v>377</v>
      </c>
      <c r="Y107" s="214">
        <f t="shared" ref="Y107:Z107" si="9">MAX(Y$111:Y$140)</f>
        <v>15</v>
      </c>
      <c r="Z107" s="214">
        <f t="shared" si="9"/>
        <v>65</v>
      </c>
      <c r="AA107" s="214">
        <f>MAX(AA$111:AA$140)</f>
        <v>25.2</v>
      </c>
      <c r="AB107" s="214">
        <f t="shared" ref="AB107:AI107" si="10">MAX(AB$111:AB$140)</f>
        <v>13951</v>
      </c>
      <c r="AC107" s="214">
        <f t="shared" si="10"/>
        <v>8764</v>
      </c>
      <c r="AD107" s="214">
        <f t="shared" si="10"/>
        <v>3.29</v>
      </c>
      <c r="AE107" s="214">
        <f t="shared" si="10"/>
        <v>82</v>
      </c>
      <c r="AF107" s="214">
        <f t="shared" si="10"/>
        <v>102788</v>
      </c>
      <c r="AG107" s="214">
        <f t="shared" si="10"/>
        <v>110</v>
      </c>
      <c r="AH107" s="461">
        <f t="shared" si="10"/>
        <v>0.66</v>
      </c>
      <c r="AI107" s="214">
        <f t="shared" si="10"/>
        <v>110</v>
      </c>
    </row>
    <row r="108" spans="7:37" x14ac:dyDescent="0.25">
      <c r="I108" s="79"/>
      <c r="J108" s="80"/>
      <c r="K108" s="80"/>
      <c r="L108" s="79"/>
      <c r="M108" s="77"/>
      <c r="N108" s="80"/>
      <c r="O108" s="77"/>
      <c r="P108" s="81"/>
      <c r="Q108" s="77"/>
      <c r="Z108" s="169"/>
      <c r="AA108" s="130"/>
    </row>
    <row r="109" spans="7:37" ht="15.75" thickBot="1" x14ac:dyDescent="0.3">
      <c r="I109" s="79"/>
      <c r="J109" s="80"/>
      <c r="K109" s="80"/>
      <c r="L109" s="79"/>
      <c r="M109" s="77"/>
      <c r="N109" s="80"/>
      <c r="O109" s="77"/>
      <c r="P109" s="81"/>
      <c r="Q109" s="77"/>
      <c r="Z109" s="169"/>
      <c r="AA109" s="130"/>
    </row>
    <row r="110" spans="7:37" ht="75.75" thickBot="1" x14ac:dyDescent="0.3">
      <c r="I110" s="79"/>
      <c r="J110" s="80"/>
      <c r="K110" s="80"/>
      <c r="L110" s="79"/>
      <c r="M110" s="77"/>
      <c r="N110" s="80"/>
      <c r="O110" s="77"/>
      <c r="P110" s="81"/>
      <c r="Q110" s="77"/>
      <c r="U110" s="64" t="s">
        <v>388</v>
      </c>
      <c r="V110" s="65" t="s">
        <v>389</v>
      </c>
      <c r="W110" s="66" t="s">
        <v>390</v>
      </c>
      <c r="X110" s="66" t="s">
        <v>391</v>
      </c>
      <c r="Y110" s="66" t="s">
        <v>392</v>
      </c>
      <c r="Z110" s="66" t="s">
        <v>393</v>
      </c>
      <c r="AA110" s="67" t="s">
        <v>394</v>
      </c>
      <c r="AB110" s="68" t="s">
        <v>395</v>
      </c>
      <c r="AC110" s="69" t="s">
        <v>396</v>
      </c>
      <c r="AD110" s="70" t="s">
        <v>397</v>
      </c>
      <c r="AE110" s="71" t="s">
        <v>398</v>
      </c>
      <c r="AF110" s="72" t="s">
        <v>399</v>
      </c>
      <c r="AG110" s="73" t="s">
        <v>400</v>
      </c>
      <c r="AH110" s="72" t="s">
        <v>401</v>
      </c>
      <c r="AI110" s="74" t="s">
        <v>402</v>
      </c>
      <c r="AJ110" s="75" t="s">
        <v>403</v>
      </c>
      <c r="AK110" s="76" t="s">
        <v>404</v>
      </c>
    </row>
    <row r="111" spans="7:37" x14ac:dyDescent="0.25">
      <c r="I111" s="79"/>
      <c r="J111" s="80"/>
      <c r="K111" s="80"/>
      <c r="L111" s="79"/>
      <c r="M111" s="77"/>
      <c r="N111" s="80"/>
      <c r="O111" s="77"/>
      <c r="P111" s="81"/>
      <c r="Q111" s="77"/>
      <c r="U111" s="77" t="s">
        <v>405</v>
      </c>
      <c r="V111" s="78" t="s">
        <v>406</v>
      </c>
      <c r="W111" s="77" t="s">
        <v>25</v>
      </c>
      <c r="X111" s="77" t="s">
        <v>382</v>
      </c>
      <c r="Y111" s="77">
        <v>13</v>
      </c>
      <c r="Z111" s="77">
        <v>62</v>
      </c>
      <c r="AA111" s="79">
        <v>7.17</v>
      </c>
      <c r="AB111" s="80">
        <v>13442</v>
      </c>
      <c r="AC111" s="80">
        <v>4072</v>
      </c>
      <c r="AD111" s="79">
        <v>2.02</v>
      </c>
      <c r="AE111" s="77" t="s">
        <v>407</v>
      </c>
      <c r="AF111" s="80">
        <v>70324</v>
      </c>
      <c r="AG111" s="77">
        <v>45</v>
      </c>
      <c r="AH111" s="81">
        <v>0.66</v>
      </c>
      <c r="AI111" s="77">
        <v>82</v>
      </c>
      <c r="AJ111" s="82">
        <v>39661</v>
      </c>
      <c r="AK111" s="78" t="s">
        <v>408</v>
      </c>
    </row>
    <row r="112" spans="7:37" x14ac:dyDescent="0.25">
      <c r="I112" s="79"/>
      <c r="J112" s="80"/>
      <c r="K112" s="80"/>
      <c r="L112" s="79"/>
      <c r="M112" s="77"/>
      <c r="N112" s="80"/>
      <c r="O112" s="77"/>
      <c r="P112" s="81"/>
      <c r="Q112" s="77"/>
      <c r="U112" s="77" t="s">
        <v>405</v>
      </c>
      <c r="V112" s="78" t="s">
        <v>409</v>
      </c>
      <c r="W112" s="77" t="s">
        <v>25</v>
      </c>
      <c r="X112" s="77" t="s">
        <v>382</v>
      </c>
      <c r="Y112" s="77">
        <v>13</v>
      </c>
      <c r="Z112" s="77">
        <v>31</v>
      </c>
      <c r="AA112" s="79">
        <v>21.22</v>
      </c>
      <c r="AB112" s="80">
        <v>9265</v>
      </c>
      <c r="AC112" s="80">
        <v>3832</v>
      </c>
      <c r="AD112" s="79">
        <v>2.58</v>
      </c>
      <c r="AE112" s="77">
        <v>10</v>
      </c>
      <c r="AF112" s="80">
        <v>65495</v>
      </c>
      <c r="AG112" s="77">
        <v>100</v>
      </c>
      <c r="AH112" s="81">
        <v>0.59499999999999997</v>
      </c>
      <c r="AI112" s="77">
        <v>66</v>
      </c>
      <c r="AJ112" s="82">
        <v>41913</v>
      </c>
      <c r="AK112" s="78" t="s">
        <v>408</v>
      </c>
    </row>
    <row r="113" spans="9:37" x14ac:dyDescent="0.25">
      <c r="I113" s="79"/>
      <c r="J113" s="80"/>
      <c r="K113" s="80"/>
      <c r="L113" s="79"/>
      <c r="M113" s="77"/>
      <c r="N113" s="80"/>
      <c r="O113" s="77"/>
      <c r="P113" s="81"/>
      <c r="Q113" s="77"/>
      <c r="U113" s="77" t="s">
        <v>405</v>
      </c>
      <c r="V113" s="78" t="s">
        <v>410</v>
      </c>
      <c r="W113" s="77" t="s">
        <v>25</v>
      </c>
      <c r="X113" s="77" t="s">
        <v>382</v>
      </c>
      <c r="Y113" s="77">
        <v>13</v>
      </c>
      <c r="Z113" s="77">
        <v>31</v>
      </c>
      <c r="AA113" s="79">
        <v>25.2</v>
      </c>
      <c r="AB113" s="80">
        <v>10925</v>
      </c>
      <c r="AC113" s="80">
        <v>5569</v>
      </c>
      <c r="AD113" s="79">
        <v>2.58</v>
      </c>
      <c r="AE113" s="77">
        <v>27</v>
      </c>
      <c r="AF113" s="80">
        <v>68508</v>
      </c>
      <c r="AG113" s="77">
        <v>110</v>
      </c>
      <c r="AH113" s="81">
        <v>0.50600000000000001</v>
      </c>
      <c r="AI113" s="77">
        <v>59</v>
      </c>
      <c r="AJ113" s="82">
        <v>42019</v>
      </c>
      <c r="AK113" s="78" t="s">
        <v>408</v>
      </c>
    </row>
    <row r="114" spans="9:37" x14ac:dyDescent="0.25">
      <c r="I114" s="79"/>
      <c r="J114" s="80"/>
      <c r="K114" s="80"/>
      <c r="L114" s="79"/>
      <c r="M114" s="77"/>
      <c r="N114" s="80"/>
      <c r="O114" s="77"/>
      <c r="P114" s="81"/>
      <c r="Q114" s="77"/>
      <c r="U114" s="77" t="s">
        <v>405</v>
      </c>
      <c r="V114" s="78" t="s">
        <v>411</v>
      </c>
      <c r="W114" s="77" t="s">
        <v>25</v>
      </c>
      <c r="X114" s="77" t="s">
        <v>382</v>
      </c>
      <c r="Y114" s="77">
        <v>14</v>
      </c>
      <c r="Z114" s="77">
        <v>30</v>
      </c>
      <c r="AA114" s="79">
        <v>8.2799999999999994</v>
      </c>
      <c r="AB114" s="80">
        <v>8523</v>
      </c>
      <c r="AC114" s="80">
        <v>3950</v>
      </c>
      <c r="AD114" s="79">
        <v>2.8</v>
      </c>
      <c r="AE114" s="83">
        <v>35</v>
      </c>
      <c r="AF114" s="80">
        <v>53439</v>
      </c>
      <c r="AG114" s="77">
        <v>90</v>
      </c>
      <c r="AH114" s="81">
        <v>0.57899999999999996</v>
      </c>
      <c r="AI114" s="83">
        <v>52.8</v>
      </c>
      <c r="AJ114" s="82">
        <v>40787</v>
      </c>
      <c r="AK114" s="78" t="s">
        <v>408</v>
      </c>
    </row>
    <row r="115" spans="9:37" x14ac:dyDescent="0.25">
      <c r="I115" s="79"/>
      <c r="J115" s="80"/>
      <c r="K115" s="80"/>
      <c r="L115" s="79"/>
      <c r="M115" s="77"/>
      <c r="N115" s="80"/>
      <c r="O115" s="77"/>
      <c r="P115" s="81"/>
      <c r="Q115" s="77"/>
      <c r="U115" s="77" t="s">
        <v>405</v>
      </c>
      <c r="V115" s="78" t="s">
        <v>412</v>
      </c>
      <c r="W115" s="77" t="s">
        <v>25</v>
      </c>
      <c r="X115" s="77" t="s">
        <v>382</v>
      </c>
      <c r="Y115" s="77">
        <v>14</v>
      </c>
      <c r="Z115" s="77">
        <v>50</v>
      </c>
      <c r="AA115" s="79">
        <v>10.5</v>
      </c>
      <c r="AB115" s="80">
        <v>13951</v>
      </c>
      <c r="AC115" s="80">
        <v>5604</v>
      </c>
      <c r="AD115" s="79">
        <v>2.4300000000000002</v>
      </c>
      <c r="AE115" s="77" t="s">
        <v>407</v>
      </c>
      <c r="AF115" s="80">
        <v>74254</v>
      </c>
      <c r="AG115" s="77">
        <v>66</v>
      </c>
      <c r="AH115" s="81">
        <v>0.55000000000000004</v>
      </c>
      <c r="AI115" s="77">
        <v>69</v>
      </c>
      <c r="AJ115" s="82">
        <v>38565</v>
      </c>
      <c r="AK115" s="78" t="s">
        <v>408</v>
      </c>
    </row>
    <row r="116" spans="9:37" x14ac:dyDescent="0.25">
      <c r="I116" s="79"/>
      <c r="J116" s="80"/>
      <c r="K116" s="80"/>
      <c r="L116" s="79"/>
      <c r="M116" s="77"/>
      <c r="N116" s="80"/>
      <c r="O116" s="77"/>
      <c r="P116" s="81"/>
      <c r="Q116" s="77"/>
      <c r="U116" s="77" t="s">
        <v>405</v>
      </c>
      <c r="V116" s="78" t="s">
        <v>415</v>
      </c>
      <c r="W116" s="77" t="s">
        <v>25</v>
      </c>
      <c r="X116" s="77" t="s">
        <v>382</v>
      </c>
      <c r="Y116" s="77">
        <v>14</v>
      </c>
      <c r="Z116" s="77">
        <v>50</v>
      </c>
      <c r="AA116" s="79">
        <v>10.4</v>
      </c>
      <c r="AB116" s="80">
        <v>12330</v>
      </c>
      <c r="AC116" s="80">
        <v>7040</v>
      </c>
      <c r="AD116" s="79">
        <v>2.5</v>
      </c>
      <c r="AE116" s="77">
        <v>11</v>
      </c>
      <c r="AF116" s="80">
        <v>75673</v>
      </c>
      <c r="AG116" s="77">
        <v>12</v>
      </c>
      <c r="AH116" s="81">
        <v>0.5</v>
      </c>
      <c r="AI116" s="77">
        <v>67</v>
      </c>
      <c r="AJ116" s="82">
        <v>38322</v>
      </c>
      <c r="AK116" s="78" t="s">
        <v>408</v>
      </c>
    </row>
    <row r="117" spans="9:37" x14ac:dyDescent="0.25">
      <c r="I117" s="77"/>
      <c r="J117" s="80"/>
      <c r="K117" s="80"/>
      <c r="L117" s="79"/>
      <c r="M117" s="77"/>
      <c r="N117" s="80"/>
      <c r="O117" s="77"/>
      <c r="P117" s="81"/>
      <c r="Q117" s="77"/>
      <c r="U117" s="77" t="s">
        <v>405</v>
      </c>
      <c r="V117" s="78" t="s">
        <v>416</v>
      </c>
      <c r="W117" s="77" t="s">
        <v>25</v>
      </c>
      <c r="X117" s="77" t="s">
        <v>382</v>
      </c>
      <c r="Y117" s="77">
        <v>13</v>
      </c>
      <c r="Z117" s="77">
        <v>31</v>
      </c>
      <c r="AA117" s="79">
        <v>22</v>
      </c>
      <c r="AB117" s="80">
        <v>9556</v>
      </c>
      <c r="AC117" s="80">
        <v>4382</v>
      </c>
      <c r="AD117" s="79">
        <v>2.4500000000000002</v>
      </c>
      <c r="AE117" s="77">
        <v>12</v>
      </c>
      <c r="AF117" s="80">
        <v>67997</v>
      </c>
      <c r="AG117" s="77">
        <v>86</v>
      </c>
      <c r="AH117" s="81">
        <v>0.56000000000000005</v>
      </c>
      <c r="AI117" s="77">
        <v>68</v>
      </c>
      <c r="AJ117" s="82">
        <v>39479</v>
      </c>
      <c r="AK117" s="78" t="s">
        <v>408</v>
      </c>
    </row>
    <row r="118" spans="9:37" x14ac:dyDescent="0.25">
      <c r="I118" s="77"/>
      <c r="J118" s="80"/>
      <c r="K118" s="80"/>
      <c r="L118" s="79"/>
      <c r="M118" s="77"/>
      <c r="N118" s="80"/>
      <c r="O118" s="77"/>
      <c r="P118" s="81"/>
      <c r="Q118" s="77"/>
      <c r="U118" s="77" t="s">
        <v>405</v>
      </c>
      <c r="V118" s="78" t="s">
        <v>418</v>
      </c>
      <c r="W118" s="77" t="s">
        <v>25</v>
      </c>
      <c r="X118" s="77" t="s">
        <v>382</v>
      </c>
      <c r="Y118" s="77">
        <v>13</v>
      </c>
      <c r="Z118" s="77">
        <v>45</v>
      </c>
      <c r="AA118" s="79">
        <v>10.92</v>
      </c>
      <c r="AB118" s="80">
        <v>7998</v>
      </c>
      <c r="AC118" s="80">
        <v>3835</v>
      </c>
      <c r="AD118" s="79">
        <v>3.29</v>
      </c>
      <c r="AE118" s="77">
        <v>82</v>
      </c>
      <c r="AF118" s="80">
        <v>40724</v>
      </c>
      <c r="AG118" s="77">
        <v>70</v>
      </c>
      <c r="AH118" s="81">
        <v>0.54</v>
      </c>
      <c r="AI118" s="77">
        <v>39</v>
      </c>
      <c r="AJ118" s="82">
        <v>41214</v>
      </c>
      <c r="AK118" s="78" t="s">
        <v>408</v>
      </c>
    </row>
    <row r="119" spans="9:37" x14ac:dyDescent="0.25">
      <c r="I119" s="79"/>
      <c r="J119" s="80"/>
      <c r="K119" s="80"/>
      <c r="L119" s="79"/>
      <c r="M119" s="77"/>
      <c r="N119" s="80"/>
      <c r="O119" s="77"/>
      <c r="P119" s="81"/>
      <c r="Q119" s="77"/>
      <c r="U119" s="77" t="s">
        <v>405</v>
      </c>
      <c r="V119" s="78" t="s">
        <v>420</v>
      </c>
      <c r="W119" s="77" t="s">
        <v>25</v>
      </c>
      <c r="X119" s="77" t="s">
        <v>382</v>
      </c>
      <c r="Y119" s="77">
        <v>14</v>
      </c>
      <c r="Z119" s="77">
        <v>30</v>
      </c>
      <c r="AA119" s="79">
        <v>7.33</v>
      </c>
      <c r="AB119" s="80">
        <v>8935</v>
      </c>
      <c r="AC119" s="80">
        <v>5790</v>
      </c>
      <c r="AD119" s="79">
        <v>2.58</v>
      </c>
      <c r="AE119" s="77">
        <v>14</v>
      </c>
      <c r="AF119" s="80">
        <v>68001</v>
      </c>
      <c r="AG119" s="77">
        <v>96</v>
      </c>
      <c r="AH119" s="81">
        <v>0.54</v>
      </c>
      <c r="AI119" s="77">
        <v>64</v>
      </c>
      <c r="AJ119" s="82">
        <v>40087</v>
      </c>
      <c r="AK119" s="78" t="s">
        <v>408</v>
      </c>
    </row>
    <row r="120" spans="9:37" x14ac:dyDescent="0.25">
      <c r="I120" s="77"/>
      <c r="J120" s="80"/>
      <c r="K120" s="80"/>
      <c r="L120" s="79"/>
      <c r="M120" s="77"/>
      <c r="N120" s="80"/>
      <c r="O120" s="77"/>
      <c r="P120" s="81"/>
      <c r="Q120" s="77"/>
      <c r="U120" s="77" t="s">
        <v>405</v>
      </c>
      <c r="V120" s="78" t="s">
        <v>421</v>
      </c>
      <c r="W120" s="77" t="s">
        <v>25</v>
      </c>
      <c r="X120" s="77" t="s">
        <v>382</v>
      </c>
      <c r="Y120" s="77">
        <v>13</v>
      </c>
      <c r="Z120" s="77">
        <v>62</v>
      </c>
      <c r="AA120" s="79">
        <v>10.7</v>
      </c>
      <c r="AB120" s="80">
        <v>13755</v>
      </c>
      <c r="AC120" s="80">
        <v>7040</v>
      </c>
      <c r="AD120" s="79">
        <v>2.33</v>
      </c>
      <c r="AE120" s="77" t="s">
        <v>407</v>
      </c>
      <c r="AF120" s="80">
        <v>81235</v>
      </c>
      <c r="AG120" s="77">
        <v>101</v>
      </c>
      <c r="AH120" s="81">
        <v>0.5</v>
      </c>
      <c r="AI120" s="77">
        <v>72</v>
      </c>
      <c r="AJ120" s="82">
        <v>38687</v>
      </c>
      <c r="AK120" s="78" t="s">
        <v>408</v>
      </c>
    </row>
    <row r="121" spans="9:37" x14ac:dyDescent="0.25">
      <c r="I121" s="79"/>
      <c r="J121" s="80"/>
      <c r="K121" s="80"/>
      <c r="L121" s="79"/>
      <c r="M121" s="77"/>
      <c r="N121" s="80"/>
      <c r="O121" s="77"/>
      <c r="P121" s="81"/>
      <c r="Q121" s="77"/>
      <c r="U121" s="77" t="s">
        <v>405</v>
      </c>
      <c r="V121" s="78" t="s">
        <v>424</v>
      </c>
      <c r="W121" s="77" t="s">
        <v>25</v>
      </c>
      <c r="X121" s="77" t="s">
        <v>382</v>
      </c>
      <c r="Y121" s="77">
        <v>14</v>
      </c>
      <c r="Z121" s="77">
        <v>38</v>
      </c>
      <c r="AA121" s="79">
        <v>6.53</v>
      </c>
      <c r="AB121" s="80">
        <v>7999</v>
      </c>
      <c r="AC121" s="80">
        <v>3971</v>
      </c>
      <c r="AD121" s="79">
        <v>2.6</v>
      </c>
      <c r="AE121" s="77">
        <v>31</v>
      </c>
      <c r="AF121" s="80">
        <v>61620</v>
      </c>
      <c r="AG121" s="77">
        <v>60</v>
      </c>
      <c r="AH121" s="81">
        <v>0.54</v>
      </c>
      <c r="AI121" s="77">
        <v>58</v>
      </c>
      <c r="AJ121" s="82">
        <v>41913</v>
      </c>
      <c r="AK121" s="78" t="s">
        <v>408</v>
      </c>
    </row>
    <row r="122" spans="9:37" x14ac:dyDescent="0.25">
      <c r="I122" s="79"/>
      <c r="J122" s="80"/>
      <c r="K122" s="80"/>
      <c r="L122" s="79"/>
      <c r="M122" s="77"/>
      <c r="N122" s="80"/>
      <c r="O122" s="77"/>
      <c r="P122" s="81"/>
      <c r="Q122" s="77"/>
      <c r="U122" s="77" t="s">
        <v>425</v>
      </c>
      <c r="V122" s="78" t="s">
        <v>426</v>
      </c>
      <c r="W122" s="77" t="s">
        <v>25</v>
      </c>
      <c r="X122" s="77" t="s">
        <v>382</v>
      </c>
      <c r="Y122" s="77">
        <v>14</v>
      </c>
      <c r="Z122" s="77">
        <v>35</v>
      </c>
      <c r="AA122" s="79">
        <v>7.69</v>
      </c>
      <c r="AB122" s="80">
        <v>9329</v>
      </c>
      <c r="AC122" s="80">
        <v>7899</v>
      </c>
      <c r="AD122" s="79">
        <v>2.39</v>
      </c>
      <c r="AE122" s="77" t="s">
        <v>125</v>
      </c>
      <c r="AF122" s="80">
        <v>70825</v>
      </c>
      <c r="AG122" s="77" t="s">
        <v>125</v>
      </c>
      <c r="AH122" s="81">
        <v>0.51700000000000002</v>
      </c>
      <c r="AI122" s="77">
        <v>63</v>
      </c>
      <c r="AJ122" s="82">
        <v>43208</v>
      </c>
      <c r="AK122" s="78" t="s">
        <v>408</v>
      </c>
    </row>
    <row r="123" spans="9:37" x14ac:dyDescent="0.25">
      <c r="I123" s="79"/>
      <c r="J123" s="80"/>
      <c r="K123" s="80"/>
      <c r="L123" s="79"/>
      <c r="M123" s="77"/>
      <c r="N123" s="80"/>
      <c r="O123" s="77"/>
      <c r="P123" s="81"/>
      <c r="Q123" s="77"/>
      <c r="U123" s="77" t="s">
        <v>405</v>
      </c>
      <c r="V123" s="78" t="s">
        <v>428</v>
      </c>
      <c r="W123" s="77" t="s">
        <v>25</v>
      </c>
      <c r="X123" s="77" t="s">
        <v>382</v>
      </c>
      <c r="Y123" s="77">
        <v>14</v>
      </c>
      <c r="Z123" s="77">
        <v>50</v>
      </c>
      <c r="AA123" s="79">
        <v>11.4</v>
      </c>
      <c r="AB123" s="80">
        <v>11956</v>
      </c>
      <c r="AC123" s="80">
        <v>4991</v>
      </c>
      <c r="AD123" s="79">
        <v>2.58</v>
      </c>
      <c r="AE123" s="77">
        <v>30</v>
      </c>
      <c r="AF123" s="80">
        <v>61627</v>
      </c>
      <c r="AG123" s="77">
        <v>96</v>
      </c>
      <c r="AH123" s="81">
        <v>0.53</v>
      </c>
      <c r="AI123" s="77">
        <v>58</v>
      </c>
      <c r="AJ123" s="82">
        <v>37500</v>
      </c>
      <c r="AK123" s="78" t="s">
        <v>408</v>
      </c>
    </row>
    <row r="124" spans="9:37" x14ac:dyDescent="0.25">
      <c r="I124" s="79"/>
      <c r="J124" s="80"/>
      <c r="K124" s="80"/>
      <c r="L124" s="79"/>
      <c r="M124" s="77"/>
      <c r="N124" s="80"/>
      <c r="O124" s="77"/>
      <c r="P124" s="81"/>
      <c r="Q124" s="77"/>
      <c r="U124" s="77" t="s">
        <v>405</v>
      </c>
      <c r="V124" s="78" t="s">
        <v>429</v>
      </c>
      <c r="W124" s="77" t="s">
        <v>25</v>
      </c>
      <c r="X124" s="77" t="s">
        <v>382</v>
      </c>
      <c r="Y124" s="77">
        <v>14</v>
      </c>
      <c r="Z124" s="77">
        <v>35</v>
      </c>
      <c r="AA124" s="79">
        <v>11.9</v>
      </c>
      <c r="AB124" s="80">
        <v>9636</v>
      </c>
      <c r="AC124" s="80">
        <v>4899</v>
      </c>
      <c r="AD124" s="79">
        <v>2.69</v>
      </c>
      <c r="AE124" s="77">
        <v>34</v>
      </c>
      <c r="AF124" s="80">
        <v>65639</v>
      </c>
      <c r="AG124" s="77" t="s">
        <v>125</v>
      </c>
      <c r="AH124" s="81">
        <v>0.505</v>
      </c>
      <c r="AI124" s="77">
        <v>55</v>
      </c>
      <c r="AJ124" s="82">
        <v>39264</v>
      </c>
      <c r="AK124" s="78" t="s">
        <v>408</v>
      </c>
    </row>
    <row r="125" spans="9:37" x14ac:dyDescent="0.25">
      <c r="I125" s="79"/>
      <c r="J125" s="80"/>
      <c r="K125" s="80"/>
      <c r="L125" s="79"/>
      <c r="M125" s="77"/>
      <c r="N125" s="80"/>
      <c r="O125" s="77"/>
      <c r="P125" s="81"/>
      <c r="Q125" s="77"/>
      <c r="U125" s="77" t="s">
        <v>405</v>
      </c>
      <c r="V125" s="78" t="s">
        <v>430</v>
      </c>
      <c r="W125" s="77" t="s">
        <v>25</v>
      </c>
      <c r="X125" s="77" t="s">
        <v>382</v>
      </c>
      <c r="Y125" s="77">
        <v>14</v>
      </c>
      <c r="Z125" s="77">
        <v>50</v>
      </c>
      <c r="AA125" s="79">
        <v>8.25</v>
      </c>
      <c r="AB125" s="80">
        <v>10275</v>
      </c>
      <c r="AC125" s="80">
        <v>8510</v>
      </c>
      <c r="AD125" s="79">
        <v>2.42</v>
      </c>
      <c r="AE125" s="77">
        <v>16</v>
      </c>
      <c r="AF125" s="80">
        <v>70653</v>
      </c>
      <c r="AG125" s="77">
        <v>20</v>
      </c>
      <c r="AH125" s="81">
        <v>0.54</v>
      </c>
      <c r="AI125" s="77">
        <v>67</v>
      </c>
      <c r="AJ125" s="82">
        <v>37500</v>
      </c>
      <c r="AK125" s="78" t="s">
        <v>408</v>
      </c>
    </row>
    <row r="126" spans="9:37" x14ac:dyDescent="0.25">
      <c r="I126" s="79"/>
      <c r="J126" s="80"/>
      <c r="K126" s="80"/>
      <c r="L126" s="79"/>
      <c r="M126" s="77"/>
      <c r="N126" s="80"/>
      <c r="O126" s="77"/>
      <c r="P126" s="81"/>
      <c r="Q126" s="77"/>
      <c r="U126" s="77" t="s">
        <v>405</v>
      </c>
      <c r="V126" s="78" t="s">
        <v>433</v>
      </c>
      <c r="W126" s="77" t="s">
        <v>25</v>
      </c>
      <c r="X126" s="77" t="s">
        <v>382</v>
      </c>
      <c r="Y126" s="77">
        <v>14</v>
      </c>
      <c r="Z126" s="77">
        <v>50</v>
      </c>
      <c r="AA126" s="79">
        <v>9.51</v>
      </c>
      <c r="AB126" s="80">
        <v>11138</v>
      </c>
      <c r="AC126" s="80">
        <v>8140</v>
      </c>
      <c r="AD126" s="79">
        <v>2.2000000000000002</v>
      </c>
      <c r="AE126" s="77">
        <v>19</v>
      </c>
      <c r="AF126" s="80">
        <v>75508</v>
      </c>
      <c r="AG126" s="77">
        <v>22</v>
      </c>
      <c r="AH126" s="81">
        <v>0.55000000000000004</v>
      </c>
      <c r="AI126" s="77">
        <v>72</v>
      </c>
      <c r="AJ126" s="82">
        <v>38991</v>
      </c>
      <c r="AK126" s="78" t="s">
        <v>408</v>
      </c>
    </row>
    <row r="127" spans="9:37" x14ac:dyDescent="0.25">
      <c r="I127" s="79"/>
      <c r="J127" s="80"/>
      <c r="K127" s="80"/>
      <c r="L127" s="79"/>
      <c r="M127" s="77"/>
      <c r="N127" s="80"/>
      <c r="O127" s="77"/>
      <c r="P127" s="81"/>
      <c r="Q127" s="77"/>
      <c r="U127" s="77" t="s">
        <v>405</v>
      </c>
      <c r="V127" s="78" t="s">
        <v>438</v>
      </c>
      <c r="W127" s="77" t="s">
        <v>25</v>
      </c>
      <c r="X127" s="77" t="s">
        <v>382</v>
      </c>
      <c r="Y127" s="77">
        <v>13</v>
      </c>
      <c r="Z127" s="77">
        <v>32</v>
      </c>
      <c r="AA127" s="79">
        <v>12.17</v>
      </c>
      <c r="AB127" s="80">
        <v>8141</v>
      </c>
      <c r="AC127" s="80">
        <v>7409</v>
      </c>
      <c r="AD127" s="79">
        <v>2.58</v>
      </c>
      <c r="AE127" s="77">
        <v>10</v>
      </c>
      <c r="AF127" s="80">
        <v>68441</v>
      </c>
      <c r="AG127" s="77">
        <v>40</v>
      </c>
      <c r="AH127" s="81">
        <v>0.53</v>
      </c>
      <c r="AI127" s="77">
        <v>66</v>
      </c>
      <c r="AJ127" s="82">
        <v>41760</v>
      </c>
      <c r="AK127" s="78" t="s">
        <v>408</v>
      </c>
    </row>
    <row r="128" spans="9:37" x14ac:dyDescent="0.25">
      <c r="I128" s="84"/>
      <c r="J128" s="80"/>
      <c r="K128" s="80"/>
      <c r="L128" s="84"/>
      <c r="M128" s="80"/>
      <c r="N128" s="80"/>
      <c r="O128" s="80"/>
      <c r="P128" s="85"/>
      <c r="Q128" s="80"/>
      <c r="U128" s="77" t="s">
        <v>405</v>
      </c>
      <c r="V128" s="78" t="s">
        <v>439</v>
      </c>
      <c r="W128" s="77" t="s">
        <v>25</v>
      </c>
      <c r="X128" s="77" t="s">
        <v>382</v>
      </c>
      <c r="Y128" s="77">
        <v>14</v>
      </c>
      <c r="Z128" s="77">
        <v>35</v>
      </c>
      <c r="AA128" s="79">
        <v>13.6</v>
      </c>
      <c r="AB128" s="80">
        <v>9456</v>
      </c>
      <c r="AC128" s="80">
        <v>7349</v>
      </c>
      <c r="AD128" s="79">
        <v>2.61</v>
      </c>
      <c r="AE128" s="77">
        <v>28</v>
      </c>
      <c r="AF128" s="80">
        <v>67900</v>
      </c>
      <c r="AG128" s="77" t="s">
        <v>125</v>
      </c>
      <c r="AH128" s="81">
        <v>0.5</v>
      </c>
      <c r="AI128" s="77">
        <v>59</v>
      </c>
      <c r="AJ128" s="82">
        <v>40422</v>
      </c>
      <c r="AK128" s="78" t="s">
        <v>408</v>
      </c>
    </row>
    <row r="129" spans="9:37" x14ac:dyDescent="0.25">
      <c r="I129" s="84"/>
      <c r="J129" s="80"/>
      <c r="K129" s="80"/>
      <c r="L129" s="84"/>
      <c r="M129" s="80"/>
      <c r="N129" s="80"/>
      <c r="O129" s="80"/>
      <c r="P129" s="85"/>
      <c r="Q129" s="80"/>
      <c r="U129" s="77" t="s">
        <v>425</v>
      </c>
      <c r="V129" s="78" t="s">
        <v>442</v>
      </c>
      <c r="W129" s="77" t="s">
        <v>25</v>
      </c>
      <c r="X129" s="77" t="s">
        <v>382</v>
      </c>
      <c r="Y129" s="77">
        <v>14</v>
      </c>
      <c r="Z129" s="77">
        <v>35</v>
      </c>
      <c r="AA129" s="77">
        <v>9.34</v>
      </c>
      <c r="AB129" s="80">
        <v>10592</v>
      </c>
      <c r="AC129" s="80">
        <v>8764</v>
      </c>
      <c r="AD129" s="79">
        <v>2.5</v>
      </c>
      <c r="AE129" s="77" t="s">
        <v>125</v>
      </c>
      <c r="AF129" s="80">
        <v>16942</v>
      </c>
      <c r="AG129" s="77" t="s">
        <v>125</v>
      </c>
      <c r="AH129" s="81">
        <v>0.54400000000000004</v>
      </c>
      <c r="AI129" s="77">
        <v>60</v>
      </c>
      <c r="AJ129" s="82">
        <v>42752</v>
      </c>
      <c r="AK129" s="78" t="s">
        <v>408</v>
      </c>
    </row>
    <row r="130" spans="9:37" x14ac:dyDescent="0.25">
      <c r="I130" s="79"/>
      <c r="J130" s="80"/>
      <c r="K130" s="80"/>
      <c r="L130" s="79"/>
      <c r="M130" s="77"/>
      <c r="N130" s="80"/>
      <c r="O130" s="77"/>
      <c r="P130" s="81"/>
      <c r="Q130" s="77"/>
      <c r="U130" s="77" t="s">
        <v>405</v>
      </c>
      <c r="V130" s="78" t="s">
        <v>443</v>
      </c>
      <c r="W130" s="77" t="s">
        <v>25</v>
      </c>
      <c r="X130" s="77" t="s">
        <v>382</v>
      </c>
      <c r="Y130" s="77">
        <v>14</v>
      </c>
      <c r="Z130" s="77">
        <v>45</v>
      </c>
      <c r="AA130" s="79">
        <v>4.6500000000000004</v>
      </c>
      <c r="AB130" s="80">
        <v>7095</v>
      </c>
      <c r="AC130" s="80">
        <v>4569</v>
      </c>
      <c r="AD130" s="79">
        <v>2.34</v>
      </c>
      <c r="AE130" s="77" t="s">
        <v>407</v>
      </c>
      <c r="AF130" s="80">
        <v>63140</v>
      </c>
      <c r="AG130" s="77">
        <v>60</v>
      </c>
      <c r="AH130" s="81">
        <v>0.63</v>
      </c>
      <c r="AI130" s="77">
        <v>71</v>
      </c>
      <c r="AJ130" s="82">
        <v>42036</v>
      </c>
      <c r="AK130" s="78" t="s">
        <v>408</v>
      </c>
    </row>
    <row r="131" spans="9:37" x14ac:dyDescent="0.25">
      <c r="I131" s="79"/>
      <c r="J131" s="80"/>
      <c r="K131" s="80"/>
      <c r="L131" s="79"/>
      <c r="M131" s="77"/>
      <c r="N131" s="80"/>
      <c r="O131" s="77"/>
      <c r="P131" s="81"/>
      <c r="Q131" s="77"/>
      <c r="U131" s="77" t="s">
        <v>405</v>
      </c>
      <c r="V131" s="78" t="s">
        <v>447</v>
      </c>
      <c r="W131" s="77" t="s">
        <v>25</v>
      </c>
      <c r="X131" s="77" t="s">
        <v>382</v>
      </c>
      <c r="Y131" s="77">
        <v>14</v>
      </c>
      <c r="Z131" s="77">
        <v>50</v>
      </c>
      <c r="AA131" s="79">
        <v>15</v>
      </c>
      <c r="AB131" s="80">
        <v>7450</v>
      </c>
      <c r="AC131" s="80">
        <v>4180</v>
      </c>
      <c r="AD131" s="79">
        <v>2.29</v>
      </c>
      <c r="AE131" s="77" t="s">
        <v>407</v>
      </c>
      <c r="AF131" s="80">
        <v>65370</v>
      </c>
      <c r="AG131" s="77" t="s">
        <v>125</v>
      </c>
      <c r="AH131" s="81">
        <v>0.65</v>
      </c>
      <c r="AI131" s="77">
        <v>73</v>
      </c>
      <c r="AJ131" s="82">
        <v>36404</v>
      </c>
      <c r="AK131" s="78" t="s">
        <v>408</v>
      </c>
    </row>
    <row r="132" spans="9:37" x14ac:dyDescent="0.25">
      <c r="I132" s="79"/>
      <c r="J132" s="80"/>
      <c r="K132" s="80"/>
      <c r="L132" s="79"/>
      <c r="M132" s="77"/>
      <c r="N132" s="80"/>
      <c r="O132" s="77"/>
      <c r="P132" s="81"/>
      <c r="Q132" s="77"/>
      <c r="U132" s="77" t="s">
        <v>405</v>
      </c>
      <c r="V132" s="78" t="s">
        <v>450</v>
      </c>
      <c r="W132" s="77" t="s">
        <v>25</v>
      </c>
      <c r="X132" s="77" t="s">
        <v>382</v>
      </c>
      <c r="Y132" s="77">
        <v>15</v>
      </c>
      <c r="Z132" s="77">
        <v>45</v>
      </c>
      <c r="AA132" s="79">
        <v>6</v>
      </c>
      <c r="AB132" s="80">
        <v>9158</v>
      </c>
      <c r="AC132" s="80">
        <v>4136</v>
      </c>
      <c r="AD132" s="79">
        <v>2.25</v>
      </c>
      <c r="AE132" s="77" t="s">
        <v>407</v>
      </c>
      <c r="AF132" s="80">
        <v>72182</v>
      </c>
      <c r="AG132" s="77">
        <v>71</v>
      </c>
      <c r="AH132" s="81">
        <v>0.56399999999999995</v>
      </c>
      <c r="AI132" s="77">
        <v>72</v>
      </c>
      <c r="AJ132" s="82">
        <v>43086</v>
      </c>
      <c r="AK132" s="78" t="s">
        <v>408</v>
      </c>
    </row>
    <row r="133" spans="9:37" x14ac:dyDescent="0.25">
      <c r="I133" s="79"/>
      <c r="J133" s="80"/>
      <c r="K133" s="80"/>
      <c r="L133" s="79"/>
      <c r="M133" s="77"/>
      <c r="N133" s="80"/>
      <c r="O133" s="77"/>
      <c r="P133" s="81"/>
      <c r="Q133" s="77"/>
      <c r="U133" s="77" t="s">
        <v>405</v>
      </c>
      <c r="V133" s="78" t="s">
        <v>451</v>
      </c>
      <c r="W133" s="77" t="s">
        <v>25</v>
      </c>
      <c r="X133" s="77" t="s">
        <v>382</v>
      </c>
      <c r="Y133" s="77">
        <v>14</v>
      </c>
      <c r="Z133" s="77">
        <v>50</v>
      </c>
      <c r="AA133" s="79">
        <v>7.91</v>
      </c>
      <c r="AB133" s="80">
        <v>11937</v>
      </c>
      <c r="AC133" s="80">
        <v>4201</v>
      </c>
      <c r="AD133" s="79">
        <v>2.25</v>
      </c>
      <c r="AE133" s="77" t="s">
        <v>407</v>
      </c>
      <c r="AF133" s="80">
        <v>72296</v>
      </c>
      <c r="AG133" s="77">
        <v>68</v>
      </c>
      <c r="AH133" s="81">
        <v>0.58599999999999997</v>
      </c>
      <c r="AI133" s="77">
        <v>73</v>
      </c>
      <c r="AJ133" s="82">
        <v>43086</v>
      </c>
      <c r="AK133" s="78" t="s">
        <v>408</v>
      </c>
    </row>
    <row r="134" spans="9:37" x14ac:dyDescent="0.25">
      <c r="I134" s="79"/>
      <c r="J134" s="80"/>
      <c r="K134" s="80"/>
      <c r="L134" s="79"/>
      <c r="M134" s="77"/>
      <c r="N134" s="80"/>
      <c r="O134" s="77"/>
      <c r="P134" s="81"/>
      <c r="Q134" s="77"/>
      <c r="U134" s="77" t="s">
        <v>405</v>
      </c>
      <c r="V134" s="78" t="s">
        <v>455</v>
      </c>
      <c r="W134" s="77" t="s">
        <v>25</v>
      </c>
      <c r="X134" s="77" t="s">
        <v>382</v>
      </c>
      <c r="Y134" s="77">
        <v>14</v>
      </c>
      <c r="Z134" s="77">
        <v>65</v>
      </c>
      <c r="AA134" s="79">
        <v>6.25</v>
      </c>
      <c r="AB134" s="80">
        <v>11662</v>
      </c>
      <c r="AC134" s="80">
        <v>5345</v>
      </c>
      <c r="AD134" s="79">
        <v>2.5</v>
      </c>
      <c r="AE134" s="77">
        <v>14</v>
      </c>
      <c r="AF134" s="80">
        <v>102788</v>
      </c>
      <c r="AG134" s="77">
        <v>100</v>
      </c>
      <c r="AH134" s="81">
        <v>0.59</v>
      </c>
      <c r="AI134" s="77">
        <v>110</v>
      </c>
      <c r="AJ134" s="82">
        <v>41760</v>
      </c>
      <c r="AK134" s="78" t="s">
        <v>408</v>
      </c>
    </row>
    <row r="135" spans="9:37" x14ac:dyDescent="0.25">
      <c r="I135" s="79"/>
      <c r="J135" s="80"/>
      <c r="K135" s="80"/>
      <c r="L135" s="79"/>
      <c r="M135" s="77"/>
      <c r="N135" s="80"/>
      <c r="O135" s="77"/>
      <c r="P135" s="81"/>
      <c r="Q135" s="77"/>
      <c r="U135" s="77" t="s">
        <v>405</v>
      </c>
      <c r="V135" s="78" t="s">
        <v>456</v>
      </c>
      <c r="W135" s="77" t="s">
        <v>25</v>
      </c>
      <c r="X135" s="77" t="s">
        <v>382</v>
      </c>
      <c r="Y135" s="77">
        <v>14</v>
      </c>
      <c r="Z135" s="77">
        <v>45</v>
      </c>
      <c r="AA135" s="79">
        <v>6.61</v>
      </c>
      <c r="AB135" s="80">
        <v>7548</v>
      </c>
      <c r="AC135" s="80">
        <v>4318</v>
      </c>
      <c r="AD135" s="79">
        <v>2.42</v>
      </c>
      <c r="AE135" s="77">
        <v>11</v>
      </c>
      <c r="AF135" s="80">
        <v>66140</v>
      </c>
      <c r="AG135" s="77">
        <v>60</v>
      </c>
      <c r="AH135" s="81">
        <v>0.61</v>
      </c>
      <c r="AI135" s="77">
        <v>69</v>
      </c>
      <c r="AJ135" s="82">
        <v>41275</v>
      </c>
      <c r="AK135" s="78" t="s">
        <v>408</v>
      </c>
    </row>
    <row r="136" spans="9:37" x14ac:dyDescent="0.25">
      <c r="I136" s="79"/>
      <c r="J136" s="80"/>
      <c r="K136" s="80"/>
      <c r="L136" s="79"/>
      <c r="M136" s="77"/>
      <c r="N136" s="80"/>
      <c r="O136" s="77"/>
      <c r="P136" s="81"/>
      <c r="Q136" s="77"/>
      <c r="U136" s="77" t="s">
        <v>405</v>
      </c>
      <c r="V136" s="78" t="s">
        <v>457</v>
      </c>
      <c r="W136" s="77" t="s">
        <v>25</v>
      </c>
      <c r="X136" s="77" t="s">
        <v>382</v>
      </c>
      <c r="Y136" s="77">
        <v>14</v>
      </c>
      <c r="Z136" s="77">
        <v>50</v>
      </c>
      <c r="AA136" s="79">
        <v>10.34</v>
      </c>
      <c r="AB136" s="80">
        <v>13456</v>
      </c>
      <c r="AC136" s="80">
        <v>4632</v>
      </c>
      <c r="AD136" s="79">
        <v>2.52</v>
      </c>
      <c r="AE136" s="77">
        <v>10</v>
      </c>
      <c r="AF136" s="80">
        <v>74706</v>
      </c>
      <c r="AG136" s="77">
        <v>60</v>
      </c>
      <c r="AH136" s="81">
        <v>0.51</v>
      </c>
      <c r="AI136" s="77">
        <v>67</v>
      </c>
      <c r="AJ136" s="82">
        <v>41760</v>
      </c>
      <c r="AK136" s="78" t="s">
        <v>408</v>
      </c>
    </row>
    <row r="137" spans="9:37" x14ac:dyDescent="0.25">
      <c r="I137" s="79"/>
      <c r="J137" s="80"/>
      <c r="K137" s="80"/>
      <c r="L137" s="79"/>
      <c r="M137" s="77"/>
      <c r="N137" s="80"/>
      <c r="O137" s="77"/>
      <c r="P137" s="81"/>
      <c r="Q137" s="77"/>
      <c r="U137" s="77" t="s">
        <v>405</v>
      </c>
      <c r="V137" s="78" t="s">
        <v>469</v>
      </c>
      <c r="W137" s="77" t="s">
        <v>25</v>
      </c>
      <c r="X137" s="77" t="s">
        <v>382</v>
      </c>
      <c r="Y137" s="77">
        <v>14</v>
      </c>
      <c r="Z137" s="77">
        <v>35</v>
      </c>
      <c r="AA137" s="79">
        <v>8.5</v>
      </c>
      <c r="AB137" s="80">
        <v>9785</v>
      </c>
      <c r="AC137" s="80">
        <v>7296</v>
      </c>
      <c r="AD137" s="79">
        <v>2.4500000000000002</v>
      </c>
      <c r="AE137" s="77">
        <v>43</v>
      </c>
      <c r="AF137" s="80">
        <v>66400</v>
      </c>
      <c r="AG137" s="77" t="s">
        <v>125</v>
      </c>
      <c r="AH137" s="81">
        <v>0.5</v>
      </c>
      <c r="AI137" s="77">
        <v>57</v>
      </c>
      <c r="AJ137" s="82">
        <v>42811</v>
      </c>
      <c r="AK137" s="78" t="s">
        <v>408</v>
      </c>
    </row>
    <row r="138" spans="9:37" x14ac:dyDescent="0.25">
      <c r="I138" s="79"/>
      <c r="J138" s="80"/>
      <c r="K138" s="80"/>
      <c r="L138" s="79"/>
      <c r="M138" s="77"/>
      <c r="N138" s="80"/>
      <c r="O138" s="77"/>
      <c r="P138" s="81"/>
      <c r="Q138" s="77"/>
      <c r="U138" s="77" t="s">
        <v>405</v>
      </c>
      <c r="V138" s="78" t="s">
        <v>470</v>
      </c>
      <c r="W138" s="77" t="s">
        <v>25</v>
      </c>
      <c r="X138" s="77" t="s">
        <v>382</v>
      </c>
      <c r="Y138" s="77">
        <v>14</v>
      </c>
      <c r="Z138" s="77">
        <v>45</v>
      </c>
      <c r="AA138" s="79">
        <v>7.25</v>
      </c>
      <c r="AB138" s="80">
        <v>8602</v>
      </c>
      <c r="AC138" s="80">
        <v>4365</v>
      </c>
      <c r="AD138" s="79">
        <v>2.33</v>
      </c>
      <c r="AE138" s="77">
        <v>16</v>
      </c>
      <c r="AF138" s="80">
        <v>64350</v>
      </c>
      <c r="AG138" s="77">
        <v>70</v>
      </c>
      <c r="AH138" s="81">
        <v>0.61</v>
      </c>
      <c r="AI138" s="77">
        <v>69</v>
      </c>
      <c r="AJ138" s="82">
        <v>40513</v>
      </c>
      <c r="AK138" s="78" t="s">
        <v>408</v>
      </c>
    </row>
    <row r="139" spans="9:37" x14ac:dyDescent="0.25">
      <c r="I139" s="79"/>
      <c r="J139" s="80"/>
      <c r="K139" s="80"/>
      <c r="L139" s="79"/>
      <c r="M139" s="77"/>
      <c r="N139" s="80"/>
      <c r="O139" s="77"/>
      <c r="P139" s="81"/>
      <c r="Q139" s="77"/>
      <c r="U139" s="77" t="s">
        <v>405</v>
      </c>
      <c r="V139" s="78" t="s">
        <v>471</v>
      </c>
      <c r="W139" s="77" t="s">
        <v>25</v>
      </c>
      <c r="X139" s="77" t="s">
        <v>382</v>
      </c>
      <c r="Y139" s="77">
        <v>14</v>
      </c>
      <c r="Z139" s="77">
        <v>45</v>
      </c>
      <c r="AA139" s="79">
        <v>7</v>
      </c>
      <c r="AB139" s="80">
        <v>8192</v>
      </c>
      <c r="AC139" s="80">
        <v>4636</v>
      </c>
      <c r="AD139" s="79">
        <v>2.15</v>
      </c>
      <c r="AE139" s="77">
        <v>10</v>
      </c>
      <c r="AF139" s="80">
        <v>69287</v>
      </c>
      <c r="AG139" s="77">
        <v>60</v>
      </c>
      <c r="AH139" s="81">
        <v>0.65</v>
      </c>
      <c r="AI139" s="77">
        <v>78</v>
      </c>
      <c r="AJ139" s="82">
        <v>40940</v>
      </c>
      <c r="AK139" s="78" t="s">
        <v>408</v>
      </c>
    </row>
    <row r="140" spans="9:37" x14ac:dyDescent="0.25">
      <c r="I140" s="79"/>
      <c r="J140" s="80"/>
      <c r="K140" s="80"/>
      <c r="L140" s="79"/>
      <c r="M140" s="77"/>
      <c r="N140" s="80"/>
      <c r="O140" s="77"/>
      <c r="P140" s="81"/>
      <c r="Q140" s="77"/>
      <c r="U140" s="77" t="s">
        <v>405</v>
      </c>
      <c r="V140" s="78" t="s">
        <v>475</v>
      </c>
      <c r="W140" s="77" t="s">
        <v>25</v>
      </c>
      <c r="X140" s="77" t="s">
        <v>382</v>
      </c>
      <c r="Y140" s="77">
        <v>14</v>
      </c>
      <c r="Z140" s="77">
        <v>50</v>
      </c>
      <c r="AA140" s="79">
        <v>7.58</v>
      </c>
      <c r="AB140" s="80">
        <v>11117</v>
      </c>
      <c r="AC140" s="80">
        <v>8386</v>
      </c>
      <c r="AD140" s="79">
        <v>2.2999999999999998</v>
      </c>
      <c r="AE140" s="77">
        <v>13</v>
      </c>
      <c r="AF140" s="80">
        <v>81513</v>
      </c>
      <c r="AG140" s="77">
        <v>10</v>
      </c>
      <c r="AH140" s="81">
        <v>0.52</v>
      </c>
      <c r="AI140" s="77">
        <v>72</v>
      </c>
      <c r="AJ140" s="82">
        <v>38565</v>
      </c>
      <c r="AK140" s="78" t="s">
        <v>408</v>
      </c>
    </row>
    <row r="141" spans="9:37" x14ac:dyDescent="0.25">
      <c r="I141" s="79"/>
      <c r="J141" s="80"/>
      <c r="K141" s="80"/>
      <c r="L141" s="79"/>
      <c r="M141" s="77"/>
      <c r="N141" s="80"/>
      <c r="O141" s="77"/>
      <c r="P141" s="81"/>
      <c r="Q141" s="77"/>
      <c r="U141" s="77"/>
      <c r="V141" s="78"/>
      <c r="W141" s="77"/>
      <c r="X141" s="77"/>
      <c r="Y141" s="77"/>
      <c r="Z141" s="77"/>
      <c r="AA141" s="79"/>
      <c r="AB141" s="80"/>
      <c r="AC141" s="80"/>
      <c r="AD141" s="79"/>
      <c r="AE141" s="77"/>
      <c r="AF141" s="80"/>
      <c r="AG141" s="77"/>
      <c r="AH141" s="81"/>
      <c r="AI141" s="77"/>
      <c r="AJ141" s="82"/>
      <c r="AK141" s="78"/>
    </row>
    <row r="142" spans="9:37" x14ac:dyDescent="0.25">
      <c r="I142" s="79"/>
      <c r="J142" s="80"/>
      <c r="K142" s="80"/>
      <c r="L142" s="79"/>
      <c r="M142" s="77"/>
      <c r="N142" s="80"/>
      <c r="O142" s="77"/>
      <c r="P142" s="81"/>
      <c r="Q142" s="77"/>
      <c r="U142" s="77"/>
      <c r="V142" s="78"/>
      <c r="W142" s="77"/>
      <c r="X142" s="77"/>
      <c r="Y142" s="77"/>
      <c r="Z142" s="77"/>
      <c r="AA142" s="79"/>
      <c r="AB142" s="80"/>
      <c r="AC142" s="80"/>
      <c r="AD142" s="79"/>
      <c r="AE142" s="77"/>
      <c r="AF142" s="80"/>
      <c r="AG142" s="77"/>
      <c r="AH142" s="81"/>
      <c r="AI142" s="77"/>
      <c r="AJ142" s="82"/>
      <c r="AK142" s="78"/>
    </row>
    <row r="143" spans="9:37" x14ac:dyDescent="0.25">
      <c r="I143" s="79"/>
      <c r="J143" s="80"/>
      <c r="K143" s="80"/>
      <c r="L143" s="79"/>
      <c r="M143" s="77"/>
      <c r="N143" s="80"/>
      <c r="O143" s="77"/>
      <c r="P143" s="81"/>
      <c r="Q143" s="77"/>
      <c r="U143" s="77"/>
      <c r="V143" s="78"/>
      <c r="W143" s="77"/>
      <c r="X143" s="77"/>
      <c r="Y143" s="77"/>
      <c r="Z143" s="77"/>
      <c r="AA143" s="79"/>
      <c r="AB143" s="80"/>
      <c r="AC143" s="80"/>
      <c r="AD143" s="79"/>
      <c r="AE143" s="77"/>
      <c r="AF143" s="80"/>
      <c r="AG143" s="77"/>
      <c r="AH143" s="81"/>
      <c r="AI143" s="77"/>
      <c r="AJ143" s="82"/>
      <c r="AK143" s="78"/>
    </row>
    <row r="144" spans="9:37" x14ac:dyDescent="0.25">
      <c r="I144" s="79"/>
      <c r="J144" s="80"/>
      <c r="K144" s="80"/>
      <c r="L144" s="79"/>
      <c r="M144" s="77"/>
      <c r="N144" s="80"/>
      <c r="O144" s="77"/>
      <c r="P144" s="81"/>
      <c r="Q144" s="77"/>
      <c r="U144" s="176" t="s">
        <v>1497</v>
      </c>
      <c r="X144" s="169" t="s">
        <v>479</v>
      </c>
      <c r="Y144" s="130">
        <f>COUNTA(Y$152:Y$163)</f>
        <v>12</v>
      </c>
      <c r="Z144" s="130">
        <f t="shared" ref="Z144:AI144" si="11">COUNTA(Z$152:Z$163)</f>
        <v>12</v>
      </c>
      <c r="AA144" s="130">
        <f t="shared" si="11"/>
        <v>12</v>
      </c>
      <c r="AB144" s="130">
        <f t="shared" si="11"/>
        <v>12</v>
      </c>
      <c r="AC144" s="130">
        <f t="shared" si="11"/>
        <v>12</v>
      </c>
      <c r="AD144" s="130">
        <f t="shared" si="11"/>
        <v>12</v>
      </c>
      <c r="AE144" s="130">
        <f t="shared" si="11"/>
        <v>12</v>
      </c>
      <c r="AF144" s="130">
        <f t="shared" si="11"/>
        <v>12</v>
      </c>
      <c r="AG144" s="130">
        <f t="shared" si="11"/>
        <v>12</v>
      </c>
      <c r="AH144" s="130">
        <f t="shared" si="11"/>
        <v>12</v>
      </c>
      <c r="AI144" s="130">
        <f t="shared" si="11"/>
        <v>12</v>
      </c>
      <c r="AJ144" s="82"/>
      <c r="AK144" s="78"/>
    </row>
    <row r="145" spans="3:37" x14ac:dyDescent="0.25">
      <c r="C145" s="131"/>
      <c r="I145" s="79"/>
      <c r="J145" s="80"/>
      <c r="K145" s="80"/>
      <c r="L145" s="79"/>
      <c r="M145" s="77"/>
      <c r="N145" s="80"/>
      <c r="O145" s="77"/>
      <c r="P145" s="81"/>
      <c r="Q145" s="77"/>
      <c r="X145" s="169" t="s">
        <v>480</v>
      </c>
      <c r="Y145" s="214">
        <f>AVERAGE(Y$152:Y$163)</f>
        <v>14</v>
      </c>
      <c r="Z145" s="214">
        <f t="shared" ref="Z145:AI145" si="12">AVERAGE(Z$152:Z$163)</f>
        <v>46.916666666666664</v>
      </c>
      <c r="AA145" s="214">
        <f t="shared" si="12"/>
        <v>11.270833333333334</v>
      </c>
      <c r="AB145" s="214">
        <f t="shared" si="12"/>
        <v>16415.416666666668</v>
      </c>
      <c r="AC145" s="214">
        <f t="shared" si="12"/>
        <v>12548.666666666666</v>
      </c>
      <c r="AD145" s="214">
        <f t="shared" si="12"/>
        <v>2.5641666666666665</v>
      </c>
      <c r="AE145" s="214">
        <f t="shared" si="12"/>
        <v>49</v>
      </c>
      <c r="AF145" s="214">
        <f t="shared" si="12"/>
        <v>90051.083333333328</v>
      </c>
      <c r="AG145" s="214">
        <f t="shared" si="12"/>
        <v>6.2857142857142856</v>
      </c>
      <c r="AH145" s="461">
        <f t="shared" si="12"/>
        <v>0.36549999999999994</v>
      </c>
      <c r="AI145" s="214">
        <f t="shared" si="12"/>
        <v>58</v>
      </c>
      <c r="AJ145" s="82"/>
      <c r="AK145" s="78"/>
    </row>
    <row r="146" spans="3:37" x14ac:dyDescent="0.25">
      <c r="I146" s="79"/>
      <c r="J146" s="80"/>
      <c r="K146" s="80"/>
      <c r="L146" s="79"/>
      <c r="M146" s="77"/>
      <c r="N146" s="80"/>
      <c r="O146" s="77"/>
      <c r="P146" s="81"/>
      <c r="Q146" s="77"/>
      <c r="X146" s="169" t="s">
        <v>375</v>
      </c>
      <c r="Y146" s="214">
        <f>MEDIAN(Y$152:Y$163)</f>
        <v>14</v>
      </c>
      <c r="Z146" s="214">
        <f t="shared" ref="Z146:AI146" si="13">MEDIAN(Z$152:Z$163)</f>
        <v>50</v>
      </c>
      <c r="AA146" s="214">
        <f t="shared" si="13"/>
        <v>9.875</v>
      </c>
      <c r="AB146" s="214">
        <f t="shared" si="13"/>
        <v>17055</v>
      </c>
      <c r="AC146" s="214">
        <f t="shared" si="13"/>
        <v>12606.5</v>
      </c>
      <c r="AD146" s="214">
        <f t="shared" si="13"/>
        <v>2.58</v>
      </c>
      <c r="AE146" s="214">
        <f t="shared" si="13"/>
        <v>27.5</v>
      </c>
      <c r="AF146" s="214">
        <f t="shared" si="13"/>
        <v>92651.5</v>
      </c>
      <c r="AG146" s="214">
        <f t="shared" si="13"/>
        <v>0</v>
      </c>
      <c r="AH146" s="461">
        <f t="shared" si="13"/>
        <v>0.35499999999999998</v>
      </c>
      <c r="AI146" s="214">
        <f t="shared" si="13"/>
        <v>58</v>
      </c>
      <c r="AJ146" s="82"/>
      <c r="AK146" s="78"/>
    </row>
    <row r="147" spans="3:37" x14ac:dyDescent="0.25">
      <c r="I147" s="79"/>
      <c r="J147" s="80"/>
      <c r="K147" s="80"/>
      <c r="L147" s="79"/>
      <c r="M147" s="77"/>
      <c r="N147" s="80"/>
      <c r="O147" s="77"/>
      <c r="P147" s="81"/>
      <c r="Q147" s="77"/>
      <c r="X147" s="169" t="s">
        <v>376</v>
      </c>
      <c r="Y147" s="214">
        <f>MIN(Y$152:Y$163)</f>
        <v>14</v>
      </c>
      <c r="Z147" s="214">
        <f t="shared" ref="Z147:AI147" si="14">MIN(Z$152:Z$163)</f>
        <v>25</v>
      </c>
      <c r="AA147" s="214">
        <f t="shared" si="14"/>
        <v>7.78</v>
      </c>
      <c r="AB147" s="214">
        <f t="shared" si="14"/>
        <v>11841</v>
      </c>
      <c r="AC147" s="214">
        <f t="shared" si="14"/>
        <v>9403</v>
      </c>
      <c r="AD147" s="214">
        <f t="shared" si="14"/>
        <v>2.2999999999999998</v>
      </c>
      <c r="AE147" s="214">
        <f t="shared" si="14"/>
        <v>8</v>
      </c>
      <c r="AF147" s="214">
        <f t="shared" si="14"/>
        <v>47219</v>
      </c>
      <c r="AG147" s="214">
        <f t="shared" si="14"/>
        <v>0</v>
      </c>
      <c r="AH147" s="461">
        <f t="shared" si="14"/>
        <v>0.24</v>
      </c>
      <c r="AI147" s="214">
        <f t="shared" si="14"/>
        <v>23</v>
      </c>
      <c r="AJ147" s="82"/>
      <c r="AK147" s="78"/>
    </row>
    <row r="148" spans="3:37" x14ac:dyDescent="0.25">
      <c r="I148" s="79"/>
      <c r="J148" s="80"/>
      <c r="K148" s="80"/>
      <c r="L148" s="79"/>
      <c r="M148" s="77"/>
      <c r="N148" s="80"/>
      <c r="O148" s="77"/>
      <c r="P148" s="81"/>
      <c r="Q148" s="77"/>
      <c r="X148" s="169" t="s">
        <v>377</v>
      </c>
      <c r="Y148" s="214">
        <f>MAX(Y$152:Y$163)</f>
        <v>14</v>
      </c>
      <c r="Z148" s="214">
        <f t="shared" ref="Z148:AI148" si="15">MAX(Z$152:Z$163)</f>
        <v>50</v>
      </c>
      <c r="AA148" s="214">
        <f t="shared" si="15"/>
        <v>19.64</v>
      </c>
      <c r="AB148" s="214">
        <f t="shared" si="15"/>
        <v>21657</v>
      </c>
      <c r="AC148" s="214">
        <f t="shared" si="15"/>
        <v>14955</v>
      </c>
      <c r="AD148" s="214">
        <f t="shared" si="15"/>
        <v>2.75</v>
      </c>
      <c r="AE148" s="214">
        <f t="shared" si="15"/>
        <v>169</v>
      </c>
      <c r="AF148" s="214">
        <f t="shared" si="15"/>
        <v>113939</v>
      </c>
      <c r="AG148" s="214">
        <f t="shared" si="15"/>
        <v>24</v>
      </c>
      <c r="AH148" s="461">
        <f t="shared" si="15"/>
        <v>0.52400000000000002</v>
      </c>
      <c r="AI148" s="214">
        <f t="shared" si="15"/>
        <v>97</v>
      </c>
      <c r="AJ148" s="82"/>
      <c r="AK148" s="78"/>
    </row>
    <row r="149" spans="3:37" x14ac:dyDescent="0.25">
      <c r="I149" s="79"/>
      <c r="J149" s="80"/>
      <c r="K149" s="80"/>
      <c r="L149" s="79"/>
      <c r="M149" s="77"/>
      <c r="N149" s="80"/>
      <c r="O149" s="77"/>
      <c r="P149" s="81"/>
      <c r="Q149" s="77"/>
      <c r="X149" s="169"/>
      <c r="Y149" s="214"/>
      <c r="Z149" s="77"/>
      <c r="AA149" s="84"/>
      <c r="AB149" s="80"/>
      <c r="AC149" s="80"/>
      <c r="AD149" s="84"/>
      <c r="AE149" s="80"/>
      <c r="AF149" s="80"/>
      <c r="AG149" s="80"/>
      <c r="AH149" s="85"/>
      <c r="AI149" s="80"/>
      <c r="AJ149" s="82"/>
      <c r="AK149" s="78"/>
    </row>
    <row r="150" spans="3:37" ht="15.75" thickBot="1" x14ac:dyDescent="0.3">
      <c r="I150" s="79"/>
      <c r="J150" s="80"/>
      <c r="K150" s="80"/>
      <c r="L150" s="79"/>
      <c r="M150" s="83"/>
      <c r="N150" s="80"/>
      <c r="O150" s="77"/>
      <c r="P150" s="81"/>
      <c r="Q150" s="77"/>
      <c r="U150" s="77"/>
      <c r="V150" s="78"/>
      <c r="W150" s="77"/>
      <c r="X150" s="77"/>
      <c r="Y150" s="77"/>
      <c r="Z150" s="77"/>
      <c r="AA150" s="79"/>
      <c r="AB150" s="80"/>
      <c r="AC150" s="80"/>
      <c r="AD150" s="79"/>
      <c r="AE150" s="77"/>
      <c r="AF150" s="80"/>
      <c r="AG150" s="77"/>
      <c r="AH150" s="81"/>
      <c r="AI150" s="77"/>
      <c r="AJ150" s="82"/>
      <c r="AK150" s="78"/>
    </row>
    <row r="151" spans="3:37" ht="75.75" thickBot="1" x14ac:dyDescent="0.3">
      <c r="I151" s="79"/>
      <c r="J151" s="80"/>
      <c r="K151" s="80"/>
      <c r="L151" s="79"/>
      <c r="M151" s="83"/>
      <c r="N151" s="80"/>
      <c r="O151" s="77"/>
      <c r="P151" s="81"/>
      <c r="Q151" s="77"/>
      <c r="U151" s="64" t="s">
        <v>388</v>
      </c>
      <c r="V151" s="65" t="s">
        <v>389</v>
      </c>
      <c r="W151" s="66" t="s">
        <v>390</v>
      </c>
      <c r="X151" s="66" t="s">
        <v>391</v>
      </c>
      <c r="Y151" s="66" t="s">
        <v>392</v>
      </c>
      <c r="Z151" s="66" t="s">
        <v>393</v>
      </c>
      <c r="AA151" s="67" t="s">
        <v>394</v>
      </c>
      <c r="AB151" s="68" t="s">
        <v>395</v>
      </c>
      <c r="AC151" s="69" t="s">
        <v>396</v>
      </c>
      <c r="AD151" s="70" t="s">
        <v>397</v>
      </c>
      <c r="AE151" s="71" t="s">
        <v>398</v>
      </c>
      <c r="AF151" s="72" t="s">
        <v>399</v>
      </c>
      <c r="AG151" s="73" t="s">
        <v>400</v>
      </c>
      <c r="AH151" s="72" t="s">
        <v>401</v>
      </c>
      <c r="AI151" s="74" t="s">
        <v>402</v>
      </c>
      <c r="AJ151" s="75" t="s">
        <v>403</v>
      </c>
      <c r="AK151" s="76" t="s">
        <v>404</v>
      </c>
    </row>
    <row r="152" spans="3:37" x14ac:dyDescent="0.25">
      <c r="I152" s="79"/>
      <c r="J152" s="80"/>
      <c r="K152" s="80"/>
      <c r="L152" s="79"/>
      <c r="M152" s="77"/>
      <c r="N152" s="80"/>
      <c r="O152" s="77"/>
      <c r="P152" s="81"/>
      <c r="Q152" s="77"/>
      <c r="U152" s="77" t="s">
        <v>405</v>
      </c>
      <c r="V152" s="78" t="s">
        <v>434</v>
      </c>
      <c r="W152" s="77" t="s">
        <v>25</v>
      </c>
      <c r="X152" s="77" t="s">
        <v>382</v>
      </c>
      <c r="Y152" s="77">
        <v>14</v>
      </c>
      <c r="Z152" s="77">
        <v>50</v>
      </c>
      <c r="AA152" s="79">
        <v>7.78</v>
      </c>
      <c r="AB152" s="80">
        <v>12354</v>
      </c>
      <c r="AC152" s="80">
        <v>9403</v>
      </c>
      <c r="AD152" s="79">
        <v>2.58</v>
      </c>
      <c r="AE152" s="77">
        <v>57</v>
      </c>
      <c r="AF152" s="80">
        <v>80609</v>
      </c>
      <c r="AG152" s="77">
        <v>24</v>
      </c>
      <c r="AH152" s="81">
        <v>0.36</v>
      </c>
      <c r="AI152" s="77">
        <v>51</v>
      </c>
      <c r="AJ152" s="82">
        <v>42200</v>
      </c>
      <c r="AK152" s="78" t="s">
        <v>414</v>
      </c>
    </row>
    <row r="153" spans="3:37" x14ac:dyDescent="0.25">
      <c r="I153" s="79"/>
      <c r="J153" s="80"/>
      <c r="K153" s="80"/>
      <c r="L153" s="79"/>
      <c r="M153" s="77"/>
      <c r="N153" s="80"/>
      <c r="O153" s="77"/>
      <c r="P153" s="81"/>
      <c r="Q153" s="77"/>
      <c r="U153" s="77" t="s">
        <v>405</v>
      </c>
      <c r="V153" s="78" t="s">
        <v>441</v>
      </c>
      <c r="W153" s="77" t="s">
        <v>25</v>
      </c>
      <c r="X153" s="77" t="s">
        <v>382</v>
      </c>
      <c r="Y153" s="77">
        <v>14</v>
      </c>
      <c r="Z153" s="77">
        <v>50</v>
      </c>
      <c r="AA153" s="77">
        <v>8.92</v>
      </c>
      <c r="AB153" s="80">
        <v>17516</v>
      </c>
      <c r="AC153" s="80">
        <v>14955</v>
      </c>
      <c r="AD153" s="79">
        <v>2.66</v>
      </c>
      <c r="AE153" s="77">
        <v>8</v>
      </c>
      <c r="AF153" s="80">
        <v>113939</v>
      </c>
      <c r="AG153" s="77">
        <v>0</v>
      </c>
      <c r="AH153" s="81">
        <v>0.32</v>
      </c>
      <c r="AI153" s="77">
        <v>64</v>
      </c>
      <c r="AJ153" s="82">
        <v>41548</v>
      </c>
      <c r="AK153" s="78" t="s">
        <v>414</v>
      </c>
    </row>
    <row r="154" spans="3:37" x14ac:dyDescent="0.25">
      <c r="I154" s="79"/>
      <c r="J154" s="80"/>
      <c r="K154" s="80"/>
      <c r="L154" s="79"/>
      <c r="M154" s="77"/>
      <c r="N154" s="80"/>
      <c r="O154" s="77"/>
      <c r="P154" s="81"/>
      <c r="Q154" s="77"/>
      <c r="U154" s="77" t="s">
        <v>405</v>
      </c>
      <c r="V154" s="78" t="s">
        <v>444</v>
      </c>
      <c r="W154" s="77" t="s">
        <v>25</v>
      </c>
      <c r="X154" s="77" t="s">
        <v>382</v>
      </c>
      <c r="Y154" s="77">
        <v>14</v>
      </c>
      <c r="Z154" s="77">
        <v>25</v>
      </c>
      <c r="AA154" s="77">
        <v>14.35</v>
      </c>
      <c r="AB154" s="80">
        <v>11841</v>
      </c>
      <c r="AC154" s="80">
        <v>10791</v>
      </c>
      <c r="AD154" s="79">
        <v>2.42</v>
      </c>
      <c r="AE154" s="77">
        <v>169</v>
      </c>
      <c r="AF154" s="80">
        <v>47219</v>
      </c>
      <c r="AG154" s="77">
        <v>0</v>
      </c>
      <c r="AH154" s="81">
        <v>0.28999999999999998</v>
      </c>
      <c r="AI154" s="77">
        <v>23</v>
      </c>
      <c r="AJ154" s="82">
        <v>41518</v>
      </c>
      <c r="AK154" s="78" t="s">
        <v>414</v>
      </c>
    </row>
    <row r="155" spans="3:37" x14ac:dyDescent="0.25">
      <c r="I155" s="88"/>
      <c r="J155" s="89"/>
      <c r="K155" s="89"/>
      <c r="L155" s="88"/>
      <c r="M155" s="86"/>
      <c r="N155" s="89"/>
      <c r="O155" s="86"/>
      <c r="P155" s="90"/>
      <c r="Q155" s="86"/>
      <c r="U155" s="77" t="s">
        <v>405</v>
      </c>
      <c r="V155" s="78" t="s">
        <v>462</v>
      </c>
      <c r="W155" s="77" t="s">
        <v>25</v>
      </c>
      <c r="X155" s="77" t="s">
        <v>382</v>
      </c>
      <c r="Y155" s="77">
        <v>14</v>
      </c>
      <c r="Z155" s="77">
        <v>50</v>
      </c>
      <c r="AA155" s="79">
        <v>10.4</v>
      </c>
      <c r="AB155" s="80">
        <v>13790</v>
      </c>
      <c r="AC155" s="80">
        <v>12829</v>
      </c>
      <c r="AD155" s="79">
        <v>2.65</v>
      </c>
      <c r="AE155" s="77">
        <v>13</v>
      </c>
      <c r="AF155" s="80">
        <v>87760</v>
      </c>
      <c r="AG155" s="77" t="s">
        <v>125</v>
      </c>
      <c r="AH155" s="81">
        <v>0.41</v>
      </c>
      <c r="AI155" s="77">
        <v>63</v>
      </c>
      <c r="AJ155" s="82">
        <v>36861</v>
      </c>
      <c r="AK155" s="78" t="s">
        <v>414</v>
      </c>
    </row>
    <row r="156" spans="3:37" x14ac:dyDescent="0.25">
      <c r="I156" s="88"/>
      <c r="J156" s="89"/>
      <c r="K156" s="89"/>
      <c r="L156" s="88"/>
      <c r="M156" s="86"/>
      <c r="N156" s="89"/>
      <c r="O156" s="86"/>
      <c r="P156" s="90"/>
      <c r="Q156" s="86"/>
      <c r="U156" s="77" t="s">
        <v>405</v>
      </c>
      <c r="V156" s="78" t="s">
        <v>463</v>
      </c>
      <c r="W156" s="77" t="s">
        <v>25</v>
      </c>
      <c r="X156" s="77" t="s">
        <v>382</v>
      </c>
      <c r="Y156" s="77">
        <v>14</v>
      </c>
      <c r="Z156" s="77">
        <v>50</v>
      </c>
      <c r="AA156" s="79">
        <v>8.3000000000000007</v>
      </c>
      <c r="AB156" s="80">
        <v>15426</v>
      </c>
      <c r="AC156" s="80">
        <v>14522</v>
      </c>
      <c r="AD156" s="79">
        <v>2.2999999999999998</v>
      </c>
      <c r="AE156" s="77">
        <v>12</v>
      </c>
      <c r="AF156" s="80">
        <v>97190</v>
      </c>
      <c r="AG156" s="77" t="s">
        <v>125</v>
      </c>
      <c r="AH156" s="81">
        <v>0.42</v>
      </c>
      <c r="AI156" s="77">
        <v>72</v>
      </c>
      <c r="AJ156" s="82">
        <v>36861</v>
      </c>
      <c r="AK156" s="78" t="s">
        <v>414</v>
      </c>
    </row>
    <row r="157" spans="3:37" x14ac:dyDescent="0.25">
      <c r="U157" s="77" t="s">
        <v>405</v>
      </c>
      <c r="V157" s="78" t="s">
        <v>466</v>
      </c>
      <c r="W157" s="77" t="s">
        <v>25</v>
      </c>
      <c r="X157" s="77" t="s">
        <v>382</v>
      </c>
      <c r="Y157" s="77">
        <v>14</v>
      </c>
      <c r="Z157" s="77">
        <v>50</v>
      </c>
      <c r="AA157" s="79">
        <v>10.7</v>
      </c>
      <c r="AB157" s="80">
        <v>17140</v>
      </c>
      <c r="AC157" s="80">
        <v>13180</v>
      </c>
      <c r="AD157" s="79">
        <v>2.75</v>
      </c>
      <c r="AE157" s="77">
        <v>31</v>
      </c>
      <c r="AF157" s="80">
        <v>87680</v>
      </c>
      <c r="AG157" s="77" t="s">
        <v>125</v>
      </c>
      <c r="AH157" s="81">
        <v>0.36</v>
      </c>
      <c r="AI157" s="77">
        <v>55</v>
      </c>
      <c r="AJ157" s="82">
        <v>36861</v>
      </c>
      <c r="AK157" s="78" t="s">
        <v>414</v>
      </c>
    </row>
    <row r="158" spans="3:37" x14ac:dyDescent="0.25">
      <c r="U158" s="77" t="s">
        <v>405</v>
      </c>
      <c r="V158" s="78" t="s">
        <v>467</v>
      </c>
      <c r="W158" s="77" t="s">
        <v>25</v>
      </c>
      <c r="X158" s="77" t="s">
        <v>382</v>
      </c>
      <c r="Y158" s="77">
        <v>14</v>
      </c>
      <c r="Z158" s="77">
        <v>50</v>
      </c>
      <c r="AA158" s="79">
        <v>9</v>
      </c>
      <c r="AB158" s="80">
        <v>17552</v>
      </c>
      <c r="AC158" s="80">
        <v>12384</v>
      </c>
      <c r="AD158" s="79">
        <v>2.42</v>
      </c>
      <c r="AE158" s="77">
        <v>14</v>
      </c>
      <c r="AF158" s="80">
        <v>91460</v>
      </c>
      <c r="AG158" s="77" t="s">
        <v>125</v>
      </c>
      <c r="AH158" s="81">
        <v>0.42</v>
      </c>
      <c r="AI158" s="77">
        <v>68</v>
      </c>
      <c r="AJ158" s="82">
        <v>36861</v>
      </c>
      <c r="AK158" s="78" t="s">
        <v>414</v>
      </c>
    </row>
    <row r="159" spans="3:37" x14ac:dyDescent="0.25">
      <c r="U159" s="77" t="s">
        <v>405</v>
      </c>
      <c r="V159" s="78" t="s">
        <v>472</v>
      </c>
      <c r="W159" s="77" t="s">
        <v>25</v>
      </c>
      <c r="X159" s="77" t="s">
        <v>382</v>
      </c>
      <c r="Y159" s="77">
        <v>14</v>
      </c>
      <c r="Z159" s="77">
        <v>50</v>
      </c>
      <c r="AA159" s="79">
        <v>18.329999999999998</v>
      </c>
      <c r="AB159" s="80">
        <v>20713</v>
      </c>
      <c r="AC159" s="80">
        <v>12103</v>
      </c>
      <c r="AD159" s="79">
        <v>2.58</v>
      </c>
      <c r="AE159" s="83">
        <v>24</v>
      </c>
      <c r="AF159" s="80">
        <v>93843</v>
      </c>
      <c r="AG159" s="77" t="s">
        <v>125</v>
      </c>
      <c r="AH159" s="81">
        <v>0.35</v>
      </c>
      <c r="AI159" s="77">
        <v>61</v>
      </c>
      <c r="AJ159" s="82">
        <v>37226</v>
      </c>
      <c r="AK159" s="78" t="s">
        <v>414</v>
      </c>
    </row>
    <row r="160" spans="3:37" x14ac:dyDescent="0.25">
      <c r="U160" s="77" t="s">
        <v>405</v>
      </c>
      <c r="V160" s="78" t="s">
        <v>473</v>
      </c>
      <c r="W160" s="77" t="s">
        <v>25</v>
      </c>
      <c r="X160" s="77" t="s">
        <v>382</v>
      </c>
      <c r="Y160" s="77">
        <v>14</v>
      </c>
      <c r="Z160" s="77">
        <v>48</v>
      </c>
      <c r="AA160" s="79">
        <v>10.19</v>
      </c>
      <c r="AB160" s="80">
        <v>17523</v>
      </c>
      <c r="AC160" s="80">
        <v>14251</v>
      </c>
      <c r="AD160" s="79">
        <v>2.41</v>
      </c>
      <c r="AE160" s="83">
        <v>52</v>
      </c>
      <c r="AF160" s="80">
        <v>98258</v>
      </c>
      <c r="AG160" s="77">
        <v>0</v>
      </c>
      <c r="AH160" s="81">
        <v>0.34499999999999997</v>
      </c>
      <c r="AI160" s="77">
        <v>55</v>
      </c>
      <c r="AJ160" s="82">
        <v>43299</v>
      </c>
      <c r="AK160" s="78" t="s">
        <v>414</v>
      </c>
    </row>
    <row r="161" spans="21:37" x14ac:dyDescent="0.25">
      <c r="U161" s="77" t="s">
        <v>405</v>
      </c>
      <c r="V161" s="78" t="s">
        <v>474</v>
      </c>
      <c r="W161" s="77" t="s">
        <v>25</v>
      </c>
      <c r="X161" s="77" t="s">
        <v>382</v>
      </c>
      <c r="Y161" s="77">
        <v>14</v>
      </c>
      <c r="Z161" s="77">
        <v>50</v>
      </c>
      <c r="AA161" s="79">
        <v>8.08</v>
      </c>
      <c r="AB161" s="80">
        <v>14503</v>
      </c>
      <c r="AC161" s="80">
        <v>14579</v>
      </c>
      <c r="AD161" s="79">
        <v>2.73</v>
      </c>
      <c r="AE161" s="77">
        <v>22</v>
      </c>
      <c r="AF161" s="80">
        <v>106062</v>
      </c>
      <c r="AG161" s="77">
        <v>20</v>
      </c>
      <c r="AH161" s="81">
        <v>0.52400000000000002</v>
      </c>
      <c r="AI161" s="77">
        <v>97</v>
      </c>
      <c r="AJ161" s="82">
        <v>40544</v>
      </c>
      <c r="AK161" s="78" t="s">
        <v>414</v>
      </c>
    </row>
    <row r="162" spans="21:37" x14ac:dyDescent="0.25">
      <c r="U162" s="86" t="s">
        <v>405</v>
      </c>
      <c r="V162" s="87" t="s">
        <v>477</v>
      </c>
      <c r="W162" s="86" t="s">
        <v>25</v>
      </c>
      <c r="X162" s="86" t="s">
        <v>382</v>
      </c>
      <c r="Y162" s="86">
        <v>14</v>
      </c>
      <c r="Z162" s="86">
        <v>40</v>
      </c>
      <c r="AA162" s="88">
        <v>9.56</v>
      </c>
      <c r="AB162" s="89">
        <v>16970</v>
      </c>
      <c r="AC162" s="89">
        <v>9523</v>
      </c>
      <c r="AD162" s="88">
        <v>2.58</v>
      </c>
      <c r="AE162" s="86">
        <v>125</v>
      </c>
      <c r="AF162" s="89">
        <v>93850</v>
      </c>
      <c r="AG162" s="86">
        <v>0</v>
      </c>
      <c r="AH162" s="90">
        <v>0.24</v>
      </c>
      <c r="AI162" s="86">
        <v>39</v>
      </c>
      <c r="AJ162" s="91">
        <v>42109</v>
      </c>
      <c r="AK162" s="87" t="s">
        <v>414</v>
      </c>
    </row>
    <row r="163" spans="21:37" x14ac:dyDescent="0.25">
      <c r="U163" s="86" t="s">
        <v>405</v>
      </c>
      <c r="V163" s="87" t="s">
        <v>478</v>
      </c>
      <c r="W163" s="86" t="s">
        <v>25</v>
      </c>
      <c r="X163" s="86" t="s">
        <v>382</v>
      </c>
      <c r="Y163" s="86">
        <v>14</v>
      </c>
      <c r="Z163" s="86">
        <v>50</v>
      </c>
      <c r="AA163" s="88">
        <v>19.64</v>
      </c>
      <c r="AB163" s="89">
        <v>21657</v>
      </c>
      <c r="AC163" s="89">
        <v>12064</v>
      </c>
      <c r="AD163" s="88">
        <v>2.69</v>
      </c>
      <c r="AE163" s="86">
        <v>61</v>
      </c>
      <c r="AF163" s="89">
        <v>82743</v>
      </c>
      <c r="AG163" s="86">
        <v>0</v>
      </c>
      <c r="AH163" s="90">
        <v>0.34699999999999998</v>
      </c>
      <c r="AI163" s="86">
        <v>48</v>
      </c>
      <c r="AJ163" s="91">
        <v>42109</v>
      </c>
      <c r="AK163" s="87" t="s">
        <v>414</v>
      </c>
    </row>
    <row r="167" spans="21:37" x14ac:dyDescent="0.25">
      <c r="U167" s="176" t="s">
        <v>1498</v>
      </c>
      <c r="X167" s="169" t="s">
        <v>479</v>
      </c>
      <c r="Y167" s="130">
        <f>COUNTA(Y$175:Y$224)</f>
        <v>50</v>
      </c>
      <c r="Z167" s="130">
        <f t="shared" ref="Z167:AI167" si="16">COUNTA(Z$175:Z$224)</f>
        <v>50</v>
      </c>
      <c r="AA167" s="130">
        <f t="shared" si="16"/>
        <v>50</v>
      </c>
      <c r="AB167" s="130">
        <f t="shared" si="16"/>
        <v>50</v>
      </c>
      <c r="AC167" s="130">
        <f t="shared" si="16"/>
        <v>50</v>
      </c>
      <c r="AD167" s="130">
        <f t="shared" si="16"/>
        <v>50</v>
      </c>
      <c r="AE167" s="130">
        <f t="shared" si="16"/>
        <v>50</v>
      </c>
      <c r="AF167" s="130">
        <f t="shared" si="16"/>
        <v>50</v>
      </c>
      <c r="AG167" s="130">
        <f t="shared" si="16"/>
        <v>50</v>
      </c>
      <c r="AH167" s="130">
        <f t="shared" si="16"/>
        <v>50</v>
      </c>
      <c r="AI167" s="130">
        <f t="shared" si="16"/>
        <v>50</v>
      </c>
    </row>
    <row r="168" spans="21:37" x14ac:dyDescent="0.25">
      <c r="X168" s="169" t="s">
        <v>480</v>
      </c>
      <c r="Y168" s="214">
        <f>AVERAGE(Y$175:Y$224)</f>
        <v>15.89</v>
      </c>
      <c r="Z168" s="214">
        <f t="shared" ref="Z168:AI168" si="17">AVERAGE(Z$175:Z$224)</f>
        <v>60.98</v>
      </c>
      <c r="AA168" s="214">
        <f t="shared" si="17"/>
        <v>11.269600000000002</v>
      </c>
      <c r="AB168" s="214">
        <f t="shared" si="17"/>
        <v>12823.08</v>
      </c>
      <c r="AC168" s="214">
        <f t="shared" si="17"/>
        <v>6353.2</v>
      </c>
      <c r="AD168" s="214">
        <f t="shared" si="17"/>
        <v>2.4740000000000002</v>
      </c>
      <c r="AE168" s="214">
        <f t="shared" si="17"/>
        <v>36.174999999999997</v>
      </c>
      <c r="AF168" s="214">
        <f t="shared" si="17"/>
        <v>77076.06</v>
      </c>
      <c r="AG168" s="214">
        <f t="shared" si="17"/>
        <v>76.595238095238102</v>
      </c>
      <c r="AH168" s="461">
        <f t="shared" si="17"/>
        <v>0.57150000000000001</v>
      </c>
      <c r="AI168" s="214">
        <f t="shared" si="17"/>
        <v>77.796000000000006</v>
      </c>
    </row>
    <row r="169" spans="21:37" x14ac:dyDescent="0.25">
      <c r="X169" s="169" t="s">
        <v>375</v>
      </c>
      <c r="Y169" s="214">
        <f>MEDIAN(Y$175:Y$224)</f>
        <v>14</v>
      </c>
      <c r="Z169" s="214">
        <f t="shared" ref="Z169:AI169" si="18">MEDIAN(Z$175:Z$224)</f>
        <v>50</v>
      </c>
      <c r="AA169" s="214">
        <f t="shared" si="18"/>
        <v>10.395</v>
      </c>
      <c r="AB169" s="214">
        <f t="shared" si="18"/>
        <v>11946.5</v>
      </c>
      <c r="AC169" s="214">
        <f t="shared" si="18"/>
        <v>5643</v>
      </c>
      <c r="AD169" s="214">
        <f t="shared" si="18"/>
        <v>2.4500000000000002</v>
      </c>
      <c r="AE169" s="214">
        <f t="shared" si="18"/>
        <v>30.5</v>
      </c>
      <c r="AF169" s="214">
        <f t="shared" si="18"/>
        <v>73427.5</v>
      </c>
      <c r="AG169" s="214">
        <f t="shared" si="18"/>
        <v>62</v>
      </c>
      <c r="AH169" s="461">
        <f t="shared" si="18"/>
        <v>0.56200000000000006</v>
      </c>
      <c r="AI169" s="214">
        <f t="shared" si="18"/>
        <v>72</v>
      </c>
    </row>
    <row r="170" spans="21:37" x14ac:dyDescent="0.25">
      <c r="X170" s="169" t="s">
        <v>376</v>
      </c>
      <c r="Y170" s="214">
        <f>MIN(Y$175:Y$224)</f>
        <v>13</v>
      </c>
      <c r="Z170" s="214">
        <f t="shared" ref="Z170:AI170" si="19">MIN(Z$175:Z$224)</f>
        <v>30</v>
      </c>
      <c r="AA170" s="214">
        <f t="shared" si="19"/>
        <v>4.6500000000000004</v>
      </c>
      <c r="AB170" s="214">
        <f t="shared" si="19"/>
        <v>7095</v>
      </c>
      <c r="AC170" s="214">
        <f t="shared" si="19"/>
        <v>3832</v>
      </c>
      <c r="AD170" s="214">
        <f t="shared" si="19"/>
        <v>2.02</v>
      </c>
      <c r="AE170" s="214">
        <f t="shared" si="19"/>
        <v>10</v>
      </c>
      <c r="AF170" s="214">
        <f t="shared" si="19"/>
        <v>16942</v>
      </c>
      <c r="AG170" s="214">
        <f t="shared" si="19"/>
        <v>10</v>
      </c>
      <c r="AH170" s="461">
        <f t="shared" si="19"/>
        <v>0.5</v>
      </c>
      <c r="AI170" s="214">
        <f t="shared" si="19"/>
        <v>39</v>
      </c>
    </row>
    <row r="171" spans="21:37" x14ac:dyDescent="0.25">
      <c r="X171" s="169" t="s">
        <v>377</v>
      </c>
      <c r="Y171" s="214">
        <f>MAX(Y$175:Y$224)</f>
        <v>22</v>
      </c>
      <c r="Z171" s="214">
        <f t="shared" ref="Z171:AI171" si="20">MAX(Z$175:Z$224)</f>
        <v>135</v>
      </c>
      <c r="AA171" s="214">
        <f t="shared" si="20"/>
        <v>25.2</v>
      </c>
      <c r="AB171" s="214">
        <f t="shared" si="20"/>
        <v>23410</v>
      </c>
      <c r="AC171" s="214">
        <f t="shared" si="20"/>
        <v>11819</v>
      </c>
      <c r="AD171" s="214">
        <f t="shared" si="20"/>
        <v>3.29</v>
      </c>
      <c r="AE171" s="214">
        <f t="shared" si="20"/>
        <v>127</v>
      </c>
      <c r="AF171" s="214">
        <f t="shared" si="20"/>
        <v>121042</v>
      </c>
      <c r="AG171" s="214">
        <f t="shared" si="20"/>
        <v>328</v>
      </c>
      <c r="AH171" s="461">
        <f t="shared" si="20"/>
        <v>0.71</v>
      </c>
      <c r="AI171" s="214">
        <f t="shared" si="20"/>
        <v>134</v>
      </c>
    </row>
    <row r="173" spans="21:37" ht="15.75" thickBot="1" x14ac:dyDescent="0.3"/>
    <row r="174" spans="21:37" ht="75.75" thickBot="1" x14ac:dyDescent="0.3">
      <c r="U174" s="64" t="s">
        <v>388</v>
      </c>
      <c r="V174" s="65" t="s">
        <v>389</v>
      </c>
      <c r="W174" s="66" t="s">
        <v>390</v>
      </c>
      <c r="X174" s="66" t="s">
        <v>391</v>
      </c>
      <c r="Y174" s="66" t="s">
        <v>392</v>
      </c>
      <c r="Z174" s="66" t="s">
        <v>393</v>
      </c>
      <c r="AA174" s="67" t="s">
        <v>394</v>
      </c>
      <c r="AB174" s="68" t="s">
        <v>395</v>
      </c>
      <c r="AC174" s="69" t="s">
        <v>396</v>
      </c>
      <c r="AD174" s="70" t="s">
        <v>397</v>
      </c>
      <c r="AE174" s="71" t="s">
        <v>398</v>
      </c>
      <c r="AF174" s="72" t="s">
        <v>399</v>
      </c>
      <c r="AG174" s="73" t="s">
        <v>400</v>
      </c>
      <c r="AH174" s="72" t="s">
        <v>401</v>
      </c>
      <c r="AI174" s="74" t="s">
        <v>402</v>
      </c>
      <c r="AJ174" s="75" t="s">
        <v>403</v>
      </c>
      <c r="AK174" s="76" t="s">
        <v>404</v>
      </c>
    </row>
    <row r="175" spans="21:37" x14ac:dyDescent="0.25">
      <c r="U175" s="77" t="s">
        <v>405</v>
      </c>
      <c r="V175" s="78" t="s">
        <v>406</v>
      </c>
      <c r="W175" s="77" t="s">
        <v>25</v>
      </c>
      <c r="X175" s="77" t="s">
        <v>382</v>
      </c>
      <c r="Y175" s="77">
        <v>13</v>
      </c>
      <c r="Z175" s="77">
        <v>62</v>
      </c>
      <c r="AA175" s="79">
        <v>7.17</v>
      </c>
      <c r="AB175" s="80">
        <v>13442</v>
      </c>
      <c r="AC175" s="80">
        <v>4072</v>
      </c>
      <c r="AD175" s="79">
        <v>2.02</v>
      </c>
      <c r="AE175" s="77" t="s">
        <v>407</v>
      </c>
      <c r="AF175" s="80">
        <v>70324</v>
      </c>
      <c r="AG175" s="77">
        <v>45</v>
      </c>
      <c r="AH175" s="81">
        <v>0.66</v>
      </c>
      <c r="AI175" s="77">
        <v>82</v>
      </c>
      <c r="AJ175" s="82">
        <v>39661</v>
      </c>
      <c r="AK175" s="78" t="s">
        <v>408</v>
      </c>
    </row>
    <row r="176" spans="21:37" x14ac:dyDescent="0.25">
      <c r="U176" s="77" t="s">
        <v>405</v>
      </c>
      <c r="V176" s="78" t="s">
        <v>409</v>
      </c>
      <c r="W176" s="77" t="s">
        <v>25</v>
      </c>
      <c r="X176" s="77" t="s">
        <v>382</v>
      </c>
      <c r="Y176" s="77">
        <v>13</v>
      </c>
      <c r="Z176" s="77">
        <v>31</v>
      </c>
      <c r="AA176" s="79">
        <v>21.22</v>
      </c>
      <c r="AB176" s="80">
        <v>9265</v>
      </c>
      <c r="AC176" s="80">
        <v>3832</v>
      </c>
      <c r="AD176" s="79">
        <v>2.58</v>
      </c>
      <c r="AE176" s="77">
        <v>10</v>
      </c>
      <c r="AF176" s="80">
        <v>65495</v>
      </c>
      <c r="AG176" s="77">
        <v>100</v>
      </c>
      <c r="AH176" s="81">
        <v>0.59499999999999997</v>
      </c>
      <c r="AI176" s="77">
        <v>66</v>
      </c>
      <c r="AJ176" s="82">
        <v>41913</v>
      </c>
      <c r="AK176" s="78" t="s">
        <v>408</v>
      </c>
    </row>
    <row r="177" spans="21:37" x14ac:dyDescent="0.25">
      <c r="U177" s="77" t="s">
        <v>405</v>
      </c>
      <c r="V177" s="78" t="s">
        <v>410</v>
      </c>
      <c r="W177" s="77" t="s">
        <v>25</v>
      </c>
      <c r="X177" s="77" t="s">
        <v>382</v>
      </c>
      <c r="Y177" s="77">
        <v>13</v>
      </c>
      <c r="Z177" s="77">
        <v>31</v>
      </c>
      <c r="AA177" s="79">
        <v>25.2</v>
      </c>
      <c r="AB177" s="80">
        <v>10925</v>
      </c>
      <c r="AC177" s="80">
        <v>5569</v>
      </c>
      <c r="AD177" s="79">
        <v>2.58</v>
      </c>
      <c r="AE177" s="77">
        <v>27</v>
      </c>
      <c r="AF177" s="80">
        <v>68508</v>
      </c>
      <c r="AG177" s="77">
        <v>110</v>
      </c>
      <c r="AH177" s="81">
        <v>0.50600000000000001</v>
      </c>
      <c r="AI177" s="77">
        <v>59</v>
      </c>
      <c r="AJ177" s="82">
        <v>42019</v>
      </c>
      <c r="AK177" s="78" t="s">
        <v>408</v>
      </c>
    </row>
    <row r="178" spans="21:37" x14ac:dyDescent="0.25">
      <c r="U178" s="77" t="s">
        <v>405</v>
      </c>
      <c r="V178" s="78" t="s">
        <v>411</v>
      </c>
      <c r="W178" s="77" t="s">
        <v>25</v>
      </c>
      <c r="X178" s="77" t="s">
        <v>382</v>
      </c>
      <c r="Y178" s="77">
        <v>14</v>
      </c>
      <c r="Z178" s="77">
        <v>30</v>
      </c>
      <c r="AA178" s="79">
        <v>8.2799999999999994</v>
      </c>
      <c r="AB178" s="80">
        <v>8523</v>
      </c>
      <c r="AC178" s="80">
        <v>3950</v>
      </c>
      <c r="AD178" s="79">
        <v>2.8</v>
      </c>
      <c r="AE178" s="83">
        <v>35</v>
      </c>
      <c r="AF178" s="80">
        <v>53439</v>
      </c>
      <c r="AG178" s="77">
        <v>90</v>
      </c>
      <c r="AH178" s="81">
        <v>0.57899999999999996</v>
      </c>
      <c r="AI178" s="83">
        <v>52.8</v>
      </c>
      <c r="AJ178" s="82">
        <v>40787</v>
      </c>
      <c r="AK178" s="78" t="s">
        <v>408</v>
      </c>
    </row>
    <row r="179" spans="21:37" x14ac:dyDescent="0.25">
      <c r="U179" s="77" t="s">
        <v>405</v>
      </c>
      <c r="V179" s="78" t="s">
        <v>412</v>
      </c>
      <c r="W179" s="77" t="s">
        <v>25</v>
      </c>
      <c r="X179" s="77" t="s">
        <v>382</v>
      </c>
      <c r="Y179" s="77">
        <v>14</v>
      </c>
      <c r="Z179" s="77">
        <v>50</v>
      </c>
      <c r="AA179" s="79">
        <v>10.5</v>
      </c>
      <c r="AB179" s="80">
        <v>13951</v>
      </c>
      <c r="AC179" s="80">
        <v>5604</v>
      </c>
      <c r="AD179" s="79">
        <v>2.4300000000000002</v>
      </c>
      <c r="AE179" s="77" t="s">
        <v>407</v>
      </c>
      <c r="AF179" s="80">
        <v>74254</v>
      </c>
      <c r="AG179" s="77">
        <v>66</v>
      </c>
      <c r="AH179" s="81">
        <v>0.55000000000000004</v>
      </c>
      <c r="AI179" s="77">
        <v>69</v>
      </c>
      <c r="AJ179" s="82">
        <v>38565</v>
      </c>
      <c r="AK179" s="78" t="s">
        <v>408</v>
      </c>
    </row>
    <row r="180" spans="21:37" x14ac:dyDescent="0.25">
      <c r="U180" s="77" t="s">
        <v>405</v>
      </c>
      <c r="V180" s="78" t="s">
        <v>415</v>
      </c>
      <c r="W180" s="77" t="s">
        <v>25</v>
      </c>
      <c r="X180" s="77" t="s">
        <v>382</v>
      </c>
      <c r="Y180" s="77">
        <v>14</v>
      </c>
      <c r="Z180" s="77">
        <v>50</v>
      </c>
      <c r="AA180" s="79">
        <v>10.4</v>
      </c>
      <c r="AB180" s="80">
        <v>12330</v>
      </c>
      <c r="AC180" s="80">
        <v>7040</v>
      </c>
      <c r="AD180" s="79">
        <v>2.5</v>
      </c>
      <c r="AE180" s="77">
        <v>11</v>
      </c>
      <c r="AF180" s="80">
        <v>75673</v>
      </c>
      <c r="AG180" s="77">
        <v>12</v>
      </c>
      <c r="AH180" s="81">
        <v>0.5</v>
      </c>
      <c r="AI180" s="77">
        <v>67</v>
      </c>
      <c r="AJ180" s="82">
        <v>38322</v>
      </c>
      <c r="AK180" s="78" t="s">
        <v>408</v>
      </c>
    </row>
    <row r="181" spans="21:37" x14ac:dyDescent="0.25">
      <c r="U181" s="77" t="s">
        <v>405</v>
      </c>
      <c r="V181" s="78" t="s">
        <v>416</v>
      </c>
      <c r="W181" s="77" t="s">
        <v>25</v>
      </c>
      <c r="X181" s="77" t="s">
        <v>382</v>
      </c>
      <c r="Y181" s="77">
        <v>13</v>
      </c>
      <c r="Z181" s="77">
        <v>31</v>
      </c>
      <c r="AA181" s="79">
        <v>22</v>
      </c>
      <c r="AB181" s="80">
        <v>9556</v>
      </c>
      <c r="AC181" s="80">
        <v>4382</v>
      </c>
      <c r="AD181" s="79">
        <v>2.4500000000000002</v>
      </c>
      <c r="AE181" s="77">
        <v>12</v>
      </c>
      <c r="AF181" s="80">
        <v>67997</v>
      </c>
      <c r="AG181" s="77">
        <v>86</v>
      </c>
      <c r="AH181" s="81">
        <v>0.56000000000000005</v>
      </c>
      <c r="AI181" s="77">
        <v>68</v>
      </c>
      <c r="AJ181" s="82">
        <v>39479</v>
      </c>
      <c r="AK181" s="78" t="s">
        <v>408</v>
      </c>
    </row>
    <row r="182" spans="21:37" x14ac:dyDescent="0.25">
      <c r="U182" s="77" t="s">
        <v>405</v>
      </c>
      <c r="V182" s="78" t="s">
        <v>417</v>
      </c>
      <c r="W182" s="77" t="s">
        <v>25</v>
      </c>
      <c r="X182" s="77" t="s">
        <v>383</v>
      </c>
      <c r="Y182" s="77">
        <v>22</v>
      </c>
      <c r="Z182" s="77">
        <v>74</v>
      </c>
      <c r="AA182" s="79">
        <v>10.5</v>
      </c>
      <c r="AB182" s="80">
        <v>16936</v>
      </c>
      <c r="AC182" s="80">
        <v>4825</v>
      </c>
      <c r="AD182" s="79">
        <v>2.04</v>
      </c>
      <c r="AE182" s="77">
        <v>12</v>
      </c>
      <c r="AF182" s="80">
        <v>109403</v>
      </c>
      <c r="AG182" s="77">
        <v>64</v>
      </c>
      <c r="AH182" s="81">
        <v>0.71</v>
      </c>
      <c r="AI182" s="77">
        <v>134</v>
      </c>
      <c r="AJ182" s="82">
        <v>39142</v>
      </c>
      <c r="AK182" s="78" t="s">
        <v>408</v>
      </c>
    </row>
    <row r="183" spans="21:37" x14ac:dyDescent="0.25">
      <c r="U183" s="77" t="s">
        <v>405</v>
      </c>
      <c r="V183" s="78" t="s">
        <v>418</v>
      </c>
      <c r="W183" s="77" t="s">
        <v>25</v>
      </c>
      <c r="X183" s="77" t="s">
        <v>382</v>
      </c>
      <c r="Y183" s="77">
        <v>13</v>
      </c>
      <c r="Z183" s="77">
        <v>45</v>
      </c>
      <c r="AA183" s="79">
        <v>10.92</v>
      </c>
      <c r="AB183" s="80">
        <v>7998</v>
      </c>
      <c r="AC183" s="80">
        <v>3835</v>
      </c>
      <c r="AD183" s="79">
        <v>3.29</v>
      </c>
      <c r="AE183" s="77">
        <v>82</v>
      </c>
      <c r="AF183" s="80">
        <v>40724</v>
      </c>
      <c r="AG183" s="77">
        <v>70</v>
      </c>
      <c r="AH183" s="81">
        <v>0.54</v>
      </c>
      <c r="AI183" s="77">
        <v>39</v>
      </c>
      <c r="AJ183" s="82">
        <v>41214</v>
      </c>
      <c r="AK183" s="78" t="s">
        <v>408</v>
      </c>
    </row>
    <row r="184" spans="21:37" x14ac:dyDescent="0.25">
      <c r="U184" s="77" t="s">
        <v>405</v>
      </c>
      <c r="V184" s="78" t="s">
        <v>419</v>
      </c>
      <c r="W184" s="77" t="s">
        <v>25</v>
      </c>
      <c r="X184" s="77" t="s">
        <v>383</v>
      </c>
      <c r="Y184" s="77">
        <v>18.5</v>
      </c>
      <c r="Z184" s="77">
        <v>75</v>
      </c>
      <c r="AA184" s="79">
        <v>8.83</v>
      </c>
      <c r="AB184" s="80">
        <v>13038</v>
      </c>
      <c r="AC184" s="80">
        <v>5645</v>
      </c>
      <c r="AD184" s="79">
        <v>3</v>
      </c>
      <c r="AE184" s="77">
        <v>43</v>
      </c>
      <c r="AF184" s="80">
        <v>81162</v>
      </c>
      <c r="AG184" s="77">
        <v>82</v>
      </c>
      <c r="AH184" s="81">
        <v>0.61</v>
      </c>
      <c r="AI184" s="77">
        <v>80</v>
      </c>
      <c r="AJ184" s="82">
        <v>40878</v>
      </c>
      <c r="AK184" s="78" t="s">
        <v>408</v>
      </c>
    </row>
    <row r="185" spans="21:37" x14ac:dyDescent="0.25">
      <c r="U185" s="77" t="s">
        <v>405</v>
      </c>
      <c r="V185" s="78" t="s">
        <v>420</v>
      </c>
      <c r="W185" s="77" t="s">
        <v>25</v>
      </c>
      <c r="X185" s="77" t="s">
        <v>382</v>
      </c>
      <c r="Y185" s="77">
        <v>14</v>
      </c>
      <c r="Z185" s="77">
        <v>30</v>
      </c>
      <c r="AA185" s="79">
        <v>7.33</v>
      </c>
      <c r="AB185" s="80">
        <v>8935</v>
      </c>
      <c r="AC185" s="80">
        <v>5790</v>
      </c>
      <c r="AD185" s="79">
        <v>2.58</v>
      </c>
      <c r="AE185" s="77">
        <v>14</v>
      </c>
      <c r="AF185" s="80">
        <v>68001</v>
      </c>
      <c r="AG185" s="77">
        <v>96</v>
      </c>
      <c r="AH185" s="81">
        <v>0.54</v>
      </c>
      <c r="AI185" s="77">
        <v>64</v>
      </c>
      <c r="AJ185" s="82">
        <v>40087</v>
      </c>
      <c r="AK185" s="78" t="s">
        <v>408</v>
      </c>
    </row>
    <row r="186" spans="21:37" x14ac:dyDescent="0.25">
      <c r="U186" s="77" t="s">
        <v>405</v>
      </c>
      <c r="V186" s="78" t="s">
        <v>421</v>
      </c>
      <c r="W186" s="77" t="s">
        <v>25</v>
      </c>
      <c r="X186" s="77" t="s">
        <v>382</v>
      </c>
      <c r="Y186" s="77">
        <v>13</v>
      </c>
      <c r="Z186" s="77">
        <v>62</v>
      </c>
      <c r="AA186" s="79">
        <v>10.7</v>
      </c>
      <c r="AB186" s="80">
        <v>13755</v>
      </c>
      <c r="AC186" s="80">
        <v>7040</v>
      </c>
      <c r="AD186" s="79">
        <v>2.33</v>
      </c>
      <c r="AE186" s="77" t="s">
        <v>407</v>
      </c>
      <c r="AF186" s="80">
        <v>81235</v>
      </c>
      <c r="AG186" s="77">
        <v>101</v>
      </c>
      <c r="AH186" s="81">
        <v>0.5</v>
      </c>
      <c r="AI186" s="77">
        <v>72</v>
      </c>
      <c r="AJ186" s="82">
        <v>38687</v>
      </c>
      <c r="AK186" s="78" t="s">
        <v>408</v>
      </c>
    </row>
    <row r="187" spans="21:37" x14ac:dyDescent="0.25">
      <c r="U187" s="77" t="s">
        <v>405</v>
      </c>
      <c r="V187" s="78" t="s">
        <v>424</v>
      </c>
      <c r="W187" s="77" t="s">
        <v>25</v>
      </c>
      <c r="X187" s="77" t="s">
        <v>382</v>
      </c>
      <c r="Y187" s="77">
        <v>14</v>
      </c>
      <c r="Z187" s="77">
        <v>38</v>
      </c>
      <c r="AA187" s="79">
        <v>6.53</v>
      </c>
      <c r="AB187" s="80">
        <v>7999</v>
      </c>
      <c r="AC187" s="80">
        <v>3971</v>
      </c>
      <c r="AD187" s="79">
        <v>2.6</v>
      </c>
      <c r="AE187" s="77">
        <v>31</v>
      </c>
      <c r="AF187" s="80">
        <v>61620</v>
      </c>
      <c r="AG187" s="77">
        <v>60</v>
      </c>
      <c r="AH187" s="81">
        <v>0.54</v>
      </c>
      <c r="AI187" s="77">
        <v>58</v>
      </c>
      <c r="AJ187" s="82">
        <v>41913</v>
      </c>
      <c r="AK187" s="78" t="s">
        <v>408</v>
      </c>
    </row>
    <row r="188" spans="21:37" x14ac:dyDescent="0.25">
      <c r="U188" s="77" t="s">
        <v>425</v>
      </c>
      <c r="V188" s="78" t="s">
        <v>426</v>
      </c>
      <c r="W188" s="77" t="s">
        <v>25</v>
      </c>
      <c r="X188" s="77" t="s">
        <v>382</v>
      </c>
      <c r="Y188" s="77">
        <v>14</v>
      </c>
      <c r="Z188" s="77">
        <v>35</v>
      </c>
      <c r="AA188" s="79">
        <v>7.69</v>
      </c>
      <c r="AB188" s="80">
        <v>9329</v>
      </c>
      <c r="AC188" s="80">
        <v>7899</v>
      </c>
      <c r="AD188" s="79">
        <v>2.39</v>
      </c>
      <c r="AE188" s="77" t="s">
        <v>125</v>
      </c>
      <c r="AF188" s="80">
        <v>70825</v>
      </c>
      <c r="AG188" s="77" t="s">
        <v>125</v>
      </c>
      <c r="AH188" s="81">
        <v>0.51700000000000002</v>
      </c>
      <c r="AI188" s="77">
        <v>63</v>
      </c>
      <c r="AJ188" s="82">
        <v>43208</v>
      </c>
      <c r="AK188" s="78" t="s">
        <v>408</v>
      </c>
    </row>
    <row r="189" spans="21:37" x14ac:dyDescent="0.25">
      <c r="U189" s="77" t="s">
        <v>405</v>
      </c>
      <c r="V189" s="78" t="s">
        <v>427</v>
      </c>
      <c r="W189" s="77" t="s">
        <v>25</v>
      </c>
      <c r="X189" s="77" t="s">
        <v>383</v>
      </c>
      <c r="Y189" s="77">
        <v>18</v>
      </c>
      <c r="Z189" s="77">
        <v>68</v>
      </c>
      <c r="AA189" s="79">
        <v>13.28</v>
      </c>
      <c r="AB189" s="80">
        <v>19908</v>
      </c>
      <c r="AC189" s="80">
        <v>7139</v>
      </c>
      <c r="AD189" s="79">
        <v>2.83</v>
      </c>
      <c r="AE189" s="77">
        <v>59</v>
      </c>
      <c r="AF189" s="80">
        <v>88141</v>
      </c>
      <c r="AG189" s="77">
        <v>60</v>
      </c>
      <c r="AH189" s="81">
        <v>0.51</v>
      </c>
      <c r="AI189" s="77">
        <v>79</v>
      </c>
      <c r="AJ189" s="82">
        <v>41609</v>
      </c>
      <c r="AK189" s="78" t="s">
        <v>408</v>
      </c>
    </row>
    <row r="190" spans="21:37" x14ac:dyDescent="0.25">
      <c r="U190" s="77" t="s">
        <v>405</v>
      </c>
      <c r="V190" s="78" t="s">
        <v>428</v>
      </c>
      <c r="W190" s="77" t="s">
        <v>25</v>
      </c>
      <c r="X190" s="77" t="s">
        <v>382</v>
      </c>
      <c r="Y190" s="77">
        <v>14</v>
      </c>
      <c r="Z190" s="77">
        <v>50</v>
      </c>
      <c r="AA190" s="79">
        <v>11.4</v>
      </c>
      <c r="AB190" s="80">
        <v>11956</v>
      </c>
      <c r="AC190" s="80">
        <v>4991</v>
      </c>
      <c r="AD190" s="79">
        <v>2.58</v>
      </c>
      <c r="AE190" s="77">
        <v>30</v>
      </c>
      <c r="AF190" s="80">
        <v>61627</v>
      </c>
      <c r="AG190" s="77">
        <v>96</v>
      </c>
      <c r="AH190" s="81">
        <v>0.53</v>
      </c>
      <c r="AI190" s="77">
        <v>58</v>
      </c>
      <c r="AJ190" s="82">
        <v>37500</v>
      </c>
      <c r="AK190" s="78" t="s">
        <v>408</v>
      </c>
    </row>
    <row r="191" spans="21:37" x14ac:dyDescent="0.25">
      <c r="U191" s="77" t="s">
        <v>405</v>
      </c>
      <c r="V191" s="78" t="s">
        <v>429</v>
      </c>
      <c r="W191" s="77" t="s">
        <v>25</v>
      </c>
      <c r="X191" s="77" t="s">
        <v>382</v>
      </c>
      <c r="Y191" s="77">
        <v>14</v>
      </c>
      <c r="Z191" s="77">
        <v>35</v>
      </c>
      <c r="AA191" s="79">
        <v>11.9</v>
      </c>
      <c r="AB191" s="80">
        <v>9636</v>
      </c>
      <c r="AC191" s="80">
        <v>4899</v>
      </c>
      <c r="AD191" s="79">
        <v>2.69</v>
      </c>
      <c r="AE191" s="77">
        <v>34</v>
      </c>
      <c r="AF191" s="80">
        <v>65639</v>
      </c>
      <c r="AG191" s="77" t="s">
        <v>125</v>
      </c>
      <c r="AH191" s="81">
        <v>0.505</v>
      </c>
      <c r="AI191" s="77">
        <v>55</v>
      </c>
      <c r="AJ191" s="82">
        <v>39264</v>
      </c>
      <c r="AK191" s="78" t="s">
        <v>408</v>
      </c>
    </row>
    <row r="192" spans="21:37" x14ac:dyDescent="0.25">
      <c r="U192" s="77" t="s">
        <v>405</v>
      </c>
      <c r="V192" s="78" t="s">
        <v>430</v>
      </c>
      <c r="W192" s="77" t="s">
        <v>25</v>
      </c>
      <c r="X192" s="77" t="s">
        <v>382</v>
      </c>
      <c r="Y192" s="77">
        <v>14</v>
      </c>
      <c r="Z192" s="77">
        <v>50</v>
      </c>
      <c r="AA192" s="79">
        <v>8.25</v>
      </c>
      <c r="AB192" s="80">
        <v>10275</v>
      </c>
      <c r="AC192" s="80">
        <v>8510</v>
      </c>
      <c r="AD192" s="79">
        <v>2.42</v>
      </c>
      <c r="AE192" s="77">
        <v>16</v>
      </c>
      <c r="AF192" s="80">
        <v>70653</v>
      </c>
      <c r="AG192" s="77">
        <v>20</v>
      </c>
      <c r="AH192" s="81">
        <v>0.54</v>
      </c>
      <c r="AI192" s="77">
        <v>67</v>
      </c>
      <c r="AJ192" s="82">
        <v>37500</v>
      </c>
      <c r="AK192" s="78" t="s">
        <v>408</v>
      </c>
    </row>
    <row r="193" spans="21:37" x14ac:dyDescent="0.25">
      <c r="U193" s="77" t="s">
        <v>405</v>
      </c>
      <c r="V193" s="78" t="s">
        <v>431</v>
      </c>
      <c r="W193" s="77" t="s">
        <v>25</v>
      </c>
      <c r="X193" s="77" t="s">
        <v>383</v>
      </c>
      <c r="Y193" s="77">
        <v>20</v>
      </c>
      <c r="Z193" s="77">
        <v>135</v>
      </c>
      <c r="AA193" s="79">
        <v>15.7</v>
      </c>
      <c r="AB193" s="80">
        <v>23410</v>
      </c>
      <c r="AC193" s="80">
        <v>11206</v>
      </c>
      <c r="AD193" s="79">
        <v>2.72</v>
      </c>
      <c r="AE193" s="77">
        <v>74</v>
      </c>
      <c r="AF193" s="80">
        <v>89308</v>
      </c>
      <c r="AG193" s="77">
        <v>29</v>
      </c>
      <c r="AH193" s="81">
        <v>0.56999999999999995</v>
      </c>
      <c r="AI193" s="77">
        <v>90</v>
      </c>
      <c r="AJ193" s="82">
        <v>40057</v>
      </c>
      <c r="AK193" s="78" t="s">
        <v>408</v>
      </c>
    </row>
    <row r="194" spans="21:37" x14ac:dyDescent="0.25">
      <c r="U194" s="77" t="s">
        <v>405</v>
      </c>
      <c r="V194" s="78" t="s">
        <v>433</v>
      </c>
      <c r="W194" s="77" t="s">
        <v>25</v>
      </c>
      <c r="X194" s="77" t="s">
        <v>382</v>
      </c>
      <c r="Y194" s="77">
        <v>14</v>
      </c>
      <c r="Z194" s="77">
        <v>50</v>
      </c>
      <c r="AA194" s="79">
        <v>9.51</v>
      </c>
      <c r="AB194" s="80">
        <v>11138</v>
      </c>
      <c r="AC194" s="80">
        <v>8140</v>
      </c>
      <c r="AD194" s="79">
        <v>2.2000000000000002</v>
      </c>
      <c r="AE194" s="77">
        <v>19</v>
      </c>
      <c r="AF194" s="80">
        <v>75508</v>
      </c>
      <c r="AG194" s="77">
        <v>22</v>
      </c>
      <c r="AH194" s="81">
        <v>0.55000000000000004</v>
      </c>
      <c r="AI194" s="77">
        <v>72</v>
      </c>
      <c r="AJ194" s="82">
        <v>38991</v>
      </c>
      <c r="AK194" s="78" t="s">
        <v>408</v>
      </c>
    </row>
    <row r="195" spans="21:37" x14ac:dyDescent="0.25">
      <c r="U195" s="77" t="s">
        <v>405</v>
      </c>
      <c r="V195" s="78" t="s">
        <v>435</v>
      </c>
      <c r="W195" s="77" t="s">
        <v>25</v>
      </c>
      <c r="X195" s="77" t="s">
        <v>383</v>
      </c>
      <c r="Y195" s="77">
        <v>18</v>
      </c>
      <c r="Z195" s="77">
        <v>60</v>
      </c>
      <c r="AA195" s="79">
        <v>21.3</v>
      </c>
      <c r="AB195" s="80">
        <v>15781</v>
      </c>
      <c r="AC195" s="80">
        <v>10644</v>
      </c>
      <c r="AD195" s="79">
        <v>2.75</v>
      </c>
      <c r="AE195" s="77">
        <v>71</v>
      </c>
      <c r="AF195" s="80">
        <v>82196</v>
      </c>
      <c r="AG195" s="77">
        <v>21</v>
      </c>
      <c r="AH195" s="81">
        <v>0.55000000000000004</v>
      </c>
      <c r="AI195" s="77">
        <v>76</v>
      </c>
      <c r="AJ195" s="82">
        <v>40148</v>
      </c>
      <c r="AK195" s="78" t="s">
        <v>408</v>
      </c>
    </row>
    <row r="196" spans="21:37" x14ac:dyDescent="0.25">
      <c r="U196" s="77" t="s">
        <v>405</v>
      </c>
      <c r="V196" s="78" t="s">
        <v>436</v>
      </c>
      <c r="W196" s="77" t="s">
        <v>25</v>
      </c>
      <c r="X196" s="77" t="s">
        <v>383</v>
      </c>
      <c r="Y196" s="77">
        <v>18</v>
      </c>
      <c r="Z196" s="77">
        <v>75</v>
      </c>
      <c r="AA196" s="79">
        <v>11.2</v>
      </c>
      <c r="AB196" s="80">
        <v>14884</v>
      </c>
      <c r="AC196" s="80">
        <v>11226</v>
      </c>
      <c r="AD196" s="79">
        <v>2.5</v>
      </c>
      <c r="AE196" s="77">
        <v>31</v>
      </c>
      <c r="AF196" s="80">
        <v>97207</v>
      </c>
      <c r="AG196" s="77">
        <v>22</v>
      </c>
      <c r="AH196" s="81">
        <v>0.61</v>
      </c>
      <c r="AI196" s="77">
        <v>99</v>
      </c>
      <c r="AJ196" s="82">
        <v>38991</v>
      </c>
      <c r="AK196" s="78" t="s">
        <v>408</v>
      </c>
    </row>
    <row r="197" spans="21:37" x14ac:dyDescent="0.25">
      <c r="U197" s="77" t="s">
        <v>405</v>
      </c>
      <c r="V197" s="78" t="s">
        <v>437</v>
      </c>
      <c r="W197" s="77" t="s">
        <v>25</v>
      </c>
      <c r="X197" s="77" t="s">
        <v>383</v>
      </c>
      <c r="Y197" s="77">
        <v>18</v>
      </c>
      <c r="Z197" s="77">
        <v>75</v>
      </c>
      <c r="AA197" s="79">
        <v>10.4</v>
      </c>
      <c r="AB197" s="80">
        <v>16935</v>
      </c>
      <c r="AC197" s="80">
        <v>11819</v>
      </c>
      <c r="AD197" s="79">
        <v>2.48</v>
      </c>
      <c r="AE197" s="77">
        <v>19</v>
      </c>
      <c r="AF197" s="80">
        <v>113188</v>
      </c>
      <c r="AG197" s="77">
        <v>24</v>
      </c>
      <c r="AH197" s="81">
        <v>0.56000000000000005</v>
      </c>
      <c r="AI197" s="77">
        <v>107</v>
      </c>
      <c r="AJ197" s="82">
        <v>38991</v>
      </c>
      <c r="AK197" s="78" t="s">
        <v>408</v>
      </c>
    </row>
    <row r="198" spans="21:37" x14ac:dyDescent="0.25">
      <c r="U198" s="77" t="s">
        <v>405</v>
      </c>
      <c r="V198" s="78" t="s">
        <v>438</v>
      </c>
      <c r="W198" s="77" t="s">
        <v>25</v>
      </c>
      <c r="X198" s="77" t="s">
        <v>382</v>
      </c>
      <c r="Y198" s="77">
        <v>13</v>
      </c>
      <c r="Z198" s="77">
        <v>32</v>
      </c>
      <c r="AA198" s="79">
        <v>12.17</v>
      </c>
      <c r="AB198" s="80">
        <v>8141</v>
      </c>
      <c r="AC198" s="80">
        <v>7409</v>
      </c>
      <c r="AD198" s="79">
        <v>2.58</v>
      </c>
      <c r="AE198" s="77">
        <v>10</v>
      </c>
      <c r="AF198" s="80">
        <v>68441</v>
      </c>
      <c r="AG198" s="77">
        <v>40</v>
      </c>
      <c r="AH198" s="81">
        <v>0.53</v>
      </c>
      <c r="AI198" s="77">
        <v>66</v>
      </c>
      <c r="AJ198" s="82">
        <v>41760</v>
      </c>
      <c r="AK198" s="78" t="s">
        <v>408</v>
      </c>
    </row>
    <row r="199" spans="21:37" x14ac:dyDescent="0.25">
      <c r="U199" s="77" t="s">
        <v>405</v>
      </c>
      <c r="V199" s="78" t="s">
        <v>439</v>
      </c>
      <c r="W199" s="77" t="s">
        <v>25</v>
      </c>
      <c r="X199" s="77" t="s">
        <v>382</v>
      </c>
      <c r="Y199" s="77">
        <v>14</v>
      </c>
      <c r="Z199" s="77">
        <v>35</v>
      </c>
      <c r="AA199" s="79">
        <v>13.6</v>
      </c>
      <c r="AB199" s="80">
        <v>9456</v>
      </c>
      <c r="AC199" s="80">
        <v>7349</v>
      </c>
      <c r="AD199" s="79">
        <v>2.61</v>
      </c>
      <c r="AE199" s="77">
        <v>28</v>
      </c>
      <c r="AF199" s="80">
        <v>67900</v>
      </c>
      <c r="AG199" s="77" t="s">
        <v>125</v>
      </c>
      <c r="AH199" s="81">
        <v>0.5</v>
      </c>
      <c r="AI199" s="77">
        <v>59</v>
      </c>
      <c r="AJ199" s="82">
        <v>40422</v>
      </c>
      <c r="AK199" s="78" t="s">
        <v>408</v>
      </c>
    </row>
    <row r="200" spans="21:37" x14ac:dyDescent="0.25">
      <c r="U200" s="77" t="s">
        <v>405</v>
      </c>
      <c r="V200" s="78" t="s">
        <v>440</v>
      </c>
      <c r="W200" s="77" t="s">
        <v>25</v>
      </c>
      <c r="X200" s="77" t="s">
        <v>383</v>
      </c>
      <c r="Y200" s="77">
        <v>18</v>
      </c>
      <c r="Z200" s="77">
        <v>65</v>
      </c>
      <c r="AA200" s="79">
        <v>13.75</v>
      </c>
      <c r="AB200" s="80">
        <v>15636</v>
      </c>
      <c r="AC200" s="80">
        <v>9953</v>
      </c>
      <c r="AD200" s="79">
        <v>2.87</v>
      </c>
      <c r="AE200" s="77">
        <v>53</v>
      </c>
      <c r="AF200" s="80">
        <v>89270</v>
      </c>
      <c r="AG200" s="77" t="s">
        <v>125</v>
      </c>
      <c r="AH200" s="81">
        <v>0.54400000000000004</v>
      </c>
      <c r="AI200" s="77">
        <v>80</v>
      </c>
      <c r="AJ200" s="82">
        <v>42370</v>
      </c>
      <c r="AK200" s="78" t="s">
        <v>408</v>
      </c>
    </row>
    <row r="201" spans="21:37" x14ac:dyDescent="0.25">
      <c r="U201" s="77" t="s">
        <v>425</v>
      </c>
      <c r="V201" s="78" t="s">
        <v>442</v>
      </c>
      <c r="W201" s="77" t="s">
        <v>25</v>
      </c>
      <c r="X201" s="77" t="s">
        <v>382</v>
      </c>
      <c r="Y201" s="77">
        <v>14</v>
      </c>
      <c r="Z201" s="77">
        <v>35</v>
      </c>
      <c r="AA201" s="77">
        <v>9.34</v>
      </c>
      <c r="AB201" s="80">
        <v>10592</v>
      </c>
      <c r="AC201" s="80">
        <v>8764</v>
      </c>
      <c r="AD201" s="79">
        <v>2.5</v>
      </c>
      <c r="AE201" s="77" t="s">
        <v>125</v>
      </c>
      <c r="AF201" s="80">
        <v>16942</v>
      </c>
      <c r="AG201" s="77" t="s">
        <v>125</v>
      </c>
      <c r="AH201" s="81">
        <v>0.54400000000000004</v>
      </c>
      <c r="AI201" s="77">
        <v>60</v>
      </c>
      <c r="AJ201" s="82">
        <v>42752</v>
      </c>
      <c r="AK201" s="78" t="s">
        <v>408</v>
      </c>
    </row>
    <row r="202" spans="21:37" x14ac:dyDescent="0.25">
      <c r="U202" s="77" t="s">
        <v>405</v>
      </c>
      <c r="V202" s="78" t="s">
        <v>443</v>
      </c>
      <c r="W202" s="77" t="s">
        <v>25</v>
      </c>
      <c r="X202" s="77" t="s">
        <v>382</v>
      </c>
      <c r="Y202" s="77">
        <v>14</v>
      </c>
      <c r="Z202" s="77">
        <v>45</v>
      </c>
      <c r="AA202" s="79">
        <v>4.6500000000000004</v>
      </c>
      <c r="AB202" s="80">
        <v>7095</v>
      </c>
      <c r="AC202" s="80">
        <v>4569</v>
      </c>
      <c r="AD202" s="79">
        <v>2.34</v>
      </c>
      <c r="AE202" s="77" t="s">
        <v>407</v>
      </c>
      <c r="AF202" s="80">
        <v>63140</v>
      </c>
      <c r="AG202" s="77">
        <v>60</v>
      </c>
      <c r="AH202" s="81">
        <v>0.63</v>
      </c>
      <c r="AI202" s="77">
        <v>71</v>
      </c>
      <c r="AJ202" s="82">
        <v>42036</v>
      </c>
      <c r="AK202" s="78" t="s">
        <v>408</v>
      </c>
    </row>
    <row r="203" spans="21:37" x14ac:dyDescent="0.25">
      <c r="U203" s="77" t="s">
        <v>405</v>
      </c>
      <c r="V203" s="78" t="s">
        <v>445</v>
      </c>
      <c r="W203" s="77" t="s">
        <v>25</v>
      </c>
      <c r="X203" s="77" t="s">
        <v>383</v>
      </c>
      <c r="Y203" s="77">
        <v>18</v>
      </c>
      <c r="Z203" s="77">
        <v>100</v>
      </c>
      <c r="AA203" s="79">
        <v>15.6</v>
      </c>
      <c r="AB203" s="80">
        <v>16923</v>
      </c>
      <c r="AC203" s="80">
        <v>5641</v>
      </c>
      <c r="AD203" s="79">
        <v>2.84</v>
      </c>
      <c r="AE203" s="77">
        <v>89</v>
      </c>
      <c r="AF203" s="80">
        <v>65949</v>
      </c>
      <c r="AG203" s="77">
        <v>256</v>
      </c>
      <c r="AH203" s="81">
        <v>0.62</v>
      </c>
      <c r="AI203" s="77">
        <v>68</v>
      </c>
      <c r="AJ203" s="82">
        <v>40057</v>
      </c>
      <c r="AK203" s="78" t="s">
        <v>408</v>
      </c>
    </row>
    <row r="204" spans="21:37" x14ac:dyDescent="0.25">
      <c r="U204" s="77" t="s">
        <v>405</v>
      </c>
      <c r="V204" s="78" t="s">
        <v>446</v>
      </c>
      <c r="W204" s="77" t="s">
        <v>25</v>
      </c>
      <c r="X204" s="77" t="s">
        <v>383</v>
      </c>
      <c r="Y204" s="77">
        <v>20</v>
      </c>
      <c r="Z204" s="77">
        <v>125</v>
      </c>
      <c r="AA204" s="79">
        <v>17.28</v>
      </c>
      <c r="AB204" s="80">
        <v>21939</v>
      </c>
      <c r="AC204" s="80">
        <v>7038</v>
      </c>
      <c r="AD204" s="79">
        <v>2.42</v>
      </c>
      <c r="AE204" s="77">
        <v>127</v>
      </c>
      <c r="AF204" s="80">
        <v>72601</v>
      </c>
      <c r="AG204" s="77">
        <v>267</v>
      </c>
      <c r="AH204" s="81">
        <v>0.61899999999999999</v>
      </c>
      <c r="AI204" s="77">
        <v>79</v>
      </c>
      <c r="AJ204" s="82">
        <v>42339</v>
      </c>
      <c r="AK204" s="78" t="s">
        <v>408</v>
      </c>
    </row>
    <row r="205" spans="21:37" x14ac:dyDescent="0.25">
      <c r="U205" s="77" t="s">
        <v>405</v>
      </c>
      <c r="V205" s="78" t="s">
        <v>447</v>
      </c>
      <c r="W205" s="77" t="s">
        <v>25</v>
      </c>
      <c r="X205" s="77" t="s">
        <v>382</v>
      </c>
      <c r="Y205" s="77">
        <v>14</v>
      </c>
      <c r="Z205" s="77">
        <v>50</v>
      </c>
      <c r="AA205" s="79">
        <v>15</v>
      </c>
      <c r="AB205" s="80">
        <v>7450</v>
      </c>
      <c r="AC205" s="80">
        <v>4180</v>
      </c>
      <c r="AD205" s="79">
        <v>2.29</v>
      </c>
      <c r="AE205" s="77" t="s">
        <v>407</v>
      </c>
      <c r="AF205" s="80">
        <v>65370</v>
      </c>
      <c r="AG205" s="77" t="s">
        <v>125</v>
      </c>
      <c r="AH205" s="81">
        <v>0.65</v>
      </c>
      <c r="AI205" s="77">
        <v>73</v>
      </c>
      <c r="AJ205" s="82">
        <v>36404</v>
      </c>
      <c r="AK205" s="78" t="s">
        <v>408</v>
      </c>
    </row>
    <row r="206" spans="21:37" x14ac:dyDescent="0.25">
      <c r="U206" s="77" t="s">
        <v>405</v>
      </c>
      <c r="V206" s="78" t="s">
        <v>448</v>
      </c>
      <c r="W206" s="77" t="s">
        <v>25</v>
      </c>
      <c r="X206" s="77" t="s">
        <v>383</v>
      </c>
      <c r="Y206" s="77">
        <v>18</v>
      </c>
      <c r="Z206" s="77">
        <v>100</v>
      </c>
      <c r="AA206" s="79">
        <v>20.8</v>
      </c>
      <c r="AB206" s="80">
        <v>20859</v>
      </c>
      <c r="AC206" s="80">
        <v>5993</v>
      </c>
      <c r="AD206" s="79">
        <v>2.2999999999999998</v>
      </c>
      <c r="AE206" s="77" t="s">
        <v>407</v>
      </c>
      <c r="AF206" s="80">
        <v>108574</v>
      </c>
      <c r="AG206" s="77" t="s">
        <v>125</v>
      </c>
      <c r="AH206" s="81">
        <v>0.61</v>
      </c>
      <c r="AI206" s="77">
        <v>120</v>
      </c>
      <c r="AJ206" s="82">
        <v>39814</v>
      </c>
      <c r="AK206" s="78" t="s">
        <v>408</v>
      </c>
    </row>
    <row r="207" spans="21:37" x14ac:dyDescent="0.25">
      <c r="U207" s="77" t="s">
        <v>405</v>
      </c>
      <c r="V207" s="78" t="s">
        <v>449</v>
      </c>
      <c r="W207" s="77" t="s">
        <v>25</v>
      </c>
      <c r="X207" s="77" t="s">
        <v>383</v>
      </c>
      <c r="Y207" s="77">
        <v>20</v>
      </c>
      <c r="Z207" s="77">
        <v>125</v>
      </c>
      <c r="AA207" s="79">
        <v>9.66</v>
      </c>
      <c r="AB207" s="80">
        <v>18250</v>
      </c>
      <c r="AC207" s="80">
        <v>7045</v>
      </c>
      <c r="AD207" s="79">
        <v>2.33</v>
      </c>
      <c r="AE207" s="77">
        <v>26</v>
      </c>
      <c r="AF207" s="80">
        <v>111326</v>
      </c>
      <c r="AG207" s="77">
        <v>328</v>
      </c>
      <c r="AH207" s="81">
        <v>0.65400000000000003</v>
      </c>
      <c r="AI207" s="77">
        <v>131</v>
      </c>
      <c r="AJ207" s="82">
        <v>42339</v>
      </c>
      <c r="AK207" s="78" t="s">
        <v>408</v>
      </c>
    </row>
    <row r="208" spans="21:37" x14ac:dyDescent="0.25">
      <c r="U208" s="77" t="s">
        <v>405</v>
      </c>
      <c r="V208" s="78" t="s">
        <v>450</v>
      </c>
      <c r="W208" s="77" t="s">
        <v>25</v>
      </c>
      <c r="X208" s="77" t="s">
        <v>382</v>
      </c>
      <c r="Y208" s="77">
        <v>15</v>
      </c>
      <c r="Z208" s="77">
        <v>45</v>
      </c>
      <c r="AA208" s="79">
        <v>6</v>
      </c>
      <c r="AB208" s="80">
        <v>9158</v>
      </c>
      <c r="AC208" s="80">
        <v>4136</v>
      </c>
      <c r="AD208" s="79">
        <v>2.25</v>
      </c>
      <c r="AE208" s="77" t="s">
        <v>407</v>
      </c>
      <c r="AF208" s="80">
        <v>72182</v>
      </c>
      <c r="AG208" s="77">
        <v>71</v>
      </c>
      <c r="AH208" s="81">
        <v>0.56399999999999995</v>
      </c>
      <c r="AI208" s="77">
        <v>72</v>
      </c>
      <c r="AJ208" s="82">
        <v>43086</v>
      </c>
      <c r="AK208" s="78" t="s">
        <v>408</v>
      </c>
    </row>
    <row r="209" spans="21:37" x14ac:dyDescent="0.25">
      <c r="U209" s="77" t="s">
        <v>405</v>
      </c>
      <c r="V209" s="78" t="s">
        <v>451</v>
      </c>
      <c r="W209" s="77" t="s">
        <v>25</v>
      </c>
      <c r="X209" s="77" t="s">
        <v>382</v>
      </c>
      <c r="Y209" s="77">
        <v>14</v>
      </c>
      <c r="Z209" s="77">
        <v>50</v>
      </c>
      <c r="AA209" s="79">
        <v>7.91</v>
      </c>
      <c r="AB209" s="80">
        <v>11937</v>
      </c>
      <c r="AC209" s="80">
        <v>4201</v>
      </c>
      <c r="AD209" s="79">
        <v>2.25</v>
      </c>
      <c r="AE209" s="77" t="s">
        <v>407</v>
      </c>
      <c r="AF209" s="80">
        <v>72296</v>
      </c>
      <c r="AG209" s="77">
        <v>68</v>
      </c>
      <c r="AH209" s="81">
        <v>0.58599999999999997</v>
      </c>
      <c r="AI209" s="77">
        <v>73</v>
      </c>
      <c r="AJ209" s="82">
        <v>43086</v>
      </c>
      <c r="AK209" s="78" t="s">
        <v>408</v>
      </c>
    </row>
    <row r="210" spans="21:37" x14ac:dyDescent="0.25">
      <c r="U210" s="77" t="s">
        <v>405</v>
      </c>
      <c r="V210" s="78" t="s">
        <v>452</v>
      </c>
      <c r="W210" s="77" t="s">
        <v>25</v>
      </c>
      <c r="X210" s="77" t="s">
        <v>383</v>
      </c>
      <c r="Y210" s="77">
        <v>18</v>
      </c>
      <c r="Z210" s="77">
        <v>80</v>
      </c>
      <c r="AA210" s="84">
        <v>11.17</v>
      </c>
      <c r="AB210" s="80">
        <v>19388</v>
      </c>
      <c r="AC210" s="80">
        <v>6760</v>
      </c>
      <c r="AD210" s="84">
        <v>2.1800000000000002</v>
      </c>
      <c r="AE210" s="80">
        <v>49</v>
      </c>
      <c r="AF210" s="80">
        <v>107480</v>
      </c>
      <c r="AG210" s="80">
        <v>76</v>
      </c>
      <c r="AH210" s="85">
        <v>0.50700000000000001</v>
      </c>
      <c r="AI210" s="80">
        <v>100</v>
      </c>
      <c r="AJ210" s="82">
        <v>42964</v>
      </c>
      <c r="AK210" s="78" t="s">
        <v>408</v>
      </c>
    </row>
    <row r="211" spans="21:37" x14ac:dyDescent="0.25">
      <c r="U211" s="77" t="s">
        <v>405</v>
      </c>
      <c r="V211" s="78" t="s">
        <v>453</v>
      </c>
      <c r="W211" s="77" t="s">
        <v>25</v>
      </c>
      <c r="X211" s="77" t="s">
        <v>383</v>
      </c>
      <c r="Y211" s="77">
        <v>18</v>
      </c>
      <c r="Z211" s="77">
        <v>80</v>
      </c>
      <c r="AA211" s="84">
        <v>11.16</v>
      </c>
      <c r="AB211" s="80">
        <v>14306</v>
      </c>
      <c r="AC211" s="80">
        <v>5177</v>
      </c>
      <c r="AD211" s="84">
        <v>2.15</v>
      </c>
      <c r="AE211" s="80">
        <v>35</v>
      </c>
      <c r="AF211" s="80">
        <v>81822</v>
      </c>
      <c r="AG211" s="80">
        <v>79</v>
      </c>
      <c r="AH211" s="85">
        <v>0.58599999999999997</v>
      </c>
      <c r="AI211" s="80">
        <v>88</v>
      </c>
      <c r="AJ211" s="82">
        <v>42964</v>
      </c>
      <c r="AK211" s="78" t="s">
        <v>408</v>
      </c>
    </row>
    <row r="212" spans="21:37" x14ac:dyDescent="0.25">
      <c r="U212" s="77" t="s">
        <v>405</v>
      </c>
      <c r="V212" s="78" t="s">
        <v>454</v>
      </c>
      <c r="W212" s="77" t="s">
        <v>25</v>
      </c>
      <c r="X212" s="77" t="s">
        <v>383</v>
      </c>
      <c r="Y212" s="77">
        <v>20</v>
      </c>
      <c r="Z212" s="77">
        <v>125</v>
      </c>
      <c r="AA212" s="79">
        <v>14.31</v>
      </c>
      <c r="AB212" s="80">
        <v>19092</v>
      </c>
      <c r="AC212" s="80">
        <v>6626</v>
      </c>
      <c r="AD212" s="79">
        <v>2.2000000000000002</v>
      </c>
      <c r="AE212" s="77">
        <v>39</v>
      </c>
      <c r="AF212" s="80">
        <v>80513</v>
      </c>
      <c r="AG212" s="77">
        <v>76</v>
      </c>
      <c r="AH212" s="81">
        <v>0.56899999999999995</v>
      </c>
      <c r="AI212" s="77">
        <v>84</v>
      </c>
      <c r="AJ212" s="82">
        <v>42995</v>
      </c>
      <c r="AK212" s="78" t="s">
        <v>408</v>
      </c>
    </row>
    <row r="213" spans="21:37" x14ac:dyDescent="0.25">
      <c r="U213" s="77" t="s">
        <v>405</v>
      </c>
      <c r="V213" s="78" t="s">
        <v>455</v>
      </c>
      <c r="W213" s="77" t="s">
        <v>25</v>
      </c>
      <c r="X213" s="77" t="s">
        <v>382</v>
      </c>
      <c r="Y213" s="77">
        <v>14</v>
      </c>
      <c r="Z213" s="77">
        <v>65</v>
      </c>
      <c r="AA213" s="79">
        <v>6.25</v>
      </c>
      <c r="AB213" s="80">
        <v>11662</v>
      </c>
      <c r="AC213" s="80">
        <v>5345</v>
      </c>
      <c r="AD213" s="79">
        <v>2.5</v>
      </c>
      <c r="AE213" s="77">
        <v>14</v>
      </c>
      <c r="AF213" s="80">
        <v>102788</v>
      </c>
      <c r="AG213" s="77">
        <v>100</v>
      </c>
      <c r="AH213" s="81">
        <v>0.59</v>
      </c>
      <c r="AI213" s="77">
        <v>110</v>
      </c>
      <c r="AJ213" s="82">
        <v>41760</v>
      </c>
      <c r="AK213" s="78" t="s">
        <v>408</v>
      </c>
    </row>
    <row r="214" spans="21:37" x14ac:dyDescent="0.25">
      <c r="U214" s="77" t="s">
        <v>405</v>
      </c>
      <c r="V214" s="78" t="s">
        <v>456</v>
      </c>
      <c r="W214" s="77" t="s">
        <v>25</v>
      </c>
      <c r="X214" s="77" t="s">
        <v>382</v>
      </c>
      <c r="Y214" s="77">
        <v>14</v>
      </c>
      <c r="Z214" s="77">
        <v>45</v>
      </c>
      <c r="AA214" s="79">
        <v>6.61</v>
      </c>
      <c r="AB214" s="80">
        <v>7548</v>
      </c>
      <c r="AC214" s="80">
        <v>4318</v>
      </c>
      <c r="AD214" s="79">
        <v>2.42</v>
      </c>
      <c r="AE214" s="77">
        <v>11</v>
      </c>
      <c r="AF214" s="80">
        <v>66140</v>
      </c>
      <c r="AG214" s="77">
        <v>60</v>
      </c>
      <c r="AH214" s="81">
        <v>0.61</v>
      </c>
      <c r="AI214" s="77">
        <v>69</v>
      </c>
      <c r="AJ214" s="82">
        <v>41275</v>
      </c>
      <c r="AK214" s="78" t="s">
        <v>408</v>
      </c>
    </row>
    <row r="215" spans="21:37" x14ac:dyDescent="0.25">
      <c r="U215" s="77" t="s">
        <v>405</v>
      </c>
      <c r="V215" s="78" t="s">
        <v>457</v>
      </c>
      <c r="W215" s="77" t="s">
        <v>25</v>
      </c>
      <c r="X215" s="77" t="s">
        <v>382</v>
      </c>
      <c r="Y215" s="77">
        <v>14</v>
      </c>
      <c r="Z215" s="77">
        <v>50</v>
      </c>
      <c r="AA215" s="79">
        <v>10.34</v>
      </c>
      <c r="AB215" s="80">
        <v>13456</v>
      </c>
      <c r="AC215" s="80">
        <v>4632</v>
      </c>
      <c r="AD215" s="79">
        <v>2.52</v>
      </c>
      <c r="AE215" s="77">
        <v>10</v>
      </c>
      <c r="AF215" s="80">
        <v>74706</v>
      </c>
      <c r="AG215" s="77">
        <v>60</v>
      </c>
      <c r="AH215" s="81">
        <v>0.51</v>
      </c>
      <c r="AI215" s="77">
        <v>67</v>
      </c>
      <c r="AJ215" s="82">
        <v>41760</v>
      </c>
      <c r="AK215" s="78" t="s">
        <v>408</v>
      </c>
    </row>
    <row r="216" spans="21:37" x14ac:dyDescent="0.25">
      <c r="U216" s="77" t="s">
        <v>405</v>
      </c>
      <c r="V216" s="78" t="s">
        <v>458</v>
      </c>
      <c r="W216" s="77" t="s">
        <v>25</v>
      </c>
      <c r="X216" s="77" t="s">
        <v>383</v>
      </c>
      <c r="Y216" s="77">
        <v>20</v>
      </c>
      <c r="Z216" s="77">
        <v>65</v>
      </c>
      <c r="AA216" s="79">
        <v>9.2200000000000006</v>
      </c>
      <c r="AB216" s="80">
        <v>12278</v>
      </c>
      <c r="AC216" s="80">
        <v>5083</v>
      </c>
      <c r="AD216" s="79">
        <v>2.5</v>
      </c>
      <c r="AE216" s="77">
        <v>70</v>
      </c>
      <c r="AF216" s="80">
        <v>79377</v>
      </c>
      <c r="AG216" s="77">
        <v>60</v>
      </c>
      <c r="AH216" s="81">
        <v>0.6</v>
      </c>
      <c r="AI216" s="77">
        <v>82</v>
      </c>
      <c r="AJ216" s="82">
        <v>41275</v>
      </c>
      <c r="AK216" s="78" t="s">
        <v>408</v>
      </c>
    </row>
    <row r="217" spans="21:37" x14ac:dyDescent="0.25">
      <c r="U217" s="77" t="s">
        <v>405</v>
      </c>
      <c r="V217" s="78" t="s">
        <v>459</v>
      </c>
      <c r="W217" s="77" t="s">
        <v>25</v>
      </c>
      <c r="X217" s="77" t="s">
        <v>383</v>
      </c>
      <c r="Y217" s="77">
        <v>20</v>
      </c>
      <c r="Z217" s="77">
        <v>85</v>
      </c>
      <c r="AA217" s="79">
        <v>10.39</v>
      </c>
      <c r="AB217" s="80">
        <v>15072</v>
      </c>
      <c r="AC217" s="80">
        <v>5575</v>
      </c>
      <c r="AD217" s="79">
        <v>2.42</v>
      </c>
      <c r="AE217" s="77">
        <v>62</v>
      </c>
      <c r="AF217" s="80">
        <v>85452</v>
      </c>
      <c r="AG217" s="77">
        <v>60</v>
      </c>
      <c r="AH217" s="81">
        <v>0.6</v>
      </c>
      <c r="AI217" s="77">
        <v>87</v>
      </c>
      <c r="AJ217" s="82">
        <v>41275</v>
      </c>
      <c r="AK217" s="78" t="s">
        <v>408</v>
      </c>
    </row>
    <row r="218" spans="21:37" x14ac:dyDescent="0.25">
      <c r="U218" s="77" t="s">
        <v>405</v>
      </c>
      <c r="V218" s="78" t="s">
        <v>460</v>
      </c>
      <c r="W218" s="77" t="s">
        <v>25</v>
      </c>
      <c r="X218" s="77" t="s">
        <v>383</v>
      </c>
      <c r="Y218" s="77">
        <v>20</v>
      </c>
      <c r="Z218" s="77">
        <v>65</v>
      </c>
      <c r="AA218" s="79">
        <v>9.08</v>
      </c>
      <c r="AB218" s="80">
        <v>11914</v>
      </c>
      <c r="AC218" s="80">
        <v>4838</v>
      </c>
      <c r="AD218" s="79">
        <v>2.44</v>
      </c>
      <c r="AE218" s="77">
        <v>52</v>
      </c>
      <c r="AF218" s="80">
        <v>78806</v>
      </c>
      <c r="AG218" s="77">
        <v>60</v>
      </c>
      <c r="AH218" s="81">
        <v>0.66</v>
      </c>
      <c r="AI218" s="77">
        <v>91</v>
      </c>
      <c r="AJ218" s="82">
        <v>40940</v>
      </c>
      <c r="AK218" s="78" t="s">
        <v>408</v>
      </c>
    </row>
    <row r="219" spans="21:37" x14ac:dyDescent="0.25">
      <c r="U219" s="77" t="s">
        <v>405</v>
      </c>
      <c r="V219" s="78" t="s">
        <v>461</v>
      </c>
      <c r="W219" s="77" t="s">
        <v>25</v>
      </c>
      <c r="X219" s="77" t="s">
        <v>383</v>
      </c>
      <c r="Y219" s="77">
        <v>20</v>
      </c>
      <c r="Z219" s="77">
        <v>85</v>
      </c>
      <c r="AA219" s="79">
        <v>10.11</v>
      </c>
      <c r="AB219" s="80">
        <v>15039</v>
      </c>
      <c r="AC219" s="80">
        <v>6075</v>
      </c>
      <c r="AD219" s="79">
        <v>2.33</v>
      </c>
      <c r="AE219" s="77">
        <v>40</v>
      </c>
      <c r="AF219" s="80">
        <v>88009</v>
      </c>
      <c r="AG219" s="77">
        <v>60</v>
      </c>
      <c r="AH219" s="81">
        <v>0.66</v>
      </c>
      <c r="AI219" s="77">
        <v>100</v>
      </c>
      <c r="AJ219" s="82">
        <v>40940</v>
      </c>
      <c r="AK219" s="78" t="s">
        <v>408</v>
      </c>
    </row>
    <row r="220" spans="21:37" x14ac:dyDescent="0.25">
      <c r="U220" s="77" t="s">
        <v>405</v>
      </c>
      <c r="V220" s="78" t="s">
        <v>469</v>
      </c>
      <c r="W220" s="77" t="s">
        <v>25</v>
      </c>
      <c r="X220" s="77" t="s">
        <v>382</v>
      </c>
      <c r="Y220" s="77">
        <v>14</v>
      </c>
      <c r="Z220" s="77">
        <v>35</v>
      </c>
      <c r="AA220" s="79">
        <v>8.5</v>
      </c>
      <c r="AB220" s="80">
        <v>9785</v>
      </c>
      <c r="AC220" s="80">
        <v>7296</v>
      </c>
      <c r="AD220" s="79">
        <v>2.4500000000000002</v>
      </c>
      <c r="AE220" s="77">
        <v>43</v>
      </c>
      <c r="AF220" s="80">
        <v>66400</v>
      </c>
      <c r="AG220" s="77" t="s">
        <v>125</v>
      </c>
      <c r="AH220" s="81">
        <v>0.5</v>
      </c>
      <c r="AI220" s="77">
        <v>57</v>
      </c>
      <c r="AJ220" s="82">
        <v>42811</v>
      </c>
      <c r="AK220" s="78" t="s">
        <v>408</v>
      </c>
    </row>
    <row r="221" spans="21:37" x14ac:dyDescent="0.25">
      <c r="U221" s="77" t="s">
        <v>405</v>
      </c>
      <c r="V221" s="78" t="s">
        <v>470</v>
      </c>
      <c r="W221" s="77" t="s">
        <v>25</v>
      </c>
      <c r="X221" s="77" t="s">
        <v>382</v>
      </c>
      <c r="Y221" s="77">
        <v>14</v>
      </c>
      <c r="Z221" s="77">
        <v>45</v>
      </c>
      <c r="AA221" s="79">
        <v>7.25</v>
      </c>
      <c r="AB221" s="80">
        <v>8602</v>
      </c>
      <c r="AC221" s="80">
        <v>4365</v>
      </c>
      <c r="AD221" s="79">
        <v>2.33</v>
      </c>
      <c r="AE221" s="77">
        <v>16</v>
      </c>
      <c r="AF221" s="80">
        <v>64350</v>
      </c>
      <c r="AG221" s="77">
        <v>70</v>
      </c>
      <c r="AH221" s="81">
        <v>0.61</v>
      </c>
      <c r="AI221" s="77">
        <v>69</v>
      </c>
      <c r="AJ221" s="82">
        <v>40513</v>
      </c>
      <c r="AK221" s="78" t="s">
        <v>408</v>
      </c>
    </row>
    <row r="222" spans="21:37" x14ac:dyDescent="0.25">
      <c r="U222" s="77" t="s">
        <v>405</v>
      </c>
      <c r="V222" s="78" t="s">
        <v>471</v>
      </c>
      <c r="W222" s="77" t="s">
        <v>25</v>
      </c>
      <c r="X222" s="77" t="s">
        <v>382</v>
      </c>
      <c r="Y222" s="77">
        <v>14</v>
      </c>
      <c r="Z222" s="77">
        <v>45</v>
      </c>
      <c r="AA222" s="79">
        <v>7</v>
      </c>
      <c r="AB222" s="80">
        <v>8192</v>
      </c>
      <c r="AC222" s="80">
        <v>4636</v>
      </c>
      <c r="AD222" s="79">
        <v>2.15</v>
      </c>
      <c r="AE222" s="77">
        <v>10</v>
      </c>
      <c r="AF222" s="80">
        <v>69287</v>
      </c>
      <c r="AG222" s="77">
        <v>60</v>
      </c>
      <c r="AH222" s="81">
        <v>0.65</v>
      </c>
      <c r="AI222" s="77">
        <v>78</v>
      </c>
      <c r="AJ222" s="82">
        <v>40940</v>
      </c>
      <c r="AK222" s="78" t="s">
        <v>408</v>
      </c>
    </row>
    <row r="223" spans="21:37" x14ac:dyDescent="0.25">
      <c r="U223" s="77" t="s">
        <v>405</v>
      </c>
      <c r="V223" s="78" t="s">
        <v>475</v>
      </c>
      <c r="W223" s="77" t="s">
        <v>25</v>
      </c>
      <c r="X223" s="77" t="s">
        <v>382</v>
      </c>
      <c r="Y223" s="77">
        <v>14</v>
      </c>
      <c r="Z223" s="77">
        <v>50</v>
      </c>
      <c r="AA223" s="79">
        <v>7.58</v>
      </c>
      <c r="AB223" s="80">
        <v>11117</v>
      </c>
      <c r="AC223" s="80">
        <v>8386</v>
      </c>
      <c r="AD223" s="79">
        <v>2.2999999999999998</v>
      </c>
      <c r="AE223" s="77">
        <v>13</v>
      </c>
      <c r="AF223" s="80">
        <v>81513</v>
      </c>
      <c r="AG223" s="77">
        <v>10</v>
      </c>
      <c r="AH223" s="81">
        <v>0.52</v>
      </c>
      <c r="AI223" s="77">
        <v>72</v>
      </c>
      <c r="AJ223" s="82">
        <v>38565</v>
      </c>
      <c r="AK223" s="78" t="s">
        <v>408</v>
      </c>
    </row>
    <row r="224" spans="21:37" x14ac:dyDescent="0.25">
      <c r="U224" s="77" t="s">
        <v>405</v>
      </c>
      <c r="V224" s="78" t="s">
        <v>476</v>
      </c>
      <c r="W224" s="77" t="s">
        <v>25</v>
      </c>
      <c r="X224" s="77" t="s">
        <v>383</v>
      </c>
      <c r="Y224" s="77">
        <v>18</v>
      </c>
      <c r="Z224" s="77">
        <v>80</v>
      </c>
      <c r="AA224" s="79">
        <v>8.5399999999999991</v>
      </c>
      <c r="AB224" s="80">
        <v>16362</v>
      </c>
      <c r="AC224" s="80">
        <v>10242</v>
      </c>
      <c r="AD224" s="79">
        <v>2.4700000000000002</v>
      </c>
      <c r="AE224" s="77">
        <v>20</v>
      </c>
      <c r="AF224" s="80">
        <v>121042</v>
      </c>
      <c r="AG224" s="77">
        <v>20</v>
      </c>
      <c r="AH224" s="81">
        <v>0.52</v>
      </c>
      <c r="AI224" s="77">
        <v>107</v>
      </c>
      <c r="AJ224" s="82">
        <v>38565</v>
      </c>
      <c r="AK224" s="78" t="s">
        <v>408</v>
      </c>
    </row>
    <row r="228" spans="21:37" x14ac:dyDescent="0.25">
      <c r="U228" s="176" t="s">
        <v>1499</v>
      </c>
      <c r="X228" s="169" t="s">
        <v>479</v>
      </c>
      <c r="Y228" s="130">
        <f>COUNTA(Y$236:Y$254)</f>
        <v>19</v>
      </c>
      <c r="Z228" s="130">
        <f t="shared" ref="Z228:AI228" si="21">COUNTA(Z$236:Z$254)</f>
        <v>19</v>
      </c>
      <c r="AA228" s="130">
        <f t="shared" si="21"/>
        <v>19</v>
      </c>
      <c r="AB228" s="130">
        <f t="shared" si="21"/>
        <v>19</v>
      </c>
      <c r="AC228" s="130">
        <f t="shared" si="21"/>
        <v>19</v>
      </c>
      <c r="AD228" s="130">
        <f t="shared" si="21"/>
        <v>19</v>
      </c>
      <c r="AE228" s="130">
        <f t="shared" si="21"/>
        <v>19</v>
      </c>
      <c r="AF228" s="130">
        <f t="shared" si="21"/>
        <v>19</v>
      </c>
      <c r="AG228" s="130">
        <f t="shared" si="21"/>
        <v>19</v>
      </c>
      <c r="AH228" s="130">
        <f t="shared" si="21"/>
        <v>19</v>
      </c>
      <c r="AI228" s="130">
        <f t="shared" si="21"/>
        <v>19</v>
      </c>
    </row>
    <row r="229" spans="21:37" x14ac:dyDescent="0.25">
      <c r="X229" s="169" t="s">
        <v>480</v>
      </c>
      <c r="Y229" s="214">
        <f>AVERAGE(Y$236:Y$254)</f>
        <v>16.105263157894736</v>
      </c>
      <c r="Z229" s="214">
        <f t="shared" ref="Z229:AI229" si="22">AVERAGE(Z$236:Z$254)</f>
        <v>60.157894736842103</v>
      </c>
      <c r="AA229" s="214">
        <f t="shared" si="22"/>
        <v>11.62263157894737</v>
      </c>
      <c r="AB229" s="214">
        <f t="shared" si="22"/>
        <v>18930</v>
      </c>
      <c r="AC229" s="214">
        <f t="shared" si="22"/>
        <v>15034.526315789473</v>
      </c>
      <c r="AD229" s="214">
        <f t="shared" si="22"/>
        <v>2.6068421052631576</v>
      </c>
      <c r="AE229" s="214">
        <f t="shared" si="22"/>
        <v>41.368421052631582</v>
      </c>
      <c r="AF229" s="214">
        <f t="shared" si="22"/>
        <v>104602.15789473684</v>
      </c>
      <c r="AG229" s="214">
        <f t="shared" si="22"/>
        <v>28.727272727272727</v>
      </c>
      <c r="AH229" s="461">
        <f t="shared" si="22"/>
        <v>0.40400000000000003</v>
      </c>
      <c r="AI229" s="214">
        <f t="shared" si="22"/>
        <v>75.684210526315795</v>
      </c>
    </row>
    <row r="230" spans="21:37" x14ac:dyDescent="0.25">
      <c r="X230" s="169" t="s">
        <v>375</v>
      </c>
      <c r="Y230" s="214">
        <f>MEDIAN(Y$236:Y$254)</f>
        <v>14</v>
      </c>
      <c r="Z230" s="214">
        <f t="shared" ref="Z230:AI230" si="23">MEDIAN(Z$236:Z$254)</f>
        <v>50</v>
      </c>
      <c r="AA230" s="214">
        <f t="shared" si="23"/>
        <v>10.19</v>
      </c>
      <c r="AB230" s="214">
        <f t="shared" si="23"/>
        <v>17523</v>
      </c>
      <c r="AC230" s="214">
        <f t="shared" si="23"/>
        <v>14522</v>
      </c>
      <c r="AD230" s="214">
        <f t="shared" si="23"/>
        <v>2.64</v>
      </c>
      <c r="AE230" s="214">
        <f t="shared" si="23"/>
        <v>24</v>
      </c>
      <c r="AF230" s="214">
        <f t="shared" si="23"/>
        <v>98258</v>
      </c>
      <c r="AG230" s="214">
        <f t="shared" si="23"/>
        <v>20</v>
      </c>
      <c r="AH230" s="461">
        <f t="shared" si="23"/>
        <v>0.41</v>
      </c>
      <c r="AI230" s="214">
        <f t="shared" si="23"/>
        <v>68</v>
      </c>
    </row>
    <row r="231" spans="21:37" x14ac:dyDescent="0.25">
      <c r="X231" s="169" t="s">
        <v>376</v>
      </c>
      <c r="Y231" s="214">
        <f>MIN(Y$236:Y$254)</f>
        <v>14</v>
      </c>
      <c r="Z231" s="214">
        <f t="shared" ref="Z231:AI231" si="24">MIN(Z$236:Z$254)</f>
        <v>25</v>
      </c>
      <c r="AA231" s="214">
        <f t="shared" si="24"/>
        <v>7.78</v>
      </c>
      <c r="AB231" s="214">
        <f t="shared" si="24"/>
        <v>11841</v>
      </c>
      <c r="AC231" s="214">
        <f t="shared" si="24"/>
        <v>9403</v>
      </c>
      <c r="AD231" s="214">
        <f t="shared" si="24"/>
        <v>2.2999999999999998</v>
      </c>
      <c r="AE231" s="214">
        <f t="shared" si="24"/>
        <v>8</v>
      </c>
      <c r="AF231" s="214">
        <f t="shared" si="24"/>
        <v>47219</v>
      </c>
      <c r="AG231" s="214">
        <f t="shared" si="24"/>
        <v>0</v>
      </c>
      <c r="AH231" s="461">
        <f t="shared" si="24"/>
        <v>0.24</v>
      </c>
      <c r="AI231" s="214">
        <f t="shared" si="24"/>
        <v>23</v>
      </c>
    </row>
    <row r="232" spans="21:37" x14ac:dyDescent="0.25">
      <c r="X232" s="169" t="s">
        <v>377</v>
      </c>
      <c r="Y232" s="214">
        <f>MAX(Y$236:Y$254)</f>
        <v>24</v>
      </c>
      <c r="Z232" s="214">
        <f t="shared" ref="Z232:AI232" si="25">MAX(Z$236:Z$254)</f>
        <v>150</v>
      </c>
      <c r="AA232" s="214">
        <f t="shared" si="25"/>
        <v>20.8</v>
      </c>
      <c r="AB232" s="214">
        <f t="shared" si="25"/>
        <v>34283</v>
      </c>
      <c r="AC232" s="214">
        <f t="shared" si="25"/>
        <v>29039</v>
      </c>
      <c r="AD232" s="214">
        <f t="shared" si="25"/>
        <v>2.8</v>
      </c>
      <c r="AE232" s="214">
        <f t="shared" si="25"/>
        <v>169</v>
      </c>
      <c r="AF232" s="214">
        <f t="shared" si="25"/>
        <v>157760</v>
      </c>
      <c r="AG232" s="214">
        <f t="shared" si="25"/>
        <v>199</v>
      </c>
      <c r="AH232" s="461">
        <f t="shared" si="25"/>
        <v>0.52400000000000002</v>
      </c>
      <c r="AI232" s="214">
        <f t="shared" si="25"/>
        <v>146</v>
      </c>
    </row>
    <row r="234" spans="21:37" ht="15.75" thickBot="1" x14ac:dyDescent="0.3"/>
    <row r="235" spans="21:37" ht="75.75" thickBot="1" x14ac:dyDescent="0.3">
      <c r="U235" s="64" t="s">
        <v>388</v>
      </c>
      <c r="V235" s="65" t="s">
        <v>389</v>
      </c>
      <c r="W235" s="66" t="s">
        <v>390</v>
      </c>
      <c r="X235" s="66" t="s">
        <v>391</v>
      </c>
      <c r="Y235" s="66" t="s">
        <v>392</v>
      </c>
      <c r="Z235" s="66" t="s">
        <v>393</v>
      </c>
      <c r="AA235" s="67" t="s">
        <v>394</v>
      </c>
      <c r="AB235" s="68" t="s">
        <v>395</v>
      </c>
      <c r="AC235" s="69" t="s">
        <v>396</v>
      </c>
      <c r="AD235" s="70" t="s">
        <v>397</v>
      </c>
      <c r="AE235" s="71" t="s">
        <v>398</v>
      </c>
      <c r="AF235" s="72" t="s">
        <v>399</v>
      </c>
      <c r="AG235" s="73" t="s">
        <v>400</v>
      </c>
      <c r="AH235" s="72" t="s">
        <v>401</v>
      </c>
      <c r="AI235" s="74" t="s">
        <v>402</v>
      </c>
      <c r="AJ235" s="75" t="s">
        <v>403</v>
      </c>
      <c r="AK235" s="76" t="s">
        <v>404</v>
      </c>
    </row>
    <row r="236" spans="21:37" x14ac:dyDescent="0.25">
      <c r="U236" s="77" t="s">
        <v>405</v>
      </c>
      <c r="V236" s="78" t="s">
        <v>413</v>
      </c>
      <c r="W236" s="77" t="s">
        <v>25</v>
      </c>
      <c r="X236" s="77" t="s">
        <v>383</v>
      </c>
      <c r="Y236" s="77">
        <v>18</v>
      </c>
      <c r="Z236" s="77">
        <v>50</v>
      </c>
      <c r="AA236" s="79">
        <v>8.08</v>
      </c>
      <c r="AB236" s="80">
        <v>14503</v>
      </c>
      <c r="AC236" s="80">
        <v>14579</v>
      </c>
      <c r="AD236" s="79">
        <v>2.73</v>
      </c>
      <c r="AE236" s="77">
        <v>22</v>
      </c>
      <c r="AF236" s="80">
        <v>106062</v>
      </c>
      <c r="AG236" s="77">
        <v>20</v>
      </c>
      <c r="AH236" s="81">
        <v>0.52</v>
      </c>
      <c r="AI236" s="77">
        <v>97</v>
      </c>
      <c r="AJ236" s="82">
        <v>40544</v>
      </c>
      <c r="AK236" s="78" t="s">
        <v>414</v>
      </c>
    </row>
    <row r="237" spans="21:37" x14ac:dyDescent="0.25">
      <c r="U237" s="77" t="s">
        <v>405</v>
      </c>
      <c r="V237" s="78" t="s">
        <v>422</v>
      </c>
      <c r="W237" s="77" t="s">
        <v>25</v>
      </c>
      <c r="X237" s="77" t="s">
        <v>383</v>
      </c>
      <c r="Y237" s="77">
        <v>18</v>
      </c>
      <c r="Z237" s="77">
        <v>75</v>
      </c>
      <c r="AA237" s="79">
        <v>12.1</v>
      </c>
      <c r="AB237" s="80">
        <v>21957</v>
      </c>
      <c r="AC237" s="80">
        <v>23652</v>
      </c>
      <c r="AD237" s="79">
        <v>2.72</v>
      </c>
      <c r="AE237" s="77">
        <v>25</v>
      </c>
      <c r="AF237" s="80">
        <v>111084</v>
      </c>
      <c r="AG237" s="77">
        <v>31</v>
      </c>
      <c r="AH237" s="81">
        <v>0.51</v>
      </c>
      <c r="AI237" s="77">
        <v>96</v>
      </c>
      <c r="AJ237" s="82">
        <v>39539</v>
      </c>
      <c r="AK237" s="78" t="s">
        <v>414</v>
      </c>
    </row>
    <row r="238" spans="21:37" x14ac:dyDescent="0.25">
      <c r="U238" s="77" t="s">
        <v>405</v>
      </c>
      <c r="V238" s="78" t="s">
        <v>423</v>
      </c>
      <c r="W238" s="77" t="s">
        <v>25</v>
      </c>
      <c r="X238" s="77" t="s">
        <v>383</v>
      </c>
      <c r="Y238" s="77">
        <v>18</v>
      </c>
      <c r="Z238" s="77">
        <v>75</v>
      </c>
      <c r="AA238" s="79">
        <v>16.5</v>
      </c>
      <c r="AB238" s="80">
        <v>23138</v>
      </c>
      <c r="AC238" s="80">
        <v>29039</v>
      </c>
      <c r="AD238" s="79">
        <v>2.8</v>
      </c>
      <c r="AE238" s="77">
        <v>59</v>
      </c>
      <c r="AF238" s="80">
        <v>111333</v>
      </c>
      <c r="AG238" s="80">
        <v>199</v>
      </c>
      <c r="AH238" s="81">
        <v>0.48</v>
      </c>
      <c r="AI238" s="77">
        <v>95</v>
      </c>
      <c r="AJ238" s="82">
        <v>38930</v>
      </c>
      <c r="AK238" s="78" t="s">
        <v>414</v>
      </c>
    </row>
    <row r="239" spans="21:37" x14ac:dyDescent="0.25">
      <c r="U239" s="77" t="s">
        <v>405</v>
      </c>
      <c r="V239" s="78" t="s">
        <v>432</v>
      </c>
      <c r="W239" s="77" t="s">
        <v>25</v>
      </c>
      <c r="X239" s="77" t="s">
        <v>383</v>
      </c>
      <c r="Y239" s="77">
        <v>24</v>
      </c>
      <c r="Z239" s="77">
        <v>150</v>
      </c>
      <c r="AA239" s="79">
        <v>20.8</v>
      </c>
      <c r="AB239" s="80">
        <v>34283</v>
      </c>
      <c r="AC239" s="80">
        <v>15356</v>
      </c>
      <c r="AD239" s="79">
        <v>2.5299999999999998</v>
      </c>
      <c r="AE239" s="77">
        <v>46</v>
      </c>
      <c r="AF239" s="80">
        <v>157760</v>
      </c>
      <c r="AG239" s="77">
        <v>22</v>
      </c>
      <c r="AH239" s="81">
        <v>0.52</v>
      </c>
      <c r="AI239" s="77">
        <v>146</v>
      </c>
      <c r="AJ239" s="82">
        <v>39356</v>
      </c>
      <c r="AK239" s="78" t="s">
        <v>414</v>
      </c>
    </row>
    <row r="240" spans="21:37" x14ac:dyDescent="0.25">
      <c r="U240" s="77" t="s">
        <v>405</v>
      </c>
      <c r="V240" s="78" t="s">
        <v>434</v>
      </c>
      <c r="W240" s="77" t="s">
        <v>25</v>
      </c>
      <c r="X240" s="77" t="s">
        <v>382</v>
      </c>
      <c r="Y240" s="77">
        <v>14</v>
      </c>
      <c r="Z240" s="77">
        <v>50</v>
      </c>
      <c r="AA240" s="79">
        <v>7.78</v>
      </c>
      <c r="AB240" s="80">
        <v>12354</v>
      </c>
      <c r="AC240" s="80">
        <v>9403</v>
      </c>
      <c r="AD240" s="79">
        <v>2.58</v>
      </c>
      <c r="AE240" s="77">
        <v>57</v>
      </c>
      <c r="AF240" s="80">
        <v>80609</v>
      </c>
      <c r="AG240" s="77">
        <v>24</v>
      </c>
      <c r="AH240" s="81">
        <v>0.36</v>
      </c>
      <c r="AI240" s="77">
        <v>51</v>
      </c>
      <c r="AJ240" s="82">
        <v>42200</v>
      </c>
      <c r="AK240" s="78" t="s">
        <v>414</v>
      </c>
    </row>
    <row r="241" spans="21:37" x14ac:dyDescent="0.25">
      <c r="U241" s="77" t="s">
        <v>405</v>
      </c>
      <c r="V241" s="78" t="s">
        <v>441</v>
      </c>
      <c r="W241" s="77" t="s">
        <v>25</v>
      </c>
      <c r="X241" s="77" t="s">
        <v>382</v>
      </c>
      <c r="Y241" s="77">
        <v>14</v>
      </c>
      <c r="Z241" s="77">
        <v>50</v>
      </c>
      <c r="AA241" s="77">
        <v>8.92</v>
      </c>
      <c r="AB241" s="80">
        <v>17516</v>
      </c>
      <c r="AC241" s="80">
        <v>14955</v>
      </c>
      <c r="AD241" s="79">
        <v>2.66</v>
      </c>
      <c r="AE241" s="77">
        <v>8</v>
      </c>
      <c r="AF241" s="80">
        <v>113939</v>
      </c>
      <c r="AG241" s="77">
        <v>0</v>
      </c>
      <c r="AH241" s="81">
        <v>0.32</v>
      </c>
      <c r="AI241" s="77">
        <v>64</v>
      </c>
      <c r="AJ241" s="82">
        <v>41548</v>
      </c>
      <c r="AK241" s="78" t="s">
        <v>414</v>
      </c>
    </row>
    <row r="242" spans="21:37" x14ac:dyDescent="0.25">
      <c r="U242" s="77" t="s">
        <v>405</v>
      </c>
      <c r="V242" s="78" t="s">
        <v>444</v>
      </c>
      <c r="W242" s="77" t="s">
        <v>25</v>
      </c>
      <c r="X242" s="77" t="s">
        <v>382</v>
      </c>
      <c r="Y242" s="77">
        <v>14</v>
      </c>
      <c r="Z242" s="77">
        <v>25</v>
      </c>
      <c r="AA242" s="77">
        <v>14.35</v>
      </c>
      <c r="AB242" s="80">
        <v>11841</v>
      </c>
      <c r="AC242" s="80">
        <v>10791</v>
      </c>
      <c r="AD242" s="79">
        <v>2.42</v>
      </c>
      <c r="AE242" s="77">
        <v>169</v>
      </c>
      <c r="AF242" s="80">
        <v>47219</v>
      </c>
      <c r="AG242" s="77">
        <v>0</v>
      </c>
      <c r="AH242" s="81">
        <v>0.28999999999999998</v>
      </c>
      <c r="AI242" s="77">
        <v>23</v>
      </c>
      <c r="AJ242" s="82">
        <v>41518</v>
      </c>
      <c r="AK242" s="78" t="s">
        <v>414</v>
      </c>
    </row>
    <row r="243" spans="21:37" x14ac:dyDescent="0.25">
      <c r="U243" s="77" t="s">
        <v>405</v>
      </c>
      <c r="V243" s="78" t="s">
        <v>462</v>
      </c>
      <c r="W243" s="77" t="s">
        <v>25</v>
      </c>
      <c r="X243" s="77" t="s">
        <v>382</v>
      </c>
      <c r="Y243" s="77">
        <v>14</v>
      </c>
      <c r="Z243" s="77">
        <v>50</v>
      </c>
      <c r="AA243" s="79">
        <v>10.4</v>
      </c>
      <c r="AB243" s="80">
        <v>13790</v>
      </c>
      <c r="AC243" s="80">
        <v>12829</v>
      </c>
      <c r="AD243" s="79">
        <v>2.65</v>
      </c>
      <c r="AE243" s="77">
        <v>13</v>
      </c>
      <c r="AF243" s="80">
        <v>87760</v>
      </c>
      <c r="AG243" s="77" t="s">
        <v>125</v>
      </c>
      <c r="AH243" s="81">
        <v>0.41</v>
      </c>
      <c r="AI243" s="77">
        <v>63</v>
      </c>
      <c r="AJ243" s="82">
        <v>36861</v>
      </c>
      <c r="AK243" s="78" t="s">
        <v>414</v>
      </c>
    </row>
    <row r="244" spans="21:37" x14ac:dyDescent="0.25">
      <c r="U244" s="77" t="s">
        <v>405</v>
      </c>
      <c r="V244" s="78" t="s">
        <v>463</v>
      </c>
      <c r="W244" s="77" t="s">
        <v>25</v>
      </c>
      <c r="X244" s="77" t="s">
        <v>382</v>
      </c>
      <c r="Y244" s="77">
        <v>14</v>
      </c>
      <c r="Z244" s="77">
        <v>50</v>
      </c>
      <c r="AA244" s="79">
        <v>8.3000000000000007</v>
      </c>
      <c r="AB244" s="80">
        <v>15426</v>
      </c>
      <c r="AC244" s="80">
        <v>14522</v>
      </c>
      <c r="AD244" s="79">
        <v>2.2999999999999998</v>
      </c>
      <c r="AE244" s="77">
        <v>12</v>
      </c>
      <c r="AF244" s="80">
        <v>97190</v>
      </c>
      <c r="AG244" s="77" t="s">
        <v>125</v>
      </c>
      <c r="AH244" s="81">
        <v>0.42</v>
      </c>
      <c r="AI244" s="77">
        <v>72</v>
      </c>
      <c r="AJ244" s="82">
        <v>36861</v>
      </c>
      <c r="AK244" s="78" t="s">
        <v>414</v>
      </c>
    </row>
    <row r="245" spans="21:37" x14ac:dyDescent="0.25">
      <c r="U245" s="77" t="s">
        <v>405</v>
      </c>
      <c r="V245" s="78" t="s">
        <v>464</v>
      </c>
      <c r="W245" s="77" t="s">
        <v>25</v>
      </c>
      <c r="X245" s="77" t="s">
        <v>383</v>
      </c>
      <c r="Y245" s="77">
        <v>20</v>
      </c>
      <c r="Z245" s="77">
        <v>70</v>
      </c>
      <c r="AA245" s="79">
        <v>8.8000000000000007</v>
      </c>
      <c r="AB245" s="80">
        <v>20446</v>
      </c>
      <c r="AC245" s="80">
        <v>18298</v>
      </c>
      <c r="AD245" s="79">
        <v>2.64</v>
      </c>
      <c r="AE245" s="77">
        <v>19</v>
      </c>
      <c r="AF245" s="80">
        <v>133828</v>
      </c>
      <c r="AG245" s="77" t="s">
        <v>125</v>
      </c>
      <c r="AH245" s="81">
        <v>0.44</v>
      </c>
      <c r="AI245" s="77">
        <v>101</v>
      </c>
      <c r="AJ245" s="82">
        <v>36861</v>
      </c>
      <c r="AK245" s="78" t="s">
        <v>414</v>
      </c>
    </row>
    <row r="246" spans="21:37" x14ac:dyDescent="0.25">
      <c r="U246" s="77" t="s">
        <v>405</v>
      </c>
      <c r="V246" s="78" t="s">
        <v>465</v>
      </c>
      <c r="W246" s="77" t="s">
        <v>25</v>
      </c>
      <c r="X246" s="77" t="s">
        <v>383</v>
      </c>
      <c r="Y246" s="77">
        <v>20</v>
      </c>
      <c r="Z246" s="77">
        <v>90</v>
      </c>
      <c r="AA246" s="79">
        <v>10.7</v>
      </c>
      <c r="AB246" s="80">
        <v>26889</v>
      </c>
      <c r="AC246" s="80">
        <v>19273</v>
      </c>
      <c r="AD246" s="79">
        <v>2.62</v>
      </c>
      <c r="AE246" s="77">
        <v>13</v>
      </c>
      <c r="AF246" s="80">
        <v>141566</v>
      </c>
      <c r="AG246" s="77" t="s">
        <v>125</v>
      </c>
      <c r="AH246" s="81">
        <v>0.43</v>
      </c>
      <c r="AI246" s="77">
        <v>106</v>
      </c>
      <c r="AJ246" s="82">
        <v>36861</v>
      </c>
      <c r="AK246" s="78" t="s">
        <v>414</v>
      </c>
    </row>
    <row r="247" spans="21:37" x14ac:dyDescent="0.25">
      <c r="U247" s="77" t="s">
        <v>405</v>
      </c>
      <c r="V247" s="78" t="s">
        <v>466</v>
      </c>
      <c r="W247" s="77" t="s">
        <v>25</v>
      </c>
      <c r="X247" s="77" t="s">
        <v>382</v>
      </c>
      <c r="Y247" s="77">
        <v>14</v>
      </c>
      <c r="Z247" s="77">
        <v>50</v>
      </c>
      <c r="AA247" s="79">
        <v>10.7</v>
      </c>
      <c r="AB247" s="80">
        <v>17140</v>
      </c>
      <c r="AC247" s="80">
        <v>13180</v>
      </c>
      <c r="AD247" s="79">
        <v>2.75</v>
      </c>
      <c r="AE247" s="77">
        <v>31</v>
      </c>
      <c r="AF247" s="80">
        <v>87680</v>
      </c>
      <c r="AG247" s="77" t="s">
        <v>125</v>
      </c>
      <c r="AH247" s="81">
        <v>0.36</v>
      </c>
      <c r="AI247" s="77">
        <v>55</v>
      </c>
      <c r="AJ247" s="82">
        <v>36861</v>
      </c>
      <c r="AK247" s="78" t="s">
        <v>414</v>
      </c>
    </row>
    <row r="248" spans="21:37" x14ac:dyDescent="0.25">
      <c r="U248" s="77" t="s">
        <v>405</v>
      </c>
      <c r="V248" s="78" t="s">
        <v>467</v>
      </c>
      <c r="W248" s="77" t="s">
        <v>25</v>
      </c>
      <c r="X248" s="77" t="s">
        <v>382</v>
      </c>
      <c r="Y248" s="77">
        <v>14</v>
      </c>
      <c r="Z248" s="77">
        <v>50</v>
      </c>
      <c r="AA248" s="79">
        <v>9</v>
      </c>
      <c r="AB248" s="80">
        <v>17552</v>
      </c>
      <c r="AC248" s="80">
        <v>12384</v>
      </c>
      <c r="AD248" s="79">
        <v>2.42</v>
      </c>
      <c r="AE248" s="77">
        <v>14</v>
      </c>
      <c r="AF248" s="80">
        <v>91460</v>
      </c>
      <c r="AG248" s="77" t="s">
        <v>125</v>
      </c>
      <c r="AH248" s="81">
        <v>0.42</v>
      </c>
      <c r="AI248" s="77">
        <v>68</v>
      </c>
      <c r="AJ248" s="82">
        <v>36861</v>
      </c>
      <c r="AK248" s="78" t="s">
        <v>414</v>
      </c>
    </row>
    <row r="249" spans="21:37" x14ac:dyDescent="0.25">
      <c r="U249" s="77" t="s">
        <v>405</v>
      </c>
      <c r="V249" s="78" t="s">
        <v>468</v>
      </c>
      <c r="W249" s="77" t="s">
        <v>25</v>
      </c>
      <c r="X249" s="77" t="s">
        <v>383</v>
      </c>
      <c r="Y249" s="77">
        <v>20</v>
      </c>
      <c r="Z249" s="77">
        <v>70</v>
      </c>
      <c r="AA249" s="79">
        <v>8.6</v>
      </c>
      <c r="AB249" s="80">
        <v>21469</v>
      </c>
      <c r="AC249" s="80">
        <v>14875</v>
      </c>
      <c r="AD249" s="79">
        <v>2.72</v>
      </c>
      <c r="AE249" s="77">
        <v>14</v>
      </c>
      <c r="AF249" s="80">
        <v>145195</v>
      </c>
      <c r="AG249" s="77" t="s">
        <v>125</v>
      </c>
      <c r="AH249" s="81">
        <v>0.39</v>
      </c>
      <c r="AI249" s="77">
        <v>101</v>
      </c>
      <c r="AJ249" s="82">
        <v>36861</v>
      </c>
      <c r="AK249" s="78" t="s">
        <v>414</v>
      </c>
    </row>
    <row r="250" spans="21:37" x14ac:dyDescent="0.25">
      <c r="U250" s="77" t="s">
        <v>405</v>
      </c>
      <c r="V250" s="78" t="s">
        <v>472</v>
      </c>
      <c r="W250" s="77" t="s">
        <v>25</v>
      </c>
      <c r="X250" s="77" t="s">
        <v>382</v>
      </c>
      <c r="Y250" s="77">
        <v>14</v>
      </c>
      <c r="Z250" s="77">
        <v>50</v>
      </c>
      <c r="AA250" s="79">
        <v>18.329999999999998</v>
      </c>
      <c r="AB250" s="80">
        <v>20713</v>
      </c>
      <c r="AC250" s="80">
        <v>12103</v>
      </c>
      <c r="AD250" s="79">
        <v>2.58</v>
      </c>
      <c r="AE250" s="83">
        <v>24</v>
      </c>
      <c r="AF250" s="80">
        <v>93843</v>
      </c>
      <c r="AG250" s="77" t="s">
        <v>125</v>
      </c>
      <c r="AH250" s="81">
        <v>0.35</v>
      </c>
      <c r="AI250" s="77">
        <v>61</v>
      </c>
      <c r="AJ250" s="82">
        <v>37226</v>
      </c>
      <c r="AK250" s="78" t="s">
        <v>414</v>
      </c>
    </row>
    <row r="251" spans="21:37" x14ac:dyDescent="0.25">
      <c r="U251" s="77" t="s">
        <v>405</v>
      </c>
      <c r="V251" s="78" t="s">
        <v>473</v>
      </c>
      <c r="W251" s="77" t="s">
        <v>25</v>
      </c>
      <c r="X251" s="77" t="s">
        <v>382</v>
      </c>
      <c r="Y251" s="77">
        <v>14</v>
      </c>
      <c r="Z251" s="77">
        <v>48</v>
      </c>
      <c r="AA251" s="79">
        <v>10.19</v>
      </c>
      <c r="AB251" s="80">
        <v>17523</v>
      </c>
      <c r="AC251" s="80">
        <v>14251</v>
      </c>
      <c r="AD251" s="79">
        <v>2.41</v>
      </c>
      <c r="AE251" s="83">
        <v>52</v>
      </c>
      <c r="AF251" s="80">
        <v>98258</v>
      </c>
      <c r="AG251" s="77">
        <v>0</v>
      </c>
      <c r="AH251" s="81">
        <v>0.34499999999999997</v>
      </c>
      <c r="AI251" s="77">
        <v>55</v>
      </c>
      <c r="AJ251" s="82">
        <v>43299</v>
      </c>
      <c r="AK251" s="78" t="s">
        <v>414</v>
      </c>
    </row>
    <row r="252" spans="21:37" x14ac:dyDescent="0.25">
      <c r="U252" s="77" t="s">
        <v>405</v>
      </c>
      <c r="V252" s="78" t="s">
        <v>474</v>
      </c>
      <c r="W252" s="77" t="s">
        <v>25</v>
      </c>
      <c r="X252" s="77" t="s">
        <v>382</v>
      </c>
      <c r="Y252" s="77">
        <v>14</v>
      </c>
      <c r="Z252" s="77">
        <v>50</v>
      </c>
      <c r="AA252" s="79">
        <v>8.08</v>
      </c>
      <c r="AB252" s="80">
        <v>14503</v>
      </c>
      <c r="AC252" s="80">
        <v>14579</v>
      </c>
      <c r="AD252" s="79">
        <v>2.73</v>
      </c>
      <c r="AE252" s="77">
        <v>22</v>
      </c>
      <c r="AF252" s="80">
        <v>106062</v>
      </c>
      <c r="AG252" s="77">
        <v>20</v>
      </c>
      <c r="AH252" s="81">
        <v>0.52400000000000002</v>
      </c>
      <c r="AI252" s="77">
        <v>97</v>
      </c>
      <c r="AJ252" s="82">
        <v>40544</v>
      </c>
      <c r="AK252" s="78" t="s">
        <v>414</v>
      </c>
    </row>
    <row r="253" spans="21:37" x14ac:dyDescent="0.25">
      <c r="U253" s="86" t="s">
        <v>405</v>
      </c>
      <c r="V253" s="87" t="s">
        <v>477</v>
      </c>
      <c r="W253" s="86" t="s">
        <v>25</v>
      </c>
      <c r="X253" s="86" t="s">
        <v>382</v>
      </c>
      <c r="Y253" s="86">
        <v>14</v>
      </c>
      <c r="Z253" s="86">
        <v>40</v>
      </c>
      <c r="AA253" s="88">
        <v>9.56</v>
      </c>
      <c r="AB253" s="89">
        <v>16970</v>
      </c>
      <c r="AC253" s="89">
        <v>9523</v>
      </c>
      <c r="AD253" s="88">
        <v>2.58</v>
      </c>
      <c r="AE253" s="86">
        <v>125</v>
      </c>
      <c r="AF253" s="89">
        <v>93850</v>
      </c>
      <c r="AG253" s="86">
        <v>0</v>
      </c>
      <c r="AH253" s="90">
        <v>0.24</v>
      </c>
      <c r="AI253" s="86">
        <v>39</v>
      </c>
      <c r="AJ253" s="91">
        <v>42109</v>
      </c>
      <c r="AK253" s="87" t="s">
        <v>414</v>
      </c>
    </row>
    <row r="254" spans="21:37" x14ac:dyDescent="0.25">
      <c r="U254" s="86" t="s">
        <v>405</v>
      </c>
      <c r="V254" s="87" t="s">
        <v>478</v>
      </c>
      <c r="W254" s="86" t="s">
        <v>25</v>
      </c>
      <c r="X254" s="86" t="s">
        <v>382</v>
      </c>
      <c r="Y254" s="86">
        <v>14</v>
      </c>
      <c r="Z254" s="86">
        <v>50</v>
      </c>
      <c r="AA254" s="88">
        <v>19.64</v>
      </c>
      <c r="AB254" s="89">
        <v>21657</v>
      </c>
      <c r="AC254" s="89">
        <v>12064</v>
      </c>
      <c r="AD254" s="88">
        <v>2.69</v>
      </c>
      <c r="AE254" s="86">
        <v>61</v>
      </c>
      <c r="AF254" s="89">
        <v>82743</v>
      </c>
      <c r="AG254" s="86">
        <v>0</v>
      </c>
      <c r="AH254" s="90">
        <v>0.34699999999999998</v>
      </c>
      <c r="AI254" s="86">
        <v>48</v>
      </c>
      <c r="AJ254" s="91">
        <v>42109</v>
      </c>
      <c r="AK254" s="87" t="s">
        <v>414</v>
      </c>
    </row>
    <row r="258" spans="21:37" x14ac:dyDescent="0.25">
      <c r="U258" s="176" t="s">
        <v>1505</v>
      </c>
      <c r="X258" s="169" t="s">
        <v>479</v>
      </c>
      <c r="Y258" s="130">
        <f>COUNTA(Y$265:Y$284)</f>
        <v>20</v>
      </c>
      <c r="Z258" s="130">
        <f t="shared" ref="Z258:AI258" si="26">COUNTA(Z$265:Z$284)</f>
        <v>20</v>
      </c>
      <c r="AA258" s="130">
        <f t="shared" si="26"/>
        <v>20</v>
      </c>
      <c r="AB258" s="130">
        <f t="shared" si="26"/>
        <v>20</v>
      </c>
      <c r="AC258" s="130">
        <f t="shared" si="26"/>
        <v>20</v>
      </c>
      <c r="AD258" s="130">
        <f t="shared" si="26"/>
        <v>20</v>
      </c>
      <c r="AE258" s="130">
        <f t="shared" si="26"/>
        <v>20</v>
      </c>
      <c r="AF258" s="130">
        <f t="shared" si="26"/>
        <v>20</v>
      </c>
      <c r="AG258" s="130">
        <f t="shared" si="26"/>
        <v>20</v>
      </c>
      <c r="AH258" s="130">
        <f t="shared" si="26"/>
        <v>20</v>
      </c>
      <c r="AI258" s="130">
        <f t="shared" si="26"/>
        <v>20</v>
      </c>
    </row>
    <row r="259" spans="21:37" x14ac:dyDescent="0.25">
      <c r="X259" s="169" t="s">
        <v>480</v>
      </c>
      <c r="Y259" s="214">
        <f>AVERAGE(Y$265:Y$284)</f>
        <v>19.024999999999999</v>
      </c>
      <c r="Z259" s="214">
        <f t="shared" ref="Z259:AI259" si="27">AVERAGE(Z$265:Z$284)</f>
        <v>87.1</v>
      </c>
      <c r="AA259" s="214">
        <f t="shared" si="27"/>
        <v>12.614000000000001</v>
      </c>
      <c r="AB259" s="214">
        <f t="shared" si="27"/>
        <v>16897.5</v>
      </c>
      <c r="AC259" s="214">
        <f t="shared" si="27"/>
        <v>7427.5</v>
      </c>
      <c r="AD259" s="214">
        <f t="shared" si="27"/>
        <v>2.4885000000000002</v>
      </c>
      <c r="AE259" s="214">
        <f t="shared" si="27"/>
        <v>51.10526315789474</v>
      </c>
      <c r="AF259" s="214">
        <f t="shared" si="27"/>
        <v>91541.3</v>
      </c>
      <c r="AG259" s="214">
        <f t="shared" si="27"/>
        <v>91.333333333333329</v>
      </c>
      <c r="AH259" s="461">
        <f t="shared" si="27"/>
        <v>0.59345000000000003</v>
      </c>
      <c r="AI259" s="214">
        <f t="shared" si="27"/>
        <v>94.1</v>
      </c>
    </row>
    <row r="260" spans="21:37" x14ac:dyDescent="0.25">
      <c r="X260" s="169" t="s">
        <v>375</v>
      </c>
      <c r="Y260" s="214">
        <f>MEDIAN(Y$265:Y$284)</f>
        <v>18.25</v>
      </c>
      <c r="Z260" s="214">
        <f t="shared" ref="Z260:AI260" si="28">MEDIAN(Z$265:Z$284)</f>
        <v>80</v>
      </c>
      <c r="AA260" s="214">
        <f t="shared" si="28"/>
        <v>11.164999999999999</v>
      </c>
      <c r="AB260" s="214">
        <f t="shared" si="28"/>
        <v>16642.5</v>
      </c>
      <c r="AC260" s="214">
        <f t="shared" si="28"/>
        <v>6693</v>
      </c>
      <c r="AD260" s="214">
        <f t="shared" si="28"/>
        <v>2.4550000000000001</v>
      </c>
      <c r="AE260" s="214">
        <f t="shared" si="28"/>
        <v>49</v>
      </c>
      <c r="AF260" s="214">
        <f t="shared" si="28"/>
        <v>88075</v>
      </c>
      <c r="AG260" s="214">
        <f t="shared" si="28"/>
        <v>60</v>
      </c>
      <c r="AH260" s="461">
        <f t="shared" si="28"/>
        <v>0.6</v>
      </c>
      <c r="AI260" s="214">
        <f t="shared" si="28"/>
        <v>89</v>
      </c>
    </row>
    <row r="261" spans="21:37" x14ac:dyDescent="0.25">
      <c r="X261" s="169" t="s">
        <v>376</v>
      </c>
      <c r="Y261" s="214">
        <f>MIN(Y$265:Y$284)</f>
        <v>18</v>
      </c>
      <c r="Z261" s="214">
        <f t="shared" ref="Z261:AI261" si="29">MIN(Z$265:Z$284)</f>
        <v>60</v>
      </c>
      <c r="AA261" s="214">
        <f t="shared" si="29"/>
        <v>8.5399999999999991</v>
      </c>
      <c r="AB261" s="214">
        <f t="shared" si="29"/>
        <v>11914</v>
      </c>
      <c r="AC261" s="214">
        <f t="shared" si="29"/>
        <v>4825</v>
      </c>
      <c r="AD261" s="214">
        <f t="shared" si="29"/>
        <v>2.04</v>
      </c>
      <c r="AE261" s="214">
        <f t="shared" si="29"/>
        <v>12</v>
      </c>
      <c r="AF261" s="214">
        <f t="shared" si="29"/>
        <v>65949</v>
      </c>
      <c r="AG261" s="214">
        <f t="shared" si="29"/>
        <v>20</v>
      </c>
      <c r="AH261" s="461">
        <f t="shared" si="29"/>
        <v>0.50700000000000001</v>
      </c>
      <c r="AI261" s="214">
        <f t="shared" si="29"/>
        <v>68</v>
      </c>
    </row>
    <row r="262" spans="21:37" x14ac:dyDescent="0.25">
      <c r="X262" s="169" t="s">
        <v>377</v>
      </c>
      <c r="Y262" s="214">
        <f>MAX(Y$265:Y$284)</f>
        <v>22</v>
      </c>
      <c r="Z262" s="214">
        <f t="shared" ref="Z262:AI262" si="30">MAX(Z$265:Z$284)</f>
        <v>135</v>
      </c>
      <c r="AA262" s="214">
        <f t="shared" si="30"/>
        <v>21.3</v>
      </c>
      <c r="AB262" s="214">
        <f t="shared" si="30"/>
        <v>23410</v>
      </c>
      <c r="AC262" s="214">
        <f t="shared" si="30"/>
        <v>11819</v>
      </c>
      <c r="AD262" s="214">
        <f t="shared" si="30"/>
        <v>3</v>
      </c>
      <c r="AE262" s="214">
        <f t="shared" si="30"/>
        <v>127</v>
      </c>
      <c r="AF262" s="214">
        <f t="shared" si="30"/>
        <v>121042</v>
      </c>
      <c r="AG262" s="214">
        <f t="shared" si="30"/>
        <v>328</v>
      </c>
      <c r="AH262" s="461">
        <f t="shared" si="30"/>
        <v>0.71</v>
      </c>
      <c r="AI262" s="214">
        <f t="shared" si="30"/>
        <v>134</v>
      </c>
    </row>
    <row r="263" spans="21:37" ht="15.75" thickBot="1" x14ac:dyDescent="0.3"/>
    <row r="264" spans="21:37" ht="75.75" thickBot="1" x14ac:dyDescent="0.3">
      <c r="U264" s="64" t="s">
        <v>388</v>
      </c>
      <c r="V264" s="65" t="s">
        <v>389</v>
      </c>
      <c r="W264" s="66" t="s">
        <v>390</v>
      </c>
      <c r="X264" s="66" t="s">
        <v>391</v>
      </c>
      <c r="Y264" s="66" t="s">
        <v>392</v>
      </c>
      <c r="Z264" s="66" t="s">
        <v>393</v>
      </c>
      <c r="AA264" s="67" t="s">
        <v>394</v>
      </c>
      <c r="AB264" s="68" t="s">
        <v>395</v>
      </c>
      <c r="AC264" s="69" t="s">
        <v>396</v>
      </c>
      <c r="AD264" s="70" t="s">
        <v>397</v>
      </c>
      <c r="AE264" s="71" t="s">
        <v>398</v>
      </c>
      <c r="AF264" s="72" t="s">
        <v>399</v>
      </c>
      <c r="AG264" s="73" t="s">
        <v>400</v>
      </c>
      <c r="AH264" s="72" t="s">
        <v>401</v>
      </c>
      <c r="AI264" s="74" t="s">
        <v>402</v>
      </c>
      <c r="AJ264" s="75" t="s">
        <v>403</v>
      </c>
      <c r="AK264" s="76" t="s">
        <v>404</v>
      </c>
    </row>
    <row r="265" spans="21:37" x14ac:dyDescent="0.25">
      <c r="U265" s="77" t="s">
        <v>405</v>
      </c>
      <c r="V265" s="78" t="s">
        <v>417</v>
      </c>
      <c r="W265" s="77" t="s">
        <v>25</v>
      </c>
      <c r="X265" s="77" t="s">
        <v>383</v>
      </c>
      <c r="Y265" s="77">
        <v>22</v>
      </c>
      <c r="Z265" s="77">
        <v>74</v>
      </c>
      <c r="AA265" s="79">
        <v>10.5</v>
      </c>
      <c r="AB265" s="80">
        <v>16936</v>
      </c>
      <c r="AC265" s="80">
        <v>4825</v>
      </c>
      <c r="AD265" s="79">
        <v>2.04</v>
      </c>
      <c r="AE265" s="77">
        <v>12</v>
      </c>
      <c r="AF265" s="80">
        <v>109403</v>
      </c>
      <c r="AG265" s="77">
        <v>64</v>
      </c>
      <c r="AH265" s="81">
        <v>0.71</v>
      </c>
      <c r="AI265" s="77">
        <v>134</v>
      </c>
      <c r="AJ265" s="82">
        <v>39142</v>
      </c>
      <c r="AK265" s="78" t="s">
        <v>408</v>
      </c>
    </row>
    <row r="266" spans="21:37" x14ac:dyDescent="0.25">
      <c r="U266" s="77" t="s">
        <v>405</v>
      </c>
      <c r="V266" s="78" t="s">
        <v>419</v>
      </c>
      <c r="W266" s="77" t="s">
        <v>25</v>
      </c>
      <c r="X266" s="77" t="s">
        <v>383</v>
      </c>
      <c r="Y266" s="77">
        <v>18.5</v>
      </c>
      <c r="Z266" s="77">
        <v>75</v>
      </c>
      <c r="AA266" s="79">
        <v>8.83</v>
      </c>
      <c r="AB266" s="80">
        <v>13038</v>
      </c>
      <c r="AC266" s="80">
        <v>5645</v>
      </c>
      <c r="AD266" s="79">
        <v>3</v>
      </c>
      <c r="AE266" s="77">
        <v>43</v>
      </c>
      <c r="AF266" s="80">
        <v>81162</v>
      </c>
      <c r="AG266" s="77">
        <v>82</v>
      </c>
      <c r="AH266" s="81">
        <v>0.61</v>
      </c>
      <c r="AI266" s="77">
        <v>80</v>
      </c>
      <c r="AJ266" s="82">
        <v>40878</v>
      </c>
      <c r="AK266" s="78" t="s">
        <v>408</v>
      </c>
    </row>
    <row r="267" spans="21:37" x14ac:dyDescent="0.25">
      <c r="U267" s="77" t="s">
        <v>405</v>
      </c>
      <c r="V267" s="78" t="s">
        <v>427</v>
      </c>
      <c r="W267" s="77" t="s">
        <v>25</v>
      </c>
      <c r="X267" s="77" t="s">
        <v>383</v>
      </c>
      <c r="Y267" s="77">
        <v>18</v>
      </c>
      <c r="Z267" s="77">
        <v>68</v>
      </c>
      <c r="AA267" s="79">
        <v>13.28</v>
      </c>
      <c r="AB267" s="80">
        <v>19908</v>
      </c>
      <c r="AC267" s="80">
        <v>7139</v>
      </c>
      <c r="AD267" s="79">
        <v>2.83</v>
      </c>
      <c r="AE267" s="77">
        <v>59</v>
      </c>
      <c r="AF267" s="80">
        <v>88141</v>
      </c>
      <c r="AG267" s="77">
        <v>60</v>
      </c>
      <c r="AH267" s="81">
        <v>0.51</v>
      </c>
      <c r="AI267" s="77">
        <v>79</v>
      </c>
      <c r="AJ267" s="82">
        <v>41609</v>
      </c>
      <c r="AK267" s="78" t="s">
        <v>408</v>
      </c>
    </row>
    <row r="268" spans="21:37" x14ac:dyDescent="0.25">
      <c r="U268" s="77" t="s">
        <v>405</v>
      </c>
      <c r="V268" s="78" t="s">
        <v>431</v>
      </c>
      <c r="W268" s="77" t="s">
        <v>25</v>
      </c>
      <c r="X268" s="77" t="s">
        <v>383</v>
      </c>
      <c r="Y268" s="77">
        <v>20</v>
      </c>
      <c r="Z268" s="77">
        <v>135</v>
      </c>
      <c r="AA268" s="79">
        <v>15.7</v>
      </c>
      <c r="AB268" s="80">
        <v>23410</v>
      </c>
      <c r="AC268" s="80">
        <v>11206</v>
      </c>
      <c r="AD268" s="79">
        <v>2.72</v>
      </c>
      <c r="AE268" s="77">
        <v>74</v>
      </c>
      <c r="AF268" s="80">
        <v>89308</v>
      </c>
      <c r="AG268" s="77">
        <v>29</v>
      </c>
      <c r="AH268" s="81">
        <v>0.56999999999999995</v>
      </c>
      <c r="AI268" s="77">
        <v>90</v>
      </c>
      <c r="AJ268" s="82">
        <v>40057</v>
      </c>
      <c r="AK268" s="78" t="s">
        <v>408</v>
      </c>
    </row>
    <row r="269" spans="21:37" x14ac:dyDescent="0.25">
      <c r="U269" s="77" t="s">
        <v>405</v>
      </c>
      <c r="V269" s="78" t="s">
        <v>435</v>
      </c>
      <c r="W269" s="77" t="s">
        <v>25</v>
      </c>
      <c r="X269" s="77" t="s">
        <v>383</v>
      </c>
      <c r="Y269" s="77">
        <v>18</v>
      </c>
      <c r="Z269" s="77">
        <v>60</v>
      </c>
      <c r="AA269" s="79">
        <v>21.3</v>
      </c>
      <c r="AB269" s="80">
        <v>15781</v>
      </c>
      <c r="AC269" s="80">
        <v>10644</v>
      </c>
      <c r="AD269" s="79">
        <v>2.75</v>
      </c>
      <c r="AE269" s="77">
        <v>71</v>
      </c>
      <c r="AF269" s="80">
        <v>82196</v>
      </c>
      <c r="AG269" s="77">
        <v>21</v>
      </c>
      <c r="AH269" s="81">
        <v>0.55000000000000004</v>
      </c>
      <c r="AI269" s="77">
        <v>76</v>
      </c>
      <c r="AJ269" s="82">
        <v>40148</v>
      </c>
      <c r="AK269" s="78" t="s">
        <v>408</v>
      </c>
    </row>
    <row r="270" spans="21:37" x14ac:dyDescent="0.25">
      <c r="U270" s="77" t="s">
        <v>405</v>
      </c>
      <c r="V270" s="78" t="s">
        <v>436</v>
      </c>
      <c r="W270" s="77" t="s">
        <v>25</v>
      </c>
      <c r="X270" s="77" t="s">
        <v>383</v>
      </c>
      <c r="Y270" s="77">
        <v>18</v>
      </c>
      <c r="Z270" s="77">
        <v>75</v>
      </c>
      <c r="AA270" s="79">
        <v>11.2</v>
      </c>
      <c r="AB270" s="80">
        <v>14884</v>
      </c>
      <c r="AC270" s="80">
        <v>11226</v>
      </c>
      <c r="AD270" s="79">
        <v>2.5</v>
      </c>
      <c r="AE270" s="77">
        <v>31</v>
      </c>
      <c r="AF270" s="80">
        <v>97207</v>
      </c>
      <c r="AG270" s="77">
        <v>22</v>
      </c>
      <c r="AH270" s="81">
        <v>0.61</v>
      </c>
      <c r="AI270" s="77">
        <v>99</v>
      </c>
      <c r="AJ270" s="82">
        <v>38991</v>
      </c>
      <c r="AK270" s="78" t="s">
        <v>408</v>
      </c>
    </row>
    <row r="271" spans="21:37" x14ac:dyDescent="0.25">
      <c r="U271" s="77" t="s">
        <v>405</v>
      </c>
      <c r="V271" s="78" t="s">
        <v>437</v>
      </c>
      <c r="W271" s="77" t="s">
        <v>25</v>
      </c>
      <c r="X271" s="77" t="s">
        <v>383</v>
      </c>
      <c r="Y271" s="77">
        <v>18</v>
      </c>
      <c r="Z271" s="77">
        <v>75</v>
      </c>
      <c r="AA271" s="79">
        <v>10.4</v>
      </c>
      <c r="AB271" s="80">
        <v>16935</v>
      </c>
      <c r="AC271" s="80">
        <v>11819</v>
      </c>
      <c r="AD271" s="79">
        <v>2.48</v>
      </c>
      <c r="AE271" s="77">
        <v>19</v>
      </c>
      <c r="AF271" s="80">
        <v>113188</v>
      </c>
      <c r="AG271" s="77">
        <v>24</v>
      </c>
      <c r="AH271" s="81">
        <v>0.56000000000000005</v>
      </c>
      <c r="AI271" s="77">
        <v>107</v>
      </c>
      <c r="AJ271" s="82">
        <v>38991</v>
      </c>
      <c r="AK271" s="78" t="s">
        <v>408</v>
      </c>
    </row>
    <row r="272" spans="21:37" x14ac:dyDescent="0.25">
      <c r="U272" s="77" t="s">
        <v>405</v>
      </c>
      <c r="V272" s="78" t="s">
        <v>440</v>
      </c>
      <c r="W272" s="77" t="s">
        <v>25</v>
      </c>
      <c r="X272" s="77" t="s">
        <v>383</v>
      </c>
      <c r="Y272" s="77">
        <v>18</v>
      </c>
      <c r="Z272" s="77">
        <v>65</v>
      </c>
      <c r="AA272" s="79">
        <v>13.75</v>
      </c>
      <c r="AB272" s="80">
        <v>15636</v>
      </c>
      <c r="AC272" s="80">
        <v>9953</v>
      </c>
      <c r="AD272" s="79">
        <v>2.87</v>
      </c>
      <c r="AE272" s="77">
        <v>53</v>
      </c>
      <c r="AF272" s="80">
        <v>89270</v>
      </c>
      <c r="AG272" s="77" t="s">
        <v>125</v>
      </c>
      <c r="AH272" s="81">
        <v>0.54400000000000004</v>
      </c>
      <c r="AI272" s="77">
        <v>80</v>
      </c>
      <c r="AJ272" s="82">
        <v>42370</v>
      </c>
      <c r="AK272" s="78" t="s">
        <v>408</v>
      </c>
    </row>
    <row r="273" spans="21:37" x14ac:dyDescent="0.25">
      <c r="U273" s="77" t="s">
        <v>405</v>
      </c>
      <c r="V273" s="78" t="s">
        <v>445</v>
      </c>
      <c r="W273" s="77" t="s">
        <v>25</v>
      </c>
      <c r="X273" s="77" t="s">
        <v>383</v>
      </c>
      <c r="Y273" s="77">
        <v>18</v>
      </c>
      <c r="Z273" s="77">
        <v>100</v>
      </c>
      <c r="AA273" s="79">
        <v>15.6</v>
      </c>
      <c r="AB273" s="80">
        <v>16923</v>
      </c>
      <c r="AC273" s="80">
        <v>5641</v>
      </c>
      <c r="AD273" s="79">
        <v>2.84</v>
      </c>
      <c r="AE273" s="77">
        <v>89</v>
      </c>
      <c r="AF273" s="80">
        <v>65949</v>
      </c>
      <c r="AG273" s="77">
        <v>256</v>
      </c>
      <c r="AH273" s="81">
        <v>0.62</v>
      </c>
      <c r="AI273" s="77">
        <v>68</v>
      </c>
      <c r="AJ273" s="82">
        <v>40057</v>
      </c>
      <c r="AK273" s="78" t="s">
        <v>408</v>
      </c>
    </row>
    <row r="274" spans="21:37" x14ac:dyDescent="0.25">
      <c r="U274" s="77" t="s">
        <v>405</v>
      </c>
      <c r="V274" s="78" t="s">
        <v>446</v>
      </c>
      <c r="W274" s="77" t="s">
        <v>25</v>
      </c>
      <c r="X274" s="77" t="s">
        <v>383</v>
      </c>
      <c r="Y274" s="77">
        <v>20</v>
      </c>
      <c r="Z274" s="77">
        <v>125</v>
      </c>
      <c r="AA274" s="79">
        <v>17.28</v>
      </c>
      <c r="AB274" s="80">
        <v>21939</v>
      </c>
      <c r="AC274" s="80">
        <v>7038</v>
      </c>
      <c r="AD274" s="79">
        <v>2.42</v>
      </c>
      <c r="AE274" s="77">
        <v>127</v>
      </c>
      <c r="AF274" s="80">
        <v>72601</v>
      </c>
      <c r="AG274" s="77">
        <v>267</v>
      </c>
      <c r="AH274" s="81">
        <v>0.61899999999999999</v>
      </c>
      <c r="AI274" s="77">
        <v>79</v>
      </c>
      <c r="AJ274" s="82">
        <v>42339</v>
      </c>
      <c r="AK274" s="78" t="s">
        <v>408</v>
      </c>
    </row>
    <row r="275" spans="21:37" x14ac:dyDescent="0.25">
      <c r="U275" s="77" t="s">
        <v>405</v>
      </c>
      <c r="V275" s="78" t="s">
        <v>448</v>
      </c>
      <c r="W275" s="77" t="s">
        <v>25</v>
      </c>
      <c r="X275" s="77" t="s">
        <v>383</v>
      </c>
      <c r="Y275" s="77">
        <v>18</v>
      </c>
      <c r="Z275" s="77">
        <v>100</v>
      </c>
      <c r="AA275" s="79">
        <v>20.8</v>
      </c>
      <c r="AB275" s="80">
        <v>20859</v>
      </c>
      <c r="AC275" s="80">
        <v>5993</v>
      </c>
      <c r="AD275" s="79">
        <v>2.2999999999999998</v>
      </c>
      <c r="AE275" s="77" t="s">
        <v>407</v>
      </c>
      <c r="AF275" s="80">
        <v>108574</v>
      </c>
      <c r="AG275" s="77" t="s">
        <v>125</v>
      </c>
      <c r="AH275" s="81">
        <v>0.61</v>
      </c>
      <c r="AI275" s="77">
        <v>120</v>
      </c>
      <c r="AJ275" s="82">
        <v>39814</v>
      </c>
      <c r="AK275" s="78" t="s">
        <v>408</v>
      </c>
    </row>
    <row r="276" spans="21:37" x14ac:dyDescent="0.25">
      <c r="U276" s="77" t="s">
        <v>405</v>
      </c>
      <c r="V276" s="78" t="s">
        <v>449</v>
      </c>
      <c r="W276" s="77" t="s">
        <v>25</v>
      </c>
      <c r="X276" s="77" t="s">
        <v>383</v>
      </c>
      <c r="Y276" s="77">
        <v>20</v>
      </c>
      <c r="Z276" s="77">
        <v>125</v>
      </c>
      <c r="AA276" s="79">
        <v>9.66</v>
      </c>
      <c r="AB276" s="80">
        <v>18250</v>
      </c>
      <c r="AC276" s="80">
        <v>7045</v>
      </c>
      <c r="AD276" s="79">
        <v>2.33</v>
      </c>
      <c r="AE276" s="77">
        <v>26</v>
      </c>
      <c r="AF276" s="80">
        <v>111326</v>
      </c>
      <c r="AG276" s="77">
        <v>328</v>
      </c>
      <c r="AH276" s="81">
        <v>0.65400000000000003</v>
      </c>
      <c r="AI276" s="77">
        <v>131</v>
      </c>
      <c r="AJ276" s="82">
        <v>42339</v>
      </c>
      <c r="AK276" s="78" t="s">
        <v>408</v>
      </c>
    </row>
    <row r="277" spans="21:37" x14ac:dyDescent="0.25">
      <c r="U277" s="77" t="s">
        <v>405</v>
      </c>
      <c r="V277" s="78" t="s">
        <v>452</v>
      </c>
      <c r="W277" s="77" t="s">
        <v>25</v>
      </c>
      <c r="X277" s="77" t="s">
        <v>383</v>
      </c>
      <c r="Y277" s="77">
        <v>18</v>
      </c>
      <c r="Z277" s="77">
        <v>80</v>
      </c>
      <c r="AA277" s="84">
        <v>11.17</v>
      </c>
      <c r="AB277" s="80">
        <v>19388</v>
      </c>
      <c r="AC277" s="80">
        <v>6760</v>
      </c>
      <c r="AD277" s="84">
        <v>2.1800000000000002</v>
      </c>
      <c r="AE277" s="80">
        <v>49</v>
      </c>
      <c r="AF277" s="80">
        <v>107480</v>
      </c>
      <c r="AG277" s="80">
        <v>76</v>
      </c>
      <c r="AH277" s="85">
        <v>0.50700000000000001</v>
      </c>
      <c r="AI277" s="80">
        <v>100</v>
      </c>
      <c r="AJ277" s="82">
        <v>42964</v>
      </c>
      <c r="AK277" s="78" t="s">
        <v>408</v>
      </c>
    </row>
    <row r="278" spans="21:37" x14ac:dyDescent="0.25">
      <c r="U278" s="77" t="s">
        <v>405</v>
      </c>
      <c r="V278" s="78" t="s">
        <v>453</v>
      </c>
      <c r="W278" s="77" t="s">
        <v>25</v>
      </c>
      <c r="X278" s="77" t="s">
        <v>383</v>
      </c>
      <c r="Y278" s="77">
        <v>18</v>
      </c>
      <c r="Z278" s="77">
        <v>80</v>
      </c>
      <c r="AA278" s="84">
        <v>11.16</v>
      </c>
      <c r="AB278" s="80">
        <v>14306</v>
      </c>
      <c r="AC278" s="80">
        <v>5177</v>
      </c>
      <c r="AD278" s="84">
        <v>2.15</v>
      </c>
      <c r="AE278" s="80">
        <v>35</v>
      </c>
      <c r="AF278" s="80">
        <v>81822</v>
      </c>
      <c r="AG278" s="80">
        <v>79</v>
      </c>
      <c r="AH278" s="85">
        <v>0.58599999999999997</v>
      </c>
      <c r="AI278" s="80">
        <v>88</v>
      </c>
      <c r="AJ278" s="82">
        <v>42964</v>
      </c>
      <c r="AK278" s="78" t="s">
        <v>408</v>
      </c>
    </row>
    <row r="279" spans="21:37" x14ac:dyDescent="0.25">
      <c r="U279" s="77" t="s">
        <v>405</v>
      </c>
      <c r="V279" s="78" t="s">
        <v>454</v>
      </c>
      <c r="W279" s="77" t="s">
        <v>25</v>
      </c>
      <c r="X279" s="77" t="s">
        <v>383</v>
      </c>
      <c r="Y279" s="77">
        <v>20</v>
      </c>
      <c r="Z279" s="77">
        <v>125</v>
      </c>
      <c r="AA279" s="79">
        <v>14.31</v>
      </c>
      <c r="AB279" s="80">
        <v>19092</v>
      </c>
      <c r="AC279" s="80">
        <v>6626</v>
      </c>
      <c r="AD279" s="79">
        <v>2.2000000000000002</v>
      </c>
      <c r="AE279" s="77">
        <v>39</v>
      </c>
      <c r="AF279" s="80">
        <v>80513</v>
      </c>
      <c r="AG279" s="77">
        <v>76</v>
      </c>
      <c r="AH279" s="81">
        <v>0.56899999999999995</v>
      </c>
      <c r="AI279" s="77">
        <v>84</v>
      </c>
      <c r="AJ279" s="82">
        <v>42995</v>
      </c>
      <c r="AK279" s="78" t="s">
        <v>408</v>
      </c>
    </row>
    <row r="280" spans="21:37" x14ac:dyDescent="0.25">
      <c r="U280" s="77" t="s">
        <v>405</v>
      </c>
      <c r="V280" s="78" t="s">
        <v>458</v>
      </c>
      <c r="W280" s="77" t="s">
        <v>25</v>
      </c>
      <c r="X280" s="77" t="s">
        <v>383</v>
      </c>
      <c r="Y280" s="77">
        <v>20</v>
      </c>
      <c r="Z280" s="77">
        <v>65</v>
      </c>
      <c r="AA280" s="79">
        <v>9.2200000000000006</v>
      </c>
      <c r="AB280" s="80">
        <v>12278</v>
      </c>
      <c r="AC280" s="80">
        <v>5083</v>
      </c>
      <c r="AD280" s="79">
        <v>2.5</v>
      </c>
      <c r="AE280" s="77">
        <v>70</v>
      </c>
      <c r="AF280" s="80">
        <v>79377</v>
      </c>
      <c r="AG280" s="77">
        <v>60</v>
      </c>
      <c r="AH280" s="81">
        <v>0.6</v>
      </c>
      <c r="AI280" s="77">
        <v>82</v>
      </c>
      <c r="AJ280" s="82">
        <v>41275</v>
      </c>
      <c r="AK280" s="78" t="s">
        <v>408</v>
      </c>
    </row>
    <row r="281" spans="21:37" x14ac:dyDescent="0.25">
      <c r="U281" s="77" t="s">
        <v>405</v>
      </c>
      <c r="V281" s="78" t="s">
        <v>459</v>
      </c>
      <c r="W281" s="77" t="s">
        <v>25</v>
      </c>
      <c r="X281" s="77" t="s">
        <v>383</v>
      </c>
      <c r="Y281" s="77">
        <v>20</v>
      </c>
      <c r="Z281" s="77">
        <v>85</v>
      </c>
      <c r="AA281" s="79">
        <v>10.39</v>
      </c>
      <c r="AB281" s="80">
        <v>15072</v>
      </c>
      <c r="AC281" s="80">
        <v>5575</v>
      </c>
      <c r="AD281" s="79">
        <v>2.42</v>
      </c>
      <c r="AE281" s="77">
        <v>62</v>
      </c>
      <c r="AF281" s="80">
        <v>85452</v>
      </c>
      <c r="AG281" s="77">
        <v>60</v>
      </c>
      <c r="AH281" s="81">
        <v>0.6</v>
      </c>
      <c r="AI281" s="77">
        <v>87</v>
      </c>
      <c r="AJ281" s="82">
        <v>41275</v>
      </c>
      <c r="AK281" s="78" t="s">
        <v>408</v>
      </c>
    </row>
    <row r="282" spans="21:37" x14ac:dyDescent="0.25">
      <c r="U282" s="77" t="s">
        <v>405</v>
      </c>
      <c r="V282" s="78" t="s">
        <v>460</v>
      </c>
      <c r="W282" s="77" t="s">
        <v>25</v>
      </c>
      <c r="X282" s="77" t="s">
        <v>383</v>
      </c>
      <c r="Y282" s="77">
        <v>20</v>
      </c>
      <c r="Z282" s="77">
        <v>65</v>
      </c>
      <c r="AA282" s="79">
        <v>9.08</v>
      </c>
      <c r="AB282" s="80">
        <v>11914</v>
      </c>
      <c r="AC282" s="80">
        <v>4838</v>
      </c>
      <c r="AD282" s="79">
        <v>2.44</v>
      </c>
      <c r="AE282" s="77">
        <v>52</v>
      </c>
      <c r="AF282" s="80">
        <v>78806</v>
      </c>
      <c r="AG282" s="77">
        <v>60</v>
      </c>
      <c r="AH282" s="81">
        <v>0.66</v>
      </c>
      <c r="AI282" s="77">
        <v>91</v>
      </c>
      <c r="AJ282" s="82">
        <v>40940</v>
      </c>
      <c r="AK282" s="78" t="s">
        <v>408</v>
      </c>
    </row>
    <row r="283" spans="21:37" x14ac:dyDescent="0.25">
      <c r="U283" s="77" t="s">
        <v>405</v>
      </c>
      <c r="V283" s="78" t="s">
        <v>461</v>
      </c>
      <c r="W283" s="77" t="s">
        <v>25</v>
      </c>
      <c r="X283" s="77" t="s">
        <v>383</v>
      </c>
      <c r="Y283" s="77">
        <v>20</v>
      </c>
      <c r="Z283" s="77">
        <v>85</v>
      </c>
      <c r="AA283" s="79">
        <v>10.11</v>
      </c>
      <c r="AB283" s="80">
        <v>15039</v>
      </c>
      <c r="AC283" s="80">
        <v>6075</v>
      </c>
      <c r="AD283" s="79">
        <v>2.33</v>
      </c>
      <c r="AE283" s="77">
        <v>40</v>
      </c>
      <c r="AF283" s="80">
        <v>88009</v>
      </c>
      <c r="AG283" s="77">
        <v>60</v>
      </c>
      <c r="AH283" s="81">
        <v>0.66</v>
      </c>
      <c r="AI283" s="77">
        <v>100</v>
      </c>
      <c r="AJ283" s="82">
        <v>40940</v>
      </c>
      <c r="AK283" s="78" t="s">
        <v>408</v>
      </c>
    </row>
    <row r="284" spans="21:37" x14ac:dyDescent="0.25">
      <c r="U284" s="77" t="s">
        <v>405</v>
      </c>
      <c r="V284" s="78" t="s">
        <v>476</v>
      </c>
      <c r="W284" s="77" t="s">
        <v>25</v>
      </c>
      <c r="X284" s="77" t="s">
        <v>383</v>
      </c>
      <c r="Y284" s="77">
        <v>18</v>
      </c>
      <c r="Z284" s="77">
        <v>80</v>
      </c>
      <c r="AA284" s="79">
        <v>8.5399999999999991</v>
      </c>
      <c r="AB284" s="80">
        <v>16362</v>
      </c>
      <c r="AC284" s="80">
        <v>10242</v>
      </c>
      <c r="AD284" s="79">
        <v>2.4700000000000002</v>
      </c>
      <c r="AE284" s="77">
        <v>20</v>
      </c>
      <c r="AF284" s="80">
        <v>121042</v>
      </c>
      <c r="AG284" s="77">
        <v>20</v>
      </c>
      <c r="AH284" s="81">
        <v>0.52</v>
      </c>
      <c r="AI284" s="77">
        <v>107</v>
      </c>
      <c r="AJ284" s="82">
        <v>38565</v>
      </c>
      <c r="AK284" s="78" t="s">
        <v>408</v>
      </c>
    </row>
    <row r="288" spans="21:37" x14ac:dyDescent="0.25">
      <c r="U288" s="176" t="s">
        <v>1506</v>
      </c>
      <c r="X288" s="169" t="s">
        <v>479</v>
      </c>
      <c r="Y288" s="130">
        <f>COUNTA(Y$295:Y$301)</f>
        <v>7</v>
      </c>
      <c r="Z288" s="130">
        <f t="shared" ref="Z288:AI288" si="31">COUNTA(Z$295:Z$301)</f>
        <v>7</v>
      </c>
      <c r="AA288" s="130">
        <f t="shared" si="31"/>
        <v>7</v>
      </c>
      <c r="AB288" s="130">
        <f t="shared" si="31"/>
        <v>7</v>
      </c>
      <c r="AC288" s="130">
        <f t="shared" si="31"/>
        <v>7</v>
      </c>
      <c r="AD288" s="130">
        <f t="shared" si="31"/>
        <v>7</v>
      </c>
      <c r="AE288" s="130">
        <f t="shared" si="31"/>
        <v>7</v>
      </c>
      <c r="AF288" s="130">
        <f t="shared" si="31"/>
        <v>7</v>
      </c>
      <c r="AG288" s="130">
        <f t="shared" si="31"/>
        <v>7</v>
      </c>
      <c r="AH288" s="130">
        <f t="shared" si="31"/>
        <v>7</v>
      </c>
      <c r="AI288" s="130">
        <f t="shared" si="31"/>
        <v>7</v>
      </c>
    </row>
    <row r="289" spans="21:37" x14ac:dyDescent="0.25">
      <c r="X289" s="169" t="s">
        <v>480</v>
      </c>
      <c r="Y289" s="214">
        <f>AVERAGE(Y$295:Y$301)</f>
        <v>19.714285714285715</v>
      </c>
      <c r="Z289" s="214">
        <f t="shared" ref="Z289:AI289" si="32">AVERAGE(Z$295:Z$301)</f>
        <v>82.857142857142861</v>
      </c>
      <c r="AA289" s="214">
        <f t="shared" si="32"/>
        <v>12.225714285714286</v>
      </c>
      <c r="AB289" s="214">
        <f t="shared" si="32"/>
        <v>23240.714285714286</v>
      </c>
      <c r="AC289" s="214">
        <f t="shared" si="32"/>
        <v>19296</v>
      </c>
      <c r="AD289" s="214">
        <f t="shared" si="32"/>
        <v>2.6799999999999997</v>
      </c>
      <c r="AE289" s="214">
        <f t="shared" si="32"/>
        <v>28.285714285714285</v>
      </c>
      <c r="AF289" s="214">
        <f t="shared" si="32"/>
        <v>129546.85714285714</v>
      </c>
      <c r="AG289" s="214">
        <f t="shared" si="32"/>
        <v>68</v>
      </c>
      <c r="AH289" s="461">
        <f t="shared" si="32"/>
        <v>0.47000000000000008</v>
      </c>
      <c r="AI289" s="214">
        <f t="shared" si="32"/>
        <v>106</v>
      </c>
    </row>
    <row r="290" spans="21:37" x14ac:dyDescent="0.25">
      <c r="X290" s="169" t="s">
        <v>375</v>
      </c>
      <c r="Y290" s="214">
        <f>MEDIAN(Y$295:Y$301)</f>
        <v>20</v>
      </c>
      <c r="Z290" s="214">
        <f t="shared" ref="Z290:AI290" si="33">MEDIAN(Z$295:Z$301)</f>
        <v>75</v>
      </c>
      <c r="AA290" s="214">
        <f t="shared" si="33"/>
        <v>10.7</v>
      </c>
      <c r="AB290" s="214">
        <f t="shared" si="33"/>
        <v>21957</v>
      </c>
      <c r="AC290" s="214">
        <f t="shared" si="33"/>
        <v>18298</v>
      </c>
      <c r="AD290" s="214">
        <f t="shared" si="33"/>
        <v>2.72</v>
      </c>
      <c r="AE290" s="214">
        <f t="shared" si="33"/>
        <v>22</v>
      </c>
      <c r="AF290" s="214">
        <f t="shared" si="33"/>
        <v>133828</v>
      </c>
      <c r="AG290" s="214">
        <f t="shared" si="33"/>
        <v>26.5</v>
      </c>
      <c r="AH290" s="461">
        <f t="shared" si="33"/>
        <v>0.48</v>
      </c>
      <c r="AI290" s="214">
        <f t="shared" si="33"/>
        <v>101</v>
      </c>
    </row>
    <row r="291" spans="21:37" x14ac:dyDescent="0.25">
      <c r="X291" s="169" t="s">
        <v>376</v>
      </c>
      <c r="Y291" s="214">
        <f>MIN(Y$295:Y$301)</f>
        <v>18</v>
      </c>
      <c r="Z291" s="214">
        <f t="shared" ref="Z291:AI291" si="34">MIN(Z$295:Z$301)</f>
        <v>50</v>
      </c>
      <c r="AA291" s="214">
        <f t="shared" si="34"/>
        <v>8.08</v>
      </c>
      <c r="AB291" s="214">
        <f t="shared" si="34"/>
        <v>14503</v>
      </c>
      <c r="AC291" s="214">
        <f t="shared" si="34"/>
        <v>14579</v>
      </c>
      <c r="AD291" s="214">
        <f t="shared" si="34"/>
        <v>2.5299999999999998</v>
      </c>
      <c r="AE291" s="214">
        <f t="shared" si="34"/>
        <v>13</v>
      </c>
      <c r="AF291" s="214">
        <f t="shared" si="34"/>
        <v>106062</v>
      </c>
      <c r="AG291" s="214">
        <f t="shared" si="34"/>
        <v>20</v>
      </c>
      <c r="AH291" s="461">
        <f t="shared" si="34"/>
        <v>0.39</v>
      </c>
      <c r="AI291" s="214">
        <f t="shared" si="34"/>
        <v>95</v>
      </c>
    </row>
    <row r="292" spans="21:37" x14ac:dyDescent="0.25">
      <c r="X292" s="169" t="s">
        <v>377</v>
      </c>
      <c r="Y292" s="214">
        <f>MAX(Y$295:Y$301)</f>
        <v>24</v>
      </c>
      <c r="Z292" s="214">
        <f t="shared" ref="Z292:AI292" si="35">MAX(Z$295:Z$301)</f>
        <v>150</v>
      </c>
      <c r="AA292" s="214">
        <f t="shared" si="35"/>
        <v>20.8</v>
      </c>
      <c r="AB292" s="214">
        <f t="shared" si="35"/>
        <v>34283</v>
      </c>
      <c r="AC292" s="214">
        <f t="shared" si="35"/>
        <v>29039</v>
      </c>
      <c r="AD292" s="214">
        <f t="shared" si="35"/>
        <v>2.8</v>
      </c>
      <c r="AE292" s="214">
        <f t="shared" si="35"/>
        <v>59</v>
      </c>
      <c r="AF292" s="214">
        <f t="shared" si="35"/>
        <v>157760</v>
      </c>
      <c r="AG292" s="214">
        <f t="shared" si="35"/>
        <v>199</v>
      </c>
      <c r="AH292" s="461">
        <f t="shared" si="35"/>
        <v>0.52</v>
      </c>
      <c r="AI292" s="214">
        <f t="shared" si="35"/>
        <v>146</v>
      </c>
    </row>
    <row r="293" spans="21:37" ht="15.75" thickBot="1" x14ac:dyDescent="0.3"/>
    <row r="294" spans="21:37" ht="75.75" thickBot="1" x14ac:dyDescent="0.3">
      <c r="U294" s="64" t="s">
        <v>388</v>
      </c>
      <c r="V294" s="65" t="s">
        <v>389</v>
      </c>
      <c r="W294" s="66" t="s">
        <v>390</v>
      </c>
      <c r="X294" s="66" t="s">
        <v>391</v>
      </c>
      <c r="Y294" s="66" t="s">
        <v>392</v>
      </c>
      <c r="Z294" s="66" t="s">
        <v>393</v>
      </c>
      <c r="AA294" s="67" t="s">
        <v>394</v>
      </c>
      <c r="AB294" s="68" t="s">
        <v>395</v>
      </c>
      <c r="AC294" s="69" t="s">
        <v>396</v>
      </c>
      <c r="AD294" s="70" t="s">
        <v>397</v>
      </c>
      <c r="AE294" s="71" t="s">
        <v>398</v>
      </c>
      <c r="AF294" s="72" t="s">
        <v>399</v>
      </c>
      <c r="AG294" s="73" t="s">
        <v>400</v>
      </c>
      <c r="AH294" s="72" t="s">
        <v>401</v>
      </c>
      <c r="AI294" s="74" t="s">
        <v>402</v>
      </c>
      <c r="AJ294" s="75" t="s">
        <v>403</v>
      </c>
      <c r="AK294" s="76" t="s">
        <v>404</v>
      </c>
    </row>
    <row r="295" spans="21:37" x14ac:dyDescent="0.25">
      <c r="U295" s="77" t="s">
        <v>405</v>
      </c>
      <c r="V295" s="78" t="s">
        <v>413</v>
      </c>
      <c r="W295" s="77" t="s">
        <v>25</v>
      </c>
      <c r="X295" s="77" t="s">
        <v>383</v>
      </c>
      <c r="Y295" s="77">
        <v>18</v>
      </c>
      <c r="Z295" s="77">
        <v>50</v>
      </c>
      <c r="AA295" s="79">
        <v>8.08</v>
      </c>
      <c r="AB295" s="80">
        <v>14503</v>
      </c>
      <c r="AC295" s="80">
        <v>14579</v>
      </c>
      <c r="AD295" s="79">
        <v>2.73</v>
      </c>
      <c r="AE295" s="77">
        <v>22</v>
      </c>
      <c r="AF295" s="80">
        <v>106062</v>
      </c>
      <c r="AG295" s="77">
        <v>20</v>
      </c>
      <c r="AH295" s="81">
        <v>0.52</v>
      </c>
      <c r="AI295" s="77">
        <v>97</v>
      </c>
      <c r="AJ295" s="82">
        <v>40544</v>
      </c>
      <c r="AK295" s="78" t="s">
        <v>414</v>
      </c>
    </row>
    <row r="296" spans="21:37" x14ac:dyDescent="0.25">
      <c r="U296" s="77" t="s">
        <v>405</v>
      </c>
      <c r="V296" s="78" t="s">
        <v>422</v>
      </c>
      <c r="W296" s="77" t="s">
        <v>25</v>
      </c>
      <c r="X296" s="77" t="s">
        <v>383</v>
      </c>
      <c r="Y296" s="77">
        <v>18</v>
      </c>
      <c r="Z296" s="77">
        <v>75</v>
      </c>
      <c r="AA296" s="79">
        <v>12.1</v>
      </c>
      <c r="AB296" s="80">
        <v>21957</v>
      </c>
      <c r="AC296" s="80">
        <v>23652</v>
      </c>
      <c r="AD296" s="79">
        <v>2.72</v>
      </c>
      <c r="AE296" s="77">
        <v>25</v>
      </c>
      <c r="AF296" s="80">
        <v>111084</v>
      </c>
      <c r="AG296" s="77">
        <v>31</v>
      </c>
      <c r="AH296" s="81">
        <v>0.51</v>
      </c>
      <c r="AI296" s="77">
        <v>96</v>
      </c>
      <c r="AJ296" s="82">
        <v>39539</v>
      </c>
      <c r="AK296" s="78" t="s">
        <v>414</v>
      </c>
    </row>
    <row r="297" spans="21:37" x14ac:dyDescent="0.25">
      <c r="U297" s="77" t="s">
        <v>405</v>
      </c>
      <c r="V297" s="78" t="s">
        <v>423</v>
      </c>
      <c r="W297" s="77" t="s">
        <v>25</v>
      </c>
      <c r="X297" s="77" t="s">
        <v>383</v>
      </c>
      <c r="Y297" s="77">
        <v>18</v>
      </c>
      <c r="Z297" s="77">
        <v>75</v>
      </c>
      <c r="AA297" s="79">
        <v>16.5</v>
      </c>
      <c r="AB297" s="80">
        <v>23138</v>
      </c>
      <c r="AC297" s="80">
        <v>29039</v>
      </c>
      <c r="AD297" s="79">
        <v>2.8</v>
      </c>
      <c r="AE297" s="77">
        <v>59</v>
      </c>
      <c r="AF297" s="80">
        <v>111333</v>
      </c>
      <c r="AG297" s="80">
        <v>199</v>
      </c>
      <c r="AH297" s="81">
        <v>0.48</v>
      </c>
      <c r="AI297" s="77">
        <v>95</v>
      </c>
      <c r="AJ297" s="82">
        <v>38930</v>
      </c>
      <c r="AK297" s="78" t="s">
        <v>414</v>
      </c>
    </row>
    <row r="298" spans="21:37" x14ac:dyDescent="0.25">
      <c r="U298" s="77" t="s">
        <v>405</v>
      </c>
      <c r="V298" s="78" t="s">
        <v>432</v>
      </c>
      <c r="W298" s="77" t="s">
        <v>25</v>
      </c>
      <c r="X298" s="77" t="s">
        <v>383</v>
      </c>
      <c r="Y298" s="77">
        <v>24</v>
      </c>
      <c r="Z298" s="77">
        <v>150</v>
      </c>
      <c r="AA298" s="79">
        <v>20.8</v>
      </c>
      <c r="AB298" s="80">
        <v>34283</v>
      </c>
      <c r="AC298" s="80">
        <v>15356</v>
      </c>
      <c r="AD298" s="79">
        <v>2.5299999999999998</v>
      </c>
      <c r="AE298" s="77">
        <v>46</v>
      </c>
      <c r="AF298" s="80">
        <v>157760</v>
      </c>
      <c r="AG298" s="77">
        <v>22</v>
      </c>
      <c r="AH298" s="81">
        <v>0.52</v>
      </c>
      <c r="AI298" s="77">
        <v>146</v>
      </c>
      <c r="AJ298" s="82">
        <v>39356</v>
      </c>
      <c r="AK298" s="78" t="s">
        <v>414</v>
      </c>
    </row>
    <row r="299" spans="21:37" x14ac:dyDescent="0.25">
      <c r="U299" s="77" t="s">
        <v>405</v>
      </c>
      <c r="V299" s="78" t="s">
        <v>464</v>
      </c>
      <c r="W299" s="77" t="s">
        <v>25</v>
      </c>
      <c r="X299" s="77" t="s">
        <v>383</v>
      </c>
      <c r="Y299" s="77">
        <v>20</v>
      </c>
      <c r="Z299" s="77">
        <v>70</v>
      </c>
      <c r="AA299" s="79">
        <v>8.8000000000000007</v>
      </c>
      <c r="AB299" s="80">
        <v>20446</v>
      </c>
      <c r="AC299" s="80">
        <v>18298</v>
      </c>
      <c r="AD299" s="79">
        <v>2.64</v>
      </c>
      <c r="AE299" s="77">
        <v>19</v>
      </c>
      <c r="AF299" s="80">
        <v>133828</v>
      </c>
      <c r="AG299" s="77" t="s">
        <v>125</v>
      </c>
      <c r="AH299" s="81">
        <v>0.44</v>
      </c>
      <c r="AI299" s="77">
        <v>101</v>
      </c>
      <c r="AJ299" s="82">
        <v>36861</v>
      </c>
      <c r="AK299" s="78" t="s">
        <v>414</v>
      </c>
    </row>
    <row r="300" spans="21:37" x14ac:dyDescent="0.25">
      <c r="U300" s="77" t="s">
        <v>405</v>
      </c>
      <c r="V300" s="78" t="s">
        <v>465</v>
      </c>
      <c r="W300" s="77" t="s">
        <v>25</v>
      </c>
      <c r="X300" s="77" t="s">
        <v>383</v>
      </c>
      <c r="Y300" s="77">
        <v>20</v>
      </c>
      <c r="Z300" s="77">
        <v>90</v>
      </c>
      <c r="AA300" s="79">
        <v>10.7</v>
      </c>
      <c r="AB300" s="80">
        <v>26889</v>
      </c>
      <c r="AC300" s="80">
        <v>19273</v>
      </c>
      <c r="AD300" s="79">
        <v>2.62</v>
      </c>
      <c r="AE300" s="77">
        <v>13</v>
      </c>
      <c r="AF300" s="80">
        <v>141566</v>
      </c>
      <c r="AG300" s="77" t="s">
        <v>125</v>
      </c>
      <c r="AH300" s="81">
        <v>0.43</v>
      </c>
      <c r="AI300" s="77">
        <v>106</v>
      </c>
      <c r="AJ300" s="82">
        <v>36861</v>
      </c>
      <c r="AK300" s="78" t="s">
        <v>414</v>
      </c>
    </row>
    <row r="301" spans="21:37" x14ac:dyDescent="0.25">
      <c r="U301" s="77" t="s">
        <v>405</v>
      </c>
      <c r="V301" s="78" t="s">
        <v>468</v>
      </c>
      <c r="W301" s="77" t="s">
        <v>25</v>
      </c>
      <c r="X301" s="77" t="s">
        <v>383</v>
      </c>
      <c r="Y301" s="77">
        <v>20</v>
      </c>
      <c r="Z301" s="77">
        <v>70</v>
      </c>
      <c r="AA301" s="79">
        <v>8.6</v>
      </c>
      <c r="AB301" s="80">
        <v>21469</v>
      </c>
      <c r="AC301" s="80">
        <v>14875</v>
      </c>
      <c r="AD301" s="79">
        <v>2.72</v>
      </c>
      <c r="AE301" s="77">
        <v>14</v>
      </c>
      <c r="AF301" s="80">
        <v>145195</v>
      </c>
      <c r="AG301" s="77" t="s">
        <v>125</v>
      </c>
      <c r="AH301" s="81">
        <v>0.39</v>
      </c>
      <c r="AI301" s="77">
        <v>101</v>
      </c>
      <c r="AJ301" s="82">
        <v>36861</v>
      </c>
      <c r="AK301" s="78" t="s">
        <v>414</v>
      </c>
    </row>
  </sheetData>
  <protectedRanges>
    <protectedRange sqref="C3:C72 E3:R72 I80:Q80 G80 I103:Q156 G81:R102 U110:U143 W110:AJ143 U150:U163 W150:AJ163 Z149:AJ149 AJ144:AJ148 U174:U224 W174:AJ224 U235:U254 W235:AJ254 U264:U284 W264:AJ284 U294:U301 W294:AJ301" name="fryers"/>
    <protectedRange sqref="D3:D72 V110:V143 V150:V163 V174:V224 V235:V254 V264:V284 V294:V301" name="fryers_1"/>
  </protectedRanges>
  <autoFilter ref="C3:S72" xr:uid="{A25DE2AE-77ED-4FDD-A8BE-4ACBDDBC0170}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20661-9419-4E2F-8DB3-F66D78D6B17C}">
  <sheetPr filterMode="1">
    <tabColor rgb="FFFFFF00"/>
  </sheetPr>
  <dimension ref="B1:AG152"/>
  <sheetViews>
    <sheetView zoomScaleNormal="100" workbookViewId="0">
      <selection activeCell="D3" sqref="D3"/>
    </sheetView>
  </sheetViews>
  <sheetFormatPr defaultRowHeight="15" x14ac:dyDescent="0.25"/>
  <sheetData>
    <row r="1" spans="2:17" ht="15.75" thickBot="1" x14ac:dyDescent="0.3"/>
    <row r="2" spans="2:17" ht="21.75" thickBot="1" x14ac:dyDescent="0.4">
      <c r="B2" s="92" t="s">
        <v>1517</v>
      </c>
      <c r="J2" s="29"/>
      <c r="K2" s="551" t="s">
        <v>1507</v>
      </c>
      <c r="L2" s="552"/>
      <c r="M2" s="552"/>
      <c r="N2" s="552"/>
      <c r="O2" s="553"/>
    </row>
    <row r="3" spans="2:17" ht="75.75" thickBot="1" x14ac:dyDescent="0.3">
      <c r="B3" s="470" t="s">
        <v>388</v>
      </c>
      <c r="C3" s="66" t="s">
        <v>390</v>
      </c>
      <c r="D3" s="66" t="s">
        <v>391</v>
      </c>
      <c r="E3" s="66" t="s">
        <v>392</v>
      </c>
      <c r="F3" s="66" t="s">
        <v>393</v>
      </c>
      <c r="G3" s="471" t="s">
        <v>1508</v>
      </c>
      <c r="H3" s="472" t="s">
        <v>394</v>
      </c>
      <c r="I3" s="473" t="s">
        <v>395</v>
      </c>
      <c r="J3" s="474" t="s">
        <v>396</v>
      </c>
      <c r="K3" s="475" t="s">
        <v>397</v>
      </c>
      <c r="L3" s="476" t="s">
        <v>398</v>
      </c>
      <c r="M3" s="477" t="s">
        <v>399</v>
      </c>
      <c r="N3" s="477" t="s">
        <v>401</v>
      </c>
      <c r="O3" s="478" t="s">
        <v>402</v>
      </c>
      <c r="P3" s="75" t="s">
        <v>403</v>
      </c>
      <c r="Q3" s="75" t="s">
        <v>404</v>
      </c>
    </row>
    <row r="4" spans="2:17" hidden="1" x14ac:dyDescent="0.25">
      <c r="B4" s="479" t="s">
        <v>405</v>
      </c>
      <c r="C4" s="479" t="s">
        <v>236</v>
      </c>
      <c r="D4" s="479" t="s">
        <v>383</v>
      </c>
      <c r="E4" s="479">
        <v>15</v>
      </c>
      <c r="F4" s="479">
        <v>70</v>
      </c>
      <c r="G4" s="480">
        <v>6</v>
      </c>
      <c r="H4" s="479">
        <v>12.08</v>
      </c>
      <c r="I4" s="480">
        <v>1.38</v>
      </c>
      <c r="J4" s="481">
        <v>0.31</v>
      </c>
      <c r="K4" s="482">
        <v>3.17</v>
      </c>
      <c r="L4" s="479">
        <v>127</v>
      </c>
      <c r="M4" s="480">
        <v>6.82</v>
      </c>
      <c r="N4" s="483">
        <v>0.86699999999999999</v>
      </c>
      <c r="O4" s="479">
        <v>34</v>
      </c>
      <c r="P4" s="484">
        <v>42309</v>
      </c>
      <c r="Q4" s="484" t="s">
        <v>408</v>
      </c>
    </row>
    <row r="5" spans="2:17" hidden="1" x14ac:dyDescent="0.25">
      <c r="B5" s="479" t="s">
        <v>1509</v>
      </c>
      <c r="C5" s="479" t="s">
        <v>236</v>
      </c>
      <c r="D5" s="479" t="s">
        <v>383</v>
      </c>
      <c r="E5" s="479">
        <v>14</v>
      </c>
      <c r="F5" s="479">
        <v>65</v>
      </c>
      <c r="G5" s="482">
        <v>10.5</v>
      </c>
      <c r="H5" s="482">
        <v>27.1</v>
      </c>
      <c r="I5" s="482">
        <v>3</v>
      </c>
      <c r="J5" s="485">
        <v>0.4</v>
      </c>
      <c r="K5" s="482">
        <v>3.09</v>
      </c>
      <c r="L5" s="479">
        <v>95</v>
      </c>
      <c r="M5" s="479">
        <v>10.38</v>
      </c>
      <c r="N5" s="483">
        <v>0.90800000000000003</v>
      </c>
      <c r="O5" s="479">
        <v>37</v>
      </c>
      <c r="P5" s="484">
        <v>42948</v>
      </c>
      <c r="Q5" s="484" t="s">
        <v>408</v>
      </c>
    </row>
    <row r="6" spans="2:17" hidden="1" x14ac:dyDescent="0.25">
      <c r="B6" s="479" t="s">
        <v>405</v>
      </c>
      <c r="C6" s="479" t="s">
        <v>236</v>
      </c>
      <c r="D6" s="479" t="s">
        <v>383</v>
      </c>
      <c r="E6" s="479">
        <v>15</v>
      </c>
      <c r="F6" s="479">
        <v>70</v>
      </c>
      <c r="G6" s="480">
        <v>6</v>
      </c>
      <c r="H6" s="479">
        <v>16.22</v>
      </c>
      <c r="I6" s="480">
        <v>1.41</v>
      </c>
      <c r="J6" s="481">
        <v>0.42</v>
      </c>
      <c r="K6" s="482">
        <v>3.76</v>
      </c>
      <c r="L6" s="479">
        <v>190</v>
      </c>
      <c r="M6" s="480">
        <v>5.25</v>
      </c>
      <c r="N6" s="483">
        <v>0.84</v>
      </c>
      <c r="O6" s="479">
        <v>26</v>
      </c>
      <c r="P6" s="484">
        <v>42309</v>
      </c>
      <c r="Q6" s="484" t="s">
        <v>408</v>
      </c>
    </row>
    <row r="7" spans="2:17" hidden="1" x14ac:dyDescent="0.25">
      <c r="B7" s="479" t="s">
        <v>405</v>
      </c>
      <c r="C7" s="479" t="s">
        <v>236</v>
      </c>
      <c r="D7" s="479" t="s">
        <v>383</v>
      </c>
      <c r="E7" s="479">
        <v>14</v>
      </c>
      <c r="F7" s="479">
        <v>65</v>
      </c>
      <c r="G7" s="482">
        <v>22</v>
      </c>
      <c r="H7" s="482">
        <v>8.4499999999999993</v>
      </c>
      <c r="I7" s="479">
        <v>2.58</v>
      </c>
      <c r="J7" s="486">
        <v>0.75</v>
      </c>
      <c r="K7" s="482">
        <v>2.4</v>
      </c>
      <c r="L7" s="479">
        <v>12</v>
      </c>
      <c r="M7" s="479">
        <v>13.72</v>
      </c>
      <c r="N7" s="483">
        <v>0.83</v>
      </c>
      <c r="O7" s="479">
        <v>69</v>
      </c>
      <c r="P7" s="484">
        <v>38657</v>
      </c>
      <c r="Q7" s="484" t="s">
        <v>408</v>
      </c>
    </row>
    <row r="8" spans="2:17" hidden="1" x14ac:dyDescent="0.25">
      <c r="B8" s="479" t="s">
        <v>405</v>
      </c>
      <c r="C8" s="479" t="s">
        <v>236</v>
      </c>
      <c r="D8" s="479" t="s">
        <v>383</v>
      </c>
      <c r="E8" s="479">
        <v>18.5</v>
      </c>
      <c r="F8" s="479">
        <v>60</v>
      </c>
      <c r="G8" s="482">
        <v>15</v>
      </c>
      <c r="H8" s="482">
        <v>6.17</v>
      </c>
      <c r="I8" s="479">
        <v>1.52</v>
      </c>
      <c r="J8" s="485">
        <v>0.83</v>
      </c>
      <c r="K8" s="482">
        <v>3</v>
      </c>
      <c r="L8" s="479">
        <v>55</v>
      </c>
      <c r="M8" s="482">
        <v>14.61</v>
      </c>
      <c r="N8" s="483">
        <v>0.89</v>
      </c>
      <c r="O8" s="479">
        <v>77</v>
      </c>
      <c r="P8" s="484">
        <v>40909</v>
      </c>
      <c r="Q8" s="484" t="s">
        <v>408</v>
      </c>
    </row>
    <row r="9" spans="2:17" hidden="1" x14ac:dyDescent="0.25">
      <c r="B9" s="487" t="s">
        <v>405</v>
      </c>
      <c r="C9" s="487" t="s">
        <v>236</v>
      </c>
      <c r="D9" s="479" t="s">
        <v>383</v>
      </c>
      <c r="E9" s="487">
        <v>14</v>
      </c>
      <c r="F9" s="487">
        <v>65</v>
      </c>
      <c r="G9" s="488">
        <v>14.4</v>
      </c>
      <c r="H9" s="488">
        <v>10.8</v>
      </c>
      <c r="I9" s="488">
        <v>2.2999999999999998</v>
      </c>
      <c r="J9" s="489">
        <v>0.91</v>
      </c>
      <c r="K9" s="488">
        <v>2.63</v>
      </c>
      <c r="L9" s="487">
        <v>13</v>
      </c>
      <c r="M9" s="488">
        <v>13.2</v>
      </c>
      <c r="N9" s="490">
        <v>0.8</v>
      </c>
      <c r="O9" s="487">
        <v>63</v>
      </c>
      <c r="P9" s="491">
        <v>38292</v>
      </c>
      <c r="Q9" s="491" t="s">
        <v>408</v>
      </c>
    </row>
    <row r="10" spans="2:17" hidden="1" x14ac:dyDescent="0.25">
      <c r="B10" s="479" t="s">
        <v>405</v>
      </c>
      <c r="C10" s="479" t="s">
        <v>236</v>
      </c>
      <c r="D10" s="479" t="s">
        <v>383</v>
      </c>
      <c r="E10" s="479">
        <v>18.5</v>
      </c>
      <c r="F10" s="479">
        <v>75</v>
      </c>
      <c r="G10" s="482">
        <v>20</v>
      </c>
      <c r="H10" s="482">
        <v>10.17</v>
      </c>
      <c r="I10" s="479">
        <v>3.17</v>
      </c>
      <c r="J10" s="486">
        <v>0.93</v>
      </c>
      <c r="K10" s="482">
        <v>2.29</v>
      </c>
      <c r="L10" s="479">
        <v>49</v>
      </c>
      <c r="M10" s="479">
        <v>18.96</v>
      </c>
      <c r="N10" s="483">
        <v>0.85</v>
      </c>
      <c r="O10" s="479">
        <v>96</v>
      </c>
      <c r="P10" s="484">
        <v>40878</v>
      </c>
      <c r="Q10" s="484" t="s">
        <v>408</v>
      </c>
    </row>
    <row r="11" spans="2:17" hidden="1" x14ac:dyDescent="0.25">
      <c r="B11" s="479" t="s">
        <v>405</v>
      </c>
      <c r="C11" s="479" t="s">
        <v>236</v>
      </c>
      <c r="D11" s="479" t="s">
        <v>383</v>
      </c>
      <c r="E11" s="479">
        <v>24</v>
      </c>
      <c r="F11" s="479">
        <v>175</v>
      </c>
      <c r="G11" s="482">
        <v>30</v>
      </c>
      <c r="H11" s="482">
        <v>9.33</v>
      </c>
      <c r="I11" s="479">
        <v>4.84</v>
      </c>
      <c r="J11" s="486">
        <v>0.95</v>
      </c>
      <c r="K11" s="482">
        <v>2.42</v>
      </c>
      <c r="L11" s="479">
        <v>47</v>
      </c>
      <c r="M11" s="482">
        <v>30.4</v>
      </c>
      <c r="N11" s="483">
        <v>0.83</v>
      </c>
      <c r="O11" s="479">
        <v>150</v>
      </c>
      <c r="P11" s="484">
        <v>39142</v>
      </c>
      <c r="Q11" s="484" t="s">
        <v>408</v>
      </c>
    </row>
    <row r="12" spans="2:17" hidden="1" x14ac:dyDescent="0.25">
      <c r="B12" s="479" t="s">
        <v>405</v>
      </c>
      <c r="C12" s="479" t="s">
        <v>236</v>
      </c>
      <c r="D12" s="479" t="s">
        <v>383</v>
      </c>
      <c r="E12" s="479">
        <v>18</v>
      </c>
      <c r="F12" s="479">
        <v>60</v>
      </c>
      <c r="G12" s="482">
        <v>22</v>
      </c>
      <c r="H12" s="482">
        <v>7.58</v>
      </c>
      <c r="I12" s="479">
        <v>8.91</v>
      </c>
      <c r="J12" s="486">
        <v>1.07</v>
      </c>
      <c r="K12" s="482">
        <v>2.35</v>
      </c>
      <c r="L12" s="479">
        <v>22</v>
      </c>
      <c r="M12" s="482">
        <v>21</v>
      </c>
      <c r="N12" s="483">
        <v>0.84</v>
      </c>
      <c r="O12" s="479">
        <v>111</v>
      </c>
      <c r="P12" s="484">
        <v>40148</v>
      </c>
      <c r="Q12" s="484" t="s">
        <v>408</v>
      </c>
    </row>
    <row r="13" spans="2:17" hidden="1" x14ac:dyDescent="0.25">
      <c r="B13" s="479" t="s">
        <v>405</v>
      </c>
      <c r="C13" s="479" t="s">
        <v>236</v>
      </c>
      <c r="D13" s="479" t="s">
        <v>383</v>
      </c>
      <c r="E13" s="479">
        <v>18</v>
      </c>
      <c r="F13" s="479">
        <v>80</v>
      </c>
      <c r="G13" s="482">
        <v>22</v>
      </c>
      <c r="H13" s="482">
        <v>9.93</v>
      </c>
      <c r="I13" s="482">
        <v>2.1</v>
      </c>
      <c r="J13" s="486">
        <v>1.08</v>
      </c>
      <c r="K13" s="482">
        <v>2.8</v>
      </c>
      <c r="L13" s="479">
        <v>47</v>
      </c>
      <c r="M13" s="482">
        <v>16</v>
      </c>
      <c r="N13" s="483">
        <v>0.86</v>
      </c>
      <c r="O13" s="479">
        <v>84</v>
      </c>
      <c r="P13" s="484">
        <v>38657</v>
      </c>
      <c r="Q13" s="484" t="s">
        <v>408</v>
      </c>
    </row>
    <row r="14" spans="2:17" hidden="1" x14ac:dyDescent="0.25">
      <c r="B14" s="479" t="s">
        <v>405</v>
      </c>
      <c r="C14" s="479" t="s">
        <v>236</v>
      </c>
      <c r="D14" s="479" t="s">
        <v>383</v>
      </c>
      <c r="E14" s="479">
        <v>20</v>
      </c>
      <c r="F14" s="479">
        <v>85</v>
      </c>
      <c r="G14" s="482">
        <v>24</v>
      </c>
      <c r="H14" s="482">
        <v>6.92</v>
      </c>
      <c r="I14" s="479">
        <v>2.78</v>
      </c>
      <c r="J14" s="486">
        <v>1.08</v>
      </c>
      <c r="K14" s="482">
        <v>2.64</v>
      </c>
      <c r="L14" s="479">
        <v>14</v>
      </c>
      <c r="M14" s="482">
        <v>20.239999999999998</v>
      </c>
      <c r="N14" s="483">
        <v>0.88500000000000001</v>
      </c>
      <c r="O14" s="479">
        <v>105</v>
      </c>
      <c r="P14" s="484">
        <v>42614</v>
      </c>
      <c r="Q14" s="484" t="s">
        <v>408</v>
      </c>
    </row>
    <row r="15" spans="2:17" hidden="1" x14ac:dyDescent="0.25">
      <c r="B15" s="479" t="s">
        <v>405</v>
      </c>
      <c r="C15" s="479" t="s">
        <v>236</v>
      </c>
      <c r="D15" s="479" t="s">
        <v>383</v>
      </c>
      <c r="E15" s="479">
        <v>18</v>
      </c>
      <c r="F15" s="479">
        <v>100</v>
      </c>
      <c r="G15" s="482">
        <v>20</v>
      </c>
      <c r="H15" s="482">
        <v>19.2</v>
      </c>
      <c r="I15" s="479">
        <v>2.34</v>
      </c>
      <c r="J15" s="486">
        <v>1.08</v>
      </c>
      <c r="K15" s="482">
        <v>2.5</v>
      </c>
      <c r="L15" s="479">
        <v>43</v>
      </c>
      <c r="M15" s="482">
        <v>18.5</v>
      </c>
      <c r="N15" s="483">
        <v>0.83</v>
      </c>
      <c r="O15" s="479">
        <v>93</v>
      </c>
      <c r="P15" s="484">
        <v>39814</v>
      </c>
      <c r="Q15" s="484" t="s">
        <v>408</v>
      </c>
    </row>
    <row r="16" spans="2:17" hidden="1" x14ac:dyDescent="0.25">
      <c r="B16" s="492" t="s">
        <v>405</v>
      </c>
      <c r="C16" s="492" t="s">
        <v>236</v>
      </c>
      <c r="D16" s="492" t="s">
        <v>383</v>
      </c>
      <c r="E16" s="492">
        <v>20</v>
      </c>
      <c r="F16" s="492">
        <v>60</v>
      </c>
      <c r="G16" s="493">
        <v>22</v>
      </c>
      <c r="H16" s="493">
        <v>11.2</v>
      </c>
      <c r="I16" s="492">
        <v>4.3600000000000003</v>
      </c>
      <c r="J16" s="494">
        <v>1.1200000000000001</v>
      </c>
      <c r="K16" s="493">
        <v>2.39</v>
      </c>
      <c r="L16" s="492">
        <v>44</v>
      </c>
      <c r="M16" s="493">
        <v>23.1</v>
      </c>
      <c r="N16" s="495">
        <v>0.81599999999999995</v>
      </c>
      <c r="O16" s="492">
        <v>115</v>
      </c>
      <c r="P16" s="496">
        <v>39234</v>
      </c>
      <c r="Q16" s="496" t="s">
        <v>1512</v>
      </c>
    </row>
    <row r="17" spans="2:17" hidden="1" x14ac:dyDescent="0.25">
      <c r="B17" s="492" t="s">
        <v>405</v>
      </c>
      <c r="C17" s="492" t="s">
        <v>236</v>
      </c>
      <c r="D17" s="492" t="s">
        <v>383</v>
      </c>
      <c r="E17" s="492">
        <v>18</v>
      </c>
      <c r="F17" s="492">
        <v>80</v>
      </c>
      <c r="G17" s="493">
        <v>17</v>
      </c>
      <c r="H17" s="493">
        <v>26.4</v>
      </c>
      <c r="I17" s="492">
        <v>3.24</v>
      </c>
      <c r="J17" s="497">
        <v>1.2</v>
      </c>
      <c r="K17" s="493">
        <v>2.73</v>
      </c>
      <c r="L17" s="492">
        <v>49</v>
      </c>
      <c r="M17" s="493">
        <v>16.899999999999999</v>
      </c>
      <c r="N17" s="495">
        <v>0.83</v>
      </c>
      <c r="O17" s="492">
        <v>84</v>
      </c>
      <c r="P17" s="496">
        <v>40057</v>
      </c>
      <c r="Q17" s="496" t="s">
        <v>1512</v>
      </c>
    </row>
    <row r="18" spans="2:17" hidden="1" x14ac:dyDescent="0.25">
      <c r="B18" s="492" t="s">
        <v>405</v>
      </c>
      <c r="C18" s="492" t="s">
        <v>236</v>
      </c>
      <c r="D18" s="492" t="s">
        <v>383</v>
      </c>
      <c r="E18" s="492">
        <v>18</v>
      </c>
      <c r="F18" s="492">
        <v>100</v>
      </c>
      <c r="G18" s="493">
        <v>14.7</v>
      </c>
      <c r="H18" s="493">
        <v>13.8</v>
      </c>
      <c r="I18" s="492">
        <v>3.42</v>
      </c>
      <c r="J18" s="497">
        <v>1.2</v>
      </c>
      <c r="K18" s="493">
        <v>2.73</v>
      </c>
      <c r="L18" s="492">
        <v>66</v>
      </c>
      <c r="M18" s="493">
        <v>15.2</v>
      </c>
      <c r="N18" s="495">
        <v>0.91</v>
      </c>
      <c r="O18" s="492">
        <v>117</v>
      </c>
      <c r="P18" s="496">
        <v>40057</v>
      </c>
      <c r="Q18" s="496" t="s">
        <v>1512</v>
      </c>
    </row>
    <row r="19" spans="2:17" hidden="1" x14ac:dyDescent="0.25">
      <c r="B19" s="492" t="s">
        <v>405</v>
      </c>
      <c r="C19" s="492" t="s">
        <v>236</v>
      </c>
      <c r="D19" s="492" t="s">
        <v>383</v>
      </c>
      <c r="E19" s="492">
        <v>24</v>
      </c>
      <c r="F19" s="492">
        <v>70</v>
      </c>
      <c r="G19" s="498">
        <v>24</v>
      </c>
      <c r="H19" s="493">
        <v>22.05</v>
      </c>
      <c r="I19" s="499">
        <v>2.89</v>
      </c>
      <c r="J19" s="500">
        <v>1.21</v>
      </c>
      <c r="K19" s="493">
        <v>2.83</v>
      </c>
      <c r="L19" s="492">
        <v>27</v>
      </c>
      <c r="M19" s="499">
        <v>18.14</v>
      </c>
      <c r="N19" s="495">
        <v>0.86399999999999999</v>
      </c>
      <c r="O19" s="492">
        <v>92</v>
      </c>
      <c r="P19" s="496">
        <v>42872</v>
      </c>
      <c r="Q19" s="496" t="s">
        <v>1512</v>
      </c>
    </row>
    <row r="20" spans="2:17" hidden="1" x14ac:dyDescent="0.25">
      <c r="B20" s="492" t="s">
        <v>405</v>
      </c>
      <c r="C20" s="492" t="s">
        <v>236</v>
      </c>
      <c r="D20" s="492" t="s">
        <v>383</v>
      </c>
      <c r="E20" s="492">
        <v>20</v>
      </c>
      <c r="F20" s="492">
        <v>110</v>
      </c>
      <c r="G20" s="493">
        <v>25.6</v>
      </c>
      <c r="H20" s="493">
        <v>25.4</v>
      </c>
      <c r="I20" s="493">
        <v>4.5999999999999996</v>
      </c>
      <c r="J20" s="494">
        <v>1.47</v>
      </c>
      <c r="K20" s="493">
        <v>2.48</v>
      </c>
      <c r="L20" s="492">
        <v>20</v>
      </c>
      <c r="M20" s="493">
        <v>25.3</v>
      </c>
      <c r="N20" s="495">
        <v>0.85</v>
      </c>
      <c r="O20" s="492">
        <v>128</v>
      </c>
      <c r="P20" s="496">
        <v>40057</v>
      </c>
      <c r="Q20" s="496" t="s">
        <v>1512</v>
      </c>
    </row>
    <row r="21" spans="2:17" hidden="1" x14ac:dyDescent="0.25">
      <c r="B21" s="492" t="s">
        <v>405</v>
      </c>
      <c r="C21" s="492" t="s">
        <v>236</v>
      </c>
      <c r="D21" s="492" t="s">
        <v>383</v>
      </c>
      <c r="E21" s="492">
        <v>20</v>
      </c>
      <c r="F21" s="492">
        <v>75</v>
      </c>
      <c r="G21" s="493">
        <v>18</v>
      </c>
      <c r="H21" s="493">
        <v>15.4</v>
      </c>
      <c r="I21" s="492">
        <v>4.68</v>
      </c>
      <c r="J21" s="494">
        <v>1.58</v>
      </c>
      <c r="K21" s="493">
        <v>2.72</v>
      </c>
      <c r="L21" s="492">
        <v>68</v>
      </c>
      <c r="M21" s="493">
        <v>18.399999999999999</v>
      </c>
      <c r="N21" s="495">
        <v>0.88</v>
      </c>
      <c r="O21" s="492">
        <v>92</v>
      </c>
      <c r="P21" s="496">
        <v>40057</v>
      </c>
      <c r="Q21" s="496" t="s">
        <v>1512</v>
      </c>
    </row>
    <row r="22" spans="2:17" hidden="1" x14ac:dyDescent="0.25">
      <c r="B22" s="479" t="s">
        <v>405</v>
      </c>
      <c r="C22" s="479" t="s">
        <v>236</v>
      </c>
      <c r="D22" s="479" t="s">
        <v>382</v>
      </c>
      <c r="E22" s="479">
        <v>13</v>
      </c>
      <c r="F22" s="479">
        <v>30</v>
      </c>
      <c r="G22" s="482">
        <v>14</v>
      </c>
      <c r="H22" s="482">
        <v>6.75</v>
      </c>
      <c r="I22" s="482">
        <v>1.55</v>
      </c>
      <c r="J22" s="486">
        <v>0.51</v>
      </c>
      <c r="K22" s="482">
        <v>2.35</v>
      </c>
      <c r="L22" s="479" t="s">
        <v>407</v>
      </c>
      <c r="M22" s="482">
        <v>13.43</v>
      </c>
      <c r="N22" s="483">
        <v>0.89</v>
      </c>
      <c r="O22" s="479">
        <v>71</v>
      </c>
      <c r="P22" s="484">
        <v>42614</v>
      </c>
      <c r="Q22" s="484" t="s">
        <v>408</v>
      </c>
    </row>
    <row r="23" spans="2:17" hidden="1" x14ac:dyDescent="0.25">
      <c r="B23" s="479" t="s">
        <v>405</v>
      </c>
      <c r="C23" s="479" t="s">
        <v>236</v>
      </c>
      <c r="D23" s="479" t="s">
        <v>382</v>
      </c>
      <c r="E23" s="479">
        <v>14</v>
      </c>
      <c r="F23" s="479">
        <v>50</v>
      </c>
      <c r="G23" s="480">
        <v>22</v>
      </c>
      <c r="H23" s="482">
        <v>4.5</v>
      </c>
      <c r="I23" s="480">
        <v>1.65</v>
      </c>
      <c r="J23" s="481">
        <v>0.52</v>
      </c>
      <c r="K23" s="482">
        <v>2.41</v>
      </c>
      <c r="L23" s="479" t="s">
        <v>407</v>
      </c>
      <c r="M23" s="480">
        <v>13.12</v>
      </c>
      <c r="N23" s="483">
        <v>0.89</v>
      </c>
      <c r="O23" s="479">
        <v>69</v>
      </c>
      <c r="P23" s="484">
        <v>42675</v>
      </c>
      <c r="Q23" s="484" t="s">
        <v>408</v>
      </c>
    </row>
    <row r="24" spans="2:17" hidden="1" x14ac:dyDescent="0.25">
      <c r="B24" s="479" t="s">
        <v>405</v>
      </c>
      <c r="C24" s="479" t="s">
        <v>236</v>
      </c>
      <c r="D24" s="479" t="s">
        <v>382</v>
      </c>
      <c r="E24" s="479">
        <v>13</v>
      </c>
      <c r="F24" s="479">
        <v>30</v>
      </c>
      <c r="G24" s="480">
        <v>14</v>
      </c>
      <c r="H24" s="482">
        <v>6.47</v>
      </c>
      <c r="I24" s="480">
        <v>1.37</v>
      </c>
      <c r="J24" s="481">
        <v>0.59</v>
      </c>
      <c r="K24" s="482">
        <v>2.67</v>
      </c>
      <c r="L24" s="479">
        <v>16</v>
      </c>
      <c r="M24" s="480">
        <v>11.9</v>
      </c>
      <c r="N24" s="483">
        <v>0.877</v>
      </c>
      <c r="O24" s="479">
        <v>62</v>
      </c>
      <c r="P24" s="484">
        <v>42644</v>
      </c>
      <c r="Q24" s="484" t="s">
        <v>408</v>
      </c>
    </row>
    <row r="25" spans="2:17" hidden="1" x14ac:dyDescent="0.25">
      <c r="B25" s="479" t="s">
        <v>405</v>
      </c>
      <c r="C25" s="479" t="s">
        <v>236</v>
      </c>
      <c r="D25" s="479" t="s">
        <v>382</v>
      </c>
      <c r="E25" s="479">
        <v>13</v>
      </c>
      <c r="F25" s="479">
        <v>35</v>
      </c>
      <c r="G25" s="480">
        <v>14</v>
      </c>
      <c r="H25" s="482">
        <v>6.72</v>
      </c>
      <c r="I25" s="480">
        <v>1.47</v>
      </c>
      <c r="J25" s="481">
        <v>0.62</v>
      </c>
      <c r="K25" s="482">
        <v>2.68</v>
      </c>
      <c r="L25" s="479">
        <v>26</v>
      </c>
      <c r="M25" s="480">
        <v>11.24</v>
      </c>
      <c r="N25" s="483">
        <v>0.86599999999999999</v>
      </c>
      <c r="O25" s="479">
        <v>58</v>
      </c>
      <c r="P25" s="484">
        <v>42583</v>
      </c>
      <c r="Q25" s="484" t="s">
        <v>408</v>
      </c>
    </row>
    <row r="26" spans="2:17" hidden="1" x14ac:dyDescent="0.25">
      <c r="B26" s="479" t="s">
        <v>405</v>
      </c>
      <c r="C26" s="479" t="s">
        <v>236</v>
      </c>
      <c r="D26" s="479" t="s">
        <v>382</v>
      </c>
      <c r="E26" s="479">
        <v>14</v>
      </c>
      <c r="F26" s="479">
        <v>50</v>
      </c>
      <c r="G26" s="480">
        <v>14</v>
      </c>
      <c r="H26" s="482">
        <v>7.25</v>
      </c>
      <c r="I26" s="480">
        <v>1.52</v>
      </c>
      <c r="J26" s="481">
        <v>0.62</v>
      </c>
      <c r="K26" s="482">
        <v>2.62</v>
      </c>
      <c r="L26" s="479">
        <v>19</v>
      </c>
      <c r="M26" s="480">
        <v>11.88</v>
      </c>
      <c r="N26" s="483">
        <v>0.86899999999999999</v>
      </c>
      <c r="O26" s="479">
        <v>61</v>
      </c>
      <c r="P26" s="484">
        <v>42675</v>
      </c>
      <c r="Q26" s="484" t="s">
        <v>408</v>
      </c>
    </row>
    <row r="27" spans="2:17" hidden="1" x14ac:dyDescent="0.25">
      <c r="B27" s="479" t="s">
        <v>405</v>
      </c>
      <c r="C27" s="479" t="s">
        <v>236</v>
      </c>
      <c r="D27" s="479" t="s">
        <v>382</v>
      </c>
      <c r="E27" s="479">
        <v>14</v>
      </c>
      <c r="F27" s="479">
        <v>50</v>
      </c>
      <c r="G27" s="482">
        <v>14</v>
      </c>
      <c r="H27" s="482">
        <v>6.3</v>
      </c>
      <c r="I27" s="479">
        <v>1.76</v>
      </c>
      <c r="J27" s="486">
        <v>0.63</v>
      </c>
      <c r="K27" s="482">
        <v>2.33</v>
      </c>
      <c r="L27" s="479" t="s">
        <v>407</v>
      </c>
      <c r="M27" s="482">
        <v>14.5</v>
      </c>
      <c r="N27" s="483">
        <v>0.85</v>
      </c>
      <c r="O27" s="479">
        <v>72</v>
      </c>
      <c r="P27" s="484">
        <v>39479</v>
      </c>
      <c r="Q27" s="484" t="s">
        <v>408</v>
      </c>
    </row>
    <row r="28" spans="2:17" hidden="1" x14ac:dyDescent="0.25">
      <c r="B28" s="479" t="s">
        <v>405</v>
      </c>
      <c r="C28" s="479" t="s">
        <v>236</v>
      </c>
      <c r="D28" s="479" t="s">
        <v>382</v>
      </c>
      <c r="E28" s="479">
        <v>6.5</v>
      </c>
      <c r="F28" s="479">
        <v>35</v>
      </c>
      <c r="G28" s="480">
        <v>14</v>
      </c>
      <c r="H28" s="482">
        <v>6.58</v>
      </c>
      <c r="I28" s="480">
        <v>1.4</v>
      </c>
      <c r="J28" s="481">
        <v>0.64</v>
      </c>
      <c r="K28" s="482">
        <v>2.62</v>
      </c>
      <c r="L28" s="479">
        <v>28</v>
      </c>
      <c r="M28" s="480">
        <v>11.29</v>
      </c>
      <c r="N28" s="483">
        <v>0.86699999999999999</v>
      </c>
      <c r="O28" s="479">
        <v>58</v>
      </c>
      <c r="P28" s="484">
        <v>42583</v>
      </c>
      <c r="Q28" s="484" t="s">
        <v>408</v>
      </c>
    </row>
    <row r="29" spans="2:17" hidden="1" x14ac:dyDescent="0.25">
      <c r="B29" s="479" t="s">
        <v>405</v>
      </c>
      <c r="C29" s="479" t="s">
        <v>236</v>
      </c>
      <c r="D29" s="479" t="s">
        <v>382</v>
      </c>
      <c r="E29" s="479">
        <v>16</v>
      </c>
      <c r="F29" s="479">
        <v>45</v>
      </c>
      <c r="G29" s="482">
        <v>10</v>
      </c>
      <c r="H29" s="482">
        <v>8.35</v>
      </c>
      <c r="I29" s="479">
        <v>1.34</v>
      </c>
      <c r="J29" s="485">
        <v>0.7</v>
      </c>
      <c r="K29" s="482">
        <v>2.64</v>
      </c>
      <c r="L29" s="479">
        <v>44</v>
      </c>
      <c r="M29" s="482">
        <v>10.54</v>
      </c>
      <c r="N29" s="483">
        <v>0.86</v>
      </c>
      <c r="O29" s="479">
        <v>53</v>
      </c>
      <c r="P29" s="484">
        <v>40603</v>
      </c>
      <c r="Q29" s="484" t="s">
        <v>408</v>
      </c>
    </row>
    <row r="30" spans="2:17" hidden="1" x14ac:dyDescent="0.25">
      <c r="B30" s="479" t="s">
        <v>405</v>
      </c>
      <c r="C30" s="479" t="s">
        <v>236</v>
      </c>
      <c r="D30" s="479" t="s">
        <v>382</v>
      </c>
      <c r="E30" s="479">
        <v>14</v>
      </c>
      <c r="F30" s="479">
        <v>45</v>
      </c>
      <c r="G30" s="513">
        <v>17</v>
      </c>
      <c r="H30" s="482">
        <v>28.4</v>
      </c>
      <c r="I30" s="480">
        <v>1.88</v>
      </c>
      <c r="J30" s="481">
        <v>0.7</v>
      </c>
      <c r="K30" s="482">
        <v>2.42</v>
      </c>
      <c r="L30" s="479">
        <v>9</v>
      </c>
      <c r="M30" s="480">
        <v>13.7</v>
      </c>
      <c r="N30" s="483">
        <v>0.85</v>
      </c>
      <c r="O30" s="479">
        <v>70</v>
      </c>
      <c r="P30" s="484">
        <v>42783</v>
      </c>
      <c r="Q30" s="484" t="s">
        <v>408</v>
      </c>
    </row>
    <row r="31" spans="2:17" hidden="1" x14ac:dyDescent="0.25">
      <c r="B31" s="479" t="s">
        <v>405</v>
      </c>
      <c r="C31" s="479" t="s">
        <v>236</v>
      </c>
      <c r="D31" s="479" t="s">
        <v>382</v>
      </c>
      <c r="E31" s="479">
        <v>12</v>
      </c>
      <c r="F31" s="479">
        <v>30</v>
      </c>
      <c r="G31" s="482">
        <v>14</v>
      </c>
      <c r="H31" s="482">
        <v>6.94</v>
      </c>
      <c r="I31" s="479">
        <v>1.49</v>
      </c>
      <c r="J31" s="486">
        <v>0.72</v>
      </c>
      <c r="K31" s="482">
        <v>2.67</v>
      </c>
      <c r="L31" s="479">
        <v>23</v>
      </c>
      <c r="M31" s="479">
        <v>11.69</v>
      </c>
      <c r="N31" s="483">
        <v>0.85199999999999998</v>
      </c>
      <c r="O31" s="479">
        <v>59</v>
      </c>
      <c r="P31" s="484">
        <v>42552</v>
      </c>
      <c r="Q31" s="484" t="s">
        <v>408</v>
      </c>
    </row>
    <row r="32" spans="2:17" hidden="1" x14ac:dyDescent="0.25">
      <c r="B32" s="479" t="s">
        <v>405</v>
      </c>
      <c r="C32" s="479" t="s">
        <v>236</v>
      </c>
      <c r="D32" s="479" t="s">
        <v>382</v>
      </c>
      <c r="E32" s="479">
        <v>12</v>
      </c>
      <c r="F32" s="479">
        <v>30</v>
      </c>
      <c r="G32" s="480">
        <v>14</v>
      </c>
      <c r="H32" s="482">
        <v>9.4600000000000009</v>
      </c>
      <c r="I32" s="480">
        <v>1.42</v>
      </c>
      <c r="J32" s="481">
        <v>0.73</v>
      </c>
      <c r="K32" s="482">
        <v>2.67</v>
      </c>
      <c r="L32" s="479">
        <v>14</v>
      </c>
      <c r="M32" s="480">
        <v>12.11</v>
      </c>
      <c r="N32" s="483">
        <v>0.86499999999999999</v>
      </c>
      <c r="O32" s="479">
        <v>62</v>
      </c>
      <c r="P32" s="484">
        <v>42614</v>
      </c>
      <c r="Q32" s="484" t="s">
        <v>408</v>
      </c>
    </row>
    <row r="33" spans="2:17" hidden="1" x14ac:dyDescent="0.25">
      <c r="B33" s="479" t="s">
        <v>405</v>
      </c>
      <c r="C33" s="479" t="s">
        <v>236</v>
      </c>
      <c r="D33" s="479" t="s">
        <v>382</v>
      </c>
      <c r="E33" s="479">
        <v>14</v>
      </c>
      <c r="F33" s="479">
        <v>50</v>
      </c>
      <c r="G33" s="482">
        <v>17.100000000000001</v>
      </c>
      <c r="H33" s="482">
        <v>5.8</v>
      </c>
      <c r="I33" s="482">
        <v>1.7</v>
      </c>
      <c r="J33" s="486">
        <v>0.74</v>
      </c>
      <c r="K33" s="482">
        <v>2.35</v>
      </c>
      <c r="L33" s="479" t="s">
        <v>407</v>
      </c>
      <c r="M33" s="482">
        <v>14.3</v>
      </c>
      <c r="N33" s="483">
        <v>0.84</v>
      </c>
      <c r="O33" s="479">
        <v>72</v>
      </c>
      <c r="P33" s="484">
        <v>34274</v>
      </c>
      <c r="Q33" s="484" t="s">
        <v>408</v>
      </c>
    </row>
    <row r="34" spans="2:17" hidden="1" x14ac:dyDescent="0.25">
      <c r="B34" s="479" t="s">
        <v>405</v>
      </c>
      <c r="C34" s="479" t="s">
        <v>236</v>
      </c>
      <c r="D34" s="479" t="s">
        <v>382</v>
      </c>
      <c r="E34" s="479">
        <v>14</v>
      </c>
      <c r="F34" s="479">
        <v>50</v>
      </c>
      <c r="G34" s="482">
        <v>17</v>
      </c>
      <c r="H34" s="482">
        <v>6.42</v>
      </c>
      <c r="I34" s="479">
        <v>1.75</v>
      </c>
      <c r="J34" s="486">
        <v>0.74</v>
      </c>
      <c r="K34" s="482">
        <v>2.86</v>
      </c>
      <c r="L34" s="479">
        <v>16</v>
      </c>
      <c r="M34" s="482">
        <v>11.42</v>
      </c>
      <c r="N34" s="483">
        <v>0.86099999999999999</v>
      </c>
      <c r="O34" s="479">
        <v>58</v>
      </c>
      <c r="P34" s="484">
        <v>42644</v>
      </c>
      <c r="Q34" s="484" t="s">
        <v>408</v>
      </c>
    </row>
    <row r="35" spans="2:17" hidden="1" x14ac:dyDescent="0.25">
      <c r="B35" s="501" t="s">
        <v>405</v>
      </c>
      <c r="C35" s="501" t="s">
        <v>236</v>
      </c>
      <c r="D35" s="501" t="s">
        <v>382</v>
      </c>
      <c r="E35" s="501">
        <v>6.5</v>
      </c>
      <c r="F35" s="501">
        <v>30</v>
      </c>
      <c r="G35" s="503">
        <v>14</v>
      </c>
      <c r="H35" s="503">
        <v>10.210000000000001</v>
      </c>
      <c r="I35" s="501">
        <v>1.59</v>
      </c>
      <c r="J35" s="504">
        <v>0.76</v>
      </c>
      <c r="K35" s="503">
        <v>2.67</v>
      </c>
      <c r="L35" s="501">
        <v>17</v>
      </c>
      <c r="M35" s="501">
        <v>11.89</v>
      </c>
      <c r="N35" s="505">
        <v>0.85799999999999998</v>
      </c>
      <c r="O35" s="501">
        <v>61</v>
      </c>
      <c r="P35" s="506">
        <v>42552</v>
      </c>
      <c r="Q35" s="484" t="s">
        <v>408</v>
      </c>
    </row>
    <row r="36" spans="2:17" hidden="1" x14ac:dyDescent="0.25">
      <c r="B36" s="479" t="s">
        <v>405</v>
      </c>
      <c r="C36" s="479" t="s">
        <v>236</v>
      </c>
      <c r="D36" s="479" t="s">
        <v>382</v>
      </c>
      <c r="E36" s="479">
        <v>14</v>
      </c>
      <c r="F36" s="479">
        <v>30</v>
      </c>
      <c r="G36" s="482">
        <v>14</v>
      </c>
      <c r="H36" s="482">
        <v>14.3</v>
      </c>
      <c r="I36" s="480">
        <v>1.36</v>
      </c>
      <c r="J36" s="481">
        <v>0.79</v>
      </c>
      <c r="K36" s="482">
        <v>2.4700000000000002</v>
      </c>
      <c r="L36" s="479" t="s">
        <v>407</v>
      </c>
      <c r="M36" s="480">
        <v>13.1</v>
      </c>
      <c r="N36" s="483">
        <v>0.85599999999999998</v>
      </c>
      <c r="O36" s="479">
        <v>68</v>
      </c>
      <c r="P36" s="484">
        <v>39203</v>
      </c>
      <c r="Q36" s="484" t="s">
        <v>408</v>
      </c>
    </row>
    <row r="37" spans="2:17" hidden="1" x14ac:dyDescent="0.25">
      <c r="B37" s="479" t="s">
        <v>405</v>
      </c>
      <c r="C37" s="479" t="s">
        <v>236</v>
      </c>
      <c r="D37" s="479" t="s">
        <v>382</v>
      </c>
      <c r="E37" s="479">
        <v>6.5</v>
      </c>
      <c r="F37" s="479">
        <v>30</v>
      </c>
      <c r="G37" s="480">
        <v>14</v>
      </c>
      <c r="H37" s="482">
        <v>9.9700000000000006</v>
      </c>
      <c r="I37" s="480">
        <v>1.52</v>
      </c>
      <c r="J37" s="481">
        <v>0.79</v>
      </c>
      <c r="K37" s="482">
        <v>2.74</v>
      </c>
      <c r="L37" s="479">
        <v>26</v>
      </c>
      <c r="M37" s="480">
        <v>11.27</v>
      </c>
      <c r="N37" s="483">
        <v>0.84899999999999998</v>
      </c>
      <c r="O37" s="479">
        <v>57</v>
      </c>
      <c r="P37" s="484">
        <v>42614</v>
      </c>
      <c r="Q37" s="484" t="s">
        <v>408</v>
      </c>
    </row>
    <row r="38" spans="2:17" hidden="1" x14ac:dyDescent="0.25">
      <c r="B38" s="479" t="s">
        <v>1509</v>
      </c>
      <c r="C38" s="479" t="s">
        <v>236</v>
      </c>
      <c r="D38" s="479" t="s">
        <v>382</v>
      </c>
      <c r="E38" s="479">
        <v>14</v>
      </c>
      <c r="F38" s="479">
        <v>50</v>
      </c>
      <c r="G38" s="480">
        <v>13.5</v>
      </c>
      <c r="H38" s="482">
        <v>7.47</v>
      </c>
      <c r="I38" s="480">
        <v>1.74</v>
      </c>
      <c r="J38" s="481">
        <v>0.8</v>
      </c>
      <c r="K38" s="482">
        <v>2.87</v>
      </c>
      <c r="L38" s="479">
        <v>61</v>
      </c>
      <c r="M38" s="480">
        <v>12.83</v>
      </c>
      <c r="N38" s="483">
        <v>0.85499999999999998</v>
      </c>
      <c r="O38" s="479">
        <v>45</v>
      </c>
      <c r="P38" s="484">
        <v>42705</v>
      </c>
      <c r="Q38" s="484" t="s">
        <v>408</v>
      </c>
    </row>
    <row r="39" spans="2:17" x14ac:dyDescent="0.25">
      <c r="B39" s="492" t="s">
        <v>405</v>
      </c>
      <c r="C39" s="492" t="s">
        <v>236</v>
      </c>
      <c r="D39" s="492" t="s">
        <v>382</v>
      </c>
      <c r="E39" s="492">
        <v>16</v>
      </c>
      <c r="F39" s="492">
        <v>46</v>
      </c>
      <c r="G39" s="493">
        <v>14</v>
      </c>
      <c r="H39" s="493">
        <v>8.25</v>
      </c>
      <c r="I39" s="493">
        <v>1.8</v>
      </c>
      <c r="J39" s="497">
        <v>0.7</v>
      </c>
      <c r="K39" s="493">
        <v>2.25</v>
      </c>
      <c r="L39" s="492">
        <v>18</v>
      </c>
      <c r="M39" s="493">
        <v>14.1</v>
      </c>
      <c r="N39" s="495">
        <v>0.82</v>
      </c>
      <c r="O39" s="492">
        <v>71</v>
      </c>
      <c r="P39" s="496">
        <v>39630</v>
      </c>
      <c r="Q39" s="496" t="s">
        <v>1512</v>
      </c>
    </row>
    <row r="40" spans="2:17" x14ac:dyDescent="0.25">
      <c r="B40" s="492" t="s">
        <v>405</v>
      </c>
      <c r="C40" s="492" t="s">
        <v>236</v>
      </c>
      <c r="D40" s="492" t="s">
        <v>382</v>
      </c>
      <c r="E40" s="492">
        <v>14</v>
      </c>
      <c r="F40" s="492">
        <v>40</v>
      </c>
      <c r="G40" s="499">
        <v>14</v>
      </c>
      <c r="H40" s="493">
        <v>6.61</v>
      </c>
      <c r="I40" s="499">
        <v>1.56</v>
      </c>
      <c r="J40" s="500">
        <v>0.74</v>
      </c>
      <c r="K40" s="493">
        <v>2.2999999999999998</v>
      </c>
      <c r="L40" s="492" t="s">
        <v>407</v>
      </c>
      <c r="M40" s="499">
        <v>13.02</v>
      </c>
      <c r="N40" s="495">
        <v>0.8</v>
      </c>
      <c r="O40" s="492">
        <v>63</v>
      </c>
      <c r="P40" s="496">
        <v>42964</v>
      </c>
      <c r="Q40" s="496" t="s">
        <v>1512</v>
      </c>
    </row>
    <row r="41" spans="2:17" x14ac:dyDescent="0.25">
      <c r="B41" s="492" t="s">
        <v>405</v>
      </c>
      <c r="C41" s="492" t="s">
        <v>236</v>
      </c>
      <c r="D41" s="492" t="s">
        <v>382</v>
      </c>
      <c r="E41" s="492">
        <v>14</v>
      </c>
      <c r="F41" s="492">
        <v>30</v>
      </c>
      <c r="G41" s="493">
        <v>17</v>
      </c>
      <c r="H41" s="493">
        <v>15.9</v>
      </c>
      <c r="I41" s="499">
        <v>1.61</v>
      </c>
      <c r="J41" s="500">
        <v>0.81</v>
      </c>
      <c r="K41" s="493">
        <v>2.17</v>
      </c>
      <c r="L41" s="507" t="s">
        <v>407</v>
      </c>
      <c r="M41" s="499">
        <v>15.7</v>
      </c>
      <c r="N41" s="495">
        <v>0.85499999999999998</v>
      </c>
      <c r="O41" s="507">
        <v>77.400000000000006</v>
      </c>
      <c r="P41" s="496">
        <v>39203</v>
      </c>
      <c r="Q41" s="496" t="s">
        <v>1512</v>
      </c>
    </row>
    <row r="42" spans="2:17" x14ac:dyDescent="0.25">
      <c r="B42" s="492" t="s">
        <v>405</v>
      </c>
      <c r="C42" s="492" t="s">
        <v>236</v>
      </c>
      <c r="D42" s="492" t="s">
        <v>382</v>
      </c>
      <c r="E42" s="492">
        <v>14</v>
      </c>
      <c r="F42" s="492">
        <v>30</v>
      </c>
      <c r="G42" s="493">
        <v>22</v>
      </c>
      <c r="H42" s="493">
        <v>10.8</v>
      </c>
      <c r="I42" s="499">
        <v>0.96</v>
      </c>
      <c r="J42" s="500">
        <v>0.81</v>
      </c>
      <c r="K42" s="493">
        <v>2.0099999999999998</v>
      </c>
      <c r="L42" s="507" t="s">
        <v>407</v>
      </c>
      <c r="M42" s="499">
        <v>16.600000000000001</v>
      </c>
      <c r="N42" s="495">
        <v>0.86899999999999999</v>
      </c>
      <c r="O42" s="507">
        <v>83</v>
      </c>
      <c r="P42" s="496">
        <v>39203</v>
      </c>
      <c r="Q42" s="496" t="s">
        <v>1512</v>
      </c>
    </row>
    <row r="43" spans="2:17" x14ac:dyDescent="0.25">
      <c r="B43" s="492" t="s">
        <v>405</v>
      </c>
      <c r="C43" s="492" t="s">
        <v>236</v>
      </c>
      <c r="D43" s="502" t="s">
        <v>382</v>
      </c>
      <c r="E43" s="492">
        <v>14</v>
      </c>
      <c r="F43" s="492">
        <v>30</v>
      </c>
      <c r="G43" s="493">
        <v>14</v>
      </c>
      <c r="H43" s="493">
        <v>6.67</v>
      </c>
      <c r="I43" s="492">
        <v>1.36</v>
      </c>
      <c r="J43" s="494">
        <v>0.81</v>
      </c>
      <c r="K43" s="493">
        <v>2.5499999999999998</v>
      </c>
      <c r="L43" s="492">
        <v>17</v>
      </c>
      <c r="M43" s="493">
        <v>12.9</v>
      </c>
      <c r="N43" s="495">
        <v>0.85</v>
      </c>
      <c r="O43" s="492">
        <v>64</v>
      </c>
      <c r="P43" s="496">
        <v>40057</v>
      </c>
      <c r="Q43" s="496" t="s">
        <v>1512</v>
      </c>
    </row>
    <row r="44" spans="2:17" x14ac:dyDescent="0.25">
      <c r="B44" s="492" t="s">
        <v>405</v>
      </c>
      <c r="C44" s="492" t="s">
        <v>236</v>
      </c>
      <c r="D44" s="502" t="s">
        <v>382</v>
      </c>
      <c r="E44" s="492">
        <v>14</v>
      </c>
      <c r="F44" s="492">
        <v>30</v>
      </c>
      <c r="G44" s="499">
        <v>14</v>
      </c>
      <c r="H44" s="493">
        <v>7.17</v>
      </c>
      <c r="I44" s="499">
        <v>1.48</v>
      </c>
      <c r="J44" s="500">
        <v>0.81</v>
      </c>
      <c r="K44" s="493">
        <v>2.42</v>
      </c>
      <c r="L44" s="492">
        <v>28</v>
      </c>
      <c r="M44" s="499">
        <v>11.9</v>
      </c>
      <c r="N44" s="495">
        <v>0.89</v>
      </c>
      <c r="O44" s="492">
        <v>62</v>
      </c>
      <c r="P44" s="496">
        <v>40513</v>
      </c>
      <c r="Q44" s="496" t="s">
        <v>1512</v>
      </c>
    </row>
    <row r="45" spans="2:17" x14ac:dyDescent="0.25">
      <c r="B45" s="492" t="s">
        <v>405</v>
      </c>
      <c r="C45" s="492" t="s">
        <v>236</v>
      </c>
      <c r="D45" s="492" t="s">
        <v>382</v>
      </c>
      <c r="E45" s="492">
        <v>14</v>
      </c>
      <c r="F45" s="492">
        <v>50</v>
      </c>
      <c r="G45" s="508">
        <v>17</v>
      </c>
      <c r="H45" s="493">
        <v>5.58</v>
      </c>
      <c r="I45" s="492">
        <v>1.63</v>
      </c>
      <c r="J45" s="494">
        <v>0.82</v>
      </c>
      <c r="K45" s="493">
        <v>2.34</v>
      </c>
      <c r="L45" s="492">
        <v>10</v>
      </c>
      <c r="M45" s="493">
        <v>14.5</v>
      </c>
      <c r="N45" s="495">
        <v>0.84</v>
      </c>
      <c r="O45" s="492">
        <v>72</v>
      </c>
      <c r="P45" s="496">
        <v>40603</v>
      </c>
      <c r="Q45" s="496" t="s">
        <v>1512</v>
      </c>
    </row>
    <row r="46" spans="2:17" x14ac:dyDescent="0.25">
      <c r="B46" s="492" t="s">
        <v>1510</v>
      </c>
      <c r="C46" s="492" t="s">
        <v>236</v>
      </c>
      <c r="D46" s="492" t="s">
        <v>382</v>
      </c>
      <c r="E46" s="492">
        <v>14</v>
      </c>
      <c r="F46" s="492">
        <v>50</v>
      </c>
      <c r="G46" s="493">
        <v>14</v>
      </c>
      <c r="H46" s="493" t="s">
        <v>125</v>
      </c>
      <c r="I46" s="492" t="s">
        <v>125</v>
      </c>
      <c r="J46" s="494">
        <v>0.82</v>
      </c>
      <c r="K46" s="493">
        <v>2.4700000000000002</v>
      </c>
      <c r="L46" s="492" t="s">
        <v>125</v>
      </c>
      <c r="M46" s="492">
        <v>14.08</v>
      </c>
      <c r="N46" s="495">
        <v>0.84</v>
      </c>
      <c r="O46" s="492">
        <v>68</v>
      </c>
      <c r="P46" s="496">
        <v>38808</v>
      </c>
      <c r="Q46" s="496" t="s">
        <v>1512</v>
      </c>
    </row>
    <row r="47" spans="2:17" x14ac:dyDescent="0.25">
      <c r="B47" s="492" t="s">
        <v>405</v>
      </c>
      <c r="C47" s="492" t="s">
        <v>236</v>
      </c>
      <c r="D47" s="492" t="s">
        <v>382</v>
      </c>
      <c r="E47" s="492">
        <v>14</v>
      </c>
      <c r="F47" s="492">
        <v>50</v>
      </c>
      <c r="G47" s="493">
        <v>18.100000000000001</v>
      </c>
      <c r="H47" s="493">
        <v>7.58</v>
      </c>
      <c r="I47" s="492">
        <v>2.23</v>
      </c>
      <c r="J47" s="494">
        <v>0.83</v>
      </c>
      <c r="K47" s="493">
        <v>2.58</v>
      </c>
      <c r="L47" s="492">
        <v>10</v>
      </c>
      <c r="M47" s="492">
        <v>13.34</v>
      </c>
      <c r="N47" s="495">
        <v>0.82</v>
      </c>
      <c r="O47" s="492">
        <v>66</v>
      </c>
      <c r="P47" s="496">
        <v>40848</v>
      </c>
      <c r="Q47" s="496" t="s">
        <v>1512</v>
      </c>
    </row>
    <row r="48" spans="2:17" x14ac:dyDescent="0.25">
      <c r="B48" s="492" t="s">
        <v>405</v>
      </c>
      <c r="C48" s="492" t="s">
        <v>236</v>
      </c>
      <c r="D48" s="492" t="s">
        <v>382</v>
      </c>
      <c r="E48" s="492">
        <v>14</v>
      </c>
      <c r="F48" s="492">
        <v>50</v>
      </c>
      <c r="G48" s="493">
        <v>14</v>
      </c>
      <c r="H48" s="493">
        <v>18</v>
      </c>
      <c r="I48" s="492">
        <v>1.71</v>
      </c>
      <c r="J48" s="494">
        <v>0.84</v>
      </c>
      <c r="K48" s="493">
        <v>2.63</v>
      </c>
      <c r="L48" s="492">
        <v>16</v>
      </c>
      <c r="M48" s="493">
        <v>13</v>
      </c>
      <c r="N48" s="495">
        <v>0.8</v>
      </c>
      <c r="O48" s="492">
        <v>62</v>
      </c>
      <c r="P48" s="496">
        <v>37773</v>
      </c>
      <c r="Q48" s="496" t="s">
        <v>1512</v>
      </c>
    </row>
    <row r="49" spans="2:32" x14ac:dyDescent="0.25">
      <c r="B49" s="492" t="s">
        <v>405</v>
      </c>
      <c r="C49" s="492" t="s">
        <v>236</v>
      </c>
      <c r="D49" s="492" t="s">
        <v>382</v>
      </c>
      <c r="E49" s="492">
        <v>14</v>
      </c>
      <c r="F49" s="492">
        <v>30</v>
      </c>
      <c r="G49" s="499">
        <v>14</v>
      </c>
      <c r="H49" s="493">
        <v>6.08</v>
      </c>
      <c r="I49" s="499">
        <v>1.21</v>
      </c>
      <c r="J49" s="500">
        <v>0.86</v>
      </c>
      <c r="K49" s="493">
        <v>2.5</v>
      </c>
      <c r="L49" s="492">
        <v>36</v>
      </c>
      <c r="M49" s="499">
        <v>11.5</v>
      </c>
      <c r="N49" s="495">
        <v>0.84499999999999997</v>
      </c>
      <c r="O49" s="492">
        <v>58</v>
      </c>
      <c r="P49" s="496">
        <v>40513</v>
      </c>
      <c r="Q49" s="496" t="s">
        <v>1512</v>
      </c>
    </row>
    <row r="50" spans="2:32" x14ac:dyDescent="0.25">
      <c r="B50" s="492" t="s">
        <v>1510</v>
      </c>
      <c r="C50" s="492" t="s">
        <v>236</v>
      </c>
      <c r="D50" s="492" t="s">
        <v>382</v>
      </c>
      <c r="E50" s="492">
        <v>14</v>
      </c>
      <c r="F50" s="492">
        <v>50</v>
      </c>
      <c r="G50" s="493">
        <v>22</v>
      </c>
      <c r="H50" s="493" t="s">
        <v>125</v>
      </c>
      <c r="I50" s="492" t="s">
        <v>125</v>
      </c>
      <c r="J50" s="494">
        <v>0.86</v>
      </c>
      <c r="K50" s="493">
        <v>2.42</v>
      </c>
      <c r="L50" s="492" t="s">
        <v>125</v>
      </c>
      <c r="M50" s="492">
        <v>22.28</v>
      </c>
      <c r="N50" s="495">
        <v>0.84</v>
      </c>
      <c r="O50" s="492">
        <v>76</v>
      </c>
      <c r="P50" s="496">
        <v>38808</v>
      </c>
      <c r="Q50" s="496" t="s">
        <v>1512</v>
      </c>
    </row>
    <row r="51" spans="2:32" x14ac:dyDescent="0.25">
      <c r="B51" s="492" t="s">
        <v>1510</v>
      </c>
      <c r="C51" s="492" t="s">
        <v>236</v>
      </c>
      <c r="D51" s="492" t="s">
        <v>382</v>
      </c>
      <c r="E51" s="492">
        <v>14</v>
      </c>
      <c r="F51" s="492">
        <v>50</v>
      </c>
      <c r="G51" s="493">
        <v>17</v>
      </c>
      <c r="H51" s="493" t="s">
        <v>125</v>
      </c>
      <c r="I51" s="492" t="s">
        <v>125</v>
      </c>
      <c r="J51" s="494">
        <v>0.89</v>
      </c>
      <c r="K51" s="493">
        <v>2.42</v>
      </c>
      <c r="L51" s="492" t="s">
        <v>125</v>
      </c>
      <c r="M51" s="492">
        <v>17.239999999999998</v>
      </c>
      <c r="N51" s="495">
        <v>0.87</v>
      </c>
      <c r="O51" s="492">
        <v>70</v>
      </c>
      <c r="P51" s="496">
        <v>38808</v>
      </c>
      <c r="Q51" s="496" t="s">
        <v>1512</v>
      </c>
    </row>
    <row r="52" spans="2:32" x14ac:dyDescent="0.25">
      <c r="B52" s="502" t="s">
        <v>405</v>
      </c>
      <c r="C52" s="502" t="s">
        <v>236</v>
      </c>
      <c r="D52" s="492" t="s">
        <v>382</v>
      </c>
      <c r="E52" s="502">
        <v>14</v>
      </c>
      <c r="F52" s="502">
        <v>30</v>
      </c>
      <c r="G52" s="509">
        <v>14</v>
      </c>
      <c r="H52" s="509">
        <v>9.58</v>
      </c>
      <c r="I52" s="502">
        <v>1.49</v>
      </c>
      <c r="J52" s="510">
        <v>0.92</v>
      </c>
      <c r="K52" s="509">
        <v>2.67</v>
      </c>
      <c r="L52" s="502">
        <v>47</v>
      </c>
      <c r="M52" s="509">
        <v>10.9</v>
      </c>
      <c r="N52" s="511">
        <v>0.81</v>
      </c>
      <c r="O52" s="502">
        <v>52</v>
      </c>
      <c r="P52" s="512">
        <v>39295</v>
      </c>
      <c r="Q52" s="496" t="s">
        <v>1512</v>
      </c>
    </row>
    <row r="53" spans="2:32" x14ac:dyDescent="0.25">
      <c r="B53" s="502" t="s">
        <v>405</v>
      </c>
      <c r="C53" s="502" t="s">
        <v>236</v>
      </c>
      <c r="D53" s="492" t="s">
        <v>382</v>
      </c>
      <c r="E53" s="502">
        <v>14</v>
      </c>
      <c r="F53" s="502">
        <v>50</v>
      </c>
      <c r="G53" s="509">
        <v>14</v>
      </c>
      <c r="H53" s="509">
        <v>11.9</v>
      </c>
      <c r="I53" s="509">
        <v>2.2999999999999998</v>
      </c>
      <c r="J53" s="510">
        <v>0.93</v>
      </c>
      <c r="K53" s="509">
        <v>2.3199999999999998</v>
      </c>
      <c r="L53" s="502">
        <v>17</v>
      </c>
      <c r="M53" s="509">
        <v>14</v>
      </c>
      <c r="N53" s="511">
        <v>0.82</v>
      </c>
      <c r="O53" s="502">
        <v>69</v>
      </c>
      <c r="P53" s="512">
        <v>37773</v>
      </c>
      <c r="Q53" s="496" t="s">
        <v>1512</v>
      </c>
    </row>
    <row r="54" spans="2:32" x14ac:dyDescent="0.25">
      <c r="B54" s="492" t="s">
        <v>405</v>
      </c>
      <c r="C54" s="492" t="s">
        <v>236</v>
      </c>
      <c r="D54" s="492" t="s">
        <v>382</v>
      </c>
      <c r="E54" s="492">
        <v>14</v>
      </c>
      <c r="F54" s="492">
        <v>50</v>
      </c>
      <c r="G54" s="493">
        <v>14</v>
      </c>
      <c r="H54" s="493">
        <v>7.7</v>
      </c>
      <c r="I54" s="492">
        <v>1.79</v>
      </c>
      <c r="J54" s="494">
        <v>0.97</v>
      </c>
      <c r="K54" s="493">
        <v>2.5</v>
      </c>
      <c r="L54" s="492" t="s">
        <v>407</v>
      </c>
      <c r="M54" s="493">
        <v>13.8</v>
      </c>
      <c r="N54" s="495">
        <v>0.81</v>
      </c>
      <c r="O54" s="492">
        <v>68</v>
      </c>
      <c r="P54" s="496">
        <v>35186</v>
      </c>
      <c r="Q54" s="496" t="s">
        <v>1512</v>
      </c>
    </row>
    <row r="55" spans="2:32" x14ac:dyDescent="0.25">
      <c r="B55" s="492" t="s">
        <v>405</v>
      </c>
      <c r="C55" s="492" t="s">
        <v>236</v>
      </c>
      <c r="D55" s="492" t="s">
        <v>382</v>
      </c>
      <c r="E55" s="492">
        <v>14</v>
      </c>
      <c r="F55" s="492">
        <v>50</v>
      </c>
      <c r="G55" s="499">
        <v>21</v>
      </c>
      <c r="H55" s="493">
        <v>4.9000000000000004</v>
      </c>
      <c r="I55" s="499">
        <v>1.6</v>
      </c>
      <c r="J55" s="500">
        <v>1</v>
      </c>
      <c r="K55" s="493">
        <v>2.67</v>
      </c>
      <c r="L55" s="492">
        <v>14</v>
      </c>
      <c r="M55" s="499">
        <v>12.6</v>
      </c>
      <c r="N55" s="495">
        <v>0.83</v>
      </c>
      <c r="O55" s="492">
        <v>62</v>
      </c>
      <c r="P55" s="496">
        <v>35125</v>
      </c>
      <c r="Q55" s="496" t="s">
        <v>1512</v>
      </c>
    </row>
    <row r="56" spans="2:32" x14ac:dyDescent="0.25">
      <c r="B56" s="492" t="s">
        <v>405</v>
      </c>
      <c r="C56" s="492" t="s">
        <v>236</v>
      </c>
      <c r="D56" s="492" t="s">
        <v>382</v>
      </c>
      <c r="E56" s="492">
        <v>18</v>
      </c>
      <c r="F56" s="492">
        <v>50</v>
      </c>
      <c r="G56" s="499">
        <v>22</v>
      </c>
      <c r="H56" s="493">
        <v>11.9</v>
      </c>
      <c r="I56" s="499">
        <v>3.54</v>
      </c>
      <c r="J56" s="500">
        <v>1.29</v>
      </c>
      <c r="K56" s="493">
        <v>2.4500000000000002</v>
      </c>
      <c r="L56" s="492">
        <v>24</v>
      </c>
      <c r="M56" s="499">
        <v>21</v>
      </c>
      <c r="N56" s="495">
        <v>0.85</v>
      </c>
      <c r="O56" s="492">
        <v>105</v>
      </c>
      <c r="P56" s="496">
        <v>39814</v>
      </c>
      <c r="Q56" s="496" t="s">
        <v>1512</v>
      </c>
    </row>
    <row r="60" spans="2:32" x14ac:dyDescent="0.25">
      <c r="B60" s="176" t="s">
        <v>1501</v>
      </c>
      <c r="S60" s="176" t="s">
        <v>1513</v>
      </c>
    </row>
    <row r="62" spans="2:32" x14ac:dyDescent="0.25">
      <c r="D62" t="s">
        <v>479</v>
      </c>
      <c r="E62" s="130">
        <f t="shared" ref="E62:O62" si="0">COUNTA(E$69:E$86)</f>
        <v>17</v>
      </c>
      <c r="F62" s="130">
        <f t="shared" si="0"/>
        <v>17</v>
      </c>
      <c r="G62" s="130">
        <f t="shared" si="0"/>
        <v>17</v>
      </c>
      <c r="H62" s="130">
        <f t="shared" si="0"/>
        <v>17</v>
      </c>
      <c r="I62" s="130">
        <f t="shared" si="0"/>
        <v>17</v>
      </c>
      <c r="J62" s="130">
        <f t="shared" si="0"/>
        <v>17</v>
      </c>
      <c r="K62" s="130">
        <f t="shared" si="0"/>
        <v>17</v>
      </c>
      <c r="L62" s="130">
        <f t="shared" si="0"/>
        <v>17</v>
      </c>
      <c r="M62" s="130">
        <f t="shared" si="0"/>
        <v>17</v>
      </c>
      <c r="N62" s="130">
        <f t="shared" si="0"/>
        <v>17</v>
      </c>
      <c r="O62" s="130">
        <f t="shared" si="0"/>
        <v>17</v>
      </c>
      <c r="P62" s="130"/>
      <c r="Q62" s="130"/>
      <c r="R62" s="130"/>
      <c r="U62" t="s">
        <v>479</v>
      </c>
      <c r="V62" s="130">
        <f t="shared" ref="V62:AF62" si="1">COUNTA(V$69:V$86)</f>
        <v>18</v>
      </c>
      <c r="W62" s="130">
        <f t="shared" si="1"/>
        <v>18</v>
      </c>
      <c r="X62" s="130">
        <f t="shared" si="1"/>
        <v>18</v>
      </c>
      <c r="Y62" s="130">
        <f t="shared" si="1"/>
        <v>18</v>
      </c>
      <c r="Z62" s="130">
        <f t="shared" si="1"/>
        <v>18</v>
      </c>
      <c r="AA62" s="130">
        <f t="shared" si="1"/>
        <v>18</v>
      </c>
      <c r="AB62" s="130">
        <f t="shared" si="1"/>
        <v>18</v>
      </c>
      <c r="AC62" s="130">
        <f t="shared" si="1"/>
        <v>18</v>
      </c>
      <c r="AD62" s="130">
        <f t="shared" si="1"/>
        <v>18</v>
      </c>
      <c r="AE62" s="130">
        <f t="shared" si="1"/>
        <v>18</v>
      </c>
      <c r="AF62" s="130">
        <f t="shared" si="1"/>
        <v>18</v>
      </c>
    </row>
    <row r="63" spans="2:32" x14ac:dyDescent="0.25">
      <c r="D63" t="s">
        <v>480</v>
      </c>
      <c r="E63" s="214">
        <f t="shared" ref="E63:O63" si="2">AVERAGE(E$69:E$86)</f>
        <v>12.382352941176471</v>
      </c>
      <c r="F63" s="214">
        <f t="shared" si="2"/>
        <v>39.411764705882355</v>
      </c>
      <c r="G63" s="214">
        <f t="shared" si="2"/>
        <v>14.741176470588234</v>
      </c>
      <c r="H63" s="214">
        <f t="shared" si="2"/>
        <v>8.9347058823529419</v>
      </c>
      <c r="I63" s="214">
        <f t="shared" si="2"/>
        <v>1.5594117647058823</v>
      </c>
      <c r="J63" s="214">
        <f t="shared" si="2"/>
        <v>0.68235294117647072</v>
      </c>
      <c r="K63" s="214">
        <f t="shared" si="2"/>
        <v>2.5905882352941179</v>
      </c>
      <c r="L63" s="214">
        <f t="shared" si="2"/>
        <v>24.916666666666668</v>
      </c>
      <c r="M63" s="214">
        <f t="shared" si="2"/>
        <v>12.365294117647059</v>
      </c>
      <c r="N63" s="461">
        <f t="shared" si="2"/>
        <v>0.86205882352941188</v>
      </c>
      <c r="O63" s="214">
        <f t="shared" si="2"/>
        <v>62.117647058823529</v>
      </c>
      <c r="P63" s="214"/>
      <c r="Q63" s="214"/>
      <c r="R63" s="214"/>
      <c r="U63" t="s">
        <v>480</v>
      </c>
      <c r="V63" s="214">
        <f t="shared" ref="V63:AF63" si="3">AVERAGE(V$69:V$86)</f>
        <v>14.333333333333334</v>
      </c>
      <c r="W63" s="214">
        <f t="shared" si="3"/>
        <v>42.555555555555557</v>
      </c>
      <c r="X63" s="214">
        <f t="shared" si="3"/>
        <v>16.450000000000003</v>
      </c>
      <c r="Y63" s="214">
        <f t="shared" si="3"/>
        <v>9.2413333333333334</v>
      </c>
      <c r="Z63" s="214">
        <f t="shared" si="3"/>
        <v>1.7513333333333336</v>
      </c>
      <c r="AA63" s="214">
        <f t="shared" si="3"/>
        <v>0.87277777777777787</v>
      </c>
      <c r="AB63" s="214">
        <f t="shared" si="3"/>
        <v>2.4261111111111111</v>
      </c>
      <c r="AC63" s="214">
        <f t="shared" si="3"/>
        <v>21.545454545454547</v>
      </c>
      <c r="AD63" s="214">
        <f t="shared" si="3"/>
        <v>14.581111111111113</v>
      </c>
      <c r="AE63" s="461">
        <f t="shared" si="3"/>
        <v>0.83661111111111119</v>
      </c>
      <c r="AF63" s="214">
        <f t="shared" si="3"/>
        <v>69.355555555555554</v>
      </c>
    </row>
    <row r="64" spans="2:32" x14ac:dyDescent="0.25">
      <c r="D64" t="s">
        <v>375</v>
      </c>
      <c r="E64" s="214">
        <f t="shared" ref="E64:O64" si="4">MEDIAN(E$69:E$86)</f>
        <v>14</v>
      </c>
      <c r="F64" s="214">
        <f t="shared" si="4"/>
        <v>35</v>
      </c>
      <c r="G64" s="214">
        <f t="shared" si="4"/>
        <v>14</v>
      </c>
      <c r="H64" s="214">
        <f t="shared" si="4"/>
        <v>6.94</v>
      </c>
      <c r="I64" s="214">
        <f t="shared" si="4"/>
        <v>1.52</v>
      </c>
      <c r="J64" s="214">
        <f t="shared" si="4"/>
        <v>0.7</v>
      </c>
      <c r="K64" s="214">
        <f t="shared" si="4"/>
        <v>2.64</v>
      </c>
      <c r="L64" s="214">
        <f t="shared" si="4"/>
        <v>21</v>
      </c>
      <c r="M64" s="214">
        <f t="shared" si="4"/>
        <v>11.9</v>
      </c>
      <c r="N64" s="461">
        <f t="shared" si="4"/>
        <v>0.86</v>
      </c>
      <c r="O64" s="214">
        <f t="shared" si="4"/>
        <v>61</v>
      </c>
      <c r="P64" s="214"/>
      <c r="Q64" s="214"/>
      <c r="R64" s="214"/>
      <c r="U64" t="s">
        <v>375</v>
      </c>
      <c r="V64" s="214">
        <f t="shared" ref="V64:AF64" si="5">MEDIAN(V$69:V$86)</f>
        <v>14</v>
      </c>
      <c r="W64" s="214">
        <f t="shared" si="5"/>
        <v>50</v>
      </c>
      <c r="X64" s="214">
        <f t="shared" si="5"/>
        <v>14</v>
      </c>
      <c r="Y64" s="214">
        <f t="shared" si="5"/>
        <v>7.7</v>
      </c>
      <c r="Z64" s="214">
        <f t="shared" si="5"/>
        <v>1.61</v>
      </c>
      <c r="AA64" s="214">
        <f t="shared" si="5"/>
        <v>0.83499999999999996</v>
      </c>
      <c r="AB64" s="214">
        <f t="shared" si="5"/>
        <v>2.4350000000000001</v>
      </c>
      <c r="AC64" s="214">
        <f t="shared" si="5"/>
        <v>17</v>
      </c>
      <c r="AD64" s="214">
        <f t="shared" si="5"/>
        <v>13.9</v>
      </c>
      <c r="AE64" s="461">
        <f t="shared" si="5"/>
        <v>0.84</v>
      </c>
      <c r="AF64" s="214">
        <f t="shared" si="5"/>
        <v>68</v>
      </c>
    </row>
    <row r="65" spans="2:33" x14ac:dyDescent="0.25">
      <c r="D65" t="s">
        <v>376</v>
      </c>
      <c r="E65" s="214">
        <f t="shared" ref="E65:O65" si="6">MIN(E$69:E$86)</f>
        <v>6.5</v>
      </c>
      <c r="F65" s="214">
        <f t="shared" si="6"/>
        <v>30</v>
      </c>
      <c r="G65" s="214">
        <f t="shared" si="6"/>
        <v>10</v>
      </c>
      <c r="H65" s="214">
        <f t="shared" si="6"/>
        <v>4.5</v>
      </c>
      <c r="I65" s="214">
        <f t="shared" si="6"/>
        <v>1.34</v>
      </c>
      <c r="J65" s="214">
        <f t="shared" si="6"/>
        <v>0.51</v>
      </c>
      <c r="K65" s="214">
        <f t="shared" si="6"/>
        <v>2.33</v>
      </c>
      <c r="L65" s="214">
        <f t="shared" si="6"/>
        <v>9</v>
      </c>
      <c r="M65" s="214">
        <f t="shared" si="6"/>
        <v>10.54</v>
      </c>
      <c r="N65" s="461">
        <f t="shared" si="6"/>
        <v>0.84</v>
      </c>
      <c r="O65" s="214">
        <f t="shared" si="6"/>
        <v>45</v>
      </c>
      <c r="P65" s="214"/>
      <c r="Q65" s="214"/>
      <c r="R65" s="214"/>
      <c r="U65" t="s">
        <v>376</v>
      </c>
      <c r="V65" s="214">
        <f t="shared" ref="V65:AF65" si="7">MIN(V$69:V$86)</f>
        <v>14</v>
      </c>
      <c r="W65" s="214">
        <f t="shared" si="7"/>
        <v>30</v>
      </c>
      <c r="X65" s="214">
        <f t="shared" si="7"/>
        <v>14</v>
      </c>
      <c r="Y65" s="214">
        <f t="shared" si="7"/>
        <v>4.9000000000000004</v>
      </c>
      <c r="Z65" s="214">
        <f t="shared" si="7"/>
        <v>0.96</v>
      </c>
      <c r="AA65" s="214">
        <f t="shared" si="7"/>
        <v>0.7</v>
      </c>
      <c r="AB65" s="214">
        <f t="shared" si="7"/>
        <v>2.0099999999999998</v>
      </c>
      <c r="AC65" s="214">
        <f t="shared" si="7"/>
        <v>10</v>
      </c>
      <c r="AD65" s="214">
        <f t="shared" si="7"/>
        <v>10.9</v>
      </c>
      <c r="AE65" s="461">
        <f t="shared" si="7"/>
        <v>0.8</v>
      </c>
      <c r="AF65" s="214">
        <f t="shared" si="7"/>
        <v>52</v>
      </c>
    </row>
    <row r="66" spans="2:33" x14ac:dyDescent="0.25">
      <c r="D66" t="s">
        <v>377</v>
      </c>
      <c r="E66" s="214">
        <f t="shared" ref="E66:O66" si="8">MAX(E$69:E$86)</f>
        <v>16</v>
      </c>
      <c r="F66" s="214">
        <f t="shared" si="8"/>
        <v>50</v>
      </c>
      <c r="G66" s="214">
        <f t="shared" si="8"/>
        <v>22</v>
      </c>
      <c r="H66" s="214">
        <f t="shared" si="8"/>
        <v>28.4</v>
      </c>
      <c r="I66" s="214">
        <f t="shared" si="8"/>
        <v>1.88</v>
      </c>
      <c r="J66" s="214">
        <f t="shared" si="8"/>
        <v>0.8</v>
      </c>
      <c r="K66" s="214">
        <f t="shared" si="8"/>
        <v>2.87</v>
      </c>
      <c r="L66" s="214">
        <f t="shared" si="8"/>
        <v>61</v>
      </c>
      <c r="M66" s="214">
        <f t="shared" si="8"/>
        <v>14.5</v>
      </c>
      <c r="N66" s="461">
        <f t="shared" si="8"/>
        <v>0.89</v>
      </c>
      <c r="O66" s="214">
        <f t="shared" si="8"/>
        <v>72</v>
      </c>
      <c r="P66" s="214"/>
      <c r="Q66" s="214"/>
      <c r="R66" s="214"/>
      <c r="U66" t="s">
        <v>377</v>
      </c>
      <c r="V66" s="214">
        <f t="shared" ref="V66:AF66" si="9">MAX(V$69:V$86)</f>
        <v>18</v>
      </c>
      <c r="W66" s="214">
        <f t="shared" si="9"/>
        <v>50</v>
      </c>
      <c r="X66" s="214">
        <f t="shared" si="9"/>
        <v>22</v>
      </c>
      <c r="Y66" s="214">
        <f t="shared" si="9"/>
        <v>18</v>
      </c>
      <c r="Z66" s="214">
        <f t="shared" si="9"/>
        <v>3.54</v>
      </c>
      <c r="AA66" s="214">
        <f t="shared" si="9"/>
        <v>1.29</v>
      </c>
      <c r="AB66" s="214">
        <f t="shared" si="9"/>
        <v>2.67</v>
      </c>
      <c r="AC66" s="214">
        <f t="shared" si="9"/>
        <v>47</v>
      </c>
      <c r="AD66" s="214">
        <f t="shared" si="9"/>
        <v>22.28</v>
      </c>
      <c r="AE66" s="461">
        <f t="shared" si="9"/>
        <v>0.89</v>
      </c>
      <c r="AF66" s="214">
        <f t="shared" si="9"/>
        <v>105</v>
      </c>
    </row>
    <row r="67" spans="2:33" ht="15.75" thickBot="1" x14ac:dyDescent="0.3"/>
    <row r="68" spans="2:33" ht="75.75" thickBot="1" x14ac:dyDescent="0.3">
      <c r="B68" s="470" t="s">
        <v>388</v>
      </c>
      <c r="C68" s="66" t="s">
        <v>390</v>
      </c>
      <c r="D68" s="66" t="s">
        <v>391</v>
      </c>
      <c r="E68" s="66" t="s">
        <v>392</v>
      </c>
      <c r="F68" s="66" t="s">
        <v>393</v>
      </c>
      <c r="G68" s="471" t="s">
        <v>1508</v>
      </c>
      <c r="H68" s="472" t="s">
        <v>394</v>
      </c>
      <c r="I68" s="473" t="s">
        <v>395</v>
      </c>
      <c r="J68" s="474" t="s">
        <v>396</v>
      </c>
      <c r="K68" s="475" t="s">
        <v>397</v>
      </c>
      <c r="L68" s="476" t="s">
        <v>398</v>
      </c>
      <c r="M68" s="477" t="s">
        <v>399</v>
      </c>
      <c r="N68" s="477" t="s">
        <v>401</v>
      </c>
      <c r="O68" s="478" t="s">
        <v>402</v>
      </c>
      <c r="P68" s="75" t="s">
        <v>403</v>
      </c>
      <c r="S68" s="470" t="s">
        <v>388</v>
      </c>
      <c r="T68" s="66" t="s">
        <v>390</v>
      </c>
      <c r="U68" s="66" t="s">
        <v>391</v>
      </c>
      <c r="V68" s="66" t="s">
        <v>392</v>
      </c>
      <c r="W68" s="66" t="s">
        <v>393</v>
      </c>
      <c r="X68" s="471" t="s">
        <v>1508</v>
      </c>
      <c r="Y68" s="472" t="s">
        <v>394</v>
      </c>
      <c r="Z68" s="473" t="s">
        <v>395</v>
      </c>
      <c r="AA68" s="474" t="s">
        <v>396</v>
      </c>
      <c r="AB68" s="475" t="s">
        <v>397</v>
      </c>
      <c r="AC68" s="476" t="s">
        <v>398</v>
      </c>
      <c r="AD68" s="477" t="s">
        <v>399</v>
      </c>
      <c r="AE68" s="477" t="s">
        <v>401</v>
      </c>
      <c r="AF68" s="478" t="s">
        <v>402</v>
      </c>
      <c r="AG68" s="75" t="s">
        <v>403</v>
      </c>
    </row>
    <row r="69" spans="2:33" x14ac:dyDescent="0.25">
      <c r="B69" s="479" t="s">
        <v>405</v>
      </c>
      <c r="C69" s="479" t="s">
        <v>236</v>
      </c>
      <c r="D69" s="479" t="s">
        <v>382</v>
      </c>
      <c r="E69" s="479">
        <v>13</v>
      </c>
      <c r="F69" s="479">
        <v>30</v>
      </c>
      <c r="G69" s="482">
        <v>14</v>
      </c>
      <c r="H69" s="482">
        <v>6.75</v>
      </c>
      <c r="I69" s="482">
        <v>1.55</v>
      </c>
      <c r="J69" s="486">
        <v>0.51</v>
      </c>
      <c r="K69" s="482">
        <v>2.35</v>
      </c>
      <c r="L69" s="479" t="s">
        <v>407</v>
      </c>
      <c r="M69" s="482">
        <v>13.43</v>
      </c>
      <c r="N69" s="483">
        <v>0.89</v>
      </c>
      <c r="O69" s="479">
        <v>71</v>
      </c>
      <c r="P69" s="484">
        <v>42614</v>
      </c>
      <c r="S69" s="492" t="s">
        <v>405</v>
      </c>
      <c r="T69" s="492" t="s">
        <v>236</v>
      </c>
      <c r="U69" s="492" t="s">
        <v>382</v>
      </c>
      <c r="V69" s="492">
        <v>16</v>
      </c>
      <c r="W69" s="492">
        <v>46</v>
      </c>
      <c r="X69" s="493">
        <v>14</v>
      </c>
      <c r="Y69" s="493">
        <v>8.25</v>
      </c>
      <c r="Z69" s="493">
        <v>1.8</v>
      </c>
      <c r="AA69" s="497">
        <v>0.7</v>
      </c>
      <c r="AB69" s="493">
        <v>2.25</v>
      </c>
      <c r="AC69" s="492">
        <v>18</v>
      </c>
      <c r="AD69" s="493">
        <v>14.1</v>
      </c>
      <c r="AE69" s="495">
        <v>0.82</v>
      </c>
      <c r="AF69" s="492">
        <v>71</v>
      </c>
      <c r="AG69" s="496">
        <v>39630</v>
      </c>
    </row>
    <row r="70" spans="2:33" x14ac:dyDescent="0.25">
      <c r="B70" s="479" t="s">
        <v>405</v>
      </c>
      <c r="C70" s="479" t="s">
        <v>236</v>
      </c>
      <c r="D70" s="479" t="s">
        <v>382</v>
      </c>
      <c r="E70" s="479">
        <v>14</v>
      </c>
      <c r="F70" s="479">
        <v>50</v>
      </c>
      <c r="G70" s="480">
        <v>22</v>
      </c>
      <c r="H70" s="482">
        <v>4.5</v>
      </c>
      <c r="I70" s="480">
        <v>1.65</v>
      </c>
      <c r="J70" s="481">
        <v>0.52</v>
      </c>
      <c r="K70" s="482">
        <v>2.41</v>
      </c>
      <c r="L70" s="479" t="s">
        <v>407</v>
      </c>
      <c r="M70" s="480">
        <v>13.12</v>
      </c>
      <c r="N70" s="483">
        <v>0.89</v>
      </c>
      <c r="O70" s="479">
        <v>69</v>
      </c>
      <c r="P70" s="484">
        <v>42675</v>
      </c>
      <c r="S70" s="492" t="s">
        <v>405</v>
      </c>
      <c r="T70" s="492" t="s">
        <v>236</v>
      </c>
      <c r="U70" s="492" t="s">
        <v>382</v>
      </c>
      <c r="V70" s="492">
        <v>14</v>
      </c>
      <c r="W70" s="492">
        <v>40</v>
      </c>
      <c r="X70" s="499">
        <v>14</v>
      </c>
      <c r="Y70" s="493">
        <v>6.61</v>
      </c>
      <c r="Z70" s="499">
        <v>1.56</v>
      </c>
      <c r="AA70" s="500">
        <v>0.74</v>
      </c>
      <c r="AB70" s="493">
        <v>2.2999999999999998</v>
      </c>
      <c r="AC70" s="492" t="s">
        <v>407</v>
      </c>
      <c r="AD70" s="499">
        <v>13.02</v>
      </c>
      <c r="AE70" s="495">
        <v>0.8</v>
      </c>
      <c r="AF70" s="492">
        <v>63</v>
      </c>
      <c r="AG70" s="496">
        <v>42964</v>
      </c>
    </row>
    <row r="71" spans="2:33" x14ac:dyDescent="0.25">
      <c r="B71" s="479" t="s">
        <v>405</v>
      </c>
      <c r="C71" s="479" t="s">
        <v>236</v>
      </c>
      <c r="D71" s="479" t="s">
        <v>382</v>
      </c>
      <c r="E71" s="479">
        <v>13</v>
      </c>
      <c r="F71" s="479">
        <v>30</v>
      </c>
      <c r="G71" s="480">
        <v>14</v>
      </c>
      <c r="H71" s="482">
        <v>6.47</v>
      </c>
      <c r="I71" s="480">
        <v>1.37</v>
      </c>
      <c r="J71" s="481">
        <v>0.59</v>
      </c>
      <c r="K71" s="482">
        <v>2.67</v>
      </c>
      <c r="L71" s="479">
        <v>16</v>
      </c>
      <c r="M71" s="480">
        <v>11.9</v>
      </c>
      <c r="N71" s="483">
        <v>0.877</v>
      </c>
      <c r="O71" s="479">
        <v>62</v>
      </c>
      <c r="P71" s="484">
        <v>42644</v>
      </c>
      <c r="S71" s="492" t="s">
        <v>405</v>
      </c>
      <c r="T71" s="492" t="s">
        <v>236</v>
      </c>
      <c r="U71" s="492" t="s">
        <v>382</v>
      </c>
      <c r="V71" s="492">
        <v>14</v>
      </c>
      <c r="W71" s="492">
        <v>30</v>
      </c>
      <c r="X71" s="493">
        <v>17</v>
      </c>
      <c r="Y71" s="493">
        <v>15.9</v>
      </c>
      <c r="Z71" s="499">
        <v>1.61</v>
      </c>
      <c r="AA71" s="500">
        <v>0.81</v>
      </c>
      <c r="AB71" s="493">
        <v>2.17</v>
      </c>
      <c r="AC71" s="507" t="s">
        <v>407</v>
      </c>
      <c r="AD71" s="499">
        <v>15.7</v>
      </c>
      <c r="AE71" s="495">
        <v>0.85499999999999998</v>
      </c>
      <c r="AF71" s="507">
        <v>77.400000000000006</v>
      </c>
      <c r="AG71" s="496">
        <v>39203</v>
      </c>
    </row>
    <row r="72" spans="2:33" x14ac:dyDescent="0.25">
      <c r="B72" s="479" t="s">
        <v>405</v>
      </c>
      <c r="C72" s="479" t="s">
        <v>236</v>
      </c>
      <c r="D72" s="479" t="s">
        <v>382</v>
      </c>
      <c r="E72" s="479">
        <v>13</v>
      </c>
      <c r="F72" s="479">
        <v>35</v>
      </c>
      <c r="G72" s="480">
        <v>14</v>
      </c>
      <c r="H72" s="482">
        <v>6.72</v>
      </c>
      <c r="I72" s="480">
        <v>1.47</v>
      </c>
      <c r="J72" s="481">
        <v>0.62</v>
      </c>
      <c r="K72" s="482">
        <v>2.68</v>
      </c>
      <c r="L72" s="479">
        <v>26</v>
      </c>
      <c r="M72" s="480">
        <v>11.24</v>
      </c>
      <c r="N72" s="483">
        <v>0.86599999999999999</v>
      </c>
      <c r="O72" s="479">
        <v>58</v>
      </c>
      <c r="P72" s="484">
        <v>42583</v>
      </c>
      <c r="S72" s="492" t="s">
        <v>405</v>
      </c>
      <c r="T72" s="492" t="s">
        <v>236</v>
      </c>
      <c r="U72" s="492" t="s">
        <v>382</v>
      </c>
      <c r="V72" s="492">
        <v>14</v>
      </c>
      <c r="W72" s="492">
        <v>30</v>
      </c>
      <c r="X72" s="493">
        <v>22</v>
      </c>
      <c r="Y72" s="493">
        <v>10.8</v>
      </c>
      <c r="Z72" s="499">
        <v>0.96</v>
      </c>
      <c r="AA72" s="500">
        <v>0.81</v>
      </c>
      <c r="AB72" s="493">
        <v>2.0099999999999998</v>
      </c>
      <c r="AC72" s="507" t="s">
        <v>407</v>
      </c>
      <c r="AD72" s="499">
        <v>16.600000000000001</v>
      </c>
      <c r="AE72" s="495">
        <v>0.86899999999999999</v>
      </c>
      <c r="AF72" s="507">
        <v>83</v>
      </c>
      <c r="AG72" s="496">
        <v>39203</v>
      </c>
    </row>
    <row r="73" spans="2:33" x14ac:dyDescent="0.25">
      <c r="B73" s="479" t="s">
        <v>405</v>
      </c>
      <c r="C73" s="479" t="s">
        <v>236</v>
      </c>
      <c r="D73" s="479" t="s">
        <v>382</v>
      </c>
      <c r="E73" s="479">
        <v>14</v>
      </c>
      <c r="F73" s="479">
        <v>50</v>
      </c>
      <c r="G73" s="480">
        <v>14</v>
      </c>
      <c r="H73" s="482">
        <v>7.25</v>
      </c>
      <c r="I73" s="480">
        <v>1.52</v>
      </c>
      <c r="J73" s="481">
        <v>0.62</v>
      </c>
      <c r="K73" s="482">
        <v>2.62</v>
      </c>
      <c r="L73" s="479">
        <v>19</v>
      </c>
      <c r="M73" s="480">
        <v>11.88</v>
      </c>
      <c r="N73" s="483">
        <v>0.86899999999999999</v>
      </c>
      <c r="O73" s="479">
        <v>61</v>
      </c>
      <c r="P73" s="484">
        <v>42675</v>
      </c>
      <c r="S73" s="492" t="s">
        <v>405</v>
      </c>
      <c r="T73" s="492" t="s">
        <v>236</v>
      </c>
      <c r="U73" s="502" t="s">
        <v>382</v>
      </c>
      <c r="V73" s="492">
        <v>14</v>
      </c>
      <c r="W73" s="492">
        <v>30</v>
      </c>
      <c r="X73" s="493">
        <v>14</v>
      </c>
      <c r="Y73" s="493">
        <v>6.67</v>
      </c>
      <c r="Z73" s="492">
        <v>1.36</v>
      </c>
      <c r="AA73" s="494">
        <v>0.81</v>
      </c>
      <c r="AB73" s="493">
        <v>2.5499999999999998</v>
      </c>
      <c r="AC73" s="492">
        <v>17</v>
      </c>
      <c r="AD73" s="493">
        <v>12.9</v>
      </c>
      <c r="AE73" s="495">
        <v>0.85</v>
      </c>
      <c r="AF73" s="492">
        <v>64</v>
      </c>
      <c r="AG73" s="496">
        <v>40057</v>
      </c>
    </row>
    <row r="74" spans="2:33" x14ac:dyDescent="0.25">
      <c r="B74" s="479" t="s">
        <v>405</v>
      </c>
      <c r="C74" s="479" t="s">
        <v>236</v>
      </c>
      <c r="D74" s="479" t="s">
        <v>382</v>
      </c>
      <c r="E74" s="479">
        <v>14</v>
      </c>
      <c r="F74" s="479">
        <v>50</v>
      </c>
      <c r="G74" s="482">
        <v>14</v>
      </c>
      <c r="H74" s="482">
        <v>6.3</v>
      </c>
      <c r="I74" s="479">
        <v>1.76</v>
      </c>
      <c r="J74" s="486">
        <v>0.63</v>
      </c>
      <c r="K74" s="482">
        <v>2.33</v>
      </c>
      <c r="L74" s="479" t="s">
        <v>407</v>
      </c>
      <c r="M74" s="482">
        <v>14.5</v>
      </c>
      <c r="N74" s="483">
        <v>0.85</v>
      </c>
      <c r="O74" s="479">
        <v>72</v>
      </c>
      <c r="P74" s="484">
        <v>39479</v>
      </c>
      <c r="S74" s="492" t="s">
        <v>405</v>
      </c>
      <c r="T74" s="492" t="s">
        <v>236</v>
      </c>
      <c r="U74" s="502" t="s">
        <v>382</v>
      </c>
      <c r="V74" s="492">
        <v>14</v>
      </c>
      <c r="W74" s="492">
        <v>30</v>
      </c>
      <c r="X74" s="499">
        <v>14</v>
      </c>
      <c r="Y74" s="493">
        <v>7.17</v>
      </c>
      <c r="Z74" s="499">
        <v>1.48</v>
      </c>
      <c r="AA74" s="500">
        <v>0.81</v>
      </c>
      <c r="AB74" s="493">
        <v>2.42</v>
      </c>
      <c r="AC74" s="492">
        <v>28</v>
      </c>
      <c r="AD74" s="499">
        <v>11.9</v>
      </c>
      <c r="AE74" s="495">
        <v>0.89</v>
      </c>
      <c r="AF74" s="492">
        <v>62</v>
      </c>
      <c r="AG74" s="496">
        <v>40513</v>
      </c>
    </row>
    <row r="75" spans="2:33" x14ac:dyDescent="0.25">
      <c r="B75" s="479" t="s">
        <v>405</v>
      </c>
      <c r="C75" s="479" t="s">
        <v>236</v>
      </c>
      <c r="D75" s="479" t="s">
        <v>382</v>
      </c>
      <c r="E75" s="479">
        <v>6.5</v>
      </c>
      <c r="F75" s="479">
        <v>35</v>
      </c>
      <c r="G75" s="480">
        <v>14</v>
      </c>
      <c r="H75" s="482">
        <v>6.58</v>
      </c>
      <c r="I75" s="480">
        <v>1.4</v>
      </c>
      <c r="J75" s="481">
        <v>0.64</v>
      </c>
      <c r="K75" s="482">
        <v>2.62</v>
      </c>
      <c r="L75" s="479">
        <v>28</v>
      </c>
      <c r="M75" s="480">
        <v>11.29</v>
      </c>
      <c r="N75" s="483">
        <v>0.86699999999999999</v>
      </c>
      <c r="O75" s="479">
        <v>58</v>
      </c>
      <c r="P75" s="484">
        <v>42583</v>
      </c>
      <c r="S75" s="492" t="s">
        <v>405</v>
      </c>
      <c r="T75" s="492" t="s">
        <v>236</v>
      </c>
      <c r="U75" s="492" t="s">
        <v>382</v>
      </c>
      <c r="V75" s="492">
        <v>14</v>
      </c>
      <c r="W75" s="492">
        <v>50</v>
      </c>
      <c r="X75" s="508">
        <v>17</v>
      </c>
      <c r="Y75" s="493">
        <v>5.58</v>
      </c>
      <c r="Z75" s="492">
        <v>1.63</v>
      </c>
      <c r="AA75" s="494">
        <v>0.82</v>
      </c>
      <c r="AB75" s="493">
        <v>2.34</v>
      </c>
      <c r="AC75" s="492">
        <v>10</v>
      </c>
      <c r="AD75" s="493">
        <v>14.5</v>
      </c>
      <c r="AE75" s="495">
        <v>0.84</v>
      </c>
      <c r="AF75" s="492">
        <v>72</v>
      </c>
      <c r="AG75" s="496">
        <v>40603</v>
      </c>
    </row>
    <row r="76" spans="2:33" x14ac:dyDescent="0.25">
      <c r="B76" s="479" t="s">
        <v>405</v>
      </c>
      <c r="C76" s="479" t="s">
        <v>236</v>
      </c>
      <c r="D76" s="479" t="s">
        <v>382</v>
      </c>
      <c r="E76" s="479">
        <v>16</v>
      </c>
      <c r="F76" s="479">
        <v>45</v>
      </c>
      <c r="G76" s="482">
        <v>10</v>
      </c>
      <c r="H76" s="482">
        <v>8.35</v>
      </c>
      <c r="I76" s="479">
        <v>1.34</v>
      </c>
      <c r="J76" s="485">
        <v>0.7</v>
      </c>
      <c r="K76" s="482">
        <v>2.64</v>
      </c>
      <c r="L76" s="479">
        <v>44</v>
      </c>
      <c r="M76" s="482">
        <v>10.54</v>
      </c>
      <c r="N76" s="483">
        <v>0.86</v>
      </c>
      <c r="O76" s="479">
        <v>53</v>
      </c>
      <c r="P76" s="484">
        <v>40603</v>
      </c>
      <c r="S76" s="492" t="s">
        <v>1510</v>
      </c>
      <c r="T76" s="492" t="s">
        <v>236</v>
      </c>
      <c r="U76" s="492" t="s">
        <v>382</v>
      </c>
      <c r="V76" s="492">
        <v>14</v>
      </c>
      <c r="W76" s="492">
        <v>50</v>
      </c>
      <c r="X76" s="493">
        <v>14</v>
      </c>
      <c r="Y76" s="493" t="s">
        <v>125</v>
      </c>
      <c r="Z76" s="492" t="s">
        <v>125</v>
      </c>
      <c r="AA76" s="494">
        <v>0.82</v>
      </c>
      <c r="AB76" s="493">
        <v>2.4700000000000002</v>
      </c>
      <c r="AC76" s="492" t="s">
        <v>125</v>
      </c>
      <c r="AD76" s="492">
        <v>14.08</v>
      </c>
      <c r="AE76" s="495">
        <v>0.84</v>
      </c>
      <c r="AF76" s="492">
        <v>68</v>
      </c>
      <c r="AG76" s="496">
        <v>38808</v>
      </c>
    </row>
    <row r="77" spans="2:33" x14ac:dyDescent="0.25">
      <c r="B77" s="479" t="s">
        <v>405</v>
      </c>
      <c r="C77" s="479" t="s">
        <v>236</v>
      </c>
      <c r="D77" s="479" t="s">
        <v>382</v>
      </c>
      <c r="E77" s="479">
        <v>14</v>
      </c>
      <c r="F77" s="479">
        <v>45</v>
      </c>
      <c r="G77" s="513">
        <v>17</v>
      </c>
      <c r="H77" s="482">
        <v>28.4</v>
      </c>
      <c r="I77" s="480">
        <v>1.88</v>
      </c>
      <c r="J77" s="481">
        <v>0.7</v>
      </c>
      <c r="K77" s="482">
        <v>2.42</v>
      </c>
      <c r="L77" s="479">
        <v>9</v>
      </c>
      <c r="M77" s="480">
        <v>13.7</v>
      </c>
      <c r="N77" s="483">
        <v>0.85</v>
      </c>
      <c r="O77" s="479">
        <v>70</v>
      </c>
      <c r="P77" s="484">
        <v>42783</v>
      </c>
      <c r="S77" s="492" t="s">
        <v>405</v>
      </c>
      <c r="T77" s="492" t="s">
        <v>236</v>
      </c>
      <c r="U77" s="492" t="s">
        <v>382</v>
      </c>
      <c r="V77" s="492">
        <v>14</v>
      </c>
      <c r="W77" s="492">
        <v>50</v>
      </c>
      <c r="X77" s="493">
        <v>18.100000000000001</v>
      </c>
      <c r="Y77" s="493">
        <v>7.58</v>
      </c>
      <c r="Z77" s="492">
        <v>2.23</v>
      </c>
      <c r="AA77" s="494">
        <v>0.83</v>
      </c>
      <c r="AB77" s="493">
        <v>2.58</v>
      </c>
      <c r="AC77" s="492">
        <v>10</v>
      </c>
      <c r="AD77" s="492">
        <v>13.34</v>
      </c>
      <c r="AE77" s="495">
        <v>0.82</v>
      </c>
      <c r="AF77" s="492">
        <v>66</v>
      </c>
      <c r="AG77" s="496">
        <v>40848</v>
      </c>
    </row>
    <row r="78" spans="2:33" x14ac:dyDescent="0.25">
      <c r="B78" s="479" t="s">
        <v>405</v>
      </c>
      <c r="C78" s="479" t="s">
        <v>236</v>
      </c>
      <c r="D78" s="479" t="s">
        <v>382</v>
      </c>
      <c r="E78" s="479">
        <v>12</v>
      </c>
      <c r="F78" s="479">
        <v>30</v>
      </c>
      <c r="G78" s="482">
        <v>14</v>
      </c>
      <c r="H78" s="482">
        <v>6.94</v>
      </c>
      <c r="I78" s="479">
        <v>1.49</v>
      </c>
      <c r="J78" s="486">
        <v>0.72</v>
      </c>
      <c r="K78" s="482">
        <v>2.67</v>
      </c>
      <c r="L78" s="479">
        <v>23</v>
      </c>
      <c r="M78" s="479">
        <v>11.69</v>
      </c>
      <c r="N78" s="483">
        <v>0.85199999999999998</v>
      </c>
      <c r="O78" s="479">
        <v>59</v>
      </c>
      <c r="P78" s="484">
        <v>42552</v>
      </c>
      <c r="S78" s="492" t="s">
        <v>405</v>
      </c>
      <c r="T78" s="492" t="s">
        <v>236</v>
      </c>
      <c r="U78" s="492" t="s">
        <v>382</v>
      </c>
      <c r="V78" s="492">
        <v>14</v>
      </c>
      <c r="W78" s="492">
        <v>50</v>
      </c>
      <c r="X78" s="493">
        <v>14</v>
      </c>
      <c r="Y78" s="493">
        <v>18</v>
      </c>
      <c r="Z78" s="492">
        <v>1.71</v>
      </c>
      <c r="AA78" s="494">
        <v>0.84</v>
      </c>
      <c r="AB78" s="493">
        <v>2.63</v>
      </c>
      <c r="AC78" s="492">
        <v>16</v>
      </c>
      <c r="AD78" s="493">
        <v>13</v>
      </c>
      <c r="AE78" s="495">
        <v>0.8</v>
      </c>
      <c r="AF78" s="492">
        <v>62</v>
      </c>
      <c r="AG78" s="496">
        <v>37773</v>
      </c>
    </row>
    <row r="79" spans="2:33" x14ac:dyDescent="0.25">
      <c r="B79" s="479" t="s">
        <v>405</v>
      </c>
      <c r="C79" s="479" t="s">
        <v>236</v>
      </c>
      <c r="D79" s="479" t="s">
        <v>382</v>
      </c>
      <c r="E79" s="479">
        <v>12</v>
      </c>
      <c r="F79" s="479">
        <v>30</v>
      </c>
      <c r="G79" s="480">
        <v>14</v>
      </c>
      <c r="H79" s="482">
        <v>9.4600000000000009</v>
      </c>
      <c r="I79" s="480">
        <v>1.42</v>
      </c>
      <c r="J79" s="481">
        <v>0.73</v>
      </c>
      <c r="K79" s="482">
        <v>2.67</v>
      </c>
      <c r="L79" s="479">
        <v>14</v>
      </c>
      <c r="M79" s="480">
        <v>12.11</v>
      </c>
      <c r="N79" s="483">
        <v>0.86499999999999999</v>
      </c>
      <c r="O79" s="479">
        <v>62</v>
      </c>
      <c r="P79" s="484">
        <v>42614</v>
      </c>
      <c r="S79" s="492" t="s">
        <v>405</v>
      </c>
      <c r="T79" s="492" t="s">
        <v>236</v>
      </c>
      <c r="U79" s="492" t="s">
        <v>382</v>
      </c>
      <c r="V79" s="492">
        <v>14</v>
      </c>
      <c r="W79" s="492">
        <v>30</v>
      </c>
      <c r="X79" s="499">
        <v>14</v>
      </c>
      <c r="Y79" s="493">
        <v>6.08</v>
      </c>
      <c r="Z79" s="499">
        <v>1.21</v>
      </c>
      <c r="AA79" s="500">
        <v>0.86</v>
      </c>
      <c r="AB79" s="493">
        <v>2.5</v>
      </c>
      <c r="AC79" s="492">
        <v>36</v>
      </c>
      <c r="AD79" s="499">
        <v>11.5</v>
      </c>
      <c r="AE79" s="495">
        <v>0.84499999999999997</v>
      </c>
      <c r="AF79" s="492">
        <v>58</v>
      </c>
      <c r="AG79" s="496">
        <v>40513</v>
      </c>
    </row>
    <row r="80" spans="2:33" x14ac:dyDescent="0.25">
      <c r="B80" s="479" t="s">
        <v>405</v>
      </c>
      <c r="C80" s="479" t="s">
        <v>236</v>
      </c>
      <c r="D80" s="479" t="s">
        <v>382</v>
      </c>
      <c r="E80" s="479">
        <v>14</v>
      </c>
      <c r="F80" s="479">
        <v>50</v>
      </c>
      <c r="G80" s="482">
        <v>17.100000000000001</v>
      </c>
      <c r="H80" s="482">
        <v>5.8</v>
      </c>
      <c r="I80" s="482">
        <v>1.7</v>
      </c>
      <c r="J80" s="486">
        <v>0.74</v>
      </c>
      <c r="K80" s="482">
        <v>2.35</v>
      </c>
      <c r="L80" s="479" t="s">
        <v>407</v>
      </c>
      <c r="M80" s="482">
        <v>14.3</v>
      </c>
      <c r="N80" s="483">
        <v>0.84</v>
      </c>
      <c r="O80" s="479">
        <v>72</v>
      </c>
      <c r="P80" s="484">
        <v>34274</v>
      </c>
      <c r="S80" s="492" t="s">
        <v>1510</v>
      </c>
      <c r="T80" s="492" t="s">
        <v>236</v>
      </c>
      <c r="U80" s="492" t="s">
        <v>382</v>
      </c>
      <c r="V80" s="492">
        <v>14</v>
      </c>
      <c r="W80" s="492">
        <v>50</v>
      </c>
      <c r="X80" s="493">
        <v>22</v>
      </c>
      <c r="Y80" s="493" t="s">
        <v>125</v>
      </c>
      <c r="Z80" s="492" t="s">
        <v>125</v>
      </c>
      <c r="AA80" s="494">
        <v>0.86</v>
      </c>
      <c r="AB80" s="493">
        <v>2.42</v>
      </c>
      <c r="AC80" s="492" t="s">
        <v>125</v>
      </c>
      <c r="AD80" s="492">
        <v>22.28</v>
      </c>
      <c r="AE80" s="495">
        <v>0.84</v>
      </c>
      <c r="AF80" s="492">
        <v>76</v>
      </c>
      <c r="AG80" s="496">
        <v>38808</v>
      </c>
    </row>
    <row r="81" spans="2:33" x14ac:dyDescent="0.25">
      <c r="B81" s="479" t="s">
        <v>405</v>
      </c>
      <c r="C81" s="479" t="s">
        <v>236</v>
      </c>
      <c r="D81" s="479" t="s">
        <v>382</v>
      </c>
      <c r="E81" s="479">
        <v>14</v>
      </c>
      <c r="F81" s="479">
        <v>50</v>
      </c>
      <c r="G81" s="482">
        <v>17</v>
      </c>
      <c r="H81" s="482">
        <v>6.42</v>
      </c>
      <c r="I81" s="479">
        <v>1.75</v>
      </c>
      <c r="J81" s="486">
        <v>0.74</v>
      </c>
      <c r="K81" s="482">
        <v>2.86</v>
      </c>
      <c r="L81" s="479">
        <v>16</v>
      </c>
      <c r="M81" s="482">
        <v>11.42</v>
      </c>
      <c r="N81" s="483">
        <v>0.86099999999999999</v>
      </c>
      <c r="O81" s="479">
        <v>58</v>
      </c>
      <c r="P81" s="484">
        <v>42644</v>
      </c>
      <c r="S81" s="492" t="s">
        <v>1510</v>
      </c>
      <c r="T81" s="492" t="s">
        <v>236</v>
      </c>
      <c r="U81" s="492" t="s">
        <v>382</v>
      </c>
      <c r="V81" s="492">
        <v>14</v>
      </c>
      <c r="W81" s="492">
        <v>50</v>
      </c>
      <c r="X81" s="493">
        <v>17</v>
      </c>
      <c r="Y81" s="493" t="s">
        <v>125</v>
      </c>
      <c r="Z81" s="492" t="s">
        <v>125</v>
      </c>
      <c r="AA81" s="494">
        <v>0.89</v>
      </c>
      <c r="AB81" s="493">
        <v>2.42</v>
      </c>
      <c r="AC81" s="492" t="s">
        <v>125</v>
      </c>
      <c r="AD81" s="492">
        <v>17.239999999999998</v>
      </c>
      <c r="AE81" s="495">
        <v>0.87</v>
      </c>
      <c r="AF81" s="492">
        <v>70</v>
      </c>
      <c r="AG81" s="496">
        <v>38808</v>
      </c>
    </row>
    <row r="82" spans="2:33" x14ac:dyDescent="0.25">
      <c r="B82" s="501" t="s">
        <v>405</v>
      </c>
      <c r="C82" s="501" t="s">
        <v>236</v>
      </c>
      <c r="D82" s="501" t="s">
        <v>382</v>
      </c>
      <c r="E82" s="501">
        <v>6.5</v>
      </c>
      <c r="F82" s="501">
        <v>30</v>
      </c>
      <c r="G82" s="503">
        <v>14</v>
      </c>
      <c r="H82" s="503">
        <v>10.210000000000001</v>
      </c>
      <c r="I82" s="501">
        <v>1.59</v>
      </c>
      <c r="J82" s="504">
        <v>0.76</v>
      </c>
      <c r="K82" s="503">
        <v>2.67</v>
      </c>
      <c r="L82" s="501">
        <v>17</v>
      </c>
      <c r="M82" s="501">
        <v>11.89</v>
      </c>
      <c r="N82" s="505">
        <v>0.85799999999999998</v>
      </c>
      <c r="O82" s="501">
        <v>61</v>
      </c>
      <c r="P82" s="506">
        <v>42552</v>
      </c>
      <c r="S82" s="502" t="s">
        <v>405</v>
      </c>
      <c r="T82" s="502" t="s">
        <v>236</v>
      </c>
      <c r="U82" s="492" t="s">
        <v>382</v>
      </c>
      <c r="V82" s="502">
        <v>14</v>
      </c>
      <c r="W82" s="502">
        <v>30</v>
      </c>
      <c r="X82" s="509">
        <v>14</v>
      </c>
      <c r="Y82" s="509">
        <v>9.58</v>
      </c>
      <c r="Z82" s="502">
        <v>1.49</v>
      </c>
      <c r="AA82" s="510">
        <v>0.92</v>
      </c>
      <c r="AB82" s="509">
        <v>2.67</v>
      </c>
      <c r="AC82" s="502">
        <v>47</v>
      </c>
      <c r="AD82" s="509">
        <v>10.9</v>
      </c>
      <c r="AE82" s="511">
        <v>0.81</v>
      </c>
      <c r="AF82" s="502">
        <v>52</v>
      </c>
      <c r="AG82" s="512">
        <v>39295</v>
      </c>
    </row>
    <row r="83" spans="2:33" x14ac:dyDescent="0.25">
      <c r="B83" s="479" t="s">
        <v>405</v>
      </c>
      <c r="C83" s="479" t="s">
        <v>236</v>
      </c>
      <c r="D83" s="479" t="s">
        <v>382</v>
      </c>
      <c r="E83" s="479">
        <v>14</v>
      </c>
      <c r="F83" s="479">
        <v>30</v>
      </c>
      <c r="G83" s="482">
        <v>14</v>
      </c>
      <c r="H83" s="482">
        <v>14.3</v>
      </c>
      <c r="I83" s="480">
        <v>1.36</v>
      </c>
      <c r="J83" s="481">
        <v>0.79</v>
      </c>
      <c r="K83" s="482">
        <v>2.4700000000000002</v>
      </c>
      <c r="L83" s="479" t="s">
        <v>407</v>
      </c>
      <c r="M83" s="480">
        <v>13.1</v>
      </c>
      <c r="N83" s="483">
        <v>0.85599999999999998</v>
      </c>
      <c r="O83" s="479">
        <v>68</v>
      </c>
      <c r="P83" s="484">
        <v>39203</v>
      </c>
      <c r="S83" s="502" t="s">
        <v>405</v>
      </c>
      <c r="T83" s="502" t="s">
        <v>236</v>
      </c>
      <c r="U83" s="492" t="s">
        <v>382</v>
      </c>
      <c r="V83" s="502">
        <v>14</v>
      </c>
      <c r="W83" s="502">
        <v>50</v>
      </c>
      <c r="X83" s="509">
        <v>14</v>
      </c>
      <c r="Y83" s="509">
        <v>11.9</v>
      </c>
      <c r="Z83" s="509">
        <v>2.2999999999999998</v>
      </c>
      <c r="AA83" s="510">
        <v>0.93</v>
      </c>
      <c r="AB83" s="509">
        <v>2.3199999999999998</v>
      </c>
      <c r="AC83" s="502">
        <v>17</v>
      </c>
      <c r="AD83" s="509">
        <v>14</v>
      </c>
      <c r="AE83" s="511">
        <v>0.82</v>
      </c>
      <c r="AF83" s="502">
        <v>69</v>
      </c>
      <c r="AG83" s="512">
        <v>37773</v>
      </c>
    </row>
    <row r="84" spans="2:33" x14ac:dyDescent="0.25">
      <c r="B84" s="479" t="s">
        <v>405</v>
      </c>
      <c r="C84" s="479" t="s">
        <v>236</v>
      </c>
      <c r="D84" s="479" t="s">
        <v>382</v>
      </c>
      <c r="E84" s="479">
        <v>6.5</v>
      </c>
      <c r="F84" s="479">
        <v>30</v>
      </c>
      <c r="G84" s="480">
        <v>14</v>
      </c>
      <c r="H84" s="482">
        <v>9.9700000000000006</v>
      </c>
      <c r="I84" s="480">
        <v>1.52</v>
      </c>
      <c r="J84" s="481">
        <v>0.79</v>
      </c>
      <c r="K84" s="482">
        <v>2.74</v>
      </c>
      <c r="L84" s="479">
        <v>26</v>
      </c>
      <c r="M84" s="480">
        <v>11.27</v>
      </c>
      <c r="N84" s="483">
        <v>0.84899999999999998</v>
      </c>
      <c r="O84" s="479">
        <v>57</v>
      </c>
      <c r="P84" s="484">
        <v>42614</v>
      </c>
      <c r="S84" s="492" t="s">
        <v>405</v>
      </c>
      <c r="T84" s="492" t="s">
        <v>236</v>
      </c>
      <c r="U84" s="492" t="s">
        <v>382</v>
      </c>
      <c r="V84" s="492">
        <v>14</v>
      </c>
      <c r="W84" s="492">
        <v>50</v>
      </c>
      <c r="X84" s="493">
        <v>14</v>
      </c>
      <c r="Y84" s="493">
        <v>7.7</v>
      </c>
      <c r="Z84" s="492">
        <v>1.79</v>
      </c>
      <c r="AA84" s="494">
        <v>0.97</v>
      </c>
      <c r="AB84" s="493">
        <v>2.5</v>
      </c>
      <c r="AC84" s="492" t="s">
        <v>407</v>
      </c>
      <c r="AD84" s="493">
        <v>13.8</v>
      </c>
      <c r="AE84" s="495">
        <v>0.81</v>
      </c>
      <c r="AF84" s="492">
        <v>68</v>
      </c>
      <c r="AG84" s="496">
        <v>35186</v>
      </c>
    </row>
    <row r="85" spans="2:33" x14ac:dyDescent="0.25">
      <c r="B85" s="479"/>
      <c r="C85" s="479"/>
      <c r="D85" s="479"/>
      <c r="E85" s="479"/>
      <c r="F85" s="479"/>
      <c r="G85" s="480"/>
      <c r="H85" s="482"/>
      <c r="I85" s="480"/>
      <c r="J85" s="481"/>
      <c r="K85" s="482"/>
      <c r="L85" s="479"/>
      <c r="M85" s="480"/>
      <c r="N85" s="483"/>
      <c r="O85" s="479"/>
      <c r="P85" s="484"/>
      <c r="S85" s="492" t="s">
        <v>405</v>
      </c>
      <c r="T85" s="492" t="s">
        <v>236</v>
      </c>
      <c r="U85" s="492" t="s">
        <v>382</v>
      </c>
      <c r="V85" s="492">
        <v>18</v>
      </c>
      <c r="W85" s="492">
        <v>50</v>
      </c>
      <c r="X85" s="499">
        <v>22</v>
      </c>
      <c r="Y85" s="493">
        <v>11.9</v>
      </c>
      <c r="Z85" s="499">
        <v>3.54</v>
      </c>
      <c r="AA85" s="500">
        <v>1.29</v>
      </c>
      <c r="AB85" s="493">
        <v>2.4500000000000002</v>
      </c>
      <c r="AC85" s="492">
        <v>24</v>
      </c>
      <c r="AD85" s="499">
        <v>21</v>
      </c>
      <c r="AE85" s="495">
        <v>0.85</v>
      </c>
      <c r="AF85" s="492">
        <v>105</v>
      </c>
      <c r="AG85" s="496">
        <v>39814</v>
      </c>
    </row>
    <row r="86" spans="2:33" x14ac:dyDescent="0.25">
      <c r="B86" s="479" t="s">
        <v>1509</v>
      </c>
      <c r="C86" s="479" t="s">
        <v>236</v>
      </c>
      <c r="D86" s="479" t="s">
        <v>382</v>
      </c>
      <c r="E86" s="479">
        <v>14</v>
      </c>
      <c r="F86" s="479">
        <v>50</v>
      </c>
      <c r="G86" s="480">
        <v>13.5</v>
      </c>
      <c r="H86" s="482">
        <v>7.47</v>
      </c>
      <c r="I86" s="480">
        <v>1.74</v>
      </c>
      <c r="J86" s="481">
        <v>0.8</v>
      </c>
      <c r="K86" s="482">
        <v>2.87</v>
      </c>
      <c r="L86" s="479">
        <v>61</v>
      </c>
      <c r="M86" s="480">
        <v>12.83</v>
      </c>
      <c r="N86" s="483">
        <v>0.85499999999999998</v>
      </c>
      <c r="O86" s="479">
        <v>45</v>
      </c>
      <c r="P86" s="484">
        <v>42705</v>
      </c>
      <c r="S86" s="492" t="s">
        <v>405</v>
      </c>
      <c r="T86" s="492" t="s">
        <v>236</v>
      </c>
      <c r="U86" s="492" t="s">
        <v>382</v>
      </c>
      <c r="V86" s="492">
        <v>14</v>
      </c>
      <c r="W86" s="492">
        <v>50</v>
      </c>
      <c r="X86" s="499">
        <v>21</v>
      </c>
      <c r="Y86" s="493">
        <v>4.9000000000000004</v>
      </c>
      <c r="Z86" s="499">
        <v>1.6</v>
      </c>
      <c r="AA86" s="500">
        <v>1</v>
      </c>
      <c r="AB86" s="493">
        <v>2.67</v>
      </c>
      <c r="AC86" s="492">
        <v>14</v>
      </c>
      <c r="AD86" s="499">
        <v>12.6</v>
      </c>
      <c r="AE86" s="495">
        <v>0.83</v>
      </c>
      <c r="AF86" s="492">
        <v>62</v>
      </c>
      <c r="AG86" s="496">
        <v>35125</v>
      </c>
    </row>
    <row r="90" spans="2:33" x14ac:dyDescent="0.25">
      <c r="B90" s="176" t="s">
        <v>1502</v>
      </c>
      <c r="S90" s="176" t="s">
        <v>1514</v>
      </c>
    </row>
    <row r="92" spans="2:33" x14ac:dyDescent="0.25">
      <c r="D92" t="s">
        <v>479</v>
      </c>
      <c r="E92" s="130">
        <f t="shared" ref="E92:O92" si="10">COUNTA(E$99:E$110)</f>
        <v>12</v>
      </c>
      <c r="F92" s="130">
        <f t="shared" si="10"/>
        <v>12</v>
      </c>
      <c r="G92" s="130">
        <f t="shared" si="10"/>
        <v>12</v>
      </c>
      <c r="H92" s="130">
        <f t="shared" si="10"/>
        <v>12</v>
      </c>
      <c r="I92" s="130">
        <f t="shared" si="10"/>
        <v>12</v>
      </c>
      <c r="J92" s="130">
        <f t="shared" si="10"/>
        <v>12</v>
      </c>
      <c r="K92" s="130">
        <f t="shared" si="10"/>
        <v>12</v>
      </c>
      <c r="L92" s="130">
        <f t="shared" si="10"/>
        <v>12</v>
      </c>
      <c r="M92" s="130">
        <f t="shared" si="10"/>
        <v>12</v>
      </c>
      <c r="N92" s="130">
        <f t="shared" si="10"/>
        <v>12</v>
      </c>
      <c r="O92" s="130">
        <f t="shared" si="10"/>
        <v>12</v>
      </c>
      <c r="U92" t="s">
        <v>479</v>
      </c>
      <c r="V92" s="130">
        <f>COUNTA(V$99:V$104)</f>
        <v>6</v>
      </c>
      <c r="W92" s="130">
        <f t="shared" ref="W92:AF92" si="11">COUNTA(W$99:W$104)</f>
        <v>6</v>
      </c>
      <c r="X92" s="130">
        <f t="shared" si="11"/>
        <v>6</v>
      </c>
      <c r="Y92" s="130">
        <f t="shared" si="11"/>
        <v>6</v>
      </c>
      <c r="Z92" s="130">
        <f t="shared" si="11"/>
        <v>6</v>
      </c>
      <c r="AA92" s="130">
        <f t="shared" si="11"/>
        <v>6</v>
      </c>
      <c r="AB92" s="130">
        <f t="shared" si="11"/>
        <v>6</v>
      </c>
      <c r="AC92" s="130">
        <f t="shared" si="11"/>
        <v>6</v>
      </c>
      <c r="AD92" s="130">
        <f t="shared" si="11"/>
        <v>6</v>
      </c>
      <c r="AE92" s="130">
        <f t="shared" si="11"/>
        <v>6</v>
      </c>
      <c r="AF92" s="130">
        <f t="shared" si="11"/>
        <v>6</v>
      </c>
    </row>
    <row r="93" spans="2:33" x14ac:dyDescent="0.25">
      <c r="D93" t="s">
        <v>480</v>
      </c>
      <c r="E93" s="214">
        <f t="shared" ref="E93:O93" si="12">AVERAGE(E$99:E$110)</f>
        <v>17.25</v>
      </c>
      <c r="F93" s="214">
        <f t="shared" si="12"/>
        <v>80.833333333333329</v>
      </c>
      <c r="G93" s="214">
        <f t="shared" si="12"/>
        <v>17.658333333333335</v>
      </c>
      <c r="H93" s="214">
        <f t="shared" si="12"/>
        <v>11.995833333333332</v>
      </c>
      <c r="I93" s="214">
        <f t="shared" si="12"/>
        <v>3.0274999999999999</v>
      </c>
      <c r="J93" s="214">
        <f t="shared" si="12"/>
        <v>0.8175</v>
      </c>
      <c r="K93" s="214">
        <f t="shared" si="12"/>
        <v>2.7541666666666664</v>
      </c>
      <c r="L93" s="214">
        <f t="shared" si="12"/>
        <v>59.5</v>
      </c>
      <c r="M93" s="214">
        <f t="shared" si="12"/>
        <v>15.756666666666668</v>
      </c>
      <c r="N93" s="461">
        <f t="shared" si="12"/>
        <v>0.85249999999999992</v>
      </c>
      <c r="O93" s="214">
        <f t="shared" si="12"/>
        <v>78.75</v>
      </c>
      <c r="U93" t="s">
        <v>480</v>
      </c>
      <c r="V93" s="214">
        <f>AVERAGE(V$99:V$104)</f>
        <v>20</v>
      </c>
      <c r="W93" s="214">
        <f t="shared" ref="W93:AF93" si="13">AVERAGE(W$99:W$104)</f>
        <v>82.5</v>
      </c>
      <c r="X93" s="214">
        <f t="shared" si="13"/>
        <v>20.216666666666669</v>
      </c>
      <c r="Y93" s="214">
        <f t="shared" si="13"/>
        <v>19.041666666666668</v>
      </c>
      <c r="Z93" s="214">
        <f t="shared" si="13"/>
        <v>3.8649999999999998</v>
      </c>
      <c r="AA93" s="214">
        <f t="shared" si="13"/>
        <v>1.2966666666666666</v>
      </c>
      <c r="AB93" s="214">
        <f t="shared" si="13"/>
        <v>2.6466666666666669</v>
      </c>
      <c r="AC93" s="214">
        <f t="shared" si="13"/>
        <v>45.666666666666664</v>
      </c>
      <c r="AD93" s="214">
        <f t="shared" si="13"/>
        <v>19.506666666666664</v>
      </c>
      <c r="AE93" s="461">
        <f t="shared" si="13"/>
        <v>0.85833333333333328</v>
      </c>
      <c r="AF93" s="214">
        <f t="shared" si="13"/>
        <v>104.66666666666667</v>
      </c>
    </row>
    <row r="94" spans="2:33" x14ac:dyDescent="0.25">
      <c r="D94" t="s">
        <v>375</v>
      </c>
      <c r="E94" s="214">
        <f t="shared" ref="E94:O94" si="14">MEDIAN(E$99:E$110)</f>
        <v>18</v>
      </c>
      <c r="F94" s="214">
        <f t="shared" si="14"/>
        <v>70</v>
      </c>
      <c r="G94" s="214">
        <f t="shared" si="14"/>
        <v>20</v>
      </c>
      <c r="H94" s="214">
        <f t="shared" si="14"/>
        <v>10.050000000000001</v>
      </c>
      <c r="I94" s="214">
        <f t="shared" si="14"/>
        <v>2.46</v>
      </c>
      <c r="J94" s="214">
        <f t="shared" si="14"/>
        <v>0.92</v>
      </c>
      <c r="K94" s="214">
        <f t="shared" si="14"/>
        <v>2.6349999999999998</v>
      </c>
      <c r="L94" s="214">
        <f t="shared" si="14"/>
        <v>47</v>
      </c>
      <c r="M94" s="214">
        <f t="shared" si="14"/>
        <v>15.305</v>
      </c>
      <c r="N94" s="461">
        <f t="shared" si="14"/>
        <v>0.84499999999999997</v>
      </c>
      <c r="O94" s="214">
        <f t="shared" si="14"/>
        <v>80.5</v>
      </c>
      <c r="U94" t="s">
        <v>375</v>
      </c>
      <c r="V94" s="214">
        <f>MEDIAN(V$99:V$104)</f>
        <v>20</v>
      </c>
      <c r="W94" s="214">
        <f t="shared" ref="W94:AF94" si="15">MEDIAN(W$99:W$104)</f>
        <v>77.5</v>
      </c>
      <c r="X94" s="214">
        <f t="shared" si="15"/>
        <v>20</v>
      </c>
      <c r="Y94" s="214">
        <f t="shared" si="15"/>
        <v>18.725000000000001</v>
      </c>
      <c r="Z94" s="214">
        <f t="shared" si="15"/>
        <v>3.89</v>
      </c>
      <c r="AA94" s="214">
        <f t="shared" si="15"/>
        <v>1.2050000000000001</v>
      </c>
      <c r="AB94" s="214">
        <f t="shared" si="15"/>
        <v>2.7250000000000001</v>
      </c>
      <c r="AC94" s="214">
        <f t="shared" si="15"/>
        <v>46.5</v>
      </c>
      <c r="AD94" s="214">
        <f t="shared" si="15"/>
        <v>18.27</v>
      </c>
      <c r="AE94" s="461">
        <f t="shared" si="15"/>
        <v>0.85699999999999998</v>
      </c>
      <c r="AF94" s="214">
        <f t="shared" si="15"/>
        <v>103.5</v>
      </c>
    </row>
    <row r="95" spans="2:33" x14ac:dyDescent="0.25">
      <c r="D95" t="s">
        <v>376</v>
      </c>
      <c r="E95" s="214">
        <f t="shared" ref="E95:O95" si="16">MIN(E$99:E$110)</f>
        <v>14</v>
      </c>
      <c r="F95" s="214">
        <f t="shared" si="16"/>
        <v>60</v>
      </c>
      <c r="G95" s="214">
        <f t="shared" si="16"/>
        <v>6</v>
      </c>
      <c r="H95" s="214">
        <f t="shared" si="16"/>
        <v>6.17</v>
      </c>
      <c r="I95" s="214">
        <f t="shared" si="16"/>
        <v>1.38</v>
      </c>
      <c r="J95" s="214">
        <f t="shared" si="16"/>
        <v>0.31</v>
      </c>
      <c r="K95" s="214">
        <f t="shared" si="16"/>
        <v>2.29</v>
      </c>
      <c r="L95" s="214">
        <f t="shared" si="16"/>
        <v>12</v>
      </c>
      <c r="M95" s="214">
        <f t="shared" si="16"/>
        <v>5.25</v>
      </c>
      <c r="N95" s="461">
        <f t="shared" si="16"/>
        <v>0.8</v>
      </c>
      <c r="O95" s="214">
        <f t="shared" si="16"/>
        <v>26</v>
      </c>
      <c r="U95" t="s">
        <v>376</v>
      </c>
      <c r="V95" s="214">
        <f>MIN(V$99:V$104)</f>
        <v>18</v>
      </c>
      <c r="W95" s="214">
        <f t="shared" ref="W95:AF95" si="17">MIN(W$99:W$104)</f>
        <v>60</v>
      </c>
      <c r="X95" s="214">
        <f t="shared" si="17"/>
        <v>14.7</v>
      </c>
      <c r="Y95" s="214">
        <f t="shared" si="17"/>
        <v>11.2</v>
      </c>
      <c r="Z95" s="214">
        <f t="shared" si="17"/>
        <v>2.89</v>
      </c>
      <c r="AA95" s="214">
        <f t="shared" si="17"/>
        <v>1.1200000000000001</v>
      </c>
      <c r="AB95" s="214">
        <f t="shared" si="17"/>
        <v>2.39</v>
      </c>
      <c r="AC95" s="214">
        <f t="shared" si="17"/>
        <v>20</v>
      </c>
      <c r="AD95" s="214">
        <f t="shared" si="17"/>
        <v>15.2</v>
      </c>
      <c r="AE95" s="461">
        <f t="shared" si="17"/>
        <v>0.81599999999999995</v>
      </c>
      <c r="AF95" s="214">
        <f t="shared" si="17"/>
        <v>84</v>
      </c>
    </row>
    <row r="96" spans="2:33" x14ac:dyDescent="0.25">
      <c r="D96" t="s">
        <v>377</v>
      </c>
      <c r="E96" s="214">
        <f t="shared" ref="E96:O96" si="18">MAX(E$99:E$110)</f>
        <v>24</v>
      </c>
      <c r="F96" s="214">
        <f t="shared" si="18"/>
        <v>175</v>
      </c>
      <c r="G96" s="214">
        <f t="shared" si="18"/>
        <v>30</v>
      </c>
      <c r="H96" s="214">
        <f t="shared" si="18"/>
        <v>27.1</v>
      </c>
      <c r="I96" s="214">
        <f t="shared" si="18"/>
        <v>8.91</v>
      </c>
      <c r="J96" s="214">
        <f t="shared" si="18"/>
        <v>1.08</v>
      </c>
      <c r="K96" s="214">
        <f t="shared" si="18"/>
        <v>3.76</v>
      </c>
      <c r="L96" s="214">
        <f t="shared" si="18"/>
        <v>190</v>
      </c>
      <c r="M96" s="214">
        <f t="shared" si="18"/>
        <v>30.4</v>
      </c>
      <c r="N96" s="461">
        <f t="shared" si="18"/>
        <v>0.90800000000000003</v>
      </c>
      <c r="O96" s="214">
        <f t="shared" si="18"/>
        <v>150</v>
      </c>
      <c r="U96" t="s">
        <v>377</v>
      </c>
      <c r="V96" s="214">
        <f>MAX(V$99:V$104)</f>
        <v>24</v>
      </c>
      <c r="W96" s="214">
        <f t="shared" ref="W96:AF96" si="19">MAX(W$99:W$104)</f>
        <v>110</v>
      </c>
      <c r="X96" s="214">
        <f t="shared" si="19"/>
        <v>25.6</v>
      </c>
      <c r="Y96" s="214">
        <f t="shared" si="19"/>
        <v>26.4</v>
      </c>
      <c r="Z96" s="214">
        <f t="shared" si="19"/>
        <v>4.68</v>
      </c>
      <c r="AA96" s="214">
        <f t="shared" si="19"/>
        <v>1.58</v>
      </c>
      <c r="AB96" s="214">
        <f t="shared" si="19"/>
        <v>2.83</v>
      </c>
      <c r="AC96" s="214">
        <f t="shared" si="19"/>
        <v>68</v>
      </c>
      <c r="AD96" s="214">
        <f t="shared" si="19"/>
        <v>25.3</v>
      </c>
      <c r="AE96" s="461">
        <f t="shared" si="19"/>
        <v>0.91</v>
      </c>
      <c r="AF96" s="214">
        <f t="shared" si="19"/>
        <v>128</v>
      </c>
    </row>
    <row r="97" spans="2:33" ht="15.75" thickBot="1" x14ac:dyDescent="0.3"/>
    <row r="98" spans="2:33" ht="75.75" thickBot="1" x14ac:dyDescent="0.3">
      <c r="B98" s="470" t="s">
        <v>388</v>
      </c>
      <c r="C98" s="66" t="s">
        <v>390</v>
      </c>
      <c r="D98" s="66" t="s">
        <v>391</v>
      </c>
      <c r="E98" s="66" t="s">
        <v>392</v>
      </c>
      <c r="F98" s="66" t="s">
        <v>393</v>
      </c>
      <c r="G98" s="471" t="s">
        <v>1508</v>
      </c>
      <c r="H98" s="472" t="s">
        <v>394</v>
      </c>
      <c r="I98" s="473" t="s">
        <v>395</v>
      </c>
      <c r="J98" s="474" t="s">
        <v>396</v>
      </c>
      <c r="K98" s="475" t="s">
        <v>397</v>
      </c>
      <c r="L98" s="476" t="s">
        <v>398</v>
      </c>
      <c r="M98" s="477" t="s">
        <v>399</v>
      </c>
      <c r="N98" s="477" t="s">
        <v>401</v>
      </c>
      <c r="O98" s="478" t="s">
        <v>402</v>
      </c>
      <c r="P98" s="75" t="s">
        <v>403</v>
      </c>
      <c r="S98" s="470" t="s">
        <v>388</v>
      </c>
      <c r="T98" s="66" t="s">
        <v>390</v>
      </c>
      <c r="U98" s="66" t="s">
        <v>391</v>
      </c>
      <c r="V98" s="66" t="s">
        <v>392</v>
      </c>
      <c r="W98" s="66" t="s">
        <v>393</v>
      </c>
      <c r="X98" s="471" t="s">
        <v>1508</v>
      </c>
      <c r="Y98" s="472" t="s">
        <v>394</v>
      </c>
      <c r="Z98" s="473" t="s">
        <v>395</v>
      </c>
      <c r="AA98" s="474" t="s">
        <v>396</v>
      </c>
      <c r="AB98" s="475" t="s">
        <v>397</v>
      </c>
      <c r="AC98" s="476" t="s">
        <v>398</v>
      </c>
      <c r="AD98" s="477" t="s">
        <v>399</v>
      </c>
      <c r="AE98" s="477" t="s">
        <v>401</v>
      </c>
      <c r="AF98" s="478" t="s">
        <v>402</v>
      </c>
      <c r="AG98" s="75" t="s">
        <v>403</v>
      </c>
    </row>
    <row r="99" spans="2:33" x14ac:dyDescent="0.25">
      <c r="B99" s="479" t="s">
        <v>405</v>
      </c>
      <c r="C99" s="479" t="s">
        <v>236</v>
      </c>
      <c r="D99" s="479" t="s">
        <v>383</v>
      </c>
      <c r="E99" s="479">
        <v>15</v>
      </c>
      <c r="F99" s="479">
        <v>70</v>
      </c>
      <c r="G99" s="480">
        <v>6</v>
      </c>
      <c r="H99" s="479">
        <v>12.08</v>
      </c>
      <c r="I99" s="480">
        <v>1.38</v>
      </c>
      <c r="J99" s="481">
        <v>0.31</v>
      </c>
      <c r="K99" s="482">
        <v>3.17</v>
      </c>
      <c r="L99" s="479">
        <v>127</v>
      </c>
      <c r="M99" s="480">
        <v>6.82</v>
      </c>
      <c r="N99" s="483">
        <v>0.86699999999999999</v>
      </c>
      <c r="O99" s="479">
        <v>34</v>
      </c>
      <c r="P99" s="484">
        <v>42309</v>
      </c>
      <c r="S99" s="492" t="s">
        <v>405</v>
      </c>
      <c r="T99" s="492" t="s">
        <v>236</v>
      </c>
      <c r="U99" s="492" t="s">
        <v>383</v>
      </c>
      <c r="V99" s="492">
        <v>20</v>
      </c>
      <c r="W99" s="492">
        <v>60</v>
      </c>
      <c r="X99" s="493">
        <v>22</v>
      </c>
      <c r="Y99" s="493">
        <v>11.2</v>
      </c>
      <c r="Z99" s="492">
        <v>4.3600000000000003</v>
      </c>
      <c r="AA99" s="494">
        <v>1.1200000000000001</v>
      </c>
      <c r="AB99" s="493">
        <v>2.39</v>
      </c>
      <c r="AC99" s="492">
        <v>44</v>
      </c>
      <c r="AD99" s="493">
        <v>23.1</v>
      </c>
      <c r="AE99" s="495">
        <v>0.81599999999999995</v>
      </c>
      <c r="AF99" s="492">
        <v>115</v>
      </c>
      <c r="AG99" s="496">
        <v>39234</v>
      </c>
    </row>
    <row r="100" spans="2:33" x14ac:dyDescent="0.25">
      <c r="B100" s="479" t="s">
        <v>1509</v>
      </c>
      <c r="C100" s="479" t="s">
        <v>236</v>
      </c>
      <c r="D100" s="479" t="s">
        <v>383</v>
      </c>
      <c r="E100" s="479">
        <v>14</v>
      </c>
      <c r="F100" s="479">
        <v>65</v>
      </c>
      <c r="G100" s="482">
        <v>10.5</v>
      </c>
      <c r="H100" s="482">
        <v>27.1</v>
      </c>
      <c r="I100" s="482">
        <v>3</v>
      </c>
      <c r="J100" s="485">
        <v>0.4</v>
      </c>
      <c r="K100" s="482">
        <v>3.09</v>
      </c>
      <c r="L100" s="479">
        <v>95</v>
      </c>
      <c r="M100" s="479">
        <v>10.38</v>
      </c>
      <c r="N100" s="483">
        <v>0.90800000000000003</v>
      </c>
      <c r="O100" s="479">
        <v>37</v>
      </c>
      <c r="P100" s="484">
        <v>42948</v>
      </c>
      <c r="S100" s="492" t="s">
        <v>405</v>
      </c>
      <c r="T100" s="492" t="s">
        <v>236</v>
      </c>
      <c r="U100" s="492" t="s">
        <v>383</v>
      </c>
      <c r="V100" s="492">
        <v>18</v>
      </c>
      <c r="W100" s="492">
        <v>80</v>
      </c>
      <c r="X100" s="493">
        <v>17</v>
      </c>
      <c r="Y100" s="493">
        <v>26.4</v>
      </c>
      <c r="Z100" s="492">
        <v>3.24</v>
      </c>
      <c r="AA100" s="497">
        <v>1.2</v>
      </c>
      <c r="AB100" s="493">
        <v>2.73</v>
      </c>
      <c r="AC100" s="492">
        <v>49</v>
      </c>
      <c r="AD100" s="493">
        <v>16.899999999999999</v>
      </c>
      <c r="AE100" s="495">
        <v>0.83</v>
      </c>
      <c r="AF100" s="492">
        <v>84</v>
      </c>
      <c r="AG100" s="496">
        <v>40057</v>
      </c>
    </row>
    <row r="101" spans="2:33" x14ac:dyDescent="0.25">
      <c r="B101" s="479" t="s">
        <v>405</v>
      </c>
      <c r="C101" s="479" t="s">
        <v>236</v>
      </c>
      <c r="D101" s="479" t="s">
        <v>383</v>
      </c>
      <c r="E101" s="479">
        <v>15</v>
      </c>
      <c r="F101" s="479">
        <v>70</v>
      </c>
      <c r="G101" s="480">
        <v>6</v>
      </c>
      <c r="H101" s="479">
        <v>16.22</v>
      </c>
      <c r="I101" s="480">
        <v>1.41</v>
      </c>
      <c r="J101" s="481">
        <v>0.42</v>
      </c>
      <c r="K101" s="482">
        <v>3.76</v>
      </c>
      <c r="L101" s="479">
        <v>190</v>
      </c>
      <c r="M101" s="480">
        <v>5.25</v>
      </c>
      <c r="N101" s="483">
        <v>0.84</v>
      </c>
      <c r="O101" s="479">
        <v>26</v>
      </c>
      <c r="P101" s="484">
        <v>42309</v>
      </c>
      <c r="S101" s="492" t="s">
        <v>405</v>
      </c>
      <c r="T101" s="492" t="s">
        <v>236</v>
      </c>
      <c r="U101" s="492" t="s">
        <v>383</v>
      </c>
      <c r="V101" s="492">
        <v>18</v>
      </c>
      <c r="W101" s="492">
        <v>100</v>
      </c>
      <c r="X101" s="493">
        <v>14.7</v>
      </c>
      <c r="Y101" s="493">
        <v>13.8</v>
      </c>
      <c r="Z101" s="492">
        <v>3.42</v>
      </c>
      <c r="AA101" s="497">
        <v>1.2</v>
      </c>
      <c r="AB101" s="493">
        <v>2.73</v>
      </c>
      <c r="AC101" s="492">
        <v>66</v>
      </c>
      <c r="AD101" s="493">
        <v>15.2</v>
      </c>
      <c r="AE101" s="495">
        <v>0.91</v>
      </c>
      <c r="AF101" s="492">
        <v>117</v>
      </c>
      <c r="AG101" s="496">
        <v>40057</v>
      </c>
    </row>
    <row r="102" spans="2:33" x14ac:dyDescent="0.25">
      <c r="B102" s="479" t="s">
        <v>405</v>
      </c>
      <c r="C102" s="479" t="s">
        <v>236</v>
      </c>
      <c r="D102" s="479" t="s">
        <v>383</v>
      </c>
      <c r="E102" s="479">
        <v>14</v>
      </c>
      <c r="F102" s="479">
        <v>65</v>
      </c>
      <c r="G102" s="482">
        <v>22</v>
      </c>
      <c r="H102" s="482">
        <v>8.4499999999999993</v>
      </c>
      <c r="I102" s="479">
        <v>2.58</v>
      </c>
      <c r="J102" s="486">
        <v>0.75</v>
      </c>
      <c r="K102" s="482">
        <v>2.4</v>
      </c>
      <c r="L102" s="479">
        <v>12</v>
      </c>
      <c r="M102" s="479">
        <v>13.72</v>
      </c>
      <c r="N102" s="483">
        <v>0.83</v>
      </c>
      <c r="O102" s="479">
        <v>69</v>
      </c>
      <c r="P102" s="484">
        <v>38657</v>
      </c>
      <c r="S102" s="492" t="s">
        <v>405</v>
      </c>
      <c r="T102" s="492" t="s">
        <v>236</v>
      </c>
      <c r="U102" s="492" t="s">
        <v>383</v>
      </c>
      <c r="V102" s="492">
        <v>24</v>
      </c>
      <c r="W102" s="492">
        <v>70</v>
      </c>
      <c r="X102" s="498">
        <v>24</v>
      </c>
      <c r="Y102" s="493">
        <v>22.05</v>
      </c>
      <c r="Z102" s="499">
        <v>2.89</v>
      </c>
      <c r="AA102" s="500">
        <v>1.21</v>
      </c>
      <c r="AB102" s="493">
        <v>2.83</v>
      </c>
      <c r="AC102" s="492">
        <v>27</v>
      </c>
      <c r="AD102" s="499">
        <v>18.14</v>
      </c>
      <c r="AE102" s="495">
        <v>0.86399999999999999</v>
      </c>
      <c r="AF102" s="492">
        <v>92</v>
      </c>
      <c r="AG102" s="496">
        <v>42872</v>
      </c>
    </row>
    <row r="103" spans="2:33" x14ac:dyDescent="0.25">
      <c r="B103" s="479" t="s">
        <v>405</v>
      </c>
      <c r="C103" s="479" t="s">
        <v>236</v>
      </c>
      <c r="D103" s="479" t="s">
        <v>383</v>
      </c>
      <c r="E103" s="479">
        <v>18.5</v>
      </c>
      <c r="F103" s="479">
        <v>60</v>
      </c>
      <c r="G103" s="482">
        <v>15</v>
      </c>
      <c r="H103" s="482">
        <v>6.17</v>
      </c>
      <c r="I103" s="479">
        <v>1.52</v>
      </c>
      <c r="J103" s="485">
        <v>0.83</v>
      </c>
      <c r="K103" s="482">
        <v>3</v>
      </c>
      <c r="L103" s="479">
        <v>55</v>
      </c>
      <c r="M103" s="482">
        <v>14.61</v>
      </c>
      <c r="N103" s="483">
        <v>0.89</v>
      </c>
      <c r="O103" s="479">
        <v>77</v>
      </c>
      <c r="P103" s="484">
        <v>40909</v>
      </c>
      <c r="S103" s="492" t="s">
        <v>405</v>
      </c>
      <c r="T103" s="492" t="s">
        <v>236</v>
      </c>
      <c r="U103" s="492" t="s">
        <v>383</v>
      </c>
      <c r="V103" s="492">
        <v>20</v>
      </c>
      <c r="W103" s="492">
        <v>110</v>
      </c>
      <c r="X103" s="493">
        <v>25.6</v>
      </c>
      <c r="Y103" s="493">
        <v>25.4</v>
      </c>
      <c r="Z103" s="493">
        <v>4.5999999999999996</v>
      </c>
      <c r="AA103" s="494">
        <v>1.47</v>
      </c>
      <c r="AB103" s="493">
        <v>2.48</v>
      </c>
      <c r="AC103" s="492">
        <v>20</v>
      </c>
      <c r="AD103" s="493">
        <v>25.3</v>
      </c>
      <c r="AE103" s="495">
        <v>0.85</v>
      </c>
      <c r="AF103" s="492">
        <v>128</v>
      </c>
      <c r="AG103" s="496">
        <v>40057</v>
      </c>
    </row>
    <row r="104" spans="2:33" x14ac:dyDescent="0.25">
      <c r="B104" s="487" t="s">
        <v>405</v>
      </c>
      <c r="C104" s="487" t="s">
        <v>236</v>
      </c>
      <c r="D104" s="479" t="s">
        <v>383</v>
      </c>
      <c r="E104" s="487">
        <v>14</v>
      </c>
      <c r="F104" s="487">
        <v>65</v>
      </c>
      <c r="G104" s="488">
        <v>14.4</v>
      </c>
      <c r="H104" s="488">
        <v>10.8</v>
      </c>
      <c r="I104" s="488">
        <v>2.2999999999999998</v>
      </c>
      <c r="J104" s="489">
        <v>0.91</v>
      </c>
      <c r="K104" s="488">
        <v>2.63</v>
      </c>
      <c r="L104" s="487">
        <v>13</v>
      </c>
      <c r="M104" s="488">
        <v>13.2</v>
      </c>
      <c r="N104" s="490">
        <v>0.8</v>
      </c>
      <c r="O104" s="487">
        <v>63</v>
      </c>
      <c r="P104" s="491">
        <v>38292</v>
      </c>
      <c r="S104" s="492" t="s">
        <v>405</v>
      </c>
      <c r="T104" s="492" t="s">
        <v>236</v>
      </c>
      <c r="U104" s="492" t="s">
        <v>383</v>
      </c>
      <c r="V104" s="492">
        <v>20</v>
      </c>
      <c r="W104" s="492">
        <v>75</v>
      </c>
      <c r="X104" s="493">
        <v>18</v>
      </c>
      <c r="Y104" s="493">
        <v>15.4</v>
      </c>
      <c r="Z104" s="492">
        <v>4.68</v>
      </c>
      <c r="AA104" s="494">
        <v>1.58</v>
      </c>
      <c r="AB104" s="493">
        <v>2.72</v>
      </c>
      <c r="AC104" s="492">
        <v>68</v>
      </c>
      <c r="AD104" s="493">
        <v>18.399999999999999</v>
      </c>
      <c r="AE104" s="495">
        <v>0.88</v>
      </c>
      <c r="AF104" s="492">
        <v>92</v>
      </c>
      <c r="AG104" s="496">
        <v>40057</v>
      </c>
    </row>
    <row r="105" spans="2:33" x14ac:dyDescent="0.25">
      <c r="B105" s="479" t="s">
        <v>405</v>
      </c>
      <c r="C105" s="479" t="s">
        <v>236</v>
      </c>
      <c r="D105" s="479" t="s">
        <v>383</v>
      </c>
      <c r="E105" s="479">
        <v>18.5</v>
      </c>
      <c r="F105" s="479">
        <v>75</v>
      </c>
      <c r="G105" s="482">
        <v>20</v>
      </c>
      <c r="H105" s="482">
        <v>10.17</v>
      </c>
      <c r="I105" s="479">
        <v>3.17</v>
      </c>
      <c r="J105" s="486">
        <v>0.93</v>
      </c>
      <c r="K105" s="482">
        <v>2.29</v>
      </c>
      <c r="L105" s="479">
        <v>49</v>
      </c>
      <c r="M105" s="479">
        <v>18.96</v>
      </c>
      <c r="N105" s="483">
        <v>0.85</v>
      </c>
      <c r="O105" s="479">
        <v>96</v>
      </c>
      <c r="P105" s="484">
        <v>40878</v>
      </c>
    </row>
    <row r="106" spans="2:33" x14ac:dyDescent="0.25">
      <c r="B106" s="479" t="s">
        <v>405</v>
      </c>
      <c r="C106" s="479" t="s">
        <v>236</v>
      </c>
      <c r="D106" s="479" t="s">
        <v>383</v>
      </c>
      <c r="E106" s="479">
        <v>24</v>
      </c>
      <c r="F106" s="479">
        <v>175</v>
      </c>
      <c r="G106" s="482">
        <v>30</v>
      </c>
      <c r="H106" s="482">
        <v>9.33</v>
      </c>
      <c r="I106" s="479">
        <v>4.84</v>
      </c>
      <c r="J106" s="486">
        <v>0.95</v>
      </c>
      <c r="K106" s="482">
        <v>2.42</v>
      </c>
      <c r="L106" s="479">
        <v>47</v>
      </c>
      <c r="M106" s="482">
        <v>30.4</v>
      </c>
      <c r="N106" s="483">
        <v>0.83</v>
      </c>
      <c r="O106" s="479">
        <v>150</v>
      </c>
      <c r="P106" s="484">
        <v>39142</v>
      </c>
    </row>
    <row r="107" spans="2:33" x14ac:dyDescent="0.25">
      <c r="B107" s="479" t="s">
        <v>405</v>
      </c>
      <c r="C107" s="479" t="s">
        <v>236</v>
      </c>
      <c r="D107" s="479" t="s">
        <v>383</v>
      </c>
      <c r="E107" s="479">
        <v>18</v>
      </c>
      <c r="F107" s="479">
        <v>60</v>
      </c>
      <c r="G107" s="482">
        <v>22</v>
      </c>
      <c r="H107" s="482">
        <v>7.58</v>
      </c>
      <c r="I107" s="479">
        <v>8.91</v>
      </c>
      <c r="J107" s="486">
        <v>1.07</v>
      </c>
      <c r="K107" s="482">
        <v>2.35</v>
      </c>
      <c r="L107" s="479">
        <v>22</v>
      </c>
      <c r="M107" s="482">
        <v>21</v>
      </c>
      <c r="N107" s="483">
        <v>0.84</v>
      </c>
      <c r="O107" s="479">
        <v>111</v>
      </c>
      <c r="P107" s="484">
        <v>40148</v>
      </c>
    </row>
    <row r="108" spans="2:33" x14ac:dyDescent="0.25">
      <c r="B108" s="479" t="s">
        <v>405</v>
      </c>
      <c r="C108" s="479" t="s">
        <v>236</v>
      </c>
      <c r="D108" s="479" t="s">
        <v>383</v>
      </c>
      <c r="E108" s="479">
        <v>18</v>
      </c>
      <c r="F108" s="479">
        <v>80</v>
      </c>
      <c r="G108" s="482">
        <v>22</v>
      </c>
      <c r="H108" s="482">
        <v>9.93</v>
      </c>
      <c r="I108" s="482">
        <v>2.1</v>
      </c>
      <c r="J108" s="486">
        <v>1.08</v>
      </c>
      <c r="K108" s="482">
        <v>2.8</v>
      </c>
      <c r="L108" s="479">
        <v>47</v>
      </c>
      <c r="M108" s="482">
        <v>16</v>
      </c>
      <c r="N108" s="483">
        <v>0.86</v>
      </c>
      <c r="O108" s="479">
        <v>84</v>
      </c>
      <c r="P108" s="484">
        <v>38657</v>
      </c>
    </row>
    <row r="109" spans="2:33" x14ac:dyDescent="0.25">
      <c r="B109" s="479" t="s">
        <v>405</v>
      </c>
      <c r="C109" s="479" t="s">
        <v>236</v>
      </c>
      <c r="D109" s="479" t="s">
        <v>383</v>
      </c>
      <c r="E109" s="479">
        <v>20</v>
      </c>
      <c r="F109" s="479">
        <v>85</v>
      </c>
      <c r="G109" s="482">
        <v>24</v>
      </c>
      <c r="H109" s="482">
        <v>6.92</v>
      </c>
      <c r="I109" s="479">
        <v>2.78</v>
      </c>
      <c r="J109" s="486">
        <v>1.08</v>
      </c>
      <c r="K109" s="482">
        <v>2.64</v>
      </c>
      <c r="L109" s="479">
        <v>14</v>
      </c>
      <c r="M109" s="482">
        <v>20.239999999999998</v>
      </c>
      <c r="N109" s="483">
        <v>0.88500000000000001</v>
      </c>
      <c r="O109" s="479">
        <v>105</v>
      </c>
      <c r="P109" s="484">
        <v>42614</v>
      </c>
    </row>
    <row r="110" spans="2:33" x14ac:dyDescent="0.25">
      <c r="B110" s="479" t="s">
        <v>405</v>
      </c>
      <c r="C110" s="479" t="s">
        <v>236</v>
      </c>
      <c r="D110" s="479" t="s">
        <v>383</v>
      </c>
      <c r="E110" s="479">
        <v>18</v>
      </c>
      <c r="F110" s="479">
        <v>100</v>
      </c>
      <c r="G110" s="482">
        <v>20</v>
      </c>
      <c r="H110" s="482">
        <v>19.2</v>
      </c>
      <c r="I110" s="479">
        <v>2.34</v>
      </c>
      <c r="J110" s="486">
        <v>1.08</v>
      </c>
      <c r="K110" s="482">
        <v>2.5</v>
      </c>
      <c r="L110" s="479">
        <v>43</v>
      </c>
      <c r="M110" s="482">
        <v>18.5</v>
      </c>
      <c r="N110" s="483">
        <v>0.83</v>
      </c>
      <c r="O110" s="479">
        <v>93</v>
      </c>
      <c r="P110" s="484">
        <v>39814</v>
      </c>
    </row>
    <row r="115" spans="2:33" x14ac:dyDescent="0.25">
      <c r="B115" s="176" t="s">
        <v>1504</v>
      </c>
      <c r="S115" s="176" t="s">
        <v>1515</v>
      </c>
    </row>
    <row r="117" spans="2:33" x14ac:dyDescent="0.25">
      <c r="D117" t="s">
        <v>479</v>
      </c>
      <c r="E117" s="130">
        <f t="shared" ref="E117:O117" si="20">COUNTA(E$124:E$152)</f>
        <v>29</v>
      </c>
      <c r="F117" s="130">
        <f t="shared" si="20"/>
        <v>29</v>
      </c>
      <c r="G117" s="130">
        <f t="shared" si="20"/>
        <v>29</v>
      </c>
      <c r="H117" s="130">
        <f t="shared" si="20"/>
        <v>29</v>
      </c>
      <c r="I117" s="130">
        <f t="shared" si="20"/>
        <v>29</v>
      </c>
      <c r="J117" s="130">
        <f t="shared" si="20"/>
        <v>29</v>
      </c>
      <c r="K117" s="130">
        <f t="shared" si="20"/>
        <v>29</v>
      </c>
      <c r="L117" s="130">
        <f t="shared" si="20"/>
        <v>29</v>
      </c>
      <c r="M117" s="130">
        <f t="shared" si="20"/>
        <v>29</v>
      </c>
      <c r="N117" s="130">
        <f t="shared" si="20"/>
        <v>29</v>
      </c>
      <c r="O117" s="130">
        <f t="shared" si="20"/>
        <v>29</v>
      </c>
      <c r="U117" t="s">
        <v>479</v>
      </c>
      <c r="V117" s="130">
        <f>COUNTA(V$124:V$147)</f>
        <v>24</v>
      </c>
      <c r="W117" s="130">
        <f t="shared" ref="W117:AF117" si="21">COUNTA(W$124:W$147)</f>
        <v>24</v>
      </c>
      <c r="X117" s="130">
        <f t="shared" si="21"/>
        <v>24</v>
      </c>
      <c r="Y117" s="130">
        <f t="shared" si="21"/>
        <v>24</v>
      </c>
      <c r="Z117" s="130">
        <f t="shared" si="21"/>
        <v>24</v>
      </c>
      <c r="AA117" s="130">
        <f t="shared" si="21"/>
        <v>24</v>
      </c>
      <c r="AB117" s="130">
        <f t="shared" si="21"/>
        <v>24</v>
      </c>
      <c r="AC117" s="130">
        <f t="shared" si="21"/>
        <v>24</v>
      </c>
      <c r="AD117" s="130">
        <f t="shared" si="21"/>
        <v>24</v>
      </c>
      <c r="AE117" s="130">
        <f t="shared" si="21"/>
        <v>24</v>
      </c>
      <c r="AF117" s="130">
        <f t="shared" si="21"/>
        <v>24</v>
      </c>
    </row>
    <row r="118" spans="2:33" x14ac:dyDescent="0.25">
      <c r="D118" t="s">
        <v>480</v>
      </c>
      <c r="E118" s="214">
        <f t="shared" ref="E118:O118" si="22">AVERAGE(E$124:E$152)</f>
        <v>14.396551724137931</v>
      </c>
      <c r="F118" s="214">
        <f t="shared" si="22"/>
        <v>56.551724137931032</v>
      </c>
      <c r="G118" s="214">
        <f t="shared" si="22"/>
        <v>15.948275862068966</v>
      </c>
      <c r="H118" s="214">
        <f t="shared" si="22"/>
        <v>10.20137931034483</v>
      </c>
      <c r="I118" s="214">
        <f t="shared" si="22"/>
        <v>2.1668965517241383</v>
      </c>
      <c r="J118" s="214">
        <f t="shared" si="22"/>
        <v>0.73827586206896545</v>
      </c>
      <c r="K118" s="214">
        <f t="shared" si="22"/>
        <v>2.6582758620689657</v>
      </c>
      <c r="L118" s="214">
        <f t="shared" si="22"/>
        <v>42.208333333333336</v>
      </c>
      <c r="M118" s="214">
        <f t="shared" si="22"/>
        <v>13.768620689655176</v>
      </c>
      <c r="N118" s="461">
        <f t="shared" si="22"/>
        <v>0.85810344827586216</v>
      </c>
      <c r="O118" s="214">
        <f t="shared" si="22"/>
        <v>69</v>
      </c>
      <c r="U118" t="s">
        <v>480</v>
      </c>
      <c r="V118" s="214">
        <f>AVERAGE(V$124:V$147)</f>
        <v>15.75</v>
      </c>
      <c r="W118" s="214">
        <f t="shared" ref="W118:AF118" si="23">AVERAGE(W$124:W$147)</f>
        <v>52.541666666666664</v>
      </c>
      <c r="X118" s="214">
        <f t="shared" si="23"/>
        <v>17.391666666666669</v>
      </c>
      <c r="Y118" s="214">
        <f t="shared" si="23"/>
        <v>12.041428571428574</v>
      </c>
      <c r="Z118" s="214">
        <f t="shared" si="23"/>
        <v>2.3552380952380951</v>
      </c>
      <c r="AA118" s="214">
        <f t="shared" si="23"/>
        <v>0.97875000000000012</v>
      </c>
      <c r="AB118" s="214">
        <f t="shared" si="23"/>
        <v>2.4812500000000006</v>
      </c>
      <c r="AC118" s="214">
        <f t="shared" si="23"/>
        <v>30.058823529411764</v>
      </c>
      <c r="AD118" s="214">
        <f t="shared" si="23"/>
        <v>15.812500000000002</v>
      </c>
      <c r="AE118" s="461">
        <f t="shared" si="23"/>
        <v>0.84204166666666669</v>
      </c>
      <c r="AF118" s="214">
        <f t="shared" si="23"/>
        <v>78.183333333333337</v>
      </c>
    </row>
    <row r="119" spans="2:33" x14ac:dyDescent="0.25">
      <c r="D119" t="s">
        <v>375</v>
      </c>
      <c r="E119" s="214">
        <f t="shared" ref="E119:O119" si="24">MEDIAN(E$124:E$152)</f>
        <v>14</v>
      </c>
      <c r="F119" s="214">
        <f t="shared" si="24"/>
        <v>50</v>
      </c>
      <c r="G119" s="214">
        <f t="shared" si="24"/>
        <v>14</v>
      </c>
      <c r="H119" s="214">
        <f t="shared" si="24"/>
        <v>8.35</v>
      </c>
      <c r="I119" s="214">
        <f t="shared" si="24"/>
        <v>1.65</v>
      </c>
      <c r="J119" s="214">
        <f t="shared" si="24"/>
        <v>0.74</v>
      </c>
      <c r="K119" s="214">
        <f t="shared" si="24"/>
        <v>2.64</v>
      </c>
      <c r="L119" s="214">
        <f t="shared" si="24"/>
        <v>26</v>
      </c>
      <c r="M119" s="214">
        <f t="shared" si="24"/>
        <v>13.1</v>
      </c>
      <c r="N119" s="461">
        <f t="shared" si="24"/>
        <v>0.85799999999999998</v>
      </c>
      <c r="O119" s="214">
        <f t="shared" si="24"/>
        <v>63</v>
      </c>
      <c r="U119" t="s">
        <v>375</v>
      </c>
      <c r="V119" s="214">
        <f>MEDIAN(V$124:V$147)</f>
        <v>14</v>
      </c>
      <c r="W119" s="214">
        <f t="shared" ref="W119:AF119" si="25">MEDIAN(W$124:W$147)</f>
        <v>50</v>
      </c>
      <c r="X119" s="214">
        <f t="shared" si="25"/>
        <v>17</v>
      </c>
      <c r="Y119" s="214">
        <f t="shared" si="25"/>
        <v>10.8</v>
      </c>
      <c r="Z119" s="214">
        <f t="shared" si="25"/>
        <v>1.79</v>
      </c>
      <c r="AA119" s="214">
        <f t="shared" si="25"/>
        <v>0.875</v>
      </c>
      <c r="AB119" s="214">
        <f t="shared" si="25"/>
        <v>2.4750000000000001</v>
      </c>
      <c r="AC119" s="214">
        <f t="shared" si="25"/>
        <v>24</v>
      </c>
      <c r="AD119" s="214">
        <f t="shared" si="25"/>
        <v>14.3</v>
      </c>
      <c r="AE119" s="461">
        <f t="shared" si="25"/>
        <v>0.84</v>
      </c>
      <c r="AF119" s="214">
        <f t="shared" si="25"/>
        <v>70.5</v>
      </c>
    </row>
    <row r="120" spans="2:33" x14ac:dyDescent="0.25">
      <c r="D120" t="s">
        <v>376</v>
      </c>
      <c r="E120" s="214">
        <f t="shared" ref="E120:O120" si="26">MIN(E$124:E$152)</f>
        <v>6.5</v>
      </c>
      <c r="F120" s="214">
        <f t="shared" si="26"/>
        <v>30</v>
      </c>
      <c r="G120" s="214">
        <f t="shared" si="26"/>
        <v>6</v>
      </c>
      <c r="H120" s="214">
        <f t="shared" si="26"/>
        <v>4.5</v>
      </c>
      <c r="I120" s="214">
        <f t="shared" si="26"/>
        <v>1.34</v>
      </c>
      <c r="J120" s="214">
        <f t="shared" si="26"/>
        <v>0.31</v>
      </c>
      <c r="K120" s="214">
        <f t="shared" si="26"/>
        <v>2.29</v>
      </c>
      <c r="L120" s="214">
        <f t="shared" si="26"/>
        <v>9</v>
      </c>
      <c r="M120" s="214">
        <f t="shared" si="26"/>
        <v>5.25</v>
      </c>
      <c r="N120" s="461">
        <f t="shared" si="26"/>
        <v>0.8</v>
      </c>
      <c r="O120" s="214">
        <f t="shared" si="26"/>
        <v>26</v>
      </c>
      <c r="U120" t="s">
        <v>376</v>
      </c>
      <c r="V120" s="214">
        <f>MIN(V$124:V$147)</f>
        <v>14</v>
      </c>
      <c r="W120" s="214">
        <f t="shared" ref="W120:AF120" si="27">MIN(W$124:W$147)</f>
        <v>30</v>
      </c>
      <c r="X120" s="214">
        <f t="shared" si="27"/>
        <v>14</v>
      </c>
      <c r="Y120" s="214">
        <f t="shared" si="27"/>
        <v>4.9000000000000004</v>
      </c>
      <c r="Z120" s="214">
        <f t="shared" si="27"/>
        <v>0.96</v>
      </c>
      <c r="AA120" s="214">
        <f t="shared" si="27"/>
        <v>0.7</v>
      </c>
      <c r="AB120" s="214">
        <f t="shared" si="27"/>
        <v>2.0099999999999998</v>
      </c>
      <c r="AC120" s="214">
        <f t="shared" si="27"/>
        <v>10</v>
      </c>
      <c r="AD120" s="214">
        <f t="shared" si="27"/>
        <v>10.9</v>
      </c>
      <c r="AE120" s="461">
        <f t="shared" si="27"/>
        <v>0.8</v>
      </c>
      <c r="AF120" s="214">
        <f t="shared" si="27"/>
        <v>52</v>
      </c>
    </row>
    <row r="121" spans="2:33" x14ac:dyDescent="0.25">
      <c r="D121" t="s">
        <v>377</v>
      </c>
      <c r="E121" s="214">
        <f t="shared" ref="E121:O121" si="28">MAX(E$124:E$152)</f>
        <v>24</v>
      </c>
      <c r="F121" s="214">
        <f t="shared" si="28"/>
        <v>175</v>
      </c>
      <c r="G121" s="214">
        <f t="shared" si="28"/>
        <v>30</v>
      </c>
      <c r="H121" s="214">
        <f t="shared" si="28"/>
        <v>28.4</v>
      </c>
      <c r="I121" s="214">
        <f t="shared" si="28"/>
        <v>8.91</v>
      </c>
      <c r="J121" s="214">
        <f t="shared" si="28"/>
        <v>1.08</v>
      </c>
      <c r="K121" s="214">
        <f t="shared" si="28"/>
        <v>3.76</v>
      </c>
      <c r="L121" s="214">
        <f t="shared" si="28"/>
        <v>190</v>
      </c>
      <c r="M121" s="214">
        <f t="shared" si="28"/>
        <v>30.4</v>
      </c>
      <c r="N121" s="461">
        <f t="shared" si="28"/>
        <v>0.90800000000000003</v>
      </c>
      <c r="O121" s="214">
        <f t="shared" si="28"/>
        <v>150</v>
      </c>
      <c r="U121" t="s">
        <v>377</v>
      </c>
      <c r="V121" s="214">
        <f>MAX(V$124:V$147)</f>
        <v>24</v>
      </c>
      <c r="W121" s="214">
        <f t="shared" ref="W121:AF121" si="29">MAX(W$124:W$147)</f>
        <v>110</v>
      </c>
      <c r="X121" s="214">
        <f t="shared" si="29"/>
        <v>25.6</v>
      </c>
      <c r="Y121" s="214">
        <f t="shared" si="29"/>
        <v>26.4</v>
      </c>
      <c r="Z121" s="214">
        <f t="shared" si="29"/>
        <v>4.68</v>
      </c>
      <c r="AA121" s="214">
        <f t="shared" si="29"/>
        <v>1.58</v>
      </c>
      <c r="AB121" s="214">
        <f t="shared" si="29"/>
        <v>2.83</v>
      </c>
      <c r="AC121" s="214">
        <f t="shared" si="29"/>
        <v>68</v>
      </c>
      <c r="AD121" s="214">
        <f t="shared" si="29"/>
        <v>25.3</v>
      </c>
      <c r="AE121" s="461">
        <f t="shared" si="29"/>
        <v>0.91</v>
      </c>
      <c r="AF121" s="214">
        <f t="shared" si="29"/>
        <v>128</v>
      </c>
    </row>
    <row r="122" spans="2:33" ht="15.75" thickBot="1" x14ac:dyDescent="0.3"/>
    <row r="123" spans="2:33" ht="75.75" thickBot="1" x14ac:dyDescent="0.3">
      <c r="B123" s="470" t="s">
        <v>388</v>
      </c>
      <c r="C123" s="66" t="s">
        <v>390</v>
      </c>
      <c r="D123" s="66" t="s">
        <v>391</v>
      </c>
      <c r="E123" s="66" t="s">
        <v>392</v>
      </c>
      <c r="F123" s="66" t="s">
        <v>393</v>
      </c>
      <c r="G123" s="471" t="s">
        <v>1508</v>
      </c>
      <c r="H123" s="472" t="s">
        <v>394</v>
      </c>
      <c r="I123" s="473" t="s">
        <v>395</v>
      </c>
      <c r="J123" s="474" t="s">
        <v>396</v>
      </c>
      <c r="K123" s="475" t="s">
        <v>397</v>
      </c>
      <c r="L123" s="476" t="s">
        <v>398</v>
      </c>
      <c r="M123" s="477" t="s">
        <v>399</v>
      </c>
      <c r="N123" s="477" t="s">
        <v>401</v>
      </c>
      <c r="O123" s="478" t="s">
        <v>402</v>
      </c>
      <c r="P123" s="75" t="s">
        <v>403</v>
      </c>
      <c r="S123" s="470" t="s">
        <v>388</v>
      </c>
      <c r="T123" s="66" t="s">
        <v>390</v>
      </c>
      <c r="U123" s="66" t="s">
        <v>391</v>
      </c>
      <c r="V123" s="66" t="s">
        <v>392</v>
      </c>
      <c r="W123" s="66" t="s">
        <v>393</v>
      </c>
      <c r="X123" s="471" t="s">
        <v>1508</v>
      </c>
      <c r="Y123" s="472" t="s">
        <v>394</v>
      </c>
      <c r="Z123" s="473" t="s">
        <v>395</v>
      </c>
      <c r="AA123" s="474" t="s">
        <v>396</v>
      </c>
      <c r="AB123" s="475" t="s">
        <v>397</v>
      </c>
      <c r="AC123" s="476" t="s">
        <v>398</v>
      </c>
      <c r="AD123" s="477" t="s">
        <v>399</v>
      </c>
      <c r="AE123" s="477" t="s">
        <v>401</v>
      </c>
      <c r="AF123" s="478" t="s">
        <v>402</v>
      </c>
      <c r="AG123" s="75" t="s">
        <v>403</v>
      </c>
    </row>
    <row r="124" spans="2:33" x14ac:dyDescent="0.25">
      <c r="B124" s="479" t="s">
        <v>405</v>
      </c>
      <c r="C124" s="479" t="s">
        <v>236</v>
      </c>
      <c r="D124" s="479" t="s">
        <v>383</v>
      </c>
      <c r="E124" s="479">
        <v>15</v>
      </c>
      <c r="F124" s="479">
        <v>70</v>
      </c>
      <c r="G124" s="480">
        <v>6</v>
      </c>
      <c r="H124" s="479">
        <v>12.08</v>
      </c>
      <c r="I124" s="480">
        <v>1.38</v>
      </c>
      <c r="J124" s="481">
        <v>0.31</v>
      </c>
      <c r="K124" s="482">
        <v>3.17</v>
      </c>
      <c r="L124" s="479">
        <v>127</v>
      </c>
      <c r="M124" s="480">
        <v>6.82</v>
      </c>
      <c r="N124" s="483">
        <v>0.86699999999999999</v>
      </c>
      <c r="O124" s="479">
        <v>34</v>
      </c>
      <c r="P124" s="484">
        <v>42309</v>
      </c>
      <c r="S124" s="492" t="s">
        <v>405</v>
      </c>
      <c r="T124" s="492" t="s">
        <v>236</v>
      </c>
      <c r="U124" s="492" t="s">
        <v>383</v>
      </c>
      <c r="V124" s="492">
        <v>20</v>
      </c>
      <c r="W124" s="492">
        <v>60</v>
      </c>
      <c r="X124" s="493">
        <v>22</v>
      </c>
      <c r="Y124" s="493">
        <v>11.2</v>
      </c>
      <c r="Z124" s="492">
        <v>4.3600000000000003</v>
      </c>
      <c r="AA124" s="494">
        <v>1.1200000000000001</v>
      </c>
      <c r="AB124" s="493">
        <v>2.39</v>
      </c>
      <c r="AC124" s="492">
        <v>44</v>
      </c>
      <c r="AD124" s="493">
        <v>23.1</v>
      </c>
      <c r="AE124" s="495">
        <v>0.81599999999999995</v>
      </c>
      <c r="AF124" s="492">
        <v>115</v>
      </c>
      <c r="AG124" s="496">
        <v>39234</v>
      </c>
    </row>
    <row r="125" spans="2:33" x14ac:dyDescent="0.25">
      <c r="B125" s="479" t="s">
        <v>1509</v>
      </c>
      <c r="C125" s="479" t="s">
        <v>236</v>
      </c>
      <c r="D125" s="479" t="s">
        <v>383</v>
      </c>
      <c r="E125" s="479">
        <v>14</v>
      </c>
      <c r="F125" s="479">
        <v>65</v>
      </c>
      <c r="G125" s="482">
        <v>10.5</v>
      </c>
      <c r="H125" s="482">
        <v>27.1</v>
      </c>
      <c r="I125" s="482">
        <v>3</v>
      </c>
      <c r="J125" s="485">
        <v>0.4</v>
      </c>
      <c r="K125" s="482">
        <v>3.09</v>
      </c>
      <c r="L125" s="479">
        <v>95</v>
      </c>
      <c r="M125" s="479">
        <v>10.38</v>
      </c>
      <c r="N125" s="483">
        <v>0.90800000000000003</v>
      </c>
      <c r="O125" s="479">
        <v>37</v>
      </c>
      <c r="P125" s="484">
        <v>42948</v>
      </c>
      <c r="S125" s="492" t="s">
        <v>405</v>
      </c>
      <c r="T125" s="492" t="s">
        <v>236</v>
      </c>
      <c r="U125" s="492" t="s">
        <v>383</v>
      </c>
      <c r="V125" s="492">
        <v>18</v>
      </c>
      <c r="W125" s="492">
        <v>80</v>
      </c>
      <c r="X125" s="493">
        <v>17</v>
      </c>
      <c r="Y125" s="493">
        <v>26.4</v>
      </c>
      <c r="Z125" s="492">
        <v>3.24</v>
      </c>
      <c r="AA125" s="497">
        <v>1.2</v>
      </c>
      <c r="AB125" s="493">
        <v>2.73</v>
      </c>
      <c r="AC125" s="492">
        <v>49</v>
      </c>
      <c r="AD125" s="493">
        <v>16.899999999999999</v>
      </c>
      <c r="AE125" s="495">
        <v>0.83</v>
      </c>
      <c r="AF125" s="492">
        <v>84</v>
      </c>
      <c r="AG125" s="496">
        <v>40057</v>
      </c>
    </row>
    <row r="126" spans="2:33" x14ac:dyDescent="0.25">
      <c r="B126" s="479" t="s">
        <v>405</v>
      </c>
      <c r="C126" s="479" t="s">
        <v>236</v>
      </c>
      <c r="D126" s="479" t="s">
        <v>383</v>
      </c>
      <c r="E126" s="479">
        <v>15</v>
      </c>
      <c r="F126" s="479">
        <v>70</v>
      </c>
      <c r="G126" s="480">
        <v>6</v>
      </c>
      <c r="H126" s="479">
        <v>16.22</v>
      </c>
      <c r="I126" s="480">
        <v>1.41</v>
      </c>
      <c r="J126" s="481">
        <v>0.42</v>
      </c>
      <c r="K126" s="482">
        <v>3.76</v>
      </c>
      <c r="L126" s="479">
        <v>190</v>
      </c>
      <c r="M126" s="480">
        <v>5.25</v>
      </c>
      <c r="N126" s="483">
        <v>0.84</v>
      </c>
      <c r="O126" s="479">
        <v>26</v>
      </c>
      <c r="P126" s="484">
        <v>42309</v>
      </c>
      <c r="S126" s="492" t="s">
        <v>405</v>
      </c>
      <c r="T126" s="492" t="s">
        <v>236</v>
      </c>
      <c r="U126" s="492" t="s">
        <v>383</v>
      </c>
      <c r="V126" s="492">
        <v>18</v>
      </c>
      <c r="W126" s="492">
        <v>100</v>
      </c>
      <c r="X126" s="493">
        <v>14.7</v>
      </c>
      <c r="Y126" s="493">
        <v>13.8</v>
      </c>
      <c r="Z126" s="492">
        <v>3.42</v>
      </c>
      <c r="AA126" s="497">
        <v>1.2</v>
      </c>
      <c r="AB126" s="493">
        <v>2.73</v>
      </c>
      <c r="AC126" s="492">
        <v>66</v>
      </c>
      <c r="AD126" s="493">
        <v>15.2</v>
      </c>
      <c r="AE126" s="495">
        <v>0.91</v>
      </c>
      <c r="AF126" s="492">
        <v>117</v>
      </c>
      <c r="AG126" s="496">
        <v>40057</v>
      </c>
    </row>
    <row r="127" spans="2:33" x14ac:dyDescent="0.25">
      <c r="B127" s="479" t="s">
        <v>405</v>
      </c>
      <c r="C127" s="479" t="s">
        <v>236</v>
      </c>
      <c r="D127" s="479" t="s">
        <v>383</v>
      </c>
      <c r="E127" s="479">
        <v>14</v>
      </c>
      <c r="F127" s="479">
        <v>65</v>
      </c>
      <c r="G127" s="482">
        <v>22</v>
      </c>
      <c r="H127" s="482">
        <v>8.4499999999999993</v>
      </c>
      <c r="I127" s="479">
        <v>2.58</v>
      </c>
      <c r="J127" s="486">
        <v>0.75</v>
      </c>
      <c r="K127" s="482">
        <v>2.4</v>
      </c>
      <c r="L127" s="479">
        <v>12</v>
      </c>
      <c r="M127" s="479">
        <v>13.72</v>
      </c>
      <c r="N127" s="483">
        <v>0.83</v>
      </c>
      <c r="O127" s="479">
        <v>69</v>
      </c>
      <c r="P127" s="484">
        <v>38657</v>
      </c>
      <c r="S127" s="492" t="s">
        <v>405</v>
      </c>
      <c r="T127" s="492" t="s">
        <v>236</v>
      </c>
      <c r="U127" s="492" t="s">
        <v>383</v>
      </c>
      <c r="V127" s="492">
        <v>24</v>
      </c>
      <c r="W127" s="492">
        <v>70</v>
      </c>
      <c r="X127" s="498">
        <v>24</v>
      </c>
      <c r="Y127" s="493">
        <v>22.05</v>
      </c>
      <c r="Z127" s="499">
        <v>2.89</v>
      </c>
      <c r="AA127" s="500">
        <v>1.21</v>
      </c>
      <c r="AB127" s="493">
        <v>2.83</v>
      </c>
      <c r="AC127" s="492">
        <v>27</v>
      </c>
      <c r="AD127" s="499">
        <v>18.14</v>
      </c>
      <c r="AE127" s="495">
        <v>0.86399999999999999</v>
      </c>
      <c r="AF127" s="492">
        <v>92</v>
      </c>
      <c r="AG127" s="496">
        <v>42872</v>
      </c>
    </row>
    <row r="128" spans="2:33" x14ac:dyDescent="0.25">
      <c r="B128" s="479" t="s">
        <v>405</v>
      </c>
      <c r="C128" s="479" t="s">
        <v>236</v>
      </c>
      <c r="D128" s="479" t="s">
        <v>383</v>
      </c>
      <c r="E128" s="479">
        <v>18.5</v>
      </c>
      <c r="F128" s="479">
        <v>60</v>
      </c>
      <c r="G128" s="482">
        <v>15</v>
      </c>
      <c r="H128" s="482">
        <v>6.17</v>
      </c>
      <c r="I128" s="479">
        <v>1.52</v>
      </c>
      <c r="J128" s="485">
        <v>0.83</v>
      </c>
      <c r="K128" s="482">
        <v>3</v>
      </c>
      <c r="L128" s="479">
        <v>55</v>
      </c>
      <c r="M128" s="482">
        <v>14.61</v>
      </c>
      <c r="N128" s="483">
        <v>0.89</v>
      </c>
      <c r="O128" s="479">
        <v>77</v>
      </c>
      <c r="P128" s="484">
        <v>40909</v>
      </c>
      <c r="S128" s="492" t="s">
        <v>405</v>
      </c>
      <c r="T128" s="492" t="s">
        <v>236</v>
      </c>
      <c r="U128" s="492" t="s">
        <v>383</v>
      </c>
      <c r="V128" s="492">
        <v>20</v>
      </c>
      <c r="W128" s="492">
        <v>110</v>
      </c>
      <c r="X128" s="493">
        <v>25.6</v>
      </c>
      <c r="Y128" s="493">
        <v>25.4</v>
      </c>
      <c r="Z128" s="493">
        <v>4.5999999999999996</v>
      </c>
      <c r="AA128" s="494">
        <v>1.47</v>
      </c>
      <c r="AB128" s="493">
        <v>2.48</v>
      </c>
      <c r="AC128" s="492">
        <v>20</v>
      </c>
      <c r="AD128" s="493">
        <v>25.3</v>
      </c>
      <c r="AE128" s="495">
        <v>0.85</v>
      </c>
      <c r="AF128" s="492">
        <v>128</v>
      </c>
      <c r="AG128" s="496">
        <v>40057</v>
      </c>
    </row>
    <row r="129" spans="2:33" x14ac:dyDescent="0.25">
      <c r="B129" s="487" t="s">
        <v>405</v>
      </c>
      <c r="C129" s="487" t="s">
        <v>236</v>
      </c>
      <c r="D129" s="479" t="s">
        <v>383</v>
      </c>
      <c r="E129" s="487">
        <v>14</v>
      </c>
      <c r="F129" s="487">
        <v>65</v>
      </c>
      <c r="G129" s="488">
        <v>14.4</v>
      </c>
      <c r="H129" s="488">
        <v>10.8</v>
      </c>
      <c r="I129" s="488">
        <v>2.2999999999999998</v>
      </c>
      <c r="J129" s="489">
        <v>0.91</v>
      </c>
      <c r="K129" s="488">
        <v>2.63</v>
      </c>
      <c r="L129" s="487">
        <v>13</v>
      </c>
      <c r="M129" s="488">
        <v>13.2</v>
      </c>
      <c r="N129" s="490">
        <v>0.8</v>
      </c>
      <c r="O129" s="487">
        <v>63</v>
      </c>
      <c r="P129" s="491">
        <v>38292</v>
      </c>
      <c r="S129" s="492" t="s">
        <v>405</v>
      </c>
      <c r="T129" s="492" t="s">
        <v>236</v>
      </c>
      <c r="U129" s="492" t="s">
        <v>383</v>
      </c>
      <c r="V129" s="492">
        <v>20</v>
      </c>
      <c r="W129" s="492">
        <v>75</v>
      </c>
      <c r="X129" s="493">
        <v>18</v>
      </c>
      <c r="Y129" s="493">
        <v>15.4</v>
      </c>
      <c r="Z129" s="492">
        <v>4.68</v>
      </c>
      <c r="AA129" s="494">
        <v>1.58</v>
      </c>
      <c r="AB129" s="493">
        <v>2.72</v>
      </c>
      <c r="AC129" s="492">
        <v>68</v>
      </c>
      <c r="AD129" s="493">
        <v>18.399999999999999</v>
      </c>
      <c r="AE129" s="495">
        <v>0.88</v>
      </c>
      <c r="AF129" s="492">
        <v>92</v>
      </c>
      <c r="AG129" s="496">
        <v>40057</v>
      </c>
    </row>
    <row r="130" spans="2:33" x14ac:dyDescent="0.25">
      <c r="B130" s="479" t="s">
        <v>405</v>
      </c>
      <c r="C130" s="479" t="s">
        <v>236</v>
      </c>
      <c r="D130" s="479" t="s">
        <v>383</v>
      </c>
      <c r="E130" s="479">
        <v>18.5</v>
      </c>
      <c r="F130" s="479">
        <v>75</v>
      </c>
      <c r="G130" s="482">
        <v>20</v>
      </c>
      <c r="H130" s="482">
        <v>10.17</v>
      </c>
      <c r="I130" s="479">
        <v>3.17</v>
      </c>
      <c r="J130" s="486">
        <v>0.93</v>
      </c>
      <c r="K130" s="482">
        <v>2.29</v>
      </c>
      <c r="L130" s="479">
        <v>49</v>
      </c>
      <c r="M130" s="479">
        <v>18.96</v>
      </c>
      <c r="N130" s="483">
        <v>0.85</v>
      </c>
      <c r="O130" s="479">
        <v>96</v>
      </c>
      <c r="P130" s="484">
        <v>40878</v>
      </c>
      <c r="S130" s="492" t="s">
        <v>405</v>
      </c>
      <c r="T130" s="492" t="s">
        <v>236</v>
      </c>
      <c r="U130" s="492" t="s">
        <v>382</v>
      </c>
      <c r="V130" s="492">
        <v>16</v>
      </c>
      <c r="W130" s="492">
        <v>46</v>
      </c>
      <c r="X130" s="493">
        <v>14</v>
      </c>
      <c r="Y130" s="493">
        <v>8.25</v>
      </c>
      <c r="Z130" s="493">
        <v>1.8</v>
      </c>
      <c r="AA130" s="497">
        <v>0.7</v>
      </c>
      <c r="AB130" s="493">
        <v>2.25</v>
      </c>
      <c r="AC130" s="492">
        <v>18</v>
      </c>
      <c r="AD130" s="493">
        <v>14.1</v>
      </c>
      <c r="AE130" s="495">
        <v>0.82</v>
      </c>
      <c r="AF130" s="492">
        <v>71</v>
      </c>
      <c r="AG130" s="496">
        <v>39630</v>
      </c>
    </row>
    <row r="131" spans="2:33" x14ac:dyDescent="0.25">
      <c r="B131" s="479" t="s">
        <v>405</v>
      </c>
      <c r="C131" s="479" t="s">
        <v>236</v>
      </c>
      <c r="D131" s="479" t="s">
        <v>383</v>
      </c>
      <c r="E131" s="479">
        <v>24</v>
      </c>
      <c r="F131" s="479">
        <v>175</v>
      </c>
      <c r="G131" s="482">
        <v>30</v>
      </c>
      <c r="H131" s="482">
        <v>9.33</v>
      </c>
      <c r="I131" s="479">
        <v>4.84</v>
      </c>
      <c r="J131" s="486">
        <v>0.95</v>
      </c>
      <c r="K131" s="482">
        <v>2.42</v>
      </c>
      <c r="L131" s="479">
        <v>47</v>
      </c>
      <c r="M131" s="482">
        <v>30.4</v>
      </c>
      <c r="N131" s="483">
        <v>0.83</v>
      </c>
      <c r="O131" s="479">
        <v>150</v>
      </c>
      <c r="P131" s="484">
        <v>39142</v>
      </c>
      <c r="S131" s="492" t="s">
        <v>405</v>
      </c>
      <c r="T131" s="492" t="s">
        <v>236</v>
      </c>
      <c r="U131" s="492" t="s">
        <v>382</v>
      </c>
      <c r="V131" s="492">
        <v>14</v>
      </c>
      <c r="W131" s="492">
        <v>40</v>
      </c>
      <c r="X131" s="499">
        <v>14</v>
      </c>
      <c r="Y131" s="493">
        <v>6.61</v>
      </c>
      <c r="Z131" s="499">
        <v>1.56</v>
      </c>
      <c r="AA131" s="500">
        <v>0.74</v>
      </c>
      <c r="AB131" s="493">
        <v>2.2999999999999998</v>
      </c>
      <c r="AC131" s="492" t="s">
        <v>407</v>
      </c>
      <c r="AD131" s="499">
        <v>13.02</v>
      </c>
      <c r="AE131" s="495">
        <v>0.8</v>
      </c>
      <c r="AF131" s="492">
        <v>63</v>
      </c>
      <c r="AG131" s="496">
        <v>42964</v>
      </c>
    </row>
    <row r="132" spans="2:33" x14ac:dyDescent="0.25">
      <c r="B132" s="479" t="s">
        <v>405</v>
      </c>
      <c r="C132" s="479" t="s">
        <v>236</v>
      </c>
      <c r="D132" s="479" t="s">
        <v>383</v>
      </c>
      <c r="E132" s="479">
        <v>18</v>
      </c>
      <c r="F132" s="479">
        <v>60</v>
      </c>
      <c r="G132" s="482">
        <v>22</v>
      </c>
      <c r="H132" s="482">
        <v>7.58</v>
      </c>
      <c r="I132" s="479">
        <v>8.91</v>
      </c>
      <c r="J132" s="486">
        <v>1.07</v>
      </c>
      <c r="K132" s="482">
        <v>2.35</v>
      </c>
      <c r="L132" s="479">
        <v>22</v>
      </c>
      <c r="M132" s="482">
        <v>21</v>
      </c>
      <c r="N132" s="483">
        <v>0.84</v>
      </c>
      <c r="O132" s="479">
        <v>111</v>
      </c>
      <c r="P132" s="484">
        <v>40148</v>
      </c>
      <c r="S132" s="492" t="s">
        <v>405</v>
      </c>
      <c r="T132" s="492" t="s">
        <v>236</v>
      </c>
      <c r="U132" s="492" t="s">
        <v>382</v>
      </c>
      <c r="V132" s="492">
        <v>14</v>
      </c>
      <c r="W132" s="492">
        <v>30</v>
      </c>
      <c r="X132" s="493">
        <v>17</v>
      </c>
      <c r="Y132" s="493">
        <v>15.9</v>
      </c>
      <c r="Z132" s="499">
        <v>1.61</v>
      </c>
      <c r="AA132" s="500">
        <v>0.81</v>
      </c>
      <c r="AB132" s="493">
        <v>2.17</v>
      </c>
      <c r="AC132" s="507" t="s">
        <v>407</v>
      </c>
      <c r="AD132" s="499">
        <v>15.7</v>
      </c>
      <c r="AE132" s="495">
        <v>0.85499999999999998</v>
      </c>
      <c r="AF132" s="507">
        <v>77.400000000000006</v>
      </c>
      <c r="AG132" s="496">
        <v>39203</v>
      </c>
    </row>
    <row r="133" spans="2:33" x14ac:dyDescent="0.25">
      <c r="B133" s="479" t="s">
        <v>405</v>
      </c>
      <c r="C133" s="479" t="s">
        <v>236</v>
      </c>
      <c r="D133" s="479" t="s">
        <v>383</v>
      </c>
      <c r="E133" s="479">
        <v>18</v>
      </c>
      <c r="F133" s="479">
        <v>80</v>
      </c>
      <c r="G133" s="482">
        <v>22</v>
      </c>
      <c r="H133" s="482">
        <v>9.93</v>
      </c>
      <c r="I133" s="482">
        <v>2.1</v>
      </c>
      <c r="J133" s="486">
        <v>1.08</v>
      </c>
      <c r="K133" s="482">
        <v>2.8</v>
      </c>
      <c r="L133" s="479">
        <v>47</v>
      </c>
      <c r="M133" s="482">
        <v>16</v>
      </c>
      <c r="N133" s="483">
        <v>0.86</v>
      </c>
      <c r="O133" s="479">
        <v>84</v>
      </c>
      <c r="P133" s="484">
        <v>38657</v>
      </c>
      <c r="S133" s="492" t="s">
        <v>405</v>
      </c>
      <c r="T133" s="492" t="s">
        <v>236</v>
      </c>
      <c r="U133" s="492" t="s">
        <v>382</v>
      </c>
      <c r="V133" s="492">
        <v>14</v>
      </c>
      <c r="W133" s="492">
        <v>30</v>
      </c>
      <c r="X133" s="493">
        <v>22</v>
      </c>
      <c r="Y133" s="493">
        <v>10.8</v>
      </c>
      <c r="Z133" s="499">
        <v>0.96</v>
      </c>
      <c r="AA133" s="500">
        <v>0.81</v>
      </c>
      <c r="AB133" s="493">
        <v>2.0099999999999998</v>
      </c>
      <c r="AC133" s="507" t="s">
        <v>407</v>
      </c>
      <c r="AD133" s="499">
        <v>16.600000000000001</v>
      </c>
      <c r="AE133" s="495">
        <v>0.86899999999999999</v>
      </c>
      <c r="AF133" s="507">
        <v>83</v>
      </c>
      <c r="AG133" s="496">
        <v>39203</v>
      </c>
    </row>
    <row r="134" spans="2:33" x14ac:dyDescent="0.25">
      <c r="B134" s="479" t="s">
        <v>405</v>
      </c>
      <c r="C134" s="479" t="s">
        <v>236</v>
      </c>
      <c r="D134" s="479" t="s">
        <v>383</v>
      </c>
      <c r="E134" s="479">
        <v>20</v>
      </c>
      <c r="F134" s="479">
        <v>85</v>
      </c>
      <c r="G134" s="482">
        <v>24</v>
      </c>
      <c r="H134" s="482">
        <v>6.92</v>
      </c>
      <c r="I134" s="479">
        <v>2.78</v>
      </c>
      <c r="J134" s="486">
        <v>1.08</v>
      </c>
      <c r="K134" s="482">
        <v>2.64</v>
      </c>
      <c r="L134" s="479">
        <v>14</v>
      </c>
      <c r="M134" s="482">
        <v>20.239999999999998</v>
      </c>
      <c r="N134" s="483">
        <v>0.88500000000000001</v>
      </c>
      <c r="O134" s="479">
        <v>105</v>
      </c>
      <c r="P134" s="484">
        <v>42614</v>
      </c>
      <c r="S134" s="492" t="s">
        <v>405</v>
      </c>
      <c r="T134" s="492" t="s">
        <v>236</v>
      </c>
      <c r="U134" s="502" t="s">
        <v>382</v>
      </c>
      <c r="V134" s="492">
        <v>14</v>
      </c>
      <c r="W134" s="492">
        <v>30</v>
      </c>
      <c r="X134" s="493">
        <v>14</v>
      </c>
      <c r="Y134" s="493">
        <v>6.67</v>
      </c>
      <c r="Z134" s="492">
        <v>1.36</v>
      </c>
      <c r="AA134" s="494">
        <v>0.81</v>
      </c>
      <c r="AB134" s="493">
        <v>2.5499999999999998</v>
      </c>
      <c r="AC134" s="492">
        <v>17</v>
      </c>
      <c r="AD134" s="493">
        <v>12.9</v>
      </c>
      <c r="AE134" s="495">
        <v>0.85</v>
      </c>
      <c r="AF134" s="492">
        <v>64</v>
      </c>
      <c r="AG134" s="496">
        <v>40057</v>
      </c>
    </row>
    <row r="135" spans="2:33" x14ac:dyDescent="0.25">
      <c r="B135" s="479" t="s">
        <v>405</v>
      </c>
      <c r="C135" s="479" t="s">
        <v>236</v>
      </c>
      <c r="D135" s="479" t="s">
        <v>383</v>
      </c>
      <c r="E135" s="479">
        <v>18</v>
      </c>
      <c r="F135" s="479">
        <v>100</v>
      </c>
      <c r="G135" s="482">
        <v>20</v>
      </c>
      <c r="H135" s="482">
        <v>19.2</v>
      </c>
      <c r="I135" s="479">
        <v>2.34</v>
      </c>
      <c r="J135" s="486">
        <v>1.08</v>
      </c>
      <c r="K135" s="482">
        <v>2.5</v>
      </c>
      <c r="L135" s="479">
        <v>43</v>
      </c>
      <c r="M135" s="482">
        <v>18.5</v>
      </c>
      <c r="N135" s="483">
        <v>0.83</v>
      </c>
      <c r="O135" s="479">
        <v>93</v>
      </c>
      <c r="P135" s="484">
        <v>39814</v>
      </c>
      <c r="S135" s="492" t="s">
        <v>405</v>
      </c>
      <c r="T135" s="492" t="s">
        <v>236</v>
      </c>
      <c r="U135" s="502" t="s">
        <v>382</v>
      </c>
      <c r="V135" s="492">
        <v>14</v>
      </c>
      <c r="W135" s="492">
        <v>30</v>
      </c>
      <c r="X135" s="499">
        <v>14</v>
      </c>
      <c r="Y135" s="493">
        <v>7.17</v>
      </c>
      <c r="Z135" s="499">
        <v>1.48</v>
      </c>
      <c r="AA135" s="500">
        <v>0.81</v>
      </c>
      <c r="AB135" s="493">
        <v>2.42</v>
      </c>
      <c r="AC135" s="492">
        <v>28</v>
      </c>
      <c r="AD135" s="499">
        <v>11.9</v>
      </c>
      <c r="AE135" s="495">
        <v>0.89</v>
      </c>
      <c r="AF135" s="492">
        <v>62</v>
      </c>
      <c r="AG135" s="496">
        <v>40513</v>
      </c>
    </row>
    <row r="136" spans="2:33" x14ac:dyDescent="0.25">
      <c r="B136" s="479" t="s">
        <v>405</v>
      </c>
      <c r="C136" s="479" t="s">
        <v>236</v>
      </c>
      <c r="D136" s="479" t="s">
        <v>382</v>
      </c>
      <c r="E136" s="479">
        <v>13</v>
      </c>
      <c r="F136" s="479">
        <v>30</v>
      </c>
      <c r="G136" s="482">
        <v>14</v>
      </c>
      <c r="H136" s="482">
        <v>6.75</v>
      </c>
      <c r="I136" s="482">
        <v>1.55</v>
      </c>
      <c r="J136" s="486">
        <v>0.51</v>
      </c>
      <c r="K136" s="482">
        <v>2.35</v>
      </c>
      <c r="L136" s="479" t="s">
        <v>407</v>
      </c>
      <c r="M136" s="482">
        <v>13.43</v>
      </c>
      <c r="N136" s="483">
        <v>0.89</v>
      </c>
      <c r="O136" s="479">
        <v>71</v>
      </c>
      <c r="P136" s="484">
        <v>42614</v>
      </c>
      <c r="S136" s="492" t="s">
        <v>405</v>
      </c>
      <c r="T136" s="492" t="s">
        <v>236</v>
      </c>
      <c r="U136" s="492" t="s">
        <v>382</v>
      </c>
      <c r="V136" s="492">
        <v>14</v>
      </c>
      <c r="W136" s="492">
        <v>50</v>
      </c>
      <c r="X136" s="508">
        <v>17</v>
      </c>
      <c r="Y136" s="493">
        <v>5.58</v>
      </c>
      <c r="Z136" s="492">
        <v>1.63</v>
      </c>
      <c r="AA136" s="494">
        <v>0.82</v>
      </c>
      <c r="AB136" s="493">
        <v>2.34</v>
      </c>
      <c r="AC136" s="492">
        <v>10</v>
      </c>
      <c r="AD136" s="493">
        <v>14.5</v>
      </c>
      <c r="AE136" s="495">
        <v>0.84</v>
      </c>
      <c r="AF136" s="492">
        <v>72</v>
      </c>
      <c r="AG136" s="496">
        <v>40603</v>
      </c>
    </row>
    <row r="137" spans="2:33" x14ac:dyDescent="0.25">
      <c r="B137" s="479" t="s">
        <v>405</v>
      </c>
      <c r="C137" s="479" t="s">
        <v>236</v>
      </c>
      <c r="D137" s="479" t="s">
        <v>382</v>
      </c>
      <c r="E137" s="479">
        <v>14</v>
      </c>
      <c r="F137" s="479">
        <v>50</v>
      </c>
      <c r="G137" s="480">
        <v>22</v>
      </c>
      <c r="H137" s="482">
        <v>4.5</v>
      </c>
      <c r="I137" s="480">
        <v>1.65</v>
      </c>
      <c r="J137" s="481">
        <v>0.52</v>
      </c>
      <c r="K137" s="482">
        <v>2.41</v>
      </c>
      <c r="L137" s="479" t="s">
        <v>407</v>
      </c>
      <c r="M137" s="480">
        <v>13.12</v>
      </c>
      <c r="N137" s="483">
        <v>0.89</v>
      </c>
      <c r="O137" s="479">
        <v>69</v>
      </c>
      <c r="P137" s="484">
        <v>42675</v>
      </c>
      <c r="S137" s="492" t="s">
        <v>1510</v>
      </c>
      <c r="T137" s="492" t="s">
        <v>236</v>
      </c>
      <c r="U137" s="492" t="s">
        <v>382</v>
      </c>
      <c r="V137" s="492">
        <v>14</v>
      </c>
      <c r="W137" s="492">
        <v>50</v>
      </c>
      <c r="X137" s="493">
        <v>14</v>
      </c>
      <c r="Y137" s="493" t="s">
        <v>125</v>
      </c>
      <c r="Z137" s="492" t="s">
        <v>125</v>
      </c>
      <c r="AA137" s="494">
        <v>0.82</v>
      </c>
      <c r="AB137" s="493">
        <v>2.4700000000000002</v>
      </c>
      <c r="AC137" s="492" t="s">
        <v>125</v>
      </c>
      <c r="AD137" s="492">
        <v>14.08</v>
      </c>
      <c r="AE137" s="495">
        <v>0.84</v>
      </c>
      <c r="AF137" s="492">
        <v>68</v>
      </c>
      <c r="AG137" s="496">
        <v>38808</v>
      </c>
    </row>
    <row r="138" spans="2:33" x14ac:dyDescent="0.25">
      <c r="B138" s="479" t="s">
        <v>405</v>
      </c>
      <c r="C138" s="479" t="s">
        <v>236</v>
      </c>
      <c r="D138" s="479" t="s">
        <v>382</v>
      </c>
      <c r="E138" s="479">
        <v>13</v>
      </c>
      <c r="F138" s="479">
        <v>30</v>
      </c>
      <c r="G138" s="480">
        <v>14</v>
      </c>
      <c r="H138" s="482">
        <v>6.47</v>
      </c>
      <c r="I138" s="480">
        <v>1.37</v>
      </c>
      <c r="J138" s="481">
        <v>0.59</v>
      </c>
      <c r="K138" s="482">
        <v>2.67</v>
      </c>
      <c r="L138" s="479">
        <v>16</v>
      </c>
      <c r="M138" s="480">
        <v>11.9</v>
      </c>
      <c r="N138" s="483">
        <v>0.877</v>
      </c>
      <c r="O138" s="479">
        <v>62</v>
      </c>
      <c r="P138" s="484">
        <v>42644</v>
      </c>
      <c r="S138" s="492" t="s">
        <v>405</v>
      </c>
      <c r="T138" s="492" t="s">
        <v>236</v>
      </c>
      <c r="U138" s="492" t="s">
        <v>382</v>
      </c>
      <c r="V138" s="492">
        <v>14</v>
      </c>
      <c r="W138" s="492">
        <v>50</v>
      </c>
      <c r="X138" s="493">
        <v>18.100000000000001</v>
      </c>
      <c r="Y138" s="493">
        <v>7.58</v>
      </c>
      <c r="Z138" s="492">
        <v>2.23</v>
      </c>
      <c r="AA138" s="494">
        <v>0.83</v>
      </c>
      <c r="AB138" s="493">
        <v>2.58</v>
      </c>
      <c r="AC138" s="492">
        <v>10</v>
      </c>
      <c r="AD138" s="492">
        <v>13.34</v>
      </c>
      <c r="AE138" s="495">
        <v>0.82</v>
      </c>
      <c r="AF138" s="492">
        <v>66</v>
      </c>
      <c r="AG138" s="496">
        <v>40848</v>
      </c>
    </row>
    <row r="139" spans="2:33" x14ac:dyDescent="0.25">
      <c r="B139" s="479" t="s">
        <v>405</v>
      </c>
      <c r="C139" s="479" t="s">
        <v>236</v>
      </c>
      <c r="D139" s="479" t="s">
        <v>382</v>
      </c>
      <c r="E139" s="479">
        <v>13</v>
      </c>
      <c r="F139" s="479">
        <v>35</v>
      </c>
      <c r="G139" s="480">
        <v>14</v>
      </c>
      <c r="H139" s="482">
        <v>6.72</v>
      </c>
      <c r="I139" s="480">
        <v>1.47</v>
      </c>
      <c r="J139" s="481">
        <v>0.62</v>
      </c>
      <c r="K139" s="482">
        <v>2.68</v>
      </c>
      <c r="L139" s="479">
        <v>26</v>
      </c>
      <c r="M139" s="480">
        <v>11.24</v>
      </c>
      <c r="N139" s="483">
        <v>0.86599999999999999</v>
      </c>
      <c r="O139" s="479">
        <v>58</v>
      </c>
      <c r="P139" s="484">
        <v>42583</v>
      </c>
      <c r="S139" s="492" t="s">
        <v>405</v>
      </c>
      <c r="T139" s="492" t="s">
        <v>236</v>
      </c>
      <c r="U139" s="492" t="s">
        <v>382</v>
      </c>
      <c r="V139" s="492">
        <v>14</v>
      </c>
      <c r="W139" s="492">
        <v>50</v>
      </c>
      <c r="X139" s="493">
        <v>14</v>
      </c>
      <c r="Y139" s="493">
        <v>18</v>
      </c>
      <c r="Z139" s="492">
        <v>1.71</v>
      </c>
      <c r="AA139" s="494">
        <v>0.84</v>
      </c>
      <c r="AB139" s="493">
        <v>2.63</v>
      </c>
      <c r="AC139" s="492">
        <v>16</v>
      </c>
      <c r="AD139" s="493">
        <v>13</v>
      </c>
      <c r="AE139" s="495">
        <v>0.8</v>
      </c>
      <c r="AF139" s="492">
        <v>62</v>
      </c>
      <c r="AG139" s="496">
        <v>37773</v>
      </c>
    </row>
    <row r="140" spans="2:33" x14ac:dyDescent="0.25">
      <c r="B140" s="479" t="s">
        <v>405</v>
      </c>
      <c r="C140" s="479" t="s">
        <v>236</v>
      </c>
      <c r="D140" s="479" t="s">
        <v>382</v>
      </c>
      <c r="E140" s="479">
        <v>14</v>
      </c>
      <c r="F140" s="479">
        <v>50</v>
      </c>
      <c r="G140" s="480">
        <v>14</v>
      </c>
      <c r="H140" s="482">
        <v>7.25</v>
      </c>
      <c r="I140" s="480">
        <v>1.52</v>
      </c>
      <c r="J140" s="481">
        <v>0.62</v>
      </c>
      <c r="K140" s="482">
        <v>2.62</v>
      </c>
      <c r="L140" s="479">
        <v>19</v>
      </c>
      <c r="M140" s="480">
        <v>11.88</v>
      </c>
      <c r="N140" s="483">
        <v>0.86899999999999999</v>
      </c>
      <c r="O140" s="479">
        <v>61</v>
      </c>
      <c r="P140" s="484">
        <v>42675</v>
      </c>
      <c r="S140" s="492" t="s">
        <v>405</v>
      </c>
      <c r="T140" s="492" t="s">
        <v>236</v>
      </c>
      <c r="U140" s="492" t="s">
        <v>382</v>
      </c>
      <c r="V140" s="492">
        <v>14</v>
      </c>
      <c r="W140" s="492">
        <v>30</v>
      </c>
      <c r="X140" s="499">
        <v>14</v>
      </c>
      <c r="Y140" s="493">
        <v>6.08</v>
      </c>
      <c r="Z140" s="499">
        <v>1.21</v>
      </c>
      <c r="AA140" s="500">
        <v>0.86</v>
      </c>
      <c r="AB140" s="493">
        <v>2.5</v>
      </c>
      <c r="AC140" s="492">
        <v>36</v>
      </c>
      <c r="AD140" s="499">
        <v>11.5</v>
      </c>
      <c r="AE140" s="495">
        <v>0.84499999999999997</v>
      </c>
      <c r="AF140" s="492">
        <v>58</v>
      </c>
      <c r="AG140" s="496">
        <v>40513</v>
      </c>
    </row>
    <row r="141" spans="2:33" x14ac:dyDescent="0.25">
      <c r="B141" s="479" t="s">
        <v>405</v>
      </c>
      <c r="C141" s="479" t="s">
        <v>236</v>
      </c>
      <c r="D141" s="479" t="s">
        <v>382</v>
      </c>
      <c r="E141" s="479">
        <v>14</v>
      </c>
      <c r="F141" s="479">
        <v>50</v>
      </c>
      <c r="G141" s="482">
        <v>14</v>
      </c>
      <c r="H141" s="482">
        <v>6.3</v>
      </c>
      <c r="I141" s="479">
        <v>1.76</v>
      </c>
      <c r="J141" s="486">
        <v>0.63</v>
      </c>
      <c r="K141" s="482">
        <v>2.33</v>
      </c>
      <c r="L141" s="479" t="s">
        <v>407</v>
      </c>
      <c r="M141" s="482">
        <v>14.5</v>
      </c>
      <c r="N141" s="483">
        <v>0.85</v>
      </c>
      <c r="O141" s="479">
        <v>72</v>
      </c>
      <c r="P141" s="484">
        <v>39479</v>
      </c>
      <c r="S141" s="492" t="s">
        <v>1510</v>
      </c>
      <c r="T141" s="492" t="s">
        <v>236</v>
      </c>
      <c r="U141" s="492" t="s">
        <v>382</v>
      </c>
      <c r="V141" s="492">
        <v>14</v>
      </c>
      <c r="W141" s="492">
        <v>50</v>
      </c>
      <c r="X141" s="493">
        <v>22</v>
      </c>
      <c r="Y141" s="493" t="s">
        <v>125</v>
      </c>
      <c r="Z141" s="492" t="s">
        <v>125</v>
      </c>
      <c r="AA141" s="494">
        <v>0.86</v>
      </c>
      <c r="AB141" s="493">
        <v>2.42</v>
      </c>
      <c r="AC141" s="492" t="s">
        <v>125</v>
      </c>
      <c r="AD141" s="492">
        <v>22.28</v>
      </c>
      <c r="AE141" s="495">
        <v>0.84</v>
      </c>
      <c r="AF141" s="492">
        <v>76</v>
      </c>
      <c r="AG141" s="496">
        <v>38808</v>
      </c>
    </row>
    <row r="142" spans="2:33" x14ac:dyDescent="0.25">
      <c r="B142" s="479" t="s">
        <v>405</v>
      </c>
      <c r="C142" s="479" t="s">
        <v>236</v>
      </c>
      <c r="D142" s="479" t="s">
        <v>382</v>
      </c>
      <c r="E142" s="479">
        <v>6.5</v>
      </c>
      <c r="F142" s="479">
        <v>35</v>
      </c>
      <c r="G142" s="480">
        <v>14</v>
      </c>
      <c r="H142" s="482">
        <v>6.58</v>
      </c>
      <c r="I142" s="480">
        <v>1.4</v>
      </c>
      <c r="J142" s="481">
        <v>0.64</v>
      </c>
      <c r="K142" s="482">
        <v>2.62</v>
      </c>
      <c r="L142" s="479">
        <v>28</v>
      </c>
      <c r="M142" s="480">
        <v>11.29</v>
      </c>
      <c r="N142" s="483">
        <v>0.86699999999999999</v>
      </c>
      <c r="O142" s="479">
        <v>58</v>
      </c>
      <c r="P142" s="484">
        <v>42583</v>
      </c>
      <c r="S142" s="492" t="s">
        <v>1510</v>
      </c>
      <c r="T142" s="492" t="s">
        <v>236</v>
      </c>
      <c r="U142" s="492" t="s">
        <v>382</v>
      </c>
      <c r="V142" s="492">
        <v>14</v>
      </c>
      <c r="W142" s="492">
        <v>50</v>
      </c>
      <c r="X142" s="493">
        <v>17</v>
      </c>
      <c r="Y142" s="493" t="s">
        <v>125</v>
      </c>
      <c r="Z142" s="492" t="s">
        <v>125</v>
      </c>
      <c r="AA142" s="494">
        <v>0.89</v>
      </c>
      <c r="AB142" s="493">
        <v>2.42</v>
      </c>
      <c r="AC142" s="492" t="s">
        <v>125</v>
      </c>
      <c r="AD142" s="492">
        <v>17.239999999999998</v>
      </c>
      <c r="AE142" s="495">
        <v>0.87</v>
      </c>
      <c r="AF142" s="492">
        <v>70</v>
      </c>
      <c r="AG142" s="496">
        <v>38808</v>
      </c>
    </row>
    <row r="143" spans="2:33" x14ac:dyDescent="0.25">
      <c r="B143" s="479" t="s">
        <v>405</v>
      </c>
      <c r="C143" s="479" t="s">
        <v>236</v>
      </c>
      <c r="D143" s="479" t="s">
        <v>382</v>
      </c>
      <c r="E143" s="479">
        <v>16</v>
      </c>
      <c r="F143" s="479">
        <v>45</v>
      </c>
      <c r="G143" s="482">
        <v>10</v>
      </c>
      <c r="H143" s="482">
        <v>8.35</v>
      </c>
      <c r="I143" s="479">
        <v>1.34</v>
      </c>
      <c r="J143" s="485">
        <v>0.7</v>
      </c>
      <c r="K143" s="482">
        <v>2.64</v>
      </c>
      <c r="L143" s="479">
        <v>44</v>
      </c>
      <c r="M143" s="482">
        <v>10.54</v>
      </c>
      <c r="N143" s="483">
        <v>0.86</v>
      </c>
      <c r="O143" s="479">
        <v>53</v>
      </c>
      <c r="P143" s="484">
        <v>40603</v>
      </c>
      <c r="S143" s="502" t="s">
        <v>405</v>
      </c>
      <c r="T143" s="502" t="s">
        <v>236</v>
      </c>
      <c r="U143" s="492" t="s">
        <v>382</v>
      </c>
      <c r="V143" s="502">
        <v>14</v>
      </c>
      <c r="W143" s="502">
        <v>30</v>
      </c>
      <c r="X143" s="509">
        <v>14</v>
      </c>
      <c r="Y143" s="509">
        <v>9.58</v>
      </c>
      <c r="Z143" s="502">
        <v>1.49</v>
      </c>
      <c r="AA143" s="510">
        <v>0.92</v>
      </c>
      <c r="AB143" s="509">
        <v>2.67</v>
      </c>
      <c r="AC143" s="502">
        <v>47</v>
      </c>
      <c r="AD143" s="509">
        <v>10.9</v>
      </c>
      <c r="AE143" s="511">
        <v>0.81</v>
      </c>
      <c r="AF143" s="502">
        <v>52</v>
      </c>
      <c r="AG143" s="512">
        <v>39295</v>
      </c>
    </row>
    <row r="144" spans="2:33" x14ac:dyDescent="0.25">
      <c r="B144" s="479" t="s">
        <v>405</v>
      </c>
      <c r="C144" s="479" t="s">
        <v>236</v>
      </c>
      <c r="D144" s="479" t="s">
        <v>382</v>
      </c>
      <c r="E144" s="479">
        <v>14</v>
      </c>
      <c r="F144" s="479">
        <v>45</v>
      </c>
      <c r="G144" s="513">
        <v>17</v>
      </c>
      <c r="H144" s="482">
        <v>28.4</v>
      </c>
      <c r="I144" s="480">
        <v>1.88</v>
      </c>
      <c r="J144" s="481">
        <v>0.7</v>
      </c>
      <c r="K144" s="482">
        <v>2.42</v>
      </c>
      <c r="L144" s="479">
        <v>9</v>
      </c>
      <c r="M144" s="480">
        <v>13.7</v>
      </c>
      <c r="N144" s="483">
        <v>0.85</v>
      </c>
      <c r="O144" s="479">
        <v>70</v>
      </c>
      <c r="P144" s="484">
        <v>42783</v>
      </c>
      <c r="S144" s="502" t="s">
        <v>405</v>
      </c>
      <c r="T144" s="502" t="s">
        <v>236</v>
      </c>
      <c r="U144" s="492" t="s">
        <v>382</v>
      </c>
      <c r="V144" s="502">
        <v>14</v>
      </c>
      <c r="W144" s="502">
        <v>50</v>
      </c>
      <c r="X144" s="509">
        <v>14</v>
      </c>
      <c r="Y144" s="509">
        <v>11.9</v>
      </c>
      <c r="Z144" s="509">
        <v>2.2999999999999998</v>
      </c>
      <c r="AA144" s="510">
        <v>0.93</v>
      </c>
      <c r="AB144" s="509">
        <v>2.3199999999999998</v>
      </c>
      <c r="AC144" s="502">
        <v>17</v>
      </c>
      <c r="AD144" s="509">
        <v>14</v>
      </c>
      <c r="AE144" s="511">
        <v>0.82</v>
      </c>
      <c r="AF144" s="502">
        <v>69</v>
      </c>
      <c r="AG144" s="512">
        <v>37773</v>
      </c>
    </row>
    <row r="145" spans="2:33" x14ac:dyDescent="0.25">
      <c r="B145" s="479" t="s">
        <v>405</v>
      </c>
      <c r="C145" s="479" t="s">
        <v>236</v>
      </c>
      <c r="D145" s="479" t="s">
        <v>382</v>
      </c>
      <c r="E145" s="479">
        <v>12</v>
      </c>
      <c r="F145" s="479">
        <v>30</v>
      </c>
      <c r="G145" s="482">
        <v>14</v>
      </c>
      <c r="H145" s="482">
        <v>6.94</v>
      </c>
      <c r="I145" s="479">
        <v>1.49</v>
      </c>
      <c r="J145" s="486">
        <v>0.72</v>
      </c>
      <c r="K145" s="482">
        <v>2.67</v>
      </c>
      <c r="L145" s="479">
        <v>23</v>
      </c>
      <c r="M145" s="479">
        <v>11.69</v>
      </c>
      <c r="N145" s="483">
        <v>0.85199999999999998</v>
      </c>
      <c r="O145" s="479">
        <v>59</v>
      </c>
      <c r="P145" s="484">
        <v>42552</v>
      </c>
      <c r="S145" s="492" t="s">
        <v>405</v>
      </c>
      <c r="T145" s="492" t="s">
        <v>236</v>
      </c>
      <c r="U145" s="492" t="s">
        <v>382</v>
      </c>
      <c r="V145" s="492">
        <v>14</v>
      </c>
      <c r="W145" s="492">
        <v>50</v>
      </c>
      <c r="X145" s="493">
        <v>14</v>
      </c>
      <c r="Y145" s="493">
        <v>7.7</v>
      </c>
      <c r="Z145" s="492">
        <v>1.79</v>
      </c>
      <c r="AA145" s="494">
        <v>0.97</v>
      </c>
      <c r="AB145" s="493">
        <v>2.5</v>
      </c>
      <c r="AC145" s="492" t="s">
        <v>407</v>
      </c>
      <c r="AD145" s="493">
        <v>13.8</v>
      </c>
      <c r="AE145" s="495">
        <v>0.81</v>
      </c>
      <c r="AF145" s="492">
        <v>68</v>
      </c>
      <c r="AG145" s="496">
        <v>35186</v>
      </c>
    </row>
    <row r="146" spans="2:33" x14ac:dyDescent="0.25">
      <c r="B146" s="479" t="s">
        <v>405</v>
      </c>
      <c r="C146" s="479" t="s">
        <v>236</v>
      </c>
      <c r="D146" s="479" t="s">
        <v>382</v>
      </c>
      <c r="E146" s="479">
        <v>12</v>
      </c>
      <c r="F146" s="479">
        <v>30</v>
      </c>
      <c r="G146" s="480">
        <v>14</v>
      </c>
      <c r="H146" s="482">
        <v>9.4600000000000009</v>
      </c>
      <c r="I146" s="480">
        <v>1.42</v>
      </c>
      <c r="J146" s="481">
        <v>0.73</v>
      </c>
      <c r="K146" s="482">
        <v>2.67</v>
      </c>
      <c r="L146" s="479">
        <v>14</v>
      </c>
      <c r="M146" s="480">
        <v>12.11</v>
      </c>
      <c r="N146" s="483">
        <v>0.86499999999999999</v>
      </c>
      <c r="O146" s="479">
        <v>62</v>
      </c>
      <c r="P146" s="484">
        <v>42614</v>
      </c>
      <c r="S146" s="492" t="s">
        <v>405</v>
      </c>
      <c r="T146" s="492" t="s">
        <v>236</v>
      </c>
      <c r="U146" s="492" t="s">
        <v>382</v>
      </c>
      <c r="V146" s="492">
        <v>14</v>
      </c>
      <c r="W146" s="492">
        <v>50</v>
      </c>
      <c r="X146" s="499">
        <v>21</v>
      </c>
      <c r="Y146" s="493">
        <v>4.9000000000000004</v>
      </c>
      <c r="Z146" s="499">
        <v>1.6</v>
      </c>
      <c r="AA146" s="500">
        <v>1</v>
      </c>
      <c r="AB146" s="493">
        <v>2.67</v>
      </c>
      <c r="AC146" s="492">
        <v>14</v>
      </c>
      <c r="AD146" s="499">
        <v>12.6</v>
      </c>
      <c r="AE146" s="495">
        <v>0.83</v>
      </c>
      <c r="AF146" s="492">
        <v>62</v>
      </c>
      <c r="AG146" s="496">
        <v>35125</v>
      </c>
    </row>
    <row r="147" spans="2:33" x14ac:dyDescent="0.25">
      <c r="B147" s="479" t="s">
        <v>405</v>
      </c>
      <c r="C147" s="479" t="s">
        <v>236</v>
      </c>
      <c r="D147" s="479" t="s">
        <v>382</v>
      </c>
      <c r="E147" s="479">
        <v>14</v>
      </c>
      <c r="F147" s="479">
        <v>50</v>
      </c>
      <c r="G147" s="482">
        <v>17.100000000000001</v>
      </c>
      <c r="H147" s="482">
        <v>5.8</v>
      </c>
      <c r="I147" s="482">
        <v>1.7</v>
      </c>
      <c r="J147" s="486">
        <v>0.74</v>
      </c>
      <c r="K147" s="482">
        <v>2.35</v>
      </c>
      <c r="L147" s="479" t="s">
        <v>407</v>
      </c>
      <c r="M147" s="482">
        <v>14.3</v>
      </c>
      <c r="N147" s="483">
        <v>0.84</v>
      </c>
      <c r="O147" s="479">
        <v>72</v>
      </c>
      <c r="P147" s="484">
        <v>34274</v>
      </c>
      <c r="S147" s="492" t="s">
        <v>405</v>
      </c>
      <c r="T147" s="492" t="s">
        <v>236</v>
      </c>
      <c r="U147" s="492" t="s">
        <v>382</v>
      </c>
      <c r="V147" s="492">
        <v>18</v>
      </c>
      <c r="W147" s="492">
        <v>50</v>
      </c>
      <c r="X147" s="499">
        <v>22</v>
      </c>
      <c r="Y147" s="493">
        <v>11.9</v>
      </c>
      <c r="Z147" s="499">
        <v>3.54</v>
      </c>
      <c r="AA147" s="500">
        <v>1.29</v>
      </c>
      <c r="AB147" s="493">
        <v>2.4500000000000002</v>
      </c>
      <c r="AC147" s="492">
        <v>24</v>
      </c>
      <c r="AD147" s="499">
        <v>21</v>
      </c>
      <c r="AE147" s="495">
        <v>0.85</v>
      </c>
      <c r="AF147" s="492">
        <v>105</v>
      </c>
      <c r="AG147" s="496">
        <v>39814</v>
      </c>
    </row>
    <row r="148" spans="2:33" x14ac:dyDescent="0.25">
      <c r="B148" s="479" t="s">
        <v>405</v>
      </c>
      <c r="C148" s="479" t="s">
        <v>236</v>
      </c>
      <c r="D148" s="479" t="s">
        <v>382</v>
      </c>
      <c r="E148" s="479">
        <v>14</v>
      </c>
      <c r="F148" s="479">
        <v>50</v>
      </c>
      <c r="G148" s="482">
        <v>17</v>
      </c>
      <c r="H148" s="482">
        <v>6.42</v>
      </c>
      <c r="I148" s="479">
        <v>1.75</v>
      </c>
      <c r="J148" s="486">
        <v>0.74</v>
      </c>
      <c r="K148" s="482">
        <v>2.86</v>
      </c>
      <c r="L148" s="479">
        <v>16</v>
      </c>
      <c r="M148" s="482">
        <v>11.42</v>
      </c>
      <c r="N148" s="483">
        <v>0.86099999999999999</v>
      </c>
      <c r="O148" s="479">
        <v>58</v>
      </c>
      <c r="P148" s="484">
        <v>42644</v>
      </c>
    </row>
    <row r="149" spans="2:33" x14ac:dyDescent="0.25">
      <c r="B149" s="501" t="s">
        <v>405</v>
      </c>
      <c r="C149" s="501" t="s">
        <v>236</v>
      </c>
      <c r="D149" s="501" t="s">
        <v>382</v>
      </c>
      <c r="E149" s="501">
        <v>6.5</v>
      </c>
      <c r="F149" s="501">
        <v>30</v>
      </c>
      <c r="G149" s="503">
        <v>14</v>
      </c>
      <c r="H149" s="503">
        <v>10.210000000000001</v>
      </c>
      <c r="I149" s="501">
        <v>1.59</v>
      </c>
      <c r="J149" s="504">
        <v>0.76</v>
      </c>
      <c r="K149" s="503">
        <v>2.67</v>
      </c>
      <c r="L149" s="501">
        <v>17</v>
      </c>
      <c r="M149" s="501">
        <v>11.89</v>
      </c>
      <c r="N149" s="505">
        <v>0.85799999999999998</v>
      </c>
      <c r="O149" s="501">
        <v>61</v>
      </c>
      <c r="P149" s="506">
        <v>42552</v>
      </c>
    </row>
    <row r="150" spans="2:33" x14ac:dyDescent="0.25">
      <c r="B150" s="479" t="s">
        <v>405</v>
      </c>
      <c r="C150" s="479" t="s">
        <v>236</v>
      </c>
      <c r="D150" s="479" t="s">
        <v>382</v>
      </c>
      <c r="E150" s="479">
        <v>14</v>
      </c>
      <c r="F150" s="479">
        <v>30</v>
      </c>
      <c r="G150" s="482">
        <v>14</v>
      </c>
      <c r="H150" s="482">
        <v>14.3</v>
      </c>
      <c r="I150" s="480">
        <v>1.36</v>
      </c>
      <c r="J150" s="481">
        <v>0.79</v>
      </c>
      <c r="K150" s="482">
        <v>2.4700000000000002</v>
      </c>
      <c r="L150" s="479" t="s">
        <v>407</v>
      </c>
      <c r="M150" s="480">
        <v>13.1</v>
      </c>
      <c r="N150" s="483">
        <v>0.85599999999999998</v>
      </c>
      <c r="O150" s="479">
        <v>68</v>
      </c>
      <c r="P150" s="484">
        <v>39203</v>
      </c>
    </row>
    <row r="151" spans="2:33" x14ac:dyDescent="0.25">
      <c r="B151" s="479" t="s">
        <v>405</v>
      </c>
      <c r="C151" s="479" t="s">
        <v>236</v>
      </c>
      <c r="D151" s="479" t="s">
        <v>382</v>
      </c>
      <c r="E151" s="479">
        <v>6.5</v>
      </c>
      <c r="F151" s="479">
        <v>30</v>
      </c>
      <c r="G151" s="480">
        <v>14</v>
      </c>
      <c r="H151" s="482">
        <v>9.9700000000000006</v>
      </c>
      <c r="I151" s="480">
        <v>1.52</v>
      </c>
      <c r="J151" s="481">
        <v>0.79</v>
      </c>
      <c r="K151" s="482">
        <v>2.74</v>
      </c>
      <c r="L151" s="479">
        <v>26</v>
      </c>
      <c r="M151" s="480">
        <v>11.27</v>
      </c>
      <c r="N151" s="483">
        <v>0.84899999999999998</v>
      </c>
      <c r="O151" s="479">
        <v>57</v>
      </c>
      <c r="P151" s="484">
        <v>42614</v>
      </c>
    </row>
    <row r="152" spans="2:33" x14ac:dyDescent="0.25">
      <c r="B152" s="479" t="s">
        <v>1509</v>
      </c>
      <c r="C152" s="479" t="s">
        <v>236</v>
      </c>
      <c r="D152" s="479" t="s">
        <v>382</v>
      </c>
      <c r="E152" s="479">
        <v>14</v>
      </c>
      <c r="F152" s="479">
        <v>50</v>
      </c>
      <c r="G152" s="480">
        <v>13.5</v>
      </c>
      <c r="H152" s="482">
        <v>7.47</v>
      </c>
      <c r="I152" s="480">
        <v>1.74</v>
      </c>
      <c r="J152" s="481">
        <v>0.8</v>
      </c>
      <c r="K152" s="482">
        <v>2.87</v>
      </c>
      <c r="L152" s="479">
        <v>61</v>
      </c>
      <c r="M152" s="480">
        <v>12.83</v>
      </c>
      <c r="N152" s="483">
        <v>0.85499999999999998</v>
      </c>
      <c r="O152" s="479">
        <v>45</v>
      </c>
      <c r="P152" s="484">
        <v>42705</v>
      </c>
    </row>
  </sheetData>
  <protectedRanges>
    <protectedRange sqref="B3:P4 B5:C20 E5:P20 D5:D21 B68:P68 D111:D112 S124:T128 V124:AG128 U124:U129 Q3 S68:AG68 S99:T103 V99:AG103 U99:U104 S98:AG98 B98:P110 B123:P135 S123:AG123" name="fryers_4"/>
    <protectedRange sqref="B22:C27 B69:C74 B136:C141" name="fryers_26"/>
    <protectedRange sqref="B28:C34 B75:C81 B142:C148" name="fryers_27"/>
    <protectedRange sqref="B35:C35 B82:C82 B149:C149" name="fryers_28"/>
    <protectedRange sqref="B36:C50 S69:T80 S130:T141 B83:C86 B150:C152" name="fryers_29"/>
    <protectedRange sqref="B51:C53 S81:T83 S142:T144" name="fryers_30"/>
    <protectedRange sqref="B54:C56 S145:T147 S84:T86" name="fryers_31"/>
    <protectedRange sqref="E22:P27 E69:P74 E136:P141" name="fryers_32"/>
    <protectedRange sqref="E28:P34 E75:P81 E142:P148" name="fryers_33"/>
    <protectedRange sqref="E35:P35 E82:P82 E149:P149" name="fryers_34"/>
    <protectedRange sqref="E36:P50 V69:AG80 V130:AG141 E83:P86 E150:P152" name="fryers_35"/>
    <protectedRange sqref="E51:P53 V81:AG83 V142:AG144" name="fryers_36"/>
    <protectedRange sqref="E54:P56 V145:AG147 V84:AG86" name="fryers_37"/>
  </protectedRanges>
  <autoFilter ref="B3:Q56" xr:uid="{81A42439-F231-4983-A02B-28C1F2EE2E7E}">
    <filterColumn colId="2">
      <filters>
        <filter val="Standard"/>
      </filters>
    </filterColumn>
    <filterColumn colId="15">
      <filters>
        <filter val="Baseline"/>
      </filters>
    </filterColumn>
  </autoFilter>
  <mergeCells count="1">
    <mergeCell ref="K2: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EECA-BEAF-4611-8AB5-8ACE86198AFB}">
  <sheetPr codeName="Sheet4">
    <tabColor rgb="FFFFFF00"/>
  </sheetPr>
  <dimension ref="A2:Q67"/>
  <sheetViews>
    <sheetView workbookViewId="0">
      <selection activeCell="E14" sqref="E14:E18"/>
    </sheetView>
  </sheetViews>
  <sheetFormatPr defaultRowHeight="15" x14ac:dyDescent="0.25"/>
  <cols>
    <col min="1" max="1" width="8.7109375" customWidth="1"/>
    <col min="2" max="2" width="5.85546875" customWidth="1"/>
    <col min="5" max="5" width="11.85546875" customWidth="1"/>
    <col min="6" max="6" width="12" customWidth="1"/>
    <col min="7" max="7" width="15" customWidth="1"/>
    <col min="8" max="8" width="13" customWidth="1"/>
    <col min="9" max="9" width="9.42578125" customWidth="1"/>
    <col min="12" max="12" width="27.5703125" customWidth="1"/>
  </cols>
  <sheetData>
    <row r="2" spans="1:16" ht="15.75" thickBot="1" x14ac:dyDescent="0.3"/>
    <row r="3" spans="1:16" ht="45.75" thickBot="1" x14ac:dyDescent="0.3">
      <c r="A3" s="229" t="s">
        <v>388</v>
      </c>
      <c r="B3" s="230" t="s">
        <v>389</v>
      </c>
      <c r="C3" s="231" t="s">
        <v>390</v>
      </c>
      <c r="D3" s="231" t="s">
        <v>391</v>
      </c>
      <c r="E3" s="231" t="s">
        <v>392</v>
      </c>
      <c r="F3" s="231" t="s">
        <v>393</v>
      </c>
      <c r="G3" s="232" t="s">
        <v>396</v>
      </c>
      <c r="H3" s="233" t="s">
        <v>401</v>
      </c>
      <c r="I3" s="261" t="s">
        <v>1017</v>
      </c>
      <c r="J3" s="234" t="s">
        <v>403</v>
      </c>
      <c r="K3" s="235" t="s">
        <v>404</v>
      </c>
    </row>
    <row r="4" spans="1:16" x14ac:dyDescent="0.25">
      <c r="A4" s="236" t="s">
        <v>425</v>
      </c>
      <c r="B4" s="237" t="s">
        <v>406</v>
      </c>
      <c r="C4" s="238" t="s">
        <v>25</v>
      </c>
      <c r="D4" s="238" t="s">
        <v>382</v>
      </c>
      <c r="E4" s="238">
        <v>14</v>
      </c>
      <c r="F4" s="238">
        <v>50</v>
      </c>
      <c r="G4" s="239">
        <v>12856</v>
      </c>
      <c r="H4" s="240">
        <v>0.38080000000000003</v>
      </c>
      <c r="I4" s="240"/>
      <c r="J4" s="321">
        <v>2019</v>
      </c>
      <c r="K4" s="241" t="s">
        <v>414</v>
      </c>
    </row>
    <row r="5" spans="1:16" x14ac:dyDescent="0.25">
      <c r="A5" s="242" t="s">
        <v>425</v>
      </c>
      <c r="B5" s="243" t="s">
        <v>417</v>
      </c>
      <c r="C5" s="25" t="s">
        <v>25</v>
      </c>
      <c r="D5" s="25" t="s">
        <v>382</v>
      </c>
      <c r="E5" s="25">
        <v>14</v>
      </c>
      <c r="F5" s="25">
        <v>40</v>
      </c>
      <c r="G5" s="244">
        <v>11882</v>
      </c>
      <c r="H5" s="245">
        <v>0.36159999999999998</v>
      </c>
      <c r="I5" s="245"/>
      <c r="J5" s="322">
        <v>2019</v>
      </c>
      <c r="K5" s="246" t="s">
        <v>414</v>
      </c>
    </row>
    <row r="6" spans="1:16" x14ac:dyDescent="0.25">
      <c r="A6" s="242" t="s">
        <v>425</v>
      </c>
      <c r="B6" s="243" t="s">
        <v>426</v>
      </c>
      <c r="C6" s="25" t="s">
        <v>25</v>
      </c>
      <c r="D6" s="25" t="s">
        <v>382</v>
      </c>
      <c r="E6" s="25">
        <v>14</v>
      </c>
      <c r="F6" s="25">
        <v>50</v>
      </c>
      <c r="G6" s="244">
        <v>12874</v>
      </c>
      <c r="H6" s="245">
        <v>0.39369999999999999</v>
      </c>
      <c r="I6" s="245"/>
      <c r="J6" s="322">
        <v>2019</v>
      </c>
      <c r="K6" s="246" t="s">
        <v>414</v>
      </c>
    </row>
    <row r="7" spans="1:16" x14ac:dyDescent="0.25">
      <c r="A7" s="242" t="s">
        <v>425</v>
      </c>
      <c r="B7" s="243" t="s">
        <v>1011</v>
      </c>
      <c r="C7" s="25" t="s">
        <v>25</v>
      </c>
      <c r="D7" s="25" t="s">
        <v>382</v>
      </c>
      <c r="E7" s="25">
        <v>14</v>
      </c>
      <c r="F7" s="25">
        <v>50</v>
      </c>
      <c r="G7" s="244">
        <v>16518</v>
      </c>
      <c r="H7" s="245">
        <v>0.32350000000000001</v>
      </c>
      <c r="I7" s="245"/>
      <c r="J7" s="322">
        <v>2019</v>
      </c>
      <c r="K7" s="246" t="s">
        <v>414</v>
      </c>
    </row>
    <row r="8" spans="1:16" x14ac:dyDescent="0.25">
      <c r="A8" s="242" t="s">
        <v>425</v>
      </c>
      <c r="B8" s="243" t="s">
        <v>457</v>
      </c>
      <c r="C8" s="25" t="s">
        <v>25</v>
      </c>
      <c r="D8" s="25" t="s">
        <v>382</v>
      </c>
      <c r="E8" s="25">
        <v>14</v>
      </c>
      <c r="F8" s="25">
        <v>50</v>
      </c>
      <c r="G8" s="244">
        <v>13269</v>
      </c>
      <c r="H8" s="245">
        <v>0.39029999999999998</v>
      </c>
      <c r="I8" s="245"/>
      <c r="J8" s="322">
        <v>2019</v>
      </c>
      <c r="K8" s="246" t="s">
        <v>414</v>
      </c>
    </row>
    <row r="9" spans="1:16" x14ac:dyDescent="0.25">
      <c r="A9" s="242" t="s">
        <v>425</v>
      </c>
      <c r="B9" s="243" t="s">
        <v>1012</v>
      </c>
      <c r="C9" s="25" t="s">
        <v>25</v>
      </c>
      <c r="D9" s="25" t="s">
        <v>382</v>
      </c>
      <c r="E9" s="25">
        <v>14</v>
      </c>
      <c r="F9" s="25">
        <v>35</v>
      </c>
      <c r="G9" s="244">
        <v>13891</v>
      </c>
      <c r="H9" s="245">
        <v>0.37080000000000002</v>
      </c>
      <c r="I9" s="245"/>
      <c r="J9" s="322">
        <v>2019</v>
      </c>
      <c r="K9" s="246" t="s">
        <v>414</v>
      </c>
    </row>
    <row r="10" spans="1:16" ht="15.75" thickBot="1" x14ac:dyDescent="0.3">
      <c r="A10" s="247" t="s">
        <v>425</v>
      </c>
      <c r="B10" s="248" t="s">
        <v>472</v>
      </c>
      <c r="C10" s="249" t="s">
        <v>25</v>
      </c>
      <c r="D10" s="249" t="s">
        <v>382</v>
      </c>
      <c r="E10" s="249">
        <v>14</v>
      </c>
      <c r="F10" s="249">
        <v>35</v>
      </c>
      <c r="G10" s="250">
        <v>12225</v>
      </c>
      <c r="H10" s="251">
        <v>0.39700000000000002</v>
      </c>
      <c r="I10" s="250">
        <v>16203</v>
      </c>
      <c r="J10" s="323">
        <v>2019</v>
      </c>
      <c r="K10" s="252" t="s">
        <v>414</v>
      </c>
    </row>
    <row r="11" spans="1:16" x14ac:dyDescent="0.25">
      <c r="A11" s="24"/>
      <c r="B11" s="24"/>
      <c r="C11" s="24"/>
      <c r="D11" s="24"/>
      <c r="E11" s="24"/>
      <c r="F11" s="24" t="s">
        <v>480</v>
      </c>
      <c r="G11" s="253">
        <f>AVERAGE(G4:G10)</f>
        <v>13359.285714285714</v>
      </c>
      <c r="H11" s="254">
        <f>AVERAGE(H4:H10)</f>
        <v>0.37395714285714288</v>
      </c>
      <c r="I11" s="254"/>
      <c r="J11" s="24"/>
      <c r="K11" s="24"/>
    </row>
    <row r="12" spans="1:16" ht="15.75" thickBot="1" x14ac:dyDescent="0.3"/>
    <row r="13" spans="1:16" x14ac:dyDescent="0.25">
      <c r="A13" s="52"/>
      <c r="B13" s="31"/>
      <c r="C13" s="53" t="s">
        <v>382</v>
      </c>
      <c r="D13" s="54" t="s">
        <v>383</v>
      </c>
      <c r="E13" s="52"/>
      <c r="F13" s="31"/>
      <c r="G13" s="53" t="s">
        <v>382</v>
      </c>
      <c r="H13" s="54" t="s">
        <v>383</v>
      </c>
      <c r="I13" s="52"/>
      <c r="J13" s="31"/>
      <c r="K13" s="53" t="s">
        <v>382</v>
      </c>
      <c r="L13" s="54" t="s">
        <v>383</v>
      </c>
      <c r="M13" s="52"/>
      <c r="N13" s="31"/>
      <c r="O13" s="53" t="s">
        <v>382</v>
      </c>
      <c r="P13" s="54" t="s">
        <v>383</v>
      </c>
    </row>
    <row r="14" spans="1:16" x14ac:dyDescent="0.25">
      <c r="A14" s="554" t="s">
        <v>1013</v>
      </c>
      <c r="B14" s="55" t="s">
        <v>371</v>
      </c>
      <c r="C14" s="255">
        <f xml:space="preserve"> AVERAGE($E$4:$E$10)</f>
        <v>14</v>
      </c>
      <c r="D14" s="256"/>
      <c r="E14" s="554" t="s">
        <v>1014</v>
      </c>
      <c r="F14" s="55" t="s">
        <v>371</v>
      </c>
      <c r="G14" s="255">
        <f xml:space="preserve"> AVERAGE($F$4:$F$10)</f>
        <v>44.285714285714285</v>
      </c>
      <c r="H14" s="256"/>
      <c r="I14" s="554" t="s">
        <v>1015</v>
      </c>
      <c r="J14" s="55" t="s">
        <v>371</v>
      </c>
      <c r="K14" s="255">
        <f xml:space="preserve"> AVERAGE($G$4:$G$10)</f>
        <v>13359.285714285714</v>
      </c>
      <c r="L14" s="256"/>
      <c r="M14" s="554" t="s">
        <v>1016</v>
      </c>
      <c r="N14" s="55" t="s">
        <v>371</v>
      </c>
      <c r="O14" s="257">
        <f xml:space="preserve"> AVERAGE($H$4:$H$10)</f>
        <v>0.37395714285714288</v>
      </c>
      <c r="P14" s="256"/>
    </row>
    <row r="15" spans="1:16" x14ac:dyDescent="0.25">
      <c r="A15" s="555"/>
      <c r="B15" s="56" t="s">
        <v>375</v>
      </c>
      <c r="C15" s="258">
        <f>MEDIAN(E4:E10)</f>
        <v>14</v>
      </c>
      <c r="D15" s="259"/>
      <c r="E15" s="555"/>
      <c r="F15" s="56" t="s">
        <v>375</v>
      </c>
      <c r="G15" s="258">
        <f>MEDIAN(F4:F10)</f>
        <v>50</v>
      </c>
      <c r="H15" s="259"/>
      <c r="I15" s="555"/>
      <c r="J15" s="56" t="s">
        <v>375</v>
      </c>
      <c r="K15" s="258">
        <f>MEDIAN(G4:G10)</f>
        <v>12874</v>
      </c>
      <c r="L15" s="259"/>
      <c r="M15" s="555"/>
      <c r="N15" s="56" t="s">
        <v>375</v>
      </c>
      <c r="O15" s="260">
        <f>MEDIAN(H4:H10)</f>
        <v>0.38080000000000003</v>
      </c>
      <c r="P15" s="259"/>
    </row>
    <row r="16" spans="1:16" x14ac:dyDescent="0.25">
      <c r="A16" s="555"/>
      <c r="B16" s="56" t="s">
        <v>376</v>
      </c>
      <c r="C16" s="258">
        <f xml:space="preserve"> MIN(E4:E10)</f>
        <v>14</v>
      </c>
      <c r="D16" s="259"/>
      <c r="E16" s="555"/>
      <c r="F16" s="56" t="s">
        <v>376</v>
      </c>
      <c r="G16" s="258">
        <f xml:space="preserve"> MIN(F4:F10)</f>
        <v>35</v>
      </c>
      <c r="H16" s="259"/>
      <c r="I16" s="555"/>
      <c r="J16" s="56" t="s">
        <v>376</v>
      </c>
      <c r="K16" s="258">
        <f xml:space="preserve"> MIN(G4:G10)</f>
        <v>11882</v>
      </c>
      <c r="L16" s="259"/>
      <c r="M16" s="555"/>
      <c r="N16" s="56" t="s">
        <v>376</v>
      </c>
      <c r="O16" s="260">
        <f xml:space="preserve"> MIN(H4:H10)</f>
        <v>0.32350000000000001</v>
      </c>
      <c r="P16" s="259"/>
    </row>
    <row r="17" spans="1:16" x14ac:dyDescent="0.25">
      <c r="A17" s="555"/>
      <c r="B17" s="56" t="s">
        <v>377</v>
      </c>
      <c r="C17" s="258">
        <f xml:space="preserve"> MAX(E4:E10)</f>
        <v>14</v>
      </c>
      <c r="D17" s="259"/>
      <c r="E17" s="555"/>
      <c r="F17" s="56" t="s">
        <v>377</v>
      </c>
      <c r="G17" s="258">
        <f xml:space="preserve"> MAX(F4:F10)</f>
        <v>50</v>
      </c>
      <c r="H17" s="259"/>
      <c r="I17" s="555"/>
      <c r="J17" s="56" t="s">
        <v>377</v>
      </c>
      <c r="K17" s="258">
        <f xml:space="preserve"> MAX(G4:G10)</f>
        <v>16518</v>
      </c>
      <c r="L17" s="259"/>
      <c r="M17" s="555"/>
      <c r="N17" s="56" t="s">
        <v>377</v>
      </c>
      <c r="O17" s="260">
        <f xml:space="preserve"> MAX(H4:H10)</f>
        <v>0.39700000000000002</v>
      </c>
      <c r="P17" s="259"/>
    </row>
    <row r="18" spans="1:16" x14ac:dyDescent="0.25">
      <c r="A18" s="556"/>
      <c r="B18" s="57" t="s">
        <v>384</v>
      </c>
      <c r="C18" s="58">
        <f xml:space="preserve"> COUNT(E4:E10)</f>
        <v>7</v>
      </c>
      <c r="D18" s="59"/>
      <c r="E18" s="556"/>
      <c r="F18" s="57" t="s">
        <v>384</v>
      </c>
      <c r="G18" s="58">
        <f xml:space="preserve"> COUNT(F4:F10)</f>
        <v>7</v>
      </c>
      <c r="H18" s="59"/>
      <c r="I18" s="556"/>
      <c r="J18" s="57" t="s">
        <v>384</v>
      </c>
      <c r="K18" s="58">
        <f xml:space="preserve"> COUNT(G4:G10)</f>
        <v>7</v>
      </c>
      <c r="L18" s="59"/>
      <c r="M18" s="556"/>
      <c r="N18" s="57" t="s">
        <v>384</v>
      </c>
      <c r="O18" s="58">
        <f xml:space="preserve"> COUNT(H4:H10)</f>
        <v>7</v>
      </c>
      <c r="P18" s="59"/>
    </row>
    <row r="21" spans="1:16" x14ac:dyDescent="0.25">
      <c r="A21" s="176" t="s">
        <v>1497</v>
      </c>
      <c r="D21" s="169" t="s">
        <v>479</v>
      </c>
      <c r="E21" s="130">
        <f>COUNTA(E29:E35)</f>
        <v>7</v>
      </c>
      <c r="F21" s="130">
        <f t="shared" ref="F21:H21" si="0">COUNTA(F29:F35)</f>
        <v>7</v>
      </c>
      <c r="G21" s="130">
        <f t="shared" si="0"/>
        <v>7</v>
      </c>
      <c r="H21" s="130">
        <f t="shared" si="0"/>
        <v>7</v>
      </c>
      <c r="I21" s="130"/>
    </row>
    <row r="22" spans="1:16" x14ac:dyDescent="0.25">
      <c r="D22" s="169" t="s">
        <v>480</v>
      </c>
      <c r="E22" s="214">
        <f>AVERAGE(E29:E35)</f>
        <v>14</v>
      </c>
      <c r="F22" s="214">
        <f t="shared" ref="F22:H22" si="1">AVERAGE(F29:F35)</f>
        <v>44.285714285714285</v>
      </c>
      <c r="G22" s="214">
        <f t="shared" si="1"/>
        <v>13359.285714285714</v>
      </c>
      <c r="H22" s="461">
        <f t="shared" si="1"/>
        <v>0.37395714285714288</v>
      </c>
      <c r="I22" s="214"/>
    </row>
    <row r="23" spans="1:16" x14ac:dyDescent="0.25">
      <c r="D23" s="169" t="s">
        <v>375</v>
      </c>
      <c r="E23" s="214">
        <f>MEDIAN(E29:E35)</f>
        <v>14</v>
      </c>
      <c r="F23" s="214">
        <f t="shared" ref="F23:H23" si="2">MEDIAN(F29:F35)</f>
        <v>50</v>
      </c>
      <c r="G23" s="214">
        <f t="shared" si="2"/>
        <v>12874</v>
      </c>
      <c r="H23" s="461">
        <f t="shared" si="2"/>
        <v>0.38080000000000003</v>
      </c>
      <c r="I23" s="214"/>
    </row>
    <row r="24" spans="1:16" x14ac:dyDescent="0.25">
      <c r="D24" s="169" t="s">
        <v>376</v>
      </c>
      <c r="E24" s="214">
        <f>MIN(E29:E35)</f>
        <v>14</v>
      </c>
      <c r="F24" s="214">
        <f t="shared" ref="F24:H24" si="3">MIN(F29:F35)</f>
        <v>35</v>
      </c>
      <c r="G24" s="214">
        <f t="shared" si="3"/>
        <v>11882</v>
      </c>
      <c r="H24" s="461">
        <f t="shared" si="3"/>
        <v>0.32350000000000001</v>
      </c>
      <c r="I24" s="214"/>
    </row>
    <row r="25" spans="1:16" x14ac:dyDescent="0.25">
      <c r="D25" s="169" t="s">
        <v>377</v>
      </c>
      <c r="E25" s="214">
        <f>MAX(E29:E35)</f>
        <v>14</v>
      </c>
      <c r="F25" s="214">
        <f t="shared" ref="F25:H25" si="4">MAX(F29:F35)</f>
        <v>50</v>
      </c>
      <c r="G25" s="214">
        <f t="shared" si="4"/>
        <v>16518</v>
      </c>
      <c r="H25" s="461">
        <f t="shared" si="4"/>
        <v>0.39700000000000002</v>
      </c>
      <c r="I25" s="214"/>
    </row>
    <row r="26" spans="1:16" x14ac:dyDescent="0.25">
      <c r="D26" s="169"/>
      <c r="E26" s="214"/>
    </row>
    <row r="27" spans="1:16" ht="15.75" thickBot="1" x14ac:dyDescent="0.3"/>
    <row r="28" spans="1:16" ht="45.75" thickBot="1" x14ac:dyDescent="0.3">
      <c r="A28" s="229" t="s">
        <v>388</v>
      </c>
      <c r="B28" s="230" t="s">
        <v>389</v>
      </c>
      <c r="C28" s="231" t="s">
        <v>390</v>
      </c>
      <c r="D28" s="231" t="s">
        <v>391</v>
      </c>
      <c r="E28" s="231" t="s">
        <v>392</v>
      </c>
      <c r="F28" s="231" t="s">
        <v>393</v>
      </c>
      <c r="G28" s="232" t="s">
        <v>396</v>
      </c>
      <c r="H28" s="233" t="s">
        <v>401</v>
      </c>
      <c r="I28" s="261" t="s">
        <v>1017</v>
      </c>
      <c r="J28" s="234" t="s">
        <v>403</v>
      </c>
      <c r="K28" s="235" t="s">
        <v>404</v>
      </c>
    </row>
    <row r="29" spans="1:16" x14ac:dyDescent="0.25">
      <c r="A29" s="236" t="s">
        <v>425</v>
      </c>
      <c r="B29" s="237" t="s">
        <v>406</v>
      </c>
      <c r="C29" s="238" t="s">
        <v>25</v>
      </c>
      <c r="D29" s="238" t="s">
        <v>382</v>
      </c>
      <c r="E29" s="238">
        <v>14</v>
      </c>
      <c r="F29" s="238">
        <v>50</v>
      </c>
      <c r="G29" s="239">
        <v>12856</v>
      </c>
      <c r="H29" s="240">
        <v>0.38080000000000003</v>
      </c>
      <c r="I29" s="240"/>
      <c r="J29" s="321">
        <v>2019</v>
      </c>
      <c r="K29" s="241" t="s">
        <v>414</v>
      </c>
    </row>
    <row r="30" spans="1:16" x14ac:dyDescent="0.25">
      <c r="A30" s="242" t="s">
        <v>425</v>
      </c>
      <c r="B30" s="243" t="s">
        <v>417</v>
      </c>
      <c r="C30" s="25" t="s">
        <v>25</v>
      </c>
      <c r="D30" s="25" t="s">
        <v>382</v>
      </c>
      <c r="E30" s="25">
        <v>14</v>
      </c>
      <c r="F30" s="25">
        <v>40</v>
      </c>
      <c r="G30" s="244">
        <v>11882</v>
      </c>
      <c r="H30" s="245">
        <v>0.36159999999999998</v>
      </c>
      <c r="I30" s="245"/>
      <c r="J30" s="322">
        <v>2019</v>
      </c>
      <c r="K30" s="246" t="s">
        <v>414</v>
      </c>
    </row>
    <row r="31" spans="1:16" x14ac:dyDescent="0.25">
      <c r="A31" s="242" t="s">
        <v>425</v>
      </c>
      <c r="B31" s="243" t="s">
        <v>426</v>
      </c>
      <c r="C31" s="25" t="s">
        <v>25</v>
      </c>
      <c r="D31" s="25" t="s">
        <v>382</v>
      </c>
      <c r="E31" s="25">
        <v>14</v>
      </c>
      <c r="F31" s="25">
        <v>50</v>
      </c>
      <c r="G31" s="244">
        <v>12874</v>
      </c>
      <c r="H31" s="245">
        <v>0.39369999999999999</v>
      </c>
      <c r="I31" s="245"/>
      <c r="J31" s="322">
        <v>2019</v>
      </c>
      <c r="K31" s="246" t="s">
        <v>414</v>
      </c>
    </row>
    <row r="32" spans="1:16" x14ac:dyDescent="0.25">
      <c r="A32" s="242" t="s">
        <v>425</v>
      </c>
      <c r="B32" s="243" t="s">
        <v>1011</v>
      </c>
      <c r="C32" s="25" t="s">
        <v>25</v>
      </c>
      <c r="D32" s="25" t="s">
        <v>382</v>
      </c>
      <c r="E32" s="25">
        <v>14</v>
      </c>
      <c r="F32" s="25">
        <v>50</v>
      </c>
      <c r="G32" s="244">
        <v>16518</v>
      </c>
      <c r="H32" s="245">
        <v>0.32350000000000001</v>
      </c>
      <c r="I32" s="245"/>
      <c r="J32" s="322">
        <v>2019</v>
      </c>
      <c r="K32" s="246" t="s">
        <v>414</v>
      </c>
    </row>
    <row r="33" spans="1:17" x14ac:dyDescent="0.25">
      <c r="A33" s="242" t="s">
        <v>425</v>
      </c>
      <c r="B33" s="243" t="s">
        <v>457</v>
      </c>
      <c r="C33" s="25" t="s">
        <v>25</v>
      </c>
      <c r="D33" s="25" t="s">
        <v>382</v>
      </c>
      <c r="E33" s="25">
        <v>14</v>
      </c>
      <c r="F33" s="25">
        <v>50</v>
      </c>
      <c r="G33" s="244">
        <v>13269</v>
      </c>
      <c r="H33" s="245">
        <v>0.39029999999999998</v>
      </c>
      <c r="I33" s="245"/>
      <c r="J33" s="322">
        <v>2019</v>
      </c>
      <c r="K33" s="246" t="s">
        <v>414</v>
      </c>
    </row>
    <row r="34" spans="1:17" x14ac:dyDescent="0.25">
      <c r="A34" s="242" t="s">
        <v>425</v>
      </c>
      <c r="B34" s="243" t="s">
        <v>1012</v>
      </c>
      <c r="C34" s="25" t="s">
        <v>25</v>
      </c>
      <c r="D34" s="25" t="s">
        <v>382</v>
      </c>
      <c r="E34" s="25">
        <v>14</v>
      </c>
      <c r="F34" s="25">
        <v>35</v>
      </c>
      <c r="G34" s="244">
        <v>13891</v>
      </c>
      <c r="H34" s="245">
        <v>0.37080000000000002</v>
      </c>
      <c r="I34" s="245"/>
      <c r="J34" s="322">
        <v>2019</v>
      </c>
      <c r="K34" s="246" t="s">
        <v>414</v>
      </c>
    </row>
    <row r="35" spans="1:17" ht="15.75" thickBot="1" x14ac:dyDescent="0.3">
      <c r="A35" s="247" t="s">
        <v>425</v>
      </c>
      <c r="B35" s="248" t="s">
        <v>472</v>
      </c>
      <c r="C35" s="249" t="s">
        <v>25</v>
      </c>
      <c r="D35" s="249" t="s">
        <v>382</v>
      </c>
      <c r="E35" s="249">
        <v>14</v>
      </c>
      <c r="F35" s="249">
        <v>35</v>
      </c>
      <c r="G35" s="250">
        <v>12225</v>
      </c>
      <c r="H35" s="251">
        <v>0.39700000000000002</v>
      </c>
      <c r="I35" s="250">
        <v>16203</v>
      </c>
      <c r="J35" s="323">
        <v>2019</v>
      </c>
      <c r="K35" s="252" t="s">
        <v>414</v>
      </c>
    </row>
    <row r="39" spans="1:17" x14ac:dyDescent="0.25">
      <c r="A39" s="176" t="s">
        <v>1500</v>
      </c>
    </row>
    <row r="40" spans="1:17" x14ac:dyDescent="0.25">
      <c r="A40" s="181"/>
    </row>
    <row r="41" spans="1:17" x14ac:dyDescent="0.25">
      <c r="A41" s="181"/>
      <c r="D41" s="169" t="s">
        <v>479</v>
      </c>
      <c r="E41" s="130">
        <f>COUNTA(E$49:E$67)</f>
        <v>19</v>
      </c>
      <c r="F41" s="130">
        <f t="shared" ref="F41:O41" si="5">COUNTA(F$49:F$67)</f>
        <v>19</v>
      </c>
      <c r="G41" s="130">
        <f t="shared" si="5"/>
        <v>12</v>
      </c>
      <c r="H41" s="130">
        <f t="shared" si="5"/>
        <v>12</v>
      </c>
      <c r="I41" s="130">
        <f t="shared" si="5"/>
        <v>19</v>
      </c>
      <c r="J41" s="130">
        <f t="shared" si="5"/>
        <v>12</v>
      </c>
      <c r="K41" s="130">
        <f t="shared" si="5"/>
        <v>12</v>
      </c>
      <c r="L41" s="130">
        <f t="shared" si="5"/>
        <v>12</v>
      </c>
      <c r="M41" s="130">
        <f t="shared" si="5"/>
        <v>12</v>
      </c>
      <c r="N41" s="130">
        <f t="shared" si="5"/>
        <v>19</v>
      </c>
      <c r="O41" s="130">
        <f t="shared" si="5"/>
        <v>12</v>
      </c>
    </row>
    <row r="42" spans="1:17" x14ac:dyDescent="0.25">
      <c r="A42" s="181"/>
      <c r="D42" s="169" t="s">
        <v>480</v>
      </c>
      <c r="E42" s="214">
        <f>AVERAGE(E$49:E$67)</f>
        <v>14</v>
      </c>
      <c r="F42" s="214">
        <f t="shared" ref="F42:O42" si="6">AVERAGE(F$49:F$67)</f>
        <v>45.94736842105263</v>
      </c>
      <c r="G42" s="214">
        <f t="shared" si="6"/>
        <v>11.270833333333334</v>
      </c>
      <c r="H42" s="214">
        <f t="shared" si="6"/>
        <v>16415.416666666668</v>
      </c>
      <c r="I42" s="214">
        <f t="shared" si="6"/>
        <v>12847.315789473685</v>
      </c>
      <c r="J42" s="214">
        <f t="shared" si="6"/>
        <v>2.5641666666666665</v>
      </c>
      <c r="K42" s="214">
        <f t="shared" si="6"/>
        <v>49</v>
      </c>
      <c r="L42" s="214">
        <f t="shared" si="6"/>
        <v>90051.083333333328</v>
      </c>
      <c r="M42" s="214">
        <f t="shared" si="6"/>
        <v>6.2857142857142856</v>
      </c>
      <c r="N42" s="461">
        <f t="shared" si="6"/>
        <v>0.36861578947368417</v>
      </c>
      <c r="O42" s="214">
        <f t="shared" si="6"/>
        <v>58</v>
      </c>
    </row>
    <row r="43" spans="1:17" x14ac:dyDescent="0.25">
      <c r="D43" s="169" t="s">
        <v>375</v>
      </c>
      <c r="E43" s="214">
        <f>MEDIAN(E$49:E$67)</f>
        <v>14</v>
      </c>
      <c r="F43" s="214">
        <f t="shared" ref="F43:O43" si="7">MEDIAN(F$49:F$67)</f>
        <v>50</v>
      </c>
      <c r="G43" s="214">
        <f t="shared" si="7"/>
        <v>9.875</v>
      </c>
      <c r="H43" s="214">
        <f t="shared" si="7"/>
        <v>17055</v>
      </c>
      <c r="I43" s="214">
        <f t="shared" si="7"/>
        <v>12856</v>
      </c>
      <c r="J43" s="214">
        <f t="shared" si="7"/>
        <v>2.58</v>
      </c>
      <c r="K43" s="214">
        <f t="shared" si="7"/>
        <v>27.5</v>
      </c>
      <c r="L43" s="214">
        <f t="shared" si="7"/>
        <v>92651.5</v>
      </c>
      <c r="M43" s="214">
        <f t="shared" si="7"/>
        <v>0</v>
      </c>
      <c r="N43" s="461">
        <f t="shared" si="7"/>
        <v>0.36159999999999998</v>
      </c>
      <c r="O43" s="214">
        <f t="shared" si="7"/>
        <v>58</v>
      </c>
    </row>
    <row r="44" spans="1:17" x14ac:dyDescent="0.25">
      <c r="D44" s="169" t="s">
        <v>376</v>
      </c>
      <c r="E44" s="214">
        <f>MIN(E$49:E$67)</f>
        <v>14</v>
      </c>
      <c r="F44" s="214">
        <f t="shared" ref="F44:O44" si="8">MIN(F$49:F$67)</f>
        <v>25</v>
      </c>
      <c r="G44" s="214">
        <f t="shared" si="8"/>
        <v>7.78</v>
      </c>
      <c r="H44" s="214">
        <f t="shared" si="8"/>
        <v>11841</v>
      </c>
      <c r="I44" s="214">
        <f t="shared" si="8"/>
        <v>9403</v>
      </c>
      <c r="J44" s="214">
        <f t="shared" si="8"/>
        <v>2.2999999999999998</v>
      </c>
      <c r="K44" s="214">
        <f t="shared" si="8"/>
        <v>8</v>
      </c>
      <c r="L44" s="214">
        <f t="shared" si="8"/>
        <v>47219</v>
      </c>
      <c r="M44" s="214">
        <f t="shared" si="8"/>
        <v>0</v>
      </c>
      <c r="N44" s="461">
        <f t="shared" si="8"/>
        <v>0.24</v>
      </c>
      <c r="O44" s="214">
        <f t="shared" si="8"/>
        <v>23</v>
      </c>
    </row>
    <row r="45" spans="1:17" x14ac:dyDescent="0.25">
      <c r="D45" s="169" t="s">
        <v>377</v>
      </c>
      <c r="E45" s="214">
        <f>MAX(E$49:E$67)</f>
        <v>14</v>
      </c>
      <c r="F45" s="214">
        <f t="shared" ref="F45:O45" si="9">MAX(F$49:F$67)</f>
        <v>50</v>
      </c>
      <c r="G45" s="214">
        <f t="shared" si="9"/>
        <v>19.64</v>
      </c>
      <c r="H45" s="214">
        <f t="shared" si="9"/>
        <v>21657</v>
      </c>
      <c r="I45" s="214">
        <f t="shared" si="9"/>
        <v>16518</v>
      </c>
      <c r="J45" s="214">
        <f t="shared" si="9"/>
        <v>2.75</v>
      </c>
      <c r="K45" s="214">
        <f t="shared" si="9"/>
        <v>169</v>
      </c>
      <c r="L45" s="214">
        <f t="shared" si="9"/>
        <v>113939</v>
      </c>
      <c r="M45" s="214">
        <f t="shared" si="9"/>
        <v>24</v>
      </c>
      <c r="N45" s="461">
        <f t="shared" si="9"/>
        <v>0.52400000000000002</v>
      </c>
      <c r="O45" s="214">
        <f t="shared" si="9"/>
        <v>97</v>
      </c>
    </row>
    <row r="46" spans="1:17" x14ac:dyDescent="0.25">
      <c r="D46" s="169"/>
      <c r="E46" s="214"/>
    </row>
    <row r="47" spans="1:17" ht="15.75" thickBot="1" x14ac:dyDescent="0.3">
      <c r="D47" s="169"/>
      <c r="E47" s="214"/>
    </row>
    <row r="48" spans="1:17" ht="75.75" thickBot="1" x14ac:dyDescent="0.3">
      <c r="A48" s="64" t="s">
        <v>388</v>
      </c>
      <c r="B48" s="65" t="s">
        <v>389</v>
      </c>
      <c r="C48" s="66" t="s">
        <v>390</v>
      </c>
      <c r="D48" s="66" t="s">
        <v>391</v>
      </c>
      <c r="E48" s="66" t="s">
        <v>392</v>
      </c>
      <c r="F48" s="66" t="s">
        <v>393</v>
      </c>
      <c r="G48" s="67" t="s">
        <v>394</v>
      </c>
      <c r="H48" s="68" t="s">
        <v>395</v>
      </c>
      <c r="I48" s="69" t="s">
        <v>396</v>
      </c>
      <c r="J48" s="70" t="s">
        <v>397</v>
      </c>
      <c r="K48" s="71" t="s">
        <v>398</v>
      </c>
      <c r="L48" s="72" t="s">
        <v>399</v>
      </c>
      <c r="M48" s="73" t="s">
        <v>400</v>
      </c>
      <c r="N48" s="72" t="s">
        <v>401</v>
      </c>
      <c r="O48" s="74" t="s">
        <v>402</v>
      </c>
      <c r="P48" s="75" t="s">
        <v>403</v>
      </c>
      <c r="Q48" s="76" t="s">
        <v>404</v>
      </c>
    </row>
    <row r="49" spans="1:17" x14ac:dyDescent="0.25">
      <c r="A49" s="77" t="s">
        <v>405</v>
      </c>
      <c r="B49" s="78" t="s">
        <v>434</v>
      </c>
      <c r="C49" s="77" t="s">
        <v>25</v>
      </c>
      <c r="D49" s="77" t="s">
        <v>382</v>
      </c>
      <c r="E49" s="77">
        <v>14</v>
      </c>
      <c r="F49" s="77">
        <v>50</v>
      </c>
      <c r="G49" s="79">
        <v>7.78</v>
      </c>
      <c r="H49" s="80">
        <v>12354</v>
      </c>
      <c r="I49" s="80">
        <v>9403</v>
      </c>
      <c r="J49" s="79">
        <v>2.58</v>
      </c>
      <c r="K49" s="77">
        <v>57</v>
      </c>
      <c r="L49" s="80">
        <v>80609</v>
      </c>
      <c r="M49" s="77">
        <v>24</v>
      </c>
      <c r="N49" s="81">
        <v>0.36</v>
      </c>
      <c r="O49" s="77">
        <v>51</v>
      </c>
      <c r="P49" s="82">
        <v>42200</v>
      </c>
      <c r="Q49" s="78" t="s">
        <v>414</v>
      </c>
    </row>
    <row r="50" spans="1:17" x14ac:dyDescent="0.25">
      <c r="A50" s="77" t="s">
        <v>405</v>
      </c>
      <c r="B50" s="78" t="s">
        <v>441</v>
      </c>
      <c r="C50" s="77" t="s">
        <v>25</v>
      </c>
      <c r="D50" s="77" t="s">
        <v>382</v>
      </c>
      <c r="E50" s="77">
        <v>14</v>
      </c>
      <c r="F50" s="77">
        <v>50</v>
      </c>
      <c r="G50" s="77">
        <v>8.92</v>
      </c>
      <c r="H50" s="80">
        <v>17516</v>
      </c>
      <c r="I50" s="80">
        <v>14955</v>
      </c>
      <c r="J50" s="79">
        <v>2.66</v>
      </c>
      <c r="K50" s="77">
        <v>8</v>
      </c>
      <c r="L50" s="80">
        <v>113939</v>
      </c>
      <c r="M50" s="77">
        <v>0</v>
      </c>
      <c r="N50" s="81">
        <v>0.32</v>
      </c>
      <c r="O50" s="77">
        <v>64</v>
      </c>
      <c r="P50" s="82">
        <v>41548</v>
      </c>
      <c r="Q50" s="78" t="s">
        <v>414</v>
      </c>
    </row>
    <row r="51" spans="1:17" x14ac:dyDescent="0.25">
      <c r="A51" s="77" t="s">
        <v>405</v>
      </c>
      <c r="B51" s="78" t="s">
        <v>444</v>
      </c>
      <c r="C51" s="77" t="s">
        <v>25</v>
      </c>
      <c r="D51" s="77" t="s">
        <v>382</v>
      </c>
      <c r="E51" s="77">
        <v>14</v>
      </c>
      <c r="F51" s="77">
        <v>25</v>
      </c>
      <c r="G51" s="77">
        <v>14.35</v>
      </c>
      <c r="H51" s="80">
        <v>11841</v>
      </c>
      <c r="I51" s="80">
        <v>10791</v>
      </c>
      <c r="J51" s="79">
        <v>2.42</v>
      </c>
      <c r="K51" s="77">
        <v>169</v>
      </c>
      <c r="L51" s="80">
        <v>47219</v>
      </c>
      <c r="M51" s="77">
        <v>0</v>
      </c>
      <c r="N51" s="81">
        <v>0.28999999999999998</v>
      </c>
      <c r="O51" s="77">
        <v>23</v>
      </c>
      <c r="P51" s="82">
        <v>41518</v>
      </c>
      <c r="Q51" s="78" t="s">
        <v>414</v>
      </c>
    </row>
    <row r="52" spans="1:17" x14ac:dyDescent="0.25">
      <c r="A52" s="77" t="s">
        <v>405</v>
      </c>
      <c r="B52" s="78" t="s">
        <v>462</v>
      </c>
      <c r="C52" s="77" t="s">
        <v>25</v>
      </c>
      <c r="D52" s="77" t="s">
        <v>382</v>
      </c>
      <c r="E52" s="77">
        <v>14</v>
      </c>
      <c r="F52" s="77">
        <v>50</v>
      </c>
      <c r="G52" s="79">
        <v>10.4</v>
      </c>
      <c r="H52" s="80">
        <v>13790</v>
      </c>
      <c r="I52" s="80">
        <v>12829</v>
      </c>
      <c r="J52" s="79">
        <v>2.65</v>
      </c>
      <c r="K52" s="77">
        <v>13</v>
      </c>
      <c r="L52" s="80">
        <v>87760</v>
      </c>
      <c r="M52" s="77" t="s">
        <v>125</v>
      </c>
      <c r="N52" s="81">
        <v>0.41</v>
      </c>
      <c r="O52" s="77">
        <v>63</v>
      </c>
      <c r="P52" s="82">
        <v>36861</v>
      </c>
      <c r="Q52" s="78" t="s">
        <v>414</v>
      </c>
    </row>
    <row r="53" spans="1:17" x14ac:dyDescent="0.25">
      <c r="A53" s="77" t="s">
        <v>405</v>
      </c>
      <c r="B53" s="78" t="s">
        <v>463</v>
      </c>
      <c r="C53" s="77" t="s">
        <v>25</v>
      </c>
      <c r="D53" s="77" t="s">
        <v>382</v>
      </c>
      <c r="E53" s="77">
        <v>14</v>
      </c>
      <c r="F53" s="77">
        <v>50</v>
      </c>
      <c r="G53" s="79">
        <v>8.3000000000000007</v>
      </c>
      <c r="H53" s="80">
        <v>15426</v>
      </c>
      <c r="I53" s="80">
        <v>14522</v>
      </c>
      <c r="J53" s="79">
        <v>2.2999999999999998</v>
      </c>
      <c r="K53" s="77">
        <v>12</v>
      </c>
      <c r="L53" s="80">
        <v>97190</v>
      </c>
      <c r="M53" s="77" t="s">
        <v>125</v>
      </c>
      <c r="N53" s="81">
        <v>0.42</v>
      </c>
      <c r="O53" s="77">
        <v>72</v>
      </c>
      <c r="P53" s="82">
        <v>36861</v>
      </c>
      <c r="Q53" s="78" t="s">
        <v>414</v>
      </c>
    </row>
    <row r="54" spans="1:17" x14ac:dyDescent="0.25">
      <c r="A54" s="77" t="s">
        <v>405</v>
      </c>
      <c r="B54" s="78" t="s">
        <v>466</v>
      </c>
      <c r="C54" s="77" t="s">
        <v>25</v>
      </c>
      <c r="D54" s="77" t="s">
        <v>382</v>
      </c>
      <c r="E54" s="77">
        <v>14</v>
      </c>
      <c r="F54" s="77">
        <v>50</v>
      </c>
      <c r="G54" s="79">
        <v>10.7</v>
      </c>
      <c r="H54" s="80">
        <v>17140</v>
      </c>
      <c r="I54" s="80">
        <v>13180</v>
      </c>
      <c r="J54" s="79">
        <v>2.75</v>
      </c>
      <c r="K54" s="77">
        <v>31</v>
      </c>
      <c r="L54" s="80">
        <v>87680</v>
      </c>
      <c r="M54" s="77" t="s">
        <v>125</v>
      </c>
      <c r="N54" s="81">
        <v>0.36</v>
      </c>
      <c r="O54" s="77">
        <v>55</v>
      </c>
      <c r="P54" s="82">
        <v>36861</v>
      </c>
      <c r="Q54" s="78" t="s">
        <v>414</v>
      </c>
    </row>
    <row r="55" spans="1:17" x14ac:dyDescent="0.25">
      <c r="A55" s="77" t="s">
        <v>405</v>
      </c>
      <c r="B55" s="78" t="s">
        <v>467</v>
      </c>
      <c r="C55" s="77" t="s">
        <v>25</v>
      </c>
      <c r="D55" s="77" t="s">
        <v>382</v>
      </c>
      <c r="E55" s="77">
        <v>14</v>
      </c>
      <c r="F55" s="77">
        <v>50</v>
      </c>
      <c r="G55" s="79">
        <v>9</v>
      </c>
      <c r="H55" s="80">
        <v>17552</v>
      </c>
      <c r="I55" s="80">
        <v>12384</v>
      </c>
      <c r="J55" s="79">
        <v>2.42</v>
      </c>
      <c r="K55" s="77">
        <v>14</v>
      </c>
      <c r="L55" s="80">
        <v>91460</v>
      </c>
      <c r="M55" s="77" t="s">
        <v>125</v>
      </c>
      <c r="N55" s="81">
        <v>0.42</v>
      </c>
      <c r="O55" s="77">
        <v>68</v>
      </c>
      <c r="P55" s="82">
        <v>36861</v>
      </c>
      <c r="Q55" s="78" t="s">
        <v>414</v>
      </c>
    </row>
    <row r="56" spans="1:17" x14ac:dyDescent="0.25">
      <c r="A56" s="77" t="s">
        <v>405</v>
      </c>
      <c r="B56" s="78" t="s">
        <v>472</v>
      </c>
      <c r="C56" s="77" t="s">
        <v>25</v>
      </c>
      <c r="D56" s="77" t="s">
        <v>382</v>
      </c>
      <c r="E56" s="77">
        <v>14</v>
      </c>
      <c r="F56" s="77">
        <v>50</v>
      </c>
      <c r="G56" s="79">
        <v>18.329999999999998</v>
      </c>
      <c r="H56" s="80">
        <v>20713</v>
      </c>
      <c r="I56" s="80">
        <v>12103</v>
      </c>
      <c r="J56" s="79">
        <v>2.58</v>
      </c>
      <c r="K56" s="83">
        <v>24</v>
      </c>
      <c r="L56" s="80">
        <v>93843</v>
      </c>
      <c r="M56" s="77" t="s">
        <v>125</v>
      </c>
      <c r="N56" s="81">
        <v>0.35</v>
      </c>
      <c r="O56" s="77">
        <v>61</v>
      </c>
      <c r="P56" s="82">
        <v>37226</v>
      </c>
      <c r="Q56" s="78" t="s">
        <v>414</v>
      </c>
    </row>
    <row r="57" spans="1:17" x14ac:dyDescent="0.25">
      <c r="A57" s="77" t="s">
        <v>405</v>
      </c>
      <c r="B57" s="78" t="s">
        <v>473</v>
      </c>
      <c r="C57" s="77" t="s">
        <v>25</v>
      </c>
      <c r="D57" s="77" t="s">
        <v>382</v>
      </c>
      <c r="E57" s="77">
        <v>14</v>
      </c>
      <c r="F57" s="77">
        <v>48</v>
      </c>
      <c r="G57" s="79">
        <v>10.19</v>
      </c>
      <c r="H57" s="80">
        <v>17523</v>
      </c>
      <c r="I57" s="80">
        <v>14251</v>
      </c>
      <c r="J57" s="79">
        <v>2.41</v>
      </c>
      <c r="K57" s="83">
        <v>52</v>
      </c>
      <c r="L57" s="80">
        <v>98258</v>
      </c>
      <c r="M57" s="77">
        <v>0</v>
      </c>
      <c r="N57" s="81">
        <v>0.34499999999999997</v>
      </c>
      <c r="O57" s="77">
        <v>55</v>
      </c>
      <c r="P57" s="82">
        <v>43299</v>
      </c>
      <c r="Q57" s="78" t="s">
        <v>414</v>
      </c>
    </row>
    <row r="58" spans="1:17" x14ac:dyDescent="0.25">
      <c r="A58" s="77" t="s">
        <v>405</v>
      </c>
      <c r="B58" s="78" t="s">
        <v>474</v>
      </c>
      <c r="C58" s="77" t="s">
        <v>25</v>
      </c>
      <c r="D58" s="77" t="s">
        <v>382</v>
      </c>
      <c r="E58" s="77">
        <v>14</v>
      </c>
      <c r="F58" s="77">
        <v>50</v>
      </c>
      <c r="G58" s="79">
        <v>8.08</v>
      </c>
      <c r="H58" s="80">
        <v>14503</v>
      </c>
      <c r="I58" s="80">
        <v>14579</v>
      </c>
      <c r="J58" s="79">
        <v>2.73</v>
      </c>
      <c r="K58" s="77">
        <v>22</v>
      </c>
      <c r="L58" s="80">
        <v>106062</v>
      </c>
      <c r="M58" s="77">
        <v>20</v>
      </c>
      <c r="N58" s="81">
        <v>0.52400000000000002</v>
      </c>
      <c r="O58" s="77">
        <v>97</v>
      </c>
      <c r="P58" s="82">
        <v>40544</v>
      </c>
      <c r="Q58" s="78" t="s">
        <v>414</v>
      </c>
    </row>
    <row r="59" spans="1:17" x14ac:dyDescent="0.25">
      <c r="A59" s="86" t="s">
        <v>405</v>
      </c>
      <c r="B59" s="87" t="s">
        <v>477</v>
      </c>
      <c r="C59" s="86" t="s">
        <v>25</v>
      </c>
      <c r="D59" s="86" t="s">
        <v>382</v>
      </c>
      <c r="E59" s="86">
        <v>14</v>
      </c>
      <c r="F59" s="86">
        <v>40</v>
      </c>
      <c r="G59" s="88">
        <v>9.56</v>
      </c>
      <c r="H59" s="89">
        <v>16970</v>
      </c>
      <c r="I59" s="89">
        <v>9523</v>
      </c>
      <c r="J59" s="88">
        <v>2.58</v>
      </c>
      <c r="K59" s="86">
        <v>125</v>
      </c>
      <c r="L59" s="89">
        <v>93850</v>
      </c>
      <c r="M59" s="86">
        <v>0</v>
      </c>
      <c r="N59" s="90">
        <v>0.24</v>
      </c>
      <c r="O59" s="86">
        <v>39</v>
      </c>
      <c r="P59" s="91">
        <v>42109</v>
      </c>
      <c r="Q59" s="87" t="s">
        <v>414</v>
      </c>
    </row>
    <row r="60" spans="1:17" x14ac:dyDescent="0.25">
      <c r="A60" s="86" t="s">
        <v>405</v>
      </c>
      <c r="B60" s="87" t="s">
        <v>478</v>
      </c>
      <c r="C60" s="86" t="s">
        <v>25</v>
      </c>
      <c r="D60" s="86" t="s">
        <v>382</v>
      </c>
      <c r="E60" s="86">
        <v>14</v>
      </c>
      <c r="F60" s="86">
        <v>50</v>
      </c>
      <c r="G60" s="88">
        <v>19.64</v>
      </c>
      <c r="H60" s="89">
        <v>21657</v>
      </c>
      <c r="I60" s="89">
        <v>12064</v>
      </c>
      <c r="J60" s="88">
        <v>2.69</v>
      </c>
      <c r="K60" s="86">
        <v>61</v>
      </c>
      <c r="L60" s="89">
        <v>82743</v>
      </c>
      <c r="M60" s="86">
        <v>0</v>
      </c>
      <c r="N60" s="90">
        <v>0.34699999999999998</v>
      </c>
      <c r="O60" s="86">
        <v>48</v>
      </c>
      <c r="P60" s="91">
        <v>42109</v>
      </c>
      <c r="Q60" s="87" t="s">
        <v>414</v>
      </c>
    </row>
    <row r="61" spans="1:17" x14ac:dyDescent="0.25">
      <c r="A61" s="463" t="s">
        <v>425</v>
      </c>
      <c r="B61" s="462" t="s">
        <v>406</v>
      </c>
      <c r="C61" s="463" t="s">
        <v>25</v>
      </c>
      <c r="D61" s="463" t="s">
        <v>382</v>
      </c>
      <c r="E61" s="463">
        <v>14</v>
      </c>
      <c r="F61" s="463">
        <v>50</v>
      </c>
      <c r="G61" s="24"/>
      <c r="H61" s="24"/>
      <c r="I61" s="464">
        <v>12856</v>
      </c>
      <c r="J61" s="24"/>
      <c r="K61" s="24"/>
      <c r="L61" s="24"/>
      <c r="M61" s="24"/>
      <c r="N61" s="245">
        <v>0.38080000000000003</v>
      </c>
      <c r="O61" s="24"/>
      <c r="P61" s="322">
        <v>2019</v>
      </c>
      <c r="Q61" s="243" t="s">
        <v>414</v>
      </c>
    </row>
    <row r="62" spans="1:17" x14ac:dyDescent="0.25">
      <c r="A62" s="25" t="s">
        <v>425</v>
      </c>
      <c r="B62" s="243" t="s">
        <v>417</v>
      </c>
      <c r="C62" s="25" t="s">
        <v>25</v>
      </c>
      <c r="D62" s="25" t="s">
        <v>382</v>
      </c>
      <c r="E62" s="25">
        <v>14</v>
      </c>
      <c r="F62" s="25">
        <v>40</v>
      </c>
      <c r="G62" s="24"/>
      <c r="H62" s="24"/>
      <c r="I62" s="244">
        <v>11882</v>
      </c>
      <c r="J62" s="24"/>
      <c r="K62" s="24"/>
      <c r="L62" s="24"/>
      <c r="M62" s="24"/>
      <c r="N62" s="245">
        <v>0.36159999999999998</v>
      </c>
      <c r="O62" s="24"/>
      <c r="P62" s="322">
        <v>2019</v>
      </c>
      <c r="Q62" s="243" t="s">
        <v>414</v>
      </c>
    </row>
    <row r="63" spans="1:17" x14ac:dyDescent="0.25">
      <c r="A63" s="25" t="s">
        <v>425</v>
      </c>
      <c r="B63" s="243" t="s">
        <v>426</v>
      </c>
      <c r="C63" s="25" t="s">
        <v>25</v>
      </c>
      <c r="D63" s="25" t="s">
        <v>382</v>
      </c>
      <c r="E63" s="25">
        <v>14</v>
      </c>
      <c r="F63" s="25">
        <v>50</v>
      </c>
      <c r="G63" s="24"/>
      <c r="H63" s="24"/>
      <c r="I63" s="244">
        <v>12874</v>
      </c>
      <c r="J63" s="24"/>
      <c r="K63" s="24"/>
      <c r="L63" s="24"/>
      <c r="M63" s="24"/>
      <c r="N63" s="245">
        <v>0.39369999999999999</v>
      </c>
      <c r="O63" s="24"/>
      <c r="P63" s="322">
        <v>2019</v>
      </c>
      <c r="Q63" s="243" t="s">
        <v>414</v>
      </c>
    </row>
    <row r="64" spans="1:17" x14ac:dyDescent="0.25">
      <c r="A64" s="25" t="s">
        <v>425</v>
      </c>
      <c r="B64" s="243" t="s">
        <v>1011</v>
      </c>
      <c r="C64" s="25" t="s">
        <v>25</v>
      </c>
      <c r="D64" s="25" t="s">
        <v>382</v>
      </c>
      <c r="E64" s="25">
        <v>14</v>
      </c>
      <c r="F64" s="25">
        <v>50</v>
      </c>
      <c r="G64" s="24"/>
      <c r="H64" s="24"/>
      <c r="I64" s="244">
        <v>16518</v>
      </c>
      <c r="J64" s="24"/>
      <c r="K64" s="24"/>
      <c r="L64" s="24"/>
      <c r="M64" s="24"/>
      <c r="N64" s="245">
        <v>0.32350000000000001</v>
      </c>
      <c r="O64" s="24"/>
      <c r="P64" s="322">
        <v>2019</v>
      </c>
      <c r="Q64" s="243" t="s">
        <v>414</v>
      </c>
    </row>
    <row r="65" spans="1:17" x14ac:dyDescent="0.25">
      <c r="A65" s="25" t="s">
        <v>425</v>
      </c>
      <c r="B65" s="243" t="s">
        <v>457</v>
      </c>
      <c r="C65" s="25" t="s">
        <v>25</v>
      </c>
      <c r="D65" s="25" t="s">
        <v>382</v>
      </c>
      <c r="E65" s="25">
        <v>14</v>
      </c>
      <c r="F65" s="25">
        <v>50</v>
      </c>
      <c r="G65" s="24"/>
      <c r="H65" s="24"/>
      <c r="I65" s="244">
        <v>13269</v>
      </c>
      <c r="J65" s="24"/>
      <c r="K65" s="24"/>
      <c r="L65" s="24"/>
      <c r="M65" s="24"/>
      <c r="N65" s="245">
        <v>0.39029999999999998</v>
      </c>
      <c r="O65" s="24"/>
      <c r="P65" s="322">
        <v>2019</v>
      </c>
      <c r="Q65" s="243" t="s">
        <v>414</v>
      </c>
    </row>
    <row r="66" spans="1:17" x14ac:dyDescent="0.25">
      <c r="A66" s="25" t="s">
        <v>425</v>
      </c>
      <c r="B66" s="243" t="s">
        <v>1012</v>
      </c>
      <c r="C66" s="25" t="s">
        <v>25</v>
      </c>
      <c r="D66" s="25" t="s">
        <v>382</v>
      </c>
      <c r="E66" s="25">
        <v>14</v>
      </c>
      <c r="F66" s="25">
        <v>35</v>
      </c>
      <c r="G66" s="24"/>
      <c r="H66" s="24"/>
      <c r="I66" s="244">
        <v>13891</v>
      </c>
      <c r="J66" s="24"/>
      <c r="K66" s="24"/>
      <c r="L66" s="24"/>
      <c r="M66" s="24"/>
      <c r="N66" s="245">
        <v>0.37080000000000002</v>
      </c>
      <c r="O66" s="24"/>
      <c r="P66" s="322">
        <v>2019</v>
      </c>
      <c r="Q66" s="243" t="s">
        <v>414</v>
      </c>
    </row>
    <row r="67" spans="1:17" x14ac:dyDescent="0.25">
      <c r="A67" s="25" t="s">
        <v>425</v>
      </c>
      <c r="B67" s="243" t="s">
        <v>472</v>
      </c>
      <c r="C67" s="25" t="s">
        <v>25</v>
      </c>
      <c r="D67" s="25" t="s">
        <v>382</v>
      </c>
      <c r="E67" s="25">
        <v>14</v>
      </c>
      <c r="F67" s="25">
        <v>35</v>
      </c>
      <c r="G67" s="24"/>
      <c r="H67" s="24"/>
      <c r="I67" s="244">
        <v>12225</v>
      </c>
      <c r="J67" s="24"/>
      <c r="K67" s="24"/>
      <c r="L67" s="24"/>
      <c r="M67" s="24"/>
      <c r="N67" s="245">
        <v>0.39700000000000002</v>
      </c>
      <c r="O67" s="24"/>
      <c r="P67" s="322">
        <v>2019</v>
      </c>
      <c r="Q67" s="243" t="s">
        <v>414</v>
      </c>
    </row>
  </sheetData>
  <protectedRanges>
    <protectedRange sqref="A48:A60 C48:P60" name="fryers_3"/>
    <protectedRange sqref="B48:B60" name="fryers_1_2"/>
  </protectedRanges>
  <mergeCells count="4">
    <mergeCell ref="A14:A18"/>
    <mergeCell ref="E14:E18"/>
    <mergeCell ref="I14:I18"/>
    <mergeCell ref="M14:M1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FFC000"/>
  </sheetPr>
  <dimension ref="A1:AD54"/>
  <sheetViews>
    <sheetView tabSelected="1" topLeftCell="C1" zoomScaleNormal="100" workbookViewId="0">
      <pane ySplit="14" topLeftCell="A15" activePane="bottomLeft" state="frozen"/>
      <selection pane="bottomLeft" activeCell="AA3" sqref="AA3:AD9"/>
    </sheetView>
  </sheetViews>
  <sheetFormatPr defaultRowHeight="15" outlineLevelRow="2" x14ac:dyDescent="0.25"/>
  <cols>
    <col min="1" max="1" width="13.7109375" customWidth="1"/>
    <col min="2" max="2" width="7.28515625" bestFit="1" customWidth="1"/>
    <col min="3" max="3" width="6.42578125" customWidth="1"/>
    <col min="4" max="7" width="7.28515625" customWidth="1"/>
    <col min="8" max="15" width="9.42578125" customWidth="1"/>
    <col min="16" max="16" width="7.28515625" customWidth="1"/>
    <col min="17" max="17" width="10.5703125" customWidth="1"/>
    <col min="18" max="23" width="7.28515625" customWidth="1"/>
    <col min="27" max="27" width="18" customWidth="1"/>
    <col min="28" max="28" width="11.85546875" customWidth="1"/>
    <col min="29" max="29" width="11.140625" customWidth="1"/>
    <col min="30" max="30" width="12" customWidth="1"/>
  </cols>
  <sheetData>
    <row r="1" spans="1:30" x14ac:dyDescent="0.25">
      <c r="A1" s="30" t="s">
        <v>387</v>
      </c>
      <c r="B1" s="31"/>
      <c r="C1" s="31"/>
      <c r="D1" s="566" t="s">
        <v>372</v>
      </c>
      <c r="E1" s="567"/>
      <c r="F1" s="567"/>
      <c r="G1" s="568"/>
      <c r="H1" s="572" t="s">
        <v>373</v>
      </c>
      <c r="I1" s="567"/>
      <c r="J1" s="567"/>
      <c r="K1" s="568"/>
      <c r="L1" s="566" t="s">
        <v>1003</v>
      </c>
      <c r="M1" s="567"/>
      <c r="N1" s="567"/>
      <c r="O1" s="568"/>
      <c r="P1" s="566" t="s">
        <v>1004</v>
      </c>
      <c r="Q1" s="567"/>
      <c r="R1" s="567"/>
      <c r="S1" s="568"/>
      <c r="T1" s="566" t="s">
        <v>1002</v>
      </c>
      <c r="U1" s="567"/>
      <c r="V1" s="567"/>
      <c r="W1" s="568"/>
    </row>
    <row r="2" spans="1:30" ht="15.75" thickBot="1" x14ac:dyDescent="0.3">
      <c r="A2" s="263" t="s">
        <v>382</v>
      </c>
      <c r="B2" s="264"/>
      <c r="C2" s="264" t="s">
        <v>374</v>
      </c>
      <c r="D2" s="33" t="s">
        <v>371</v>
      </c>
      <c r="E2" s="34" t="s">
        <v>375</v>
      </c>
      <c r="F2" s="34" t="s">
        <v>376</v>
      </c>
      <c r="G2" s="35" t="s">
        <v>377</v>
      </c>
      <c r="H2" s="51" t="s">
        <v>371</v>
      </c>
      <c r="I2" s="34" t="s">
        <v>375</v>
      </c>
      <c r="J2" s="34" t="s">
        <v>376</v>
      </c>
      <c r="K2" s="35" t="s">
        <v>377</v>
      </c>
      <c r="L2" s="33" t="s">
        <v>371</v>
      </c>
      <c r="M2" s="34" t="s">
        <v>375</v>
      </c>
      <c r="N2" s="34" t="s">
        <v>376</v>
      </c>
      <c r="O2" s="35" t="s">
        <v>377</v>
      </c>
      <c r="P2" s="33" t="s">
        <v>371</v>
      </c>
      <c r="Q2" s="34" t="s">
        <v>375</v>
      </c>
      <c r="R2" s="34" t="s">
        <v>376</v>
      </c>
      <c r="S2" s="35" t="s">
        <v>377</v>
      </c>
      <c r="T2" s="33" t="s">
        <v>371</v>
      </c>
      <c r="U2" s="34" t="s">
        <v>375</v>
      </c>
      <c r="V2" s="34" t="s">
        <v>376</v>
      </c>
      <c r="W2" s="34" t="s">
        <v>377</v>
      </c>
    </row>
    <row r="3" spans="1:30" x14ac:dyDescent="0.25">
      <c r="A3" s="298"/>
      <c r="B3" s="446" t="s">
        <v>378</v>
      </c>
      <c r="C3" s="446">
        <f>'FSTC_Gas Data'!AH103</f>
        <v>30</v>
      </c>
      <c r="D3" s="268">
        <f>'FSTC_Gas Data'!AH104</f>
        <v>0.55686666666666662</v>
      </c>
      <c r="E3" s="269">
        <f>'FSTC_Gas Data'!AH105</f>
        <v>0.54200000000000004</v>
      </c>
      <c r="F3" s="269">
        <f>'FSTC_Gas Data'!AH106</f>
        <v>0.5</v>
      </c>
      <c r="G3" s="270">
        <f>'FSTC_Gas Data'!AH107</f>
        <v>0.66</v>
      </c>
      <c r="H3" s="271">
        <f>'FSTC_Gas Data'!AC104</f>
        <v>5637</v>
      </c>
      <c r="I3" s="271">
        <f>'FSTC_Gas Data'!AC105</f>
        <v>4945</v>
      </c>
      <c r="J3" s="271">
        <f>'FSTC_Gas Data'!AC106</f>
        <v>3832</v>
      </c>
      <c r="K3" s="272">
        <f>'FSTC_Gas Data'!AC107</f>
        <v>8764</v>
      </c>
      <c r="L3" s="273">
        <f>'FSTC_Gas Data'!AB104</f>
        <v>10106.799999999999</v>
      </c>
      <c r="M3" s="271">
        <f>'FSTC_Gas Data'!AB105</f>
        <v>9596</v>
      </c>
      <c r="N3" s="271">
        <f>'FSTC_Gas Data'!AB106</f>
        <v>7095</v>
      </c>
      <c r="O3" s="272">
        <f>'FSTC_Gas Data'!AB107</f>
        <v>13951</v>
      </c>
      <c r="P3" s="274">
        <f>'FSTC_Gas Data'!AI104</f>
        <v>66.926666666666662</v>
      </c>
      <c r="Q3" s="275">
        <f>'FSTC_Gas Data'!AG105</f>
        <v>67</v>
      </c>
      <c r="R3" s="275">
        <f>'FSTC_Gas Data'!AI106</f>
        <v>39</v>
      </c>
      <c r="S3" s="276">
        <f>'FSTC_Gas Data'!AI107</f>
        <v>110</v>
      </c>
      <c r="T3" s="274">
        <f>'FSTC_Gas Data'!Y104</f>
        <v>13.8</v>
      </c>
      <c r="U3" s="275">
        <f>'FSTC_Gas Data'!Y105</f>
        <v>14</v>
      </c>
      <c r="V3" s="275">
        <f>'FSTC_Gas Data'!Y106</f>
        <v>13</v>
      </c>
      <c r="W3" s="277">
        <f>'FSTC_Gas Data'!Y107</f>
        <v>15</v>
      </c>
      <c r="AA3" s="52"/>
      <c r="AB3" s="31"/>
      <c r="AC3" s="53" t="s">
        <v>382</v>
      </c>
      <c r="AD3" s="54" t="s">
        <v>383</v>
      </c>
    </row>
    <row r="4" spans="1:30" ht="15" customHeight="1" x14ac:dyDescent="0.25">
      <c r="A4" s="266"/>
      <c r="B4" s="267" t="s">
        <v>379</v>
      </c>
      <c r="C4" s="267">
        <f>'FSTC_Gas Data'!AH144</f>
        <v>12</v>
      </c>
      <c r="D4" s="268">
        <f>'FSTC_Gas Data'!AH145</f>
        <v>0.36549999999999994</v>
      </c>
      <c r="E4" s="269">
        <f>'FSTC_Gas Data'!AH146</f>
        <v>0.35499999999999998</v>
      </c>
      <c r="F4" s="269">
        <f>'FSTC_Gas Data'!AH147</f>
        <v>0.24</v>
      </c>
      <c r="G4" s="270">
        <f>'FSTC_Gas Data'!AH148</f>
        <v>0.52400000000000002</v>
      </c>
      <c r="H4" s="271">
        <f>'FSTC_Gas Data'!AC145</f>
        <v>12548.666666666666</v>
      </c>
      <c r="I4" s="271">
        <f>'FSTC_Gas Data'!AC146</f>
        <v>12606.5</v>
      </c>
      <c r="J4" s="271">
        <f>'FSTC_Gas Data'!AC147</f>
        <v>9403</v>
      </c>
      <c r="K4" s="272">
        <f>'FSTC_Gas Data'!AC148</f>
        <v>14955</v>
      </c>
      <c r="L4" s="273">
        <f>'FSTC_Gas Data'!AB145</f>
        <v>16415.416666666668</v>
      </c>
      <c r="M4" s="271">
        <f>'FSTC_Gas Data'!AB146</f>
        <v>17055</v>
      </c>
      <c r="N4" s="271">
        <f>'FSTC_Gas Data'!AB147</f>
        <v>11841</v>
      </c>
      <c r="O4" s="272">
        <f>'FSTC_Gas Data'!AB148</f>
        <v>21657</v>
      </c>
      <c r="P4" s="274">
        <f>'FSTC_Gas Data'!AI145</f>
        <v>58</v>
      </c>
      <c r="Q4" s="275">
        <f>'FSTC_Gas Data'!AI146</f>
        <v>58</v>
      </c>
      <c r="R4" s="275">
        <f>'FSTC_Gas Data'!AI147</f>
        <v>23</v>
      </c>
      <c r="S4" s="276">
        <f>'FSTC_Gas Data'!AI148</f>
        <v>97</v>
      </c>
      <c r="T4" s="274">
        <f>'FSTC_Gas Data'!Y145</f>
        <v>14</v>
      </c>
      <c r="U4" s="275">
        <f>'FSTC_Gas Data'!Y146</f>
        <v>14</v>
      </c>
      <c r="V4" s="275">
        <f>'FSTC_Gas Data'!Y147</f>
        <v>14</v>
      </c>
      <c r="W4" s="277">
        <f>'FSTC_Gas Data'!Y148</f>
        <v>14</v>
      </c>
      <c r="AA4" s="554" t="s">
        <v>385</v>
      </c>
      <c r="AB4" s="55" t="s">
        <v>371</v>
      </c>
      <c r="AC4" s="60">
        <v>0.55686666666666662</v>
      </c>
      <c r="AD4" s="61">
        <v>0.59345000000000003</v>
      </c>
    </row>
    <row r="5" spans="1:30" x14ac:dyDescent="0.25">
      <c r="G5" s="50"/>
      <c r="T5" s="193"/>
      <c r="U5" s="193"/>
      <c r="V5" s="193"/>
      <c r="W5" s="193"/>
      <c r="AA5" s="555"/>
      <c r="AB5" s="56" t="s">
        <v>377</v>
      </c>
      <c r="AC5" s="62">
        <v>0.66</v>
      </c>
      <c r="AD5" s="63">
        <v>0.71</v>
      </c>
    </row>
    <row r="6" spans="1:30" x14ac:dyDescent="0.25">
      <c r="A6" s="278" t="s">
        <v>387</v>
      </c>
      <c r="B6" s="264"/>
      <c r="C6" s="264"/>
      <c r="D6" s="569" t="s">
        <v>372</v>
      </c>
      <c r="E6" s="570"/>
      <c r="F6" s="570"/>
      <c r="G6" s="571"/>
      <c r="H6" s="574" t="s">
        <v>373</v>
      </c>
      <c r="I6" s="570"/>
      <c r="J6" s="570"/>
      <c r="K6" s="571"/>
      <c r="L6" s="569" t="s">
        <v>1003</v>
      </c>
      <c r="M6" s="570"/>
      <c r="N6" s="570"/>
      <c r="O6" s="571"/>
      <c r="P6" s="569" t="s">
        <v>1004</v>
      </c>
      <c r="Q6" s="570"/>
      <c r="R6" s="570"/>
      <c r="S6" s="571"/>
      <c r="T6" s="578" t="s">
        <v>1002</v>
      </c>
      <c r="U6" s="579"/>
      <c r="V6" s="579"/>
      <c r="W6" s="579"/>
      <c r="AA6" s="556"/>
      <c r="AB6" s="57" t="s">
        <v>384</v>
      </c>
      <c r="AC6" s="58">
        <v>30</v>
      </c>
      <c r="AD6" s="59">
        <v>20</v>
      </c>
    </row>
    <row r="7" spans="1:30" ht="15" customHeight="1" x14ac:dyDescent="0.25">
      <c r="A7" s="279" t="s">
        <v>606</v>
      </c>
      <c r="B7" s="24"/>
      <c r="C7" s="24" t="s">
        <v>374</v>
      </c>
      <c r="D7" s="33" t="s">
        <v>371</v>
      </c>
      <c r="E7" s="34" t="s">
        <v>375</v>
      </c>
      <c r="F7" s="34" t="s">
        <v>376</v>
      </c>
      <c r="G7" s="35" t="s">
        <v>377</v>
      </c>
      <c r="H7" s="51" t="s">
        <v>371</v>
      </c>
      <c r="I7" s="34" t="s">
        <v>375</v>
      </c>
      <c r="J7" s="34" t="s">
        <v>376</v>
      </c>
      <c r="K7" s="35" t="s">
        <v>377</v>
      </c>
      <c r="L7" s="33" t="s">
        <v>371</v>
      </c>
      <c r="M7" s="34" t="s">
        <v>375</v>
      </c>
      <c r="N7" s="34" t="s">
        <v>376</v>
      </c>
      <c r="O7" s="35" t="s">
        <v>377</v>
      </c>
      <c r="P7" s="33" t="s">
        <v>371</v>
      </c>
      <c r="Q7" s="34" t="s">
        <v>375</v>
      </c>
      <c r="R7" s="34" t="s">
        <v>376</v>
      </c>
      <c r="S7" s="35" t="s">
        <v>377</v>
      </c>
      <c r="T7" s="219" t="s">
        <v>371</v>
      </c>
      <c r="U7" s="220" t="s">
        <v>375</v>
      </c>
      <c r="V7" s="220" t="s">
        <v>376</v>
      </c>
      <c r="W7" s="220" t="s">
        <v>377</v>
      </c>
      <c r="AA7" s="555" t="s">
        <v>386</v>
      </c>
      <c r="AB7" s="55" t="s">
        <v>371</v>
      </c>
      <c r="AC7" s="62">
        <v>0.36549999999999994</v>
      </c>
      <c r="AD7" s="63">
        <v>0.47000000000000008</v>
      </c>
    </row>
    <row r="8" spans="1:30" hidden="1" outlineLevel="1" x14ac:dyDescent="0.25">
      <c r="A8" s="265"/>
      <c r="B8" s="24" t="s">
        <v>378</v>
      </c>
      <c r="C8" s="24">
        <f>'FSTC_Gas Data'!AH258</f>
        <v>20</v>
      </c>
      <c r="D8" s="36">
        <f>'FSTC_Gas Data'!AH259</f>
        <v>0.59345000000000003</v>
      </c>
      <c r="E8" s="37">
        <f>'FSTC_Gas Data'!AH260</f>
        <v>0.6</v>
      </c>
      <c r="F8" s="37">
        <f>'FSTC_Gas Data'!AH261</f>
        <v>0.50700000000000001</v>
      </c>
      <c r="G8" s="38">
        <f>'FSTC_Gas Data'!AH262</f>
        <v>0.71</v>
      </c>
      <c r="H8" s="40">
        <f>'FSTC_Gas Data'!AC259</f>
        <v>7427.5</v>
      </c>
      <c r="I8" s="40">
        <f>'FSTC_Gas Data'!AC260</f>
        <v>6693</v>
      </c>
      <c r="J8" s="40">
        <f>'FSTC_Gas Data'!AC261</f>
        <v>4825</v>
      </c>
      <c r="K8" s="41">
        <f>'FSTC_Gas Data'!AC262</f>
        <v>11819</v>
      </c>
      <c r="L8" s="39">
        <f>'FSTC_Gas Data'!AB259</f>
        <v>16897.5</v>
      </c>
      <c r="M8" s="40">
        <f>'FSTC_Gas Data'!AB260</f>
        <v>16642.5</v>
      </c>
      <c r="N8" s="40">
        <f>'FSTC_Gas Data'!AB261</f>
        <v>11914</v>
      </c>
      <c r="O8" s="41">
        <f>'FSTC_Gas Data'!AB262</f>
        <v>23410</v>
      </c>
      <c r="P8" s="210">
        <f>'FSTC_Gas Data'!AI259</f>
        <v>94.1</v>
      </c>
      <c r="Q8" s="211">
        <f>'FSTC_Gas Data'!AI260</f>
        <v>89</v>
      </c>
      <c r="R8" s="211">
        <f>'FSTC_Gas Data'!AI261</f>
        <v>68</v>
      </c>
      <c r="S8" s="212">
        <f>'FSTC_Gas Data'!AI262</f>
        <v>134</v>
      </c>
      <c r="T8" s="210">
        <f>'FSTC_Gas Data'!Y259</f>
        <v>19.024999999999999</v>
      </c>
      <c r="U8" s="211">
        <f>'FSTC_Gas Data'!Y260</f>
        <v>18.25</v>
      </c>
      <c r="V8" s="211">
        <f>'FSTC_Gas Data'!Y261</f>
        <v>18</v>
      </c>
      <c r="W8" s="280">
        <f>'FSTC_Gas Data'!Y262</f>
        <v>22</v>
      </c>
      <c r="AA8" s="555"/>
      <c r="AB8" s="56" t="s">
        <v>375</v>
      </c>
      <c r="AC8" s="62">
        <v>0.35499999999999998</v>
      </c>
      <c r="AD8" s="63">
        <v>0.48</v>
      </c>
    </row>
    <row r="9" spans="1:30" hidden="1" outlineLevel="1" x14ac:dyDescent="0.25">
      <c r="A9" s="266"/>
      <c r="B9" s="281" t="s">
        <v>379</v>
      </c>
      <c r="C9" s="281">
        <f>'FSTC_Gas Data'!AH288</f>
        <v>7</v>
      </c>
      <c r="D9" s="268">
        <f>'FSTC_Gas Data'!AH289</f>
        <v>0.47000000000000008</v>
      </c>
      <c r="E9" s="269">
        <f>'FSTC_Gas Data'!AH290</f>
        <v>0.48</v>
      </c>
      <c r="F9" s="269">
        <f>'FSTC_Gas Data'!AH291</f>
        <v>0.39</v>
      </c>
      <c r="G9" s="270">
        <f>'FSTC_Gas Data'!AH292</f>
        <v>0.52</v>
      </c>
      <c r="H9" s="271">
        <f>'FSTC_Gas Data'!AC289</f>
        <v>19296</v>
      </c>
      <c r="I9" s="271">
        <f>'FSTC_Gas Data'!AC290</f>
        <v>18298</v>
      </c>
      <c r="J9" s="271">
        <f>'FSTC_Gas Data'!AC291</f>
        <v>14579</v>
      </c>
      <c r="K9" s="272">
        <f>'FSTC_Gas Data'!AC292</f>
        <v>29039</v>
      </c>
      <c r="L9" s="273">
        <f>'FSTC_Gas Data'!AB289</f>
        <v>23240.714285714286</v>
      </c>
      <c r="M9" s="271">
        <f>'FSTC_Gas Data'!AB290</f>
        <v>21957</v>
      </c>
      <c r="N9" s="271">
        <f>'FSTC_Gas Data'!AB291</f>
        <v>14503</v>
      </c>
      <c r="O9" s="272">
        <f>'FSTC_Gas Data'!AB292</f>
        <v>34283</v>
      </c>
      <c r="P9" s="274">
        <f>'FSTC_Gas Data'!AI289</f>
        <v>106</v>
      </c>
      <c r="Q9" s="275">
        <f>'FSTC_Gas Data'!AI290</f>
        <v>101</v>
      </c>
      <c r="R9" s="275">
        <f>'FSTC_Gas Data'!AI291</f>
        <v>95</v>
      </c>
      <c r="S9" s="276">
        <f>'FSTC_Gas Data'!AI292</f>
        <v>146</v>
      </c>
      <c r="T9" s="274">
        <f>'FSTC_Gas Data'!Y289</f>
        <v>19.714285714285715</v>
      </c>
      <c r="U9" s="275">
        <f>'FSTC_Gas Data'!Y290</f>
        <v>20</v>
      </c>
      <c r="V9" s="275">
        <f>'FSTC_Gas Data'!Y291</f>
        <v>18</v>
      </c>
      <c r="W9" s="277">
        <f>'FSTC_Gas Data'!Y292</f>
        <v>24</v>
      </c>
      <c r="AA9" s="555"/>
      <c r="AB9" s="56" t="s">
        <v>376</v>
      </c>
      <c r="AC9" s="62">
        <v>0.24</v>
      </c>
      <c r="AD9" s="63">
        <v>0.39</v>
      </c>
    </row>
    <row r="10" spans="1:30" collapsed="1" x14ac:dyDescent="0.25">
      <c r="T10" s="193"/>
      <c r="U10" s="193"/>
      <c r="V10" s="193"/>
      <c r="W10" s="193"/>
    </row>
    <row r="11" spans="1:30" x14ac:dyDescent="0.25">
      <c r="A11" s="278" t="s">
        <v>387</v>
      </c>
      <c r="B11" s="264"/>
      <c r="C11" s="264"/>
      <c r="D11" s="569" t="s">
        <v>372</v>
      </c>
      <c r="E11" s="570"/>
      <c r="F11" s="570"/>
      <c r="G11" s="571"/>
      <c r="H11" s="574" t="s">
        <v>373</v>
      </c>
      <c r="I11" s="570"/>
      <c r="J11" s="570"/>
      <c r="K11" s="571"/>
      <c r="L11" s="569" t="s">
        <v>1003</v>
      </c>
      <c r="M11" s="570"/>
      <c r="N11" s="570"/>
      <c r="O11" s="571"/>
      <c r="P11" s="569" t="s">
        <v>1004</v>
      </c>
      <c r="Q11" s="570"/>
      <c r="R11" s="570"/>
      <c r="S11" s="571"/>
      <c r="T11" s="578" t="s">
        <v>1002</v>
      </c>
      <c r="U11" s="579"/>
      <c r="V11" s="579"/>
      <c r="W11" s="579"/>
    </row>
    <row r="12" spans="1:30" x14ac:dyDescent="0.25">
      <c r="A12" s="279" t="s">
        <v>1005</v>
      </c>
      <c r="B12" s="24"/>
      <c r="C12" s="24" t="s">
        <v>374</v>
      </c>
      <c r="D12" s="33" t="s">
        <v>371</v>
      </c>
      <c r="E12" s="34" t="s">
        <v>375</v>
      </c>
      <c r="F12" s="34" t="s">
        <v>376</v>
      </c>
      <c r="G12" s="35" t="s">
        <v>377</v>
      </c>
      <c r="H12" s="51" t="s">
        <v>371</v>
      </c>
      <c r="I12" s="34" t="s">
        <v>375</v>
      </c>
      <c r="J12" s="34" t="s">
        <v>376</v>
      </c>
      <c r="K12" s="35" t="s">
        <v>377</v>
      </c>
      <c r="L12" s="33" t="s">
        <v>371</v>
      </c>
      <c r="M12" s="34" t="s">
        <v>375</v>
      </c>
      <c r="N12" s="34" t="s">
        <v>376</v>
      </c>
      <c r="O12" s="35" t="s">
        <v>377</v>
      </c>
      <c r="P12" s="33" t="s">
        <v>371</v>
      </c>
      <c r="Q12" s="34" t="s">
        <v>375</v>
      </c>
      <c r="R12" s="34" t="s">
        <v>376</v>
      </c>
      <c r="S12" s="35" t="s">
        <v>377</v>
      </c>
      <c r="T12" s="219" t="s">
        <v>371</v>
      </c>
      <c r="U12" s="220" t="s">
        <v>375</v>
      </c>
      <c r="V12" s="220" t="s">
        <v>376</v>
      </c>
      <c r="W12" s="220" t="s">
        <v>377</v>
      </c>
    </row>
    <row r="13" spans="1:30" hidden="1" outlineLevel="2" x14ac:dyDescent="0.25">
      <c r="A13" s="265"/>
      <c r="B13" s="24" t="s">
        <v>378</v>
      </c>
      <c r="C13" s="24">
        <f>'FSTC_Gas Data'!AH167</f>
        <v>50</v>
      </c>
      <c r="D13" s="36">
        <f>'FSTC_Gas Data'!AH168</f>
        <v>0.57150000000000001</v>
      </c>
      <c r="E13" s="37">
        <f>'FSTC_Gas Data'!AH169</f>
        <v>0.56200000000000006</v>
      </c>
      <c r="F13" s="37">
        <f>'FSTC_Gas Data'!AH170</f>
        <v>0.5</v>
      </c>
      <c r="G13" s="38">
        <f>'FSTC_Gas Data'!AH171</f>
        <v>0.71</v>
      </c>
      <c r="H13" s="40">
        <f>'FSTC_Gas Data'!AC168</f>
        <v>6353.2</v>
      </c>
      <c r="I13" s="40">
        <f>'FSTC_Gas Data'!AC169</f>
        <v>5643</v>
      </c>
      <c r="J13" s="40">
        <f>'FSTC_Gas Data'!AC170</f>
        <v>3832</v>
      </c>
      <c r="K13" s="41">
        <f>'FSTC_Gas Data'!AC171</f>
        <v>11819</v>
      </c>
      <c r="L13" s="39">
        <f>'FSTC_Gas Data'!AB168</f>
        <v>12823.08</v>
      </c>
      <c r="M13" s="40">
        <f>'FSTC_Gas Data'!AB169</f>
        <v>11946.5</v>
      </c>
      <c r="N13" s="40">
        <f>'FSTC_Gas Data'!AB170</f>
        <v>7095</v>
      </c>
      <c r="O13" s="41">
        <f>'FSTC_Gas Data'!AB171</f>
        <v>23410</v>
      </c>
      <c r="P13" s="210">
        <f>'FSTC_Gas Data'!AI168</f>
        <v>77.796000000000006</v>
      </c>
      <c r="Q13" s="211">
        <f>'FSTC_Gas Data'!AI169</f>
        <v>72</v>
      </c>
      <c r="R13" s="211">
        <f>'FSTC_Gas Data'!AI170</f>
        <v>39</v>
      </c>
      <c r="S13" s="212">
        <f>'FSTC_Gas Data'!AI171</f>
        <v>134</v>
      </c>
      <c r="T13" s="210">
        <f>'FSTC_Gas Data'!Y168</f>
        <v>15.89</v>
      </c>
      <c r="U13" s="211">
        <f>'FSTC_Gas Data'!Y169</f>
        <v>14</v>
      </c>
      <c r="V13" s="211">
        <f>'FSTC_Gas Data'!Y170</f>
        <v>13</v>
      </c>
      <c r="W13" s="280">
        <f>'FSTC_Gas Data'!Y171</f>
        <v>22</v>
      </c>
    </row>
    <row r="14" spans="1:30" hidden="1" outlineLevel="2" x14ac:dyDescent="0.25">
      <c r="A14" s="266"/>
      <c r="B14" s="281" t="s">
        <v>379</v>
      </c>
      <c r="C14" s="281">
        <f>'FSTC_Gas Data'!AH228</f>
        <v>19</v>
      </c>
      <c r="D14" s="268">
        <f>'FSTC_Gas Data'!AH229</f>
        <v>0.40400000000000003</v>
      </c>
      <c r="E14" s="269">
        <f>'FSTC_Gas Data'!AH230</f>
        <v>0.41</v>
      </c>
      <c r="F14" s="269">
        <f>'FSTC_Gas Data'!AH231</f>
        <v>0.24</v>
      </c>
      <c r="G14" s="270">
        <f>'FSTC_Gas Data'!AH232</f>
        <v>0.52400000000000002</v>
      </c>
      <c r="H14" s="271">
        <f>'FSTC_Gas Data'!AC229</f>
        <v>15034.526315789473</v>
      </c>
      <c r="I14" s="271">
        <f>'FSTC_Gas Data'!AC230</f>
        <v>14522</v>
      </c>
      <c r="J14" s="271">
        <f>'FSTC_Gas Data'!AC231</f>
        <v>9403</v>
      </c>
      <c r="K14" s="272">
        <f>'FSTC_Gas Data'!AC232</f>
        <v>29039</v>
      </c>
      <c r="L14" s="273">
        <f>'FSTC_Gas Data'!AB229</f>
        <v>18930</v>
      </c>
      <c r="M14" s="271">
        <f>'FSTC_Gas Data'!AB230</f>
        <v>17523</v>
      </c>
      <c r="N14" s="271">
        <f>'FSTC_Gas Data'!AB231</f>
        <v>11841</v>
      </c>
      <c r="O14" s="272">
        <f>'FSTC_Gas Data'!AB232</f>
        <v>34283</v>
      </c>
      <c r="P14" s="274">
        <f>'FSTC_Gas Data'!AI229</f>
        <v>75.684210526315795</v>
      </c>
      <c r="Q14" s="275">
        <f>'FSTC_Gas Data'!AI230</f>
        <v>68</v>
      </c>
      <c r="R14" s="275">
        <f>'FSTC_Gas Data'!AI231</f>
        <v>23</v>
      </c>
      <c r="S14" s="276">
        <f>'FSTC_Gas Data'!AI232</f>
        <v>146</v>
      </c>
      <c r="T14" s="274">
        <f>'FSTC_Gas Data'!Y229</f>
        <v>16.105263157894736</v>
      </c>
      <c r="U14" s="275">
        <f>'FSTC_Gas Data'!Y230</f>
        <v>14</v>
      </c>
      <c r="V14" s="275">
        <f>'FSTC_Gas Data'!Y231</f>
        <v>14</v>
      </c>
      <c r="W14" s="277">
        <f>'FSTC_Gas Data'!Y232</f>
        <v>24</v>
      </c>
    </row>
    <row r="15" spans="1:30" ht="15.75" collapsed="1" thickBot="1" x14ac:dyDescent="0.3">
      <c r="T15" s="193"/>
      <c r="U15" s="193"/>
      <c r="V15" s="193"/>
      <c r="W15" s="193"/>
    </row>
    <row r="16" spans="1:30" x14ac:dyDescent="0.25">
      <c r="A16" s="30" t="s">
        <v>380</v>
      </c>
      <c r="B16" s="31"/>
      <c r="C16" s="31"/>
      <c r="D16" s="563" t="s">
        <v>372</v>
      </c>
      <c r="E16" s="564"/>
      <c r="F16" s="564"/>
      <c r="G16" s="565"/>
      <c r="H16" s="573" t="s">
        <v>373</v>
      </c>
      <c r="I16" s="564"/>
      <c r="J16" s="564"/>
      <c r="K16" s="565"/>
      <c r="L16" s="563" t="s">
        <v>1003</v>
      </c>
      <c r="M16" s="564"/>
      <c r="N16" s="564"/>
      <c r="O16" s="565"/>
      <c r="P16" s="563" t="s">
        <v>1004</v>
      </c>
      <c r="Q16" s="564"/>
      <c r="R16" s="564"/>
      <c r="S16" s="565"/>
      <c r="T16" s="575" t="s">
        <v>1002</v>
      </c>
      <c r="U16" s="576"/>
      <c r="V16" s="576"/>
      <c r="W16" s="577"/>
    </row>
    <row r="17" spans="1:23" x14ac:dyDescent="0.25">
      <c r="A17" s="32"/>
      <c r="B17" s="24"/>
      <c r="C17" s="24" t="s">
        <v>374</v>
      </c>
      <c r="D17" s="33" t="s">
        <v>371</v>
      </c>
      <c r="E17" s="34" t="s">
        <v>375</v>
      </c>
      <c r="F17" s="34" t="s">
        <v>376</v>
      </c>
      <c r="G17" s="35" t="s">
        <v>377</v>
      </c>
      <c r="H17" s="51" t="s">
        <v>371</v>
      </c>
      <c r="I17" s="34" t="s">
        <v>375</v>
      </c>
      <c r="J17" s="34" t="s">
        <v>376</v>
      </c>
      <c r="K17" s="35" t="s">
        <v>377</v>
      </c>
      <c r="L17" s="33" t="s">
        <v>371</v>
      </c>
      <c r="M17" s="34" t="s">
        <v>375</v>
      </c>
      <c r="N17" s="34" t="s">
        <v>376</v>
      </c>
      <c r="O17" s="35" t="s">
        <v>377</v>
      </c>
      <c r="P17" s="33" t="s">
        <v>371</v>
      </c>
      <c r="Q17" s="34" t="s">
        <v>375</v>
      </c>
      <c r="R17" s="34" t="s">
        <v>376</v>
      </c>
      <c r="S17" s="35" t="s">
        <v>377</v>
      </c>
      <c r="T17" s="219" t="s">
        <v>371</v>
      </c>
      <c r="U17" s="220" t="s">
        <v>375</v>
      </c>
      <c r="V17" s="220" t="s">
        <v>376</v>
      </c>
      <c r="W17" s="221" t="s">
        <v>377</v>
      </c>
    </row>
    <row r="18" spans="1:23" hidden="1" outlineLevel="1" x14ac:dyDescent="0.25">
      <c r="A18" s="32" t="s">
        <v>382</v>
      </c>
      <c r="B18" s="24" t="s">
        <v>378</v>
      </c>
      <c r="C18" s="24">
        <v>122</v>
      </c>
      <c r="D18" s="36">
        <v>0.5602459016393444</v>
      </c>
      <c r="E18" s="37">
        <v>0.55000000000000004</v>
      </c>
      <c r="F18" s="37">
        <v>0.5</v>
      </c>
      <c r="G18" s="38">
        <v>0.66</v>
      </c>
      <c r="H18" s="40">
        <v>5983.2704918032787</v>
      </c>
      <c r="I18" s="40">
        <v>5604</v>
      </c>
      <c r="J18" s="40">
        <v>3326</v>
      </c>
      <c r="K18" s="41">
        <v>8764</v>
      </c>
      <c r="L18" s="39">
        <v>10747.427272727273</v>
      </c>
      <c r="M18" s="40">
        <v>10275</v>
      </c>
      <c r="N18" s="40">
        <v>7095</v>
      </c>
      <c r="O18" s="41">
        <v>15300</v>
      </c>
      <c r="P18" s="210">
        <v>68.557377049180332</v>
      </c>
      <c r="Q18" s="211">
        <v>69</v>
      </c>
      <c r="R18" s="211">
        <v>39</v>
      </c>
      <c r="S18" s="212">
        <v>82</v>
      </c>
      <c r="T18" s="210">
        <v>13.622950819672131</v>
      </c>
      <c r="U18" s="211">
        <v>14</v>
      </c>
      <c r="V18" s="211">
        <v>12</v>
      </c>
      <c r="W18" s="212">
        <v>14</v>
      </c>
    </row>
    <row r="19" spans="1:23" hidden="1" outlineLevel="1" x14ac:dyDescent="0.25">
      <c r="A19" s="32" t="s">
        <v>606</v>
      </c>
      <c r="B19" s="24" t="s">
        <v>378</v>
      </c>
      <c r="C19" s="24">
        <v>73</v>
      </c>
      <c r="D19" s="36">
        <v>0.6001369863013698</v>
      </c>
      <c r="E19" s="37">
        <v>0.6</v>
      </c>
      <c r="F19" s="37">
        <v>0.51</v>
      </c>
      <c r="G19" s="38">
        <v>0.72</v>
      </c>
      <c r="H19" s="40">
        <v>7418.0821917808216</v>
      </c>
      <c r="I19" s="40">
        <v>6075</v>
      </c>
      <c r="J19" s="40">
        <v>4825</v>
      </c>
      <c r="K19" s="41">
        <v>11819</v>
      </c>
      <c r="L19" s="39">
        <v>16394.575342465752</v>
      </c>
      <c r="M19" s="40">
        <v>15781</v>
      </c>
      <c r="N19" s="40">
        <v>11519</v>
      </c>
      <c r="O19" s="41">
        <v>21939</v>
      </c>
      <c r="P19" s="210">
        <v>92.095890410958901</v>
      </c>
      <c r="Q19" s="211">
        <v>88</v>
      </c>
      <c r="R19" s="211">
        <v>56</v>
      </c>
      <c r="S19" s="212">
        <v>156</v>
      </c>
      <c r="T19" s="210">
        <v>18.965753424657535</v>
      </c>
      <c r="U19" s="211">
        <v>18</v>
      </c>
      <c r="V19" s="211">
        <v>18</v>
      </c>
      <c r="W19" s="212">
        <v>30</v>
      </c>
    </row>
    <row r="20" spans="1:23" ht="15.75" hidden="1" outlineLevel="1" thickBot="1" x14ac:dyDescent="0.3">
      <c r="A20" s="42" t="s">
        <v>1006</v>
      </c>
      <c r="B20" s="43" t="s">
        <v>378</v>
      </c>
      <c r="C20" s="43">
        <v>177</v>
      </c>
      <c r="D20" s="44">
        <v>0.56960451977401161</v>
      </c>
      <c r="E20" s="45">
        <v>0.56000000000000005</v>
      </c>
      <c r="F20" s="45">
        <v>0.5</v>
      </c>
      <c r="G20" s="46">
        <v>0.72</v>
      </c>
      <c r="H20" s="48">
        <v>6666.1242937853103</v>
      </c>
      <c r="I20" s="48">
        <v>5790</v>
      </c>
      <c r="J20" s="48">
        <v>3326</v>
      </c>
      <c r="K20" s="49">
        <v>11819</v>
      </c>
      <c r="L20" s="47">
        <v>13144.8</v>
      </c>
      <c r="M20" s="48">
        <v>13755</v>
      </c>
      <c r="N20" s="48">
        <v>7095</v>
      </c>
      <c r="O20" s="49">
        <v>21939</v>
      </c>
      <c r="P20" s="47">
        <v>76.644067796610173</v>
      </c>
      <c r="Q20" s="48">
        <v>72</v>
      </c>
      <c r="R20" s="48">
        <v>39</v>
      </c>
      <c r="S20" s="49">
        <v>156</v>
      </c>
      <c r="T20" s="216">
        <v>15.381355932203389</v>
      </c>
      <c r="U20" s="217">
        <v>14</v>
      </c>
      <c r="V20" s="217">
        <v>12</v>
      </c>
      <c r="W20" s="218">
        <v>30</v>
      </c>
    </row>
    <row r="21" spans="1:23" ht="15.75" collapsed="1" thickBot="1" x14ac:dyDescent="0.3">
      <c r="T21" s="193"/>
      <c r="U21" s="193"/>
      <c r="V21" s="193"/>
      <c r="W21" s="193"/>
    </row>
    <row r="22" spans="1:23" x14ac:dyDescent="0.25">
      <c r="A22" s="30" t="s">
        <v>381</v>
      </c>
      <c r="B22" s="31"/>
      <c r="C22" s="31"/>
      <c r="D22" s="563" t="s">
        <v>372</v>
      </c>
      <c r="E22" s="564"/>
      <c r="F22" s="564"/>
      <c r="G22" s="565"/>
      <c r="H22" s="573" t="s">
        <v>373</v>
      </c>
      <c r="I22" s="564"/>
      <c r="J22" s="564"/>
      <c r="K22" s="565"/>
      <c r="L22" s="563" t="s">
        <v>1003</v>
      </c>
      <c r="M22" s="564"/>
      <c r="N22" s="564"/>
      <c r="O22" s="565"/>
      <c r="P22" s="563" t="s">
        <v>1004</v>
      </c>
      <c r="Q22" s="564"/>
      <c r="R22" s="564"/>
      <c r="S22" s="565"/>
      <c r="T22" s="575" t="s">
        <v>1002</v>
      </c>
      <c r="U22" s="576"/>
      <c r="V22" s="576"/>
      <c r="W22" s="577"/>
    </row>
    <row r="23" spans="1:23" x14ac:dyDescent="0.25">
      <c r="A23" s="32"/>
      <c r="B23" s="24"/>
      <c r="C23" s="24" t="s">
        <v>374</v>
      </c>
      <c r="D23" s="33" t="s">
        <v>371</v>
      </c>
      <c r="E23" s="34" t="s">
        <v>375</v>
      </c>
      <c r="F23" s="34" t="s">
        <v>376</v>
      </c>
      <c r="G23" s="35" t="s">
        <v>377</v>
      </c>
      <c r="H23" s="51" t="s">
        <v>371</v>
      </c>
      <c r="I23" s="34" t="s">
        <v>375</v>
      </c>
      <c r="J23" s="34" t="s">
        <v>376</v>
      </c>
      <c r="K23" s="35" t="s">
        <v>377</v>
      </c>
      <c r="L23" s="33" t="s">
        <v>371</v>
      </c>
      <c r="M23" s="34" t="s">
        <v>375</v>
      </c>
      <c r="N23" s="34" t="s">
        <v>376</v>
      </c>
      <c r="O23" s="35" t="s">
        <v>377</v>
      </c>
      <c r="P23" s="33" t="s">
        <v>371</v>
      </c>
      <c r="Q23" s="34" t="s">
        <v>375</v>
      </c>
      <c r="R23" s="34" t="s">
        <v>376</v>
      </c>
      <c r="S23" s="35" t="s">
        <v>377</v>
      </c>
      <c r="T23" s="219" t="s">
        <v>371</v>
      </c>
      <c r="U23" s="220" t="s">
        <v>375</v>
      </c>
      <c r="V23" s="220" t="s">
        <v>376</v>
      </c>
      <c r="W23" s="221" t="s">
        <v>377</v>
      </c>
    </row>
    <row r="24" spans="1:23" hidden="1" outlineLevel="1" x14ac:dyDescent="0.25">
      <c r="A24" s="32" t="s">
        <v>382</v>
      </c>
      <c r="B24" s="24" t="s">
        <v>378</v>
      </c>
      <c r="C24" s="24">
        <v>38</v>
      </c>
      <c r="D24" s="36">
        <v>0.5647368421052632</v>
      </c>
      <c r="E24" s="37">
        <v>0.54</v>
      </c>
      <c r="F24" s="37">
        <v>0.5</v>
      </c>
      <c r="G24" s="38">
        <v>0.74</v>
      </c>
      <c r="H24" s="40">
        <v>6349.5526315789475</v>
      </c>
      <c r="I24" s="40">
        <v>6955</v>
      </c>
      <c r="J24" s="40">
        <v>3775</v>
      </c>
      <c r="K24" s="41">
        <v>8930</v>
      </c>
      <c r="L24" s="39"/>
      <c r="M24" s="40"/>
      <c r="N24" s="40"/>
      <c r="O24" s="41"/>
      <c r="P24" s="210"/>
      <c r="Q24" s="211"/>
      <c r="R24" s="211"/>
      <c r="S24" s="212"/>
      <c r="T24" s="210">
        <v>13.684210526315789</v>
      </c>
      <c r="U24" s="211">
        <v>14</v>
      </c>
      <c r="V24" s="211">
        <v>12</v>
      </c>
      <c r="W24" s="212">
        <v>16</v>
      </c>
    </row>
    <row r="25" spans="1:23" hidden="1" outlineLevel="1" x14ac:dyDescent="0.25">
      <c r="A25" s="32" t="s">
        <v>606</v>
      </c>
      <c r="B25" s="24" t="s">
        <v>378</v>
      </c>
      <c r="C25" s="24">
        <v>25</v>
      </c>
      <c r="D25" s="36">
        <v>0.59560000000000002</v>
      </c>
      <c r="E25" s="37">
        <v>0.59</v>
      </c>
      <c r="F25" s="37">
        <v>0.53</v>
      </c>
      <c r="G25" s="38">
        <v>0.68</v>
      </c>
      <c r="H25" s="40">
        <v>7392.56</v>
      </c>
      <c r="I25" s="40">
        <v>6867</v>
      </c>
      <c r="J25" s="40">
        <v>4802</v>
      </c>
      <c r="K25" s="41">
        <v>10306</v>
      </c>
      <c r="L25" s="39"/>
      <c r="M25" s="40"/>
      <c r="N25" s="40"/>
      <c r="O25" s="41"/>
      <c r="P25" s="210"/>
      <c r="Q25" s="211"/>
      <c r="R25" s="211"/>
      <c r="S25" s="212"/>
      <c r="T25" s="210">
        <v>19.04</v>
      </c>
      <c r="U25" s="211">
        <v>20</v>
      </c>
      <c r="V25" s="211">
        <v>18</v>
      </c>
      <c r="W25" s="212">
        <v>20</v>
      </c>
    </row>
    <row r="26" spans="1:23" ht="15.75" hidden="1" outlineLevel="1" thickBot="1" x14ac:dyDescent="0.3">
      <c r="A26" s="42" t="s">
        <v>1006</v>
      </c>
      <c r="B26" s="43" t="s">
        <v>378</v>
      </c>
      <c r="C26" s="43">
        <v>63</v>
      </c>
      <c r="D26" s="44">
        <v>0.57698412698412693</v>
      </c>
      <c r="E26" s="45">
        <v>0.56999999999999995</v>
      </c>
      <c r="F26" s="45">
        <v>0.5</v>
      </c>
      <c r="G26" s="46">
        <v>0.74</v>
      </c>
      <c r="H26" s="48">
        <v>6763.4444444444443</v>
      </c>
      <c r="I26" s="48">
        <v>6955</v>
      </c>
      <c r="J26" s="48">
        <v>3775</v>
      </c>
      <c r="K26" s="49">
        <v>10306</v>
      </c>
      <c r="L26" s="47"/>
      <c r="M26" s="48"/>
      <c r="N26" s="48"/>
      <c r="O26" s="49"/>
      <c r="P26" s="47"/>
      <c r="Q26" s="48"/>
      <c r="R26" s="48"/>
      <c r="S26" s="49"/>
      <c r="T26" s="216">
        <v>15.80952380952381</v>
      </c>
      <c r="U26" s="217">
        <v>14</v>
      </c>
      <c r="V26" s="217">
        <v>12</v>
      </c>
      <c r="W26" s="218">
        <v>20</v>
      </c>
    </row>
    <row r="27" spans="1:23" ht="15.75" collapsed="1" thickBot="1" x14ac:dyDescent="0.3">
      <c r="T27" s="193"/>
      <c r="U27" s="193"/>
      <c r="V27" s="193"/>
      <c r="W27" s="193"/>
    </row>
    <row r="28" spans="1:23" x14ac:dyDescent="0.25">
      <c r="A28" s="30" t="s">
        <v>1007</v>
      </c>
      <c r="B28" s="31"/>
      <c r="C28" s="31"/>
      <c r="D28" s="563" t="s">
        <v>372</v>
      </c>
      <c r="E28" s="564"/>
      <c r="F28" s="564"/>
      <c r="G28" s="565"/>
      <c r="H28" s="573" t="s">
        <v>373</v>
      </c>
      <c r="I28" s="564"/>
      <c r="J28" s="564"/>
      <c r="K28" s="565"/>
      <c r="L28" s="563" t="s">
        <v>1003</v>
      </c>
      <c r="M28" s="564"/>
      <c r="N28" s="564"/>
      <c r="O28" s="565"/>
      <c r="P28" s="563" t="s">
        <v>1004</v>
      </c>
      <c r="Q28" s="564"/>
      <c r="R28" s="564"/>
      <c r="S28" s="565"/>
      <c r="T28" s="575" t="s">
        <v>1002</v>
      </c>
      <c r="U28" s="576"/>
      <c r="V28" s="576"/>
      <c r="W28" s="577"/>
    </row>
    <row r="29" spans="1:23" x14ac:dyDescent="0.25">
      <c r="A29" s="32"/>
      <c r="B29" s="24"/>
      <c r="C29" s="24" t="s">
        <v>374</v>
      </c>
      <c r="D29" s="33" t="s">
        <v>371</v>
      </c>
      <c r="E29" s="34" t="s">
        <v>375</v>
      </c>
      <c r="F29" s="34" t="s">
        <v>376</v>
      </c>
      <c r="G29" s="35" t="s">
        <v>377</v>
      </c>
      <c r="H29" s="51" t="s">
        <v>371</v>
      </c>
      <c r="I29" s="34" t="s">
        <v>375</v>
      </c>
      <c r="J29" s="34" t="s">
        <v>376</v>
      </c>
      <c r="K29" s="35" t="s">
        <v>377</v>
      </c>
      <c r="L29" s="33" t="s">
        <v>371</v>
      </c>
      <c r="M29" s="34" t="s">
        <v>375</v>
      </c>
      <c r="N29" s="34" t="s">
        <v>376</v>
      </c>
      <c r="O29" s="35" t="s">
        <v>377</v>
      </c>
      <c r="P29" s="33" t="s">
        <v>371</v>
      </c>
      <c r="Q29" s="34" t="s">
        <v>375</v>
      </c>
      <c r="R29" s="34" t="s">
        <v>376</v>
      </c>
      <c r="S29" s="35" t="s">
        <v>377</v>
      </c>
      <c r="T29" s="219" t="s">
        <v>371</v>
      </c>
      <c r="U29" s="220" t="s">
        <v>375</v>
      </c>
      <c r="V29" s="220" t="s">
        <v>376</v>
      </c>
      <c r="W29" s="221" t="s">
        <v>377</v>
      </c>
    </row>
    <row r="30" spans="1:23" x14ac:dyDescent="0.25">
      <c r="A30" s="32"/>
      <c r="B30" s="24" t="s">
        <v>379</v>
      </c>
      <c r="C30" s="24">
        <f>'SCG BL Data'!H21</f>
        <v>7</v>
      </c>
      <c r="D30" s="36">
        <f>'SCG BL Data'!H22</f>
        <v>0.37395714285714288</v>
      </c>
      <c r="E30" s="37">
        <f>'SCG BL Data'!H23</f>
        <v>0.38080000000000003</v>
      </c>
      <c r="F30" s="37">
        <f>'SCG BL Data'!H24</f>
        <v>0.32350000000000001</v>
      </c>
      <c r="G30" s="38">
        <f>'SCG BL Data'!H25</f>
        <v>0.39700000000000002</v>
      </c>
      <c r="H30" s="40">
        <f>'SCG BL Data'!G22</f>
        <v>13359.285714285714</v>
      </c>
      <c r="I30" s="40">
        <f>'SCG BL Data'!G23</f>
        <v>12874</v>
      </c>
      <c r="J30" s="40">
        <f>'SCG BL Data'!G24</f>
        <v>11882</v>
      </c>
      <c r="K30" s="41">
        <f>'SCG BL Data'!G25</f>
        <v>16518</v>
      </c>
      <c r="L30" s="39"/>
      <c r="M30" s="40"/>
      <c r="N30" s="40"/>
      <c r="O30" s="41"/>
      <c r="P30" s="210"/>
      <c r="Q30" s="211"/>
      <c r="R30" s="211"/>
      <c r="S30" s="212"/>
      <c r="T30" s="210">
        <f>'SCG BL Data'!E22</f>
        <v>14</v>
      </c>
      <c r="U30" s="211">
        <f>'SCG BL Data'!E23</f>
        <v>14</v>
      </c>
      <c r="V30" s="211">
        <f>'SCG BL Data'!E24</f>
        <v>14</v>
      </c>
      <c r="W30" s="212">
        <f>'SCG BL Data'!E25</f>
        <v>14</v>
      </c>
    </row>
    <row r="31" spans="1:23" x14ac:dyDescent="0.25">
      <c r="A31" s="262" t="s">
        <v>1018</v>
      </c>
      <c r="B31" s="228" t="s">
        <v>379</v>
      </c>
      <c r="C31" s="228">
        <f>'SCG BL Data'!N41</f>
        <v>19</v>
      </c>
      <c r="D31" s="36">
        <f>'SCG BL Data'!N42</f>
        <v>0.36861578947368417</v>
      </c>
      <c r="E31" s="37">
        <f>'SCG BL Data'!N43</f>
        <v>0.36159999999999998</v>
      </c>
      <c r="F31" s="37">
        <f>'SCG BL Data'!N44</f>
        <v>0.24</v>
      </c>
      <c r="G31" s="38">
        <f>'SCG BL Data'!N45</f>
        <v>0.52400000000000002</v>
      </c>
      <c r="H31" s="40">
        <f>'SCG BL Data'!I42</f>
        <v>12847.315789473685</v>
      </c>
      <c r="I31" s="40">
        <f>'SCG BL Data'!I43</f>
        <v>12856</v>
      </c>
      <c r="J31" s="40">
        <f>'SCG BL Data'!I44</f>
        <v>9403</v>
      </c>
      <c r="K31" s="41">
        <f>'SCG BL Data'!I45</f>
        <v>16518</v>
      </c>
      <c r="L31" s="39">
        <f>'SCG BL Data'!H42</f>
        <v>16415.416666666668</v>
      </c>
      <c r="M31" s="40">
        <f>'SCG BL Data'!H43</f>
        <v>17055</v>
      </c>
      <c r="N31" s="40">
        <f>'SCG BL Data'!H44</f>
        <v>11841</v>
      </c>
      <c r="O31" s="41">
        <f>'SCG BL Data'!H45</f>
        <v>21657</v>
      </c>
      <c r="P31" s="210">
        <f>'SCG BL Data'!O42</f>
        <v>58</v>
      </c>
      <c r="Q31" s="211">
        <f>'SCG BL Data'!O43</f>
        <v>58</v>
      </c>
      <c r="R31" s="211">
        <f>'SCG BL Data'!O44</f>
        <v>23</v>
      </c>
      <c r="S31" s="212">
        <f>'SCG BL Data'!O45</f>
        <v>97</v>
      </c>
      <c r="T31" s="210">
        <f>'SCG BL Data'!E42</f>
        <v>14</v>
      </c>
      <c r="U31" s="211">
        <f>'SCG BL Data'!E43</f>
        <v>14</v>
      </c>
      <c r="V31" s="211">
        <f>'SCG BL Data'!E44</f>
        <v>14</v>
      </c>
      <c r="W31" s="212">
        <f>'SCG BL Data'!E45</f>
        <v>14</v>
      </c>
    </row>
    <row r="32" spans="1:23" ht="15.75" thickBot="1" x14ac:dyDescent="0.3">
      <c r="A32" s="42"/>
      <c r="B32" s="43"/>
      <c r="C32" s="43"/>
      <c r="D32" s="44"/>
      <c r="E32" s="45"/>
      <c r="F32" s="45"/>
      <c r="G32" s="46"/>
      <c r="H32" s="48"/>
      <c r="I32" s="48"/>
      <c r="J32" s="48"/>
      <c r="K32" s="49"/>
      <c r="L32" s="47"/>
      <c r="M32" s="48"/>
      <c r="N32" s="48"/>
      <c r="O32" s="49"/>
      <c r="P32" s="47"/>
      <c r="Q32" s="48"/>
      <c r="R32" s="48"/>
      <c r="S32" s="49"/>
      <c r="T32" s="216"/>
      <c r="U32" s="217"/>
      <c r="V32" s="217"/>
      <c r="W32" s="218"/>
    </row>
    <row r="33" spans="1:23" ht="15.75" thickBot="1" x14ac:dyDescent="0.3"/>
    <row r="34" spans="1:23" x14ac:dyDescent="0.25">
      <c r="A34" s="278" t="s">
        <v>387</v>
      </c>
      <c r="B34" s="31"/>
      <c r="C34" s="31"/>
      <c r="D34" s="563" t="s">
        <v>372</v>
      </c>
      <c r="E34" s="564"/>
      <c r="F34" s="564"/>
      <c r="G34" s="565"/>
      <c r="H34" s="573" t="s">
        <v>373</v>
      </c>
      <c r="I34" s="564"/>
      <c r="J34" s="564"/>
      <c r="K34" s="565"/>
      <c r="L34" s="563" t="s">
        <v>1003</v>
      </c>
      <c r="M34" s="564"/>
      <c r="N34" s="564"/>
      <c r="O34" s="565"/>
      <c r="P34" s="563" t="s">
        <v>1004</v>
      </c>
      <c r="Q34" s="564"/>
      <c r="R34" s="564"/>
      <c r="S34" s="565"/>
      <c r="T34" s="575" t="s">
        <v>1002</v>
      </c>
      <c r="U34" s="576"/>
      <c r="V34" s="576"/>
      <c r="W34" s="577"/>
    </row>
    <row r="35" spans="1:23" x14ac:dyDescent="0.25">
      <c r="A35" s="366" t="s">
        <v>1054</v>
      </c>
      <c r="B35" s="24"/>
      <c r="C35" s="24" t="s">
        <v>374</v>
      </c>
      <c r="D35" s="514" t="s">
        <v>371</v>
      </c>
      <c r="E35" s="515" t="s">
        <v>375</v>
      </c>
      <c r="F35" s="515" t="s">
        <v>376</v>
      </c>
      <c r="G35" s="516" t="s">
        <v>377</v>
      </c>
      <c r="H35" s="517" t="s">
        <v>371</v>
      </c>
      <c r="I35" s="515" t="s">
        <v>375</v>
      </c>
      <c r="J35" s="515" t="s">
        <v>376</v>
      </c>
      <c r="K35" s="516" t="s">
        <v>377</v>
      </c>
      <c r="L35" s="514" t="s">
        <v>371</v>
      </c>
      <c r="M35" s="515" t="s">
        <v>375</v>
      </c>
      <c r="N35" s="515" t="s">
        <v>376</v>
      </c>
      <c r="O35" s="516" t="s">
        <v>377</v>
      </c>
      <c r="P35" s="514" t="s">
        <v>371</v>
      </c>
      <c r="Q35" s="515" t="s">
        <v>375</v>
      </c>
      <c r="R35" s="515" t="s">
        <v>376</v>
      </c>
      <c r="S35" s="516" t="s">
        <v>377</v>
      </c>
      <c r="T35" s="518" t="s">
        <v>371</v>
      </c>
      <c r="U35" s="519" t="s">
        <v>375</v>
      </c>
      <c r="V35" s="519" t="s">
        <v>376</v>
      </c>
      <c r="W35" s="520" t="s">
        <v>377</v>
      </c>
    </row>
    <row r="36" spans="1:23" outlineLevel="1" x14ac:dyDescent="0.25">
      <c r="A36" s="262" t="s">
        <v>382</v>
      </c>
      <c r="B36" s="228" t="s">
        <v>1055</v>
      </c>
      <c r="C36" s="465">
        <f>'FSTC_Elec. Data'!N62</f>
        <v>17</v>
      </c>
      <c r="D36" s="521">
        <f>'FSTC_Elec. Data'!N63</f>
        <v>0.86205882352941188</v>
      </c>
      <c r="E36" s="522">
        <f>'FSTC_Elec. Data'!N64</f>
        <v>0.86</v>
      </c>
      <c r="F36" s="522">
        <f>'FSTC_Elec. Data'!N65</f>
        <v>0.84</v>
      </c>
      <c r="G36" s="523">
        <f>'FSTC_Elec. Data'!N66</f>
        <v>0.89</v>
      </c>
      <c r="H36" s="524">
        <f>'FSTC_Elec. Data'!J63</f>
        <v>0.68235294117647072</v>
      </c>
      <c r="I36" s="524">
        <f>'FSTC_Elec. Data'!J64</f>
        <v>0.7</v>
      </c>
      <c r="J36" s="524">
        <f>'FSTC_Elec. Data'!J65</f>
        <v>0.51</v>
      </c>
      <c r="K36" s="525">
        <f>'FSTC_Elec. Data'!J66</f>
        <v>0.8</v>
      </c>
      <c r="L36" s="526">
        <f>'FSTC_Elec. Data'!I63</f>
        <v>1.5594117647058823</v>
      </c>
      <c r="M36" s="527">
        <f>'FSTC_Elec. Data'!I64</f>
        <v>1.52</v>
      </c>
      <c r="N36" s="527">
        <f>'FSTC_Elec. Data'!I65</f>
        <v>1.34</v>
      </c>
      <c r="O36" s="528">
        <f>'FSTC_Elec. Data'!I66</f>
        <v>1.88</v>
      </c>
      <c r="P36" s="529">
        <f>'FSTC_Elec. Data'!O63</f>
        <v>62.117647058823529</v>
      </c>
      <c r="Q36" s="530">
        <f>'FSTC_Elec. Data'!O64</f>
        <v>61</v>
      </c>
      <c r="R36" s="530">
        <f>'FSTC_Elec. Data'!O65</f>
        <v>45</v>
      </c>
      <c r="S36" s="531">
        <f>'FSTC_Elec. Data'!O66</f>
        <v>72</v>
      </c>
      <c r="T36" s="529">
        <f>'FSTC_Elec. Data'!E63</f>
        <v>12.382352941176471</v>
      </c>
      <c r="U36" s="530">
        <f>'FSTC_Elec. Data'!E64</f>
        <v>14</v>
      </c>
      <c r="V36" s="530">
        <f>'FSTC_Elec. Data'!E65</f>
        <v>6.5</v>
      </c>
      <c r="W36" s="531">
        <f>'FSTC_Elec. Data'!E66</f>
        <v>16</v>
      </c>
    </row>
    <row r="37" spans="1:23" outlineLevel="1" x14ac:dyDescent="0.25">
      <c r="A37" s="32" t="s">
        <v>606</v>
      </c>
      <c r="B37" s="24" t="s">
        <v>1055</v>
      </c>
      <c r="C37" s="24">
        <f>'FSTC_Elec. Data'!N92</f>
        <v>12</v>
      </c>
      <c r="D37" s="521">
        <f>'FSTC_Elec. Data'!N93</f>
        <v>0.85249999999999992</v>
      </c>
      <c r="E37" s="522">
        <f>'FSTC_Elec. Data'!N94</f>
        <v>0.84499999999999997</v>
      </c>
      <c r="F37" s="522">
        <f>'FSTC_Elec. Data'!N95</f>
        <v>0.8</v>
      </c>
      <c r="G37" s="523">
        <f>'FSTC_Elec. Data'!N96</f>
        <v>0.90800000000000003</v>
      </c>
      <c r="H37" s="524">
        <f>'FSTC_Elec. Data'!J93</f>
        <v>0.8175</v>
      </c>
      <c r="I37" s="524">
        <f>'FSTC_Elec. Data'!J94</f>
        <v>0.92</v>
      </c>
      <c r="J37" s="524">
        <f>'FSTC_Elec. Data'!J95</f>
        <v>0.31</v>
      </c>
      <c r="K37" s="525">
        <f>'FSTC_Elec. Data'!J96</f>
        <v>1.08</v>
      </c>
      <c r="L37" s="526">
        <f>'FSTC_Elec. Data'!I93</f>
        <v>3.0274999999999999</v>
      </c>
      <c r="M37" s="527">
        <f>'FSTC_Elec. Data'!I94</f>
        <v>2.46</v>
      </c>
      <c r="N37" s="527">
        <f>'FSTC_Elec. Data'!I95</f>
        <v>1.38</v>
      </c>
      <c r="O37" s="528">
        <f>'FSTC_Elec. Data'!I96</f>
        <v>8.91</v>
      </c>
      <c r="P37" s="529">
        <f>'FSTC_Elec. Data'!O93</f>
        <v>78.75</v>
      </c>
      <c r="Q37" s="530">
        <f>'FSTC_Elec. Data'!O94</f>
        <v>80.5</v>
      </c>
      <c r="R37" s="530">
        <f>'FSTC_Elec. Data'!O95</f>
        <v>26</v>
      </c>
      <c r="S37" s="531">
        <f>'FSTC_Elec. Data'!O96</f>
        <v>150</v>
      </c>
      <c r="T37" s="529">
        <f>'FSTC_Elec. Data'!E93</f>
        <v>17.25</v>
      </c>
      <c r="U37" s="530">
        <f>'FSTC_Elec. Data'!E94</f>
        <v>18</v>
      </c>
      <c r="V37" s="530">
        <f>'FSTC_Elec. Data'!E95</f>
        <v>14</v>
      </c>
      <c r="W37" s="531">
        <f>'FSTC_Elec. Data'!E96</f>
        <v>24</v>
      </c>
    </row>
    <row r="38" spans="1:23" outlineLevel="1" x14ac:dyDescent="0.25">
      <c r="A38" s="32" t="s">
        <v>1006</v>
      </c>
      <c r="B38" s="24" t="s">
        <v>1055</v>
      </c>
      <c r="C38" s="24">
        <f>'FSTC_Elec. Data'!N117</f>
        <v>29</v>
      </c>
      <c r="D38" s="521">
        <f>'FSTC_Elec. Data'!N118</f>
        <v>0.85810344827586216</v>
      </c>
      <c r="E38" s="522">
        <f>'FSTC_Elec. Data'!N119</f>
        <v>0.85799999999999998</v>
      </c>
      <c r="F38" s="522">
        <f>'FSTC_Elec. Data'!N120</f>
        <v>0.8</v>
      </c>
      <c r="G38" s="523">
        <f>'FSTC_Elec. Data'!N121</f>
        <v>0.90800000000000003</v>
      </c>
      <c r="H38" s="524">
        <f>'FSTC_Elec. Data'!J118</f>
        <v>0.73827586206896545</v>
      </c>
      <c r="I38" s="524">
        <f>'FSTC_Elec. Data'!J119</f>
        <v>0.74</v>
      </c>
      <c r="J38" s="524">
        <f>'FSTC_Elec. Data'!J120</f>
        <v>0.31</v>
      </c>
      <c r="K38" s="525">
        <f>'FSTC_Elec. Data'!J121</f>
        <v>1.08</v>
      </c>
      <c r="L38" s="526">
        <f>'FSTC_Elec. Data'!I118</f>
        <v>2.1668965517241383</v>
      </c>
      <c r="M38" s="527">
        <f>'FSTC_Elec. Data'!I119</f>
        <v>1.65</v>
      </c>
      <c r="N38" s="527">
        <f>'FSTC_Elec. Data'!I120</f>
        <v>1.34</v>
      </c>
      <c r="O38" s="528">
        <f>'FSTC_Elec. Data'!I121</f>
        <v>8.91</v>
      </c>
      <c r="P38" s="529">
        <f>'FSTC_Elec. Data'!O118</f>
        <v>69</v>
      </c>
      <c r="Q38" s="530">
        <f>'FSTC_Elec. Data'!O119</f>
        <v>63</v>
      </c>
      <c r="R38" s="530">
        <f>'FSTC_Elec. Data'!O120</f>
        <v>26</v>
      </c>
      <c r="S38" s="531">
        <f>'FSTC_Elec. Data'!O121</f>
        <v>150</v>
      </c>
      <c r="T38" s="529">
        <f>'FSTC_Elec. Data'!E118</f>
        <v>14.396551724137931</v>
      </c>
      <c r="U38" s="530">
        <f>'FSTC_Elec. Data'!E119</f>
        <v>14</v>
      </c>
      <c r="V38" s="530">
        <f>'FSTC_Elec. Data'!E120</f>
        <v>6.5</v>
      </c>
      <c r="W38" s="531">
        <f>'FSTC_Elec. Data'!E121</f>
        <v>24</v>
      </c>
    </row>
    <row r="39" spans="1:23" outlineLevel="1" x14ac:dyDescent="0.25">
      <c r="A39" s="262" t="s">
        <v>382</v>
      </c>
      <c r="B39" s="228" t="s">
        <v>1511</v>
      </c>
      <c r="C39" s="228">
        <f>'FSTC_Elec. Data'!AE62</f>
        <v>18</v>
      </c>
      <c r="D39" s="521">
        <f>'FSTC_Elec. Data'!AE63</f>
        <v>0.83661111111111119</v>
      </c>
      <c r="E39" s="522">
        <f>'FSTC_Elec. Data'!AE64</f>
        <v>0.84</v>
      </c>
      <c r="F39" s="522">
        <f>'FSTC_Elec. Data'!AE65</f>
        <v>0.8</v>
      </c>
      <c r="G39" s="523">
        <f>'FSTC_Elec. Data'!AE66</f>
        <v>0.89</v>
      </c>
      <c r="H39" s="524">
        <f>'FSTC_Elec. Data'!AA63</f>
        <v>0.87277777777777787</v>
      </c>
      <c r="I39" s="524">
        <f>'FSTC_Elec. Data'!AA64</f>
        <v>0.83499999999999996</v>
      </c>
      <c r="J39" s="524">
        <f>'FSTC_Elec. Data'!AA65</f>
        <v>0.7</v>
      </c>
      <c r="K39" s="525">
        <f>'FSTC_Elec. Data'!AA66</f>
        <v>1.29</v>
      </c>
      <c r="L39" s="526">
        <f>'FSTC_Elec. Data'!Z63</f>
        <v>1.7513333333333336</v>
      </c>
      <c r="M39" s="527">
        <f>'FSTC_Elec. Data'!Z64</f>
        <v>1.61</v>
      </c>
      <c r="N39" s="527">
        <f>'FSTC_Elec. Data'!Z65</f>
        <v>0.96</v>
      </c>
      <c r="O39" s="528">
        <f>'FSTC_Elec. Data'!Z66</f>
        <v>3.54</v>
      </c>
      <c r="P39" s="529">
        <f>'FSTC_Elec. Data'!AF63</f>
        <v>69.355555555555554</v>
      </c>
      <c r="Q39" s="530">
        <f>'FSTC_Elec. Data'!AF64</f>
        <v>68</v>
      </c>
      <c r="R39" s="530">
        <f>'FSTC_Elec. Data'!AF65</f>
        <v>52</v>
      </c>
      <c r="S39" s="531">
        <f>'FSTC_Elec. Data'!AF66</f>
        <v>105</v>
      </c>
      <c r="T39" s="529">
        <f>'FSTC_Elec. Data'!V63</f>
        <v>14.333333333333334</v>
      </c>
      <c r="U39" s="530">
        <f>'FSTC_Elec. Data'!V64</f>
        <v>14</v>
      </c>
      <c r="V39" s="530">
        <f>'FSTC_Elec. Data'!V65</f>
        <v>14</v>
      </c>
      <c r="W39" s="531">
        <f>'FSTC_Elec. Data'!V66</f>
        <v>18</v>
      </c>
    </row>
    <row r="40" spans="1:23" outlineLevel="1" x14ac:dyDescent="0.25">
      <c r="A40" s="32" t="s">
        <v>606</v>
      </c>
      <c r="B40" s="446" t="s">
        <v>1511</v>
      </c>
      <c r="C40" s="24">
        <f>'FSTC_Elec. Data'!AE92</f>
        <v>6</v>
      </c>
      <c r="D40" s="521">
        <f>'FSTC_Elec. Data'!AE93</f>
        <v>0.85833333333333328</v>
      </c>
      <c r="E40" s="522">
        <f>'FSTC_Elec. Data'!AE94</f>
        <v>0.85699999999999998</v>
      </c>
      <c r="F40" s="522">
        <f>'FSTC_Elec. Data'!AE95</f>
        <v>0.81599999999999995</v>
      </c>
      <c r="G40" s="523">
        <f>'FSTC_Elec. Data'!AE96</f>
        <v>0.91</v>
      </c>
      <c r="H40" s="524">
        <f>'FSTC_Elec. Data'!AA93</f>
        <v>1.2966666666666666</v>
      </c>
      <c r="I40" s="524">
        <f>'FSTC_Elec. Data'!AA94</f>
        <v>1.2050000000000001</v>
      </c>
      <c r="J40" s="524">
        <f>'FSTC_Elec. Data'!AA95</f>
        <v>1.1200000000000001</v>
      </c>
      <c r="K40" s="525">
        <f>'FSTC_Elec. Data'!AA96</f>
        <v>1.58</v>
      </c>
      <c r="L40" s="526">
        <f>'FSTC_Elec. Data'!Z93</f>
        <v>3.8649999999999998</v>
      </c>
      <c r="M40" s="527">
        <f>'FSTC_Elec. Data'!Z94</f>
        <v>3.89</v>
      </c>
      <c r="N40" s="527">
        <f>'FSTC_Elec. Data'!Z95</f>
        <v>2.89</v>
      </c>
      <c r="O40" s="528">
        <f>'FSTC_Elec. Data'!Z96</f>
        <v>4.68</v>
      </c>
      <c r="P40" s="529">
        <f>'FSTC_Elec. Data'!AF93</f>
        <v>104.66666666666667</v>
      </c>
      <c r="Q40" s="530">
        <f>'FSTC_Elec. Data'!AF94</f>
        <v>103.5</v>
      </c>
      <c r="R40" s="530">
        <f>'FSTC_Elec. Data'!AF95</f>
        <v>84</v>
      </c>
      <c r="S40" s="531">
        <f>'FSTC_Elec. Data'!AF96</f>
        <v>128</v>
      </c>
      <c r="T40" s="529">
        <f>'FSTC_Elec. Data'!V93</f>
        <v>20</v>
      </c>
      <c r="U40" s="530">
        <f>'FSTC_Elec. Data'!V94</f>
        <v>20</v>
      </c>
      <c r="V40" s="530">
        <f>'FSTC_Elec. Data'!V95</f>
        <v>18</v>
      </c>
      <c r="W40" s="531">
        <f>'FSTC_Elec. Data'!V96</f>
        <v>24</v>
      </c>
    </row>
    <row r="41" spans="1:23" ht="15.75" thickBot="1" x14ac:dyDescent="0.3">
      <c r="A41" s="32" t="s">
        <v>1006</v>
      </c>
      <c r="B41" s="446" t="s">
        <v>1511</v>
      </c>
      <c r="C41" s="43">
        <f>'FSTC_Elec. Data'!AE117</f>
        <v>24</v>
      </c>
      <c r="D41" s="532">
        <f>'FSTC_Elec. Data'!AE118</f>
        <v>0.84204166666666669</v>
      </c>
      <c r="E41" s="533">
        <f>'FSTC_Elec. Data'!AE119</f>
        <v>0.84</v>
      </c>
      <c r="F41" s="533">
        <f>'FSTC_Elec. Data'!AE120</f>
        <v>0.8</v>
      </c>
      <c r="G41" s="534">
        <f>'FSTC_Elec. Data'!AE121</f>
        <v>0.91</v>
      </c>
      <c r="H41" s="535">
        <f>'FSTC_Elec. Data'!AA118</f>
        <v>0.97875000000000012</v>
      </c>
      <c r="I41" s="535">
        <f>'FSTC_Elec. Data'!AA119</f>
        <v>0.875</v>
      </c>
      <c r="J41" s="535">
        <f>'FSTC_Elec. Data'!AA120</f>
        <v>0.7</v>
      </c>
      <c r="K41" s="536">
        <f>'FSTC_Elec. Data'!AA121</f>
        <v>1.58</v>
      </c>
      <c r="L41" s="537">
        <f>'FSTC_Elec. Data'!Z118</f>
        <v>2.3552380952380951</v>
      </c>
      <c r="M41" s="538">
        <f>'FSTC_Elec. Data'!Z119</f>
        <v>1.79</v>
      </c>
      <c r="N41" s="538">
        <f>'FSTC_Elec. Data'!Z120</f>
        <v>0.96</v>
      </c>
      <c r="O41" s="539">
        <f>'FSTC_Elec. Data'!Z121</f>
        <v>4.68</v>
      </c>
      <c r="P41" s="540">
        <f>'FSTC_Elec. Data'!AF118</f>
        <v>78.183333333333337</v>
      </c>
      <c r="Q41" s="541">
        <f>'FSTC_Elec. Data'!AF119</f>
        <v>70.5</v>
      </c>
      <c r="R41" s="541">
        <f>'FSTC_Elec. Data'!AF120</f>
        <v>52</v>
      </c>
      <c r="S41" s="542">
        <f>'FSTC_Elec. Data'!AF121</f>
        <v>128</v>
      </c>
      <c r="T41" s="543">
        <f>'FSTC_Elec. Data'!V118</f>
        <v>15.75</v>
      </c>
      <c r="U41" s="544">
        <f>'FSTC_Elec. Data'!V119</f>
        <v>14</v>
      </c>
      <c r="V41" s="544">
        <f>'FSTC_Elec. Data'!V120</f>
        <v>14</v>
      </c>
      <c r="W41" s="545">
        <f>'FSTC_Elec. Data'!V121</f>
        <v>24</v>
      </c>
    </row>
    <row r="42" spans="1:23" ht="15.75" thickBot="1" x14ac:dyDescent="0.3"/>
    <row r="43" spans="1:23" x14ac:dyDescent="0.25">
      <c r="A43" s="30" t="s">
        <v>380</v>
      </c>
      <c r="B43" s="31"/>
      <c r="C43" s="31"/>
      <c r="D43" s="557" t="s">
        <v>372</v>
      </c>
      <c r="E43" s="558"/>
      <c r="F43" s="558"/>
      <c r="G43" s="559"/>
      <c r="H43" s="557" t="s">
        <v>373</v>
      </c>
      <c r="I43" s="558"/>
      <c r="J43" s="558"/>
      <c r="K43" s="559"/>
      <c r="L43" s="557" t="s">
        <v>1003</v>
      </c>
      <c r="M43" s="558"/>
      <c r="N43" s="558"/>
      <c r="O43" s="559"/>
      <c r="P43" s="557" t="s">
        <v>1004</v>
      </c>
      <c r="Q43" s="558"/>
      <c r="R43" s="558"/>
      <c r="S43" s="559"/>
      <c r="T43" s="560" t="s">
        <v>1002</v>
      </c>
      <c r="U43" s="561"/>
      <c r="V43" s="561"/>
      <c r="W43" s="562"/>
    </row>
    <row r="44" spans="1:23" x14ac:dyDescent="0.25">
      <c r="A44" s="366" t="s">
        <v>1054</v>
      </c>
      <c r="B44" s="24"/>
      <c r="C44" s="24" t="s">
        <v>374</v>
      </c>
      <c r="D44" s="33" t="s">
        <v>371</v>
      </c>
      <c r="E44" s="34" t="s">
        <v>375</v>
      </c>
      <c r="F44" s="34" t="s">
        <v>376</v>
      </c>
      <c r="G44" s="35" t="s">
        <v>377</v>
      </c>
      <c r="H44" s="51" t="s">
        <v>371</v>
      </c>
      <c r="I44" s="34" t="s">
        <v>375</v>
      </c>
      <c r="J44" s="34" t="s">
        <v>376</v>
      </c>
      <c r="K44" s="35" t="s">
        <v>377</v>
      </c>
      <c r="L44" s="33" t="s">
        <v>371</v>
      </c>
      <c r="M44" s="34" t="s">
        <v>375</v>
      </c>
      <c r="N44" s="34" t="s">
        <v>376</v>
      </c>
      <c r="O44" s="35" t="s">
        <v>377</v>
      </c>
      <c r="P44" s="33" t="s">
        <v>371</v>
      </c>
      <c r="Q44" s="34" t="s">
        <v>375</v>
      </c>
      <c r="R44" s="34" t="s">
        <v>376</v>
      </c>
      <c r="S44" s="35" t="s">
        <v>377</v>
      </c>
      <c r="T44" s="219" t="s">
        <v>371</v>
      </c>
      <c r="U44" s="220" t="s">
        <v>375</v>
      </c>
      <c r="V44" s="220" t="s">
        <v>376</v>
      </c>
      <c r="W44" s="221" t="s">
        <v>377</v>
      </c>
    </row>
    <row r="45" spans="1:23" hidden="1" outlineLevel="1" x14ac:dyDescent="0.25">
      <c r="A45" s="546" t="s">
        <v>382</v>
      </c>
      <c r="B45" s="446" t="s">
        <v>1055</v>
      </c>
      <c r="C45" s="547">
        <f>QPL!Z317</f>
        <v>19</v>
      </c>
      <c r="D45" s="302">
        <f>QPL!Y318</f>
        <v>0.86789473684210494</v>
      </c>
      <c r="E45" s="303">
        <f>QPL!Y319</f>
        <v>0.87</v>
      </c>
      <c r="F45" s="303">
        <f>QPL!Y320</f>
        <v>0.84</v>
      </c>
      <c r="G45" s="304">
        <f>QPL!Y321</f>
        <v>0.89</v>
      </c>
      <c r="H45" s="318">
        <f>QPL!X318</f>
        <v>0.72368421052631593</v>
      </c>
      <c r="I45" s="318">
        <f>QPL!X319</f>
        <v>0.82</v>
      </c>
      <c r="J45" s="318">
        <f>QPL!X320</f>
        <v>0.51</v>
      </c>
      <c r="K45" s="319">
        <f>QPL!X321</f>
        <v>0.89</v>
      </c>
      <c r="L45" s="320">
        <f>QPL!W318</f>
        <v>1.5050000000000003</v>
      </c>
      <c r="M45" s="316">
        <f>QPL!W319</f>
        <v>1.55</v>
      </c>
      <c r="N45" s="316">
        <f>QPL!W320</f>
        <v>1.37</v>
      </c>
      <c r="O45" s="317">
        <f>QPL!W321</f>
        <v>1.74</v>
      </c>
      <c r="P45" s="299">
        <f>QPL!Z318</f>
        <v>66.89473684210526</v>
      </c>
      <c r="Q45" s="300">
        <f>QPL!Z319</f>
        <v>70</v>
      </c>
      <c r="R45" s="300">
        <f>QPL!Z320</f>
        <v>45</v>
      </c>
      <c r="S45" s="301">
        <f>QPL!Z321</f>
        <v>72</v>
      </c>
      <c r="T45" s="299">
        <f>QPL!T318</f>
        <v>13.578947368421053</v>
      </c>
      <c r="U45" s="300">
        <f>QPL!T319</f>
        <v>14</v>
      </c>
      <c r="V45" s="300">
        <f>QPL!T320</f>
        <v>13</v>
      </c>
      <c r="W45" s="301">
        <f>QPL!T321</f>
        <v>14</v>
      </c>
    </row>
    <row r="46" spans="1:23" hidden="1" outlineLevel="1" x14ac:dyDescent="0.25">
      <c r="A46" s="546" t="s">
        <v>606</v>
      </c>
      <c r="B46" s="446" t="s">
        <v>1055</v>
      </c>
      <c r="C46" s="446" t="e">
        <f>QPL!#REF!</f>
        <v>#REF!</v>
      </c>
      <c r="D46" s="302" t="e">
        <f>QPL!#REF!</f>
        <v>#REF!</v>
      </c>
      <c r="E46" s="303" t="e">
        <f>QPL!#REF!</f>
        <v>#REF!</v>
      </c>
      <c r="F46" s="303" t="e">
        <f>QPL!#REF!</f>
        <v>#REF!</v>
      </c>
      <c r="G46" s="304" t="e">
        <f>QPL!#REF!</f>
        <v>#REF!</v>
      </c>
      <c r="H46" s="318" t="e">
        <f>QPL!#REF!</f>
        <v>#REF!</v>
      </c>
      <c r="I46" s="318" t="e">
        <f>QPL!#REF!</f>
        <v>#REF!</v>
      </c>
      <c r="J46" s="318" t="e">
        <f>QPL!#REF!</f>
        <v>#REF!</v>
      </c>
      <c r="K46" s="319" t="e">
        <f>QPL!#REF!</f>
        <v>#REF!</v>
      </c>
      <c r="L46" s="320" t="e">
        <f>QPL!#REF!</f>
        <v>#REF!</v>
      </c>
      <c r="M46" s="316" t="e">
        <f>QPL!#REF!</f>
        <v>#REF!</v>
      </c>
      <c r="N46" s="316" t="e">
        <f>QPL!#REF!</f>
        <v>#REF!</v>
      </c>
      <c r="O46" s="317" t="e">
        <f>QPL!#REF!</f>
        <v>#REF!</v>
      </c>
      <c r="P46" s="299" t="e">
        <f>QPL!#REF!</f>
        <v>#REF!</v>
      </c>
      <c r="Q46" s="300" t="e">
        <f>QPL!#REF!</f>
        <v>#REF!</v>
      </c>
      <c r="R46" s="300" t="e">
        <f>QPL!#REF!</f>
        <v>#REF!</v>
      </c>
      <c r="S46" s="301" t="e">
        <f>QPL!#REF!</f>
        <v>#REF!</v>
      </c>
      <c r="T46" s="299" t="e">
        <f>QPL!#REF!</f>
        <v>#REF!</v>
      </c>
      <c r="U46" s="300" t="e">
        <f>QPL!#REF!</f>
        <v>#REF!</v>
      </c>
      <c r="V46" s="300" t="e">
        <f>QPL!#REF!</f>
        <v>#REF!</v>
      </c>
      <c r="W46" s="301" t="e">
        <f>QPL!#REF!</f>
        <v>#REF!</v>
      </c>
    </row>
    <row r="47" spans="1:23" ht="15.75" hidden="1" outlineLevel="1" thickBot="1" x14ac:dyDescent="0.3">
      <c r="A47" s="42" t="s">
        <v>1006</v>
      </c>
      <c r="B47" s="43" t="s">
        <v>1055</v>
      </c>
      <c r="C47" s="43" t="e">
        <f>QPL!#REF!</f>
        <v>#REF!</v>
      </c>
      <c r="D47" s="44" t="e">
        <f>QPL!#REF!</f>
        <v>#REF!</v>
      </c>
      <c r="E47" s="45" t="e">
        <f>QPL!#REF!</f>
        <v>#REF!</v>
      </c>
      <c r="F47" s="45" t="e">
        <f>QPL!#REF!</f>
        <v>#REF!</v>
      </c>
      <c r="G47" s="46" t="e">
        <f>QPL!#REF!</f>
        <v>#REF!</v>
      </c>
      <c r="H47" s="312" t="e">
        <f>QPL!#REF!</f>
        <v>#REF!</v>
      </c>
      <c r="I47" s="312" t="e">
        <f>QPL!#REF!</f>
        <v>#REF!</v>
      </c>
      <c r="J47" s="312" t="e">
        <f>QPL!#REF!</f>
        <v>#REF!</v>
      </c>
      <c r="K47" s="313" t="e">
        <f>QPL!#REF!</f>
        <v>#REF!</v>
      </c>
      <c r="L47" s="315" t="e">
        <f>QPL!#REF!</f>
        <v>#REF!</v>
      </c>
      <c r="M47" s="310" t="e">
        <f>QPL!#REF!</f>
        <v>#REF!</v>
      </c>
      <c r="N47" s="310" t="e">
        <f>QPL!#REF!</f>
        <v>#REF!</v>
      </c>
      <c r="O47" s="311" t="e">
        <f>QPL!#REF!</f>
        <v>#REF!</v>
      </c>
      <c r="P47" s="314" t="e">
        <f>QPL!#REF!</f>
        <v>#REF!</v>
      </c>
      <c r="Q47" s="308" t="e">
        <f>QPL!#REF!</f>
        <v>#REF!</v>
      </c>
      <c r="R47" s="308" t="e">
        <f>QPL!#REF!</f>
        <v>#REF!</v>
      </c>
      <c r="S47" s="309" t="e">
        <f>QPL!#REF!</f>
        <v>#REF!</v>
      </c>
      <c r="T47" s="216" t="e">
        <f>QPL!#REF!</f>
        <v>#REF!</v>
      </c>
      <c r="U47" s="217" t="e">
        <f>QPL!#REF!</f>
        <v>#REF!</v>
      </c>
      <c r="V47" s="217" t="e">
        <f>QPL!#REF!</f>
        <v>#REF!</v>
      </c>
      <c r="W47" s="218" t="e">
        <f>QPL!#REF!</f>
        <v>#REF!</v>
      </c>
    </row>
    <row r="48" spans="1:23" ht="15.75" collapsed="1" thickBot="1" x14ac:dyDescent="0.3"/>
    <row r="49" spans="1:23" x14ac:dyDescent="0.25">
      <c r="A49" s="30" t="s">
        <v>381</v>
      </c>
      <c r="B49" s="31"/>
      <c r="C49" s="31"/>
      <c r="D49" s="557" t="s">
        <v>372</v>
      </c>
      <c r="E49" s="558"/>
      <c r="F49" s="558"/>
      <c r="G49" s="559"/>
      <c r="H49" s="557" t="s">
        <v>373</v>
      </c>
      <c r="I49" s="558"/>
      <c r="J49" s="558"/>
      <c r="K49" s="559"/>
      <c r="L49" s="557" t="s">
        <v>1003</v>
      </c>
      <c r="M49" s="558"/>
      <c r="N49" s="558"/>
      <c r="O49" s="559"/>
      <c r="P49" s="557" t="s">
        <v>1004</v>
      </c>
      <c r="Q49" s="558"/>
      <c r="R49" s="558"/>
      <c r="S49" s="559"/>
      <c r="T49" s="560" t="s">
        <v>1002</v>
      </c>
      <c r="U49" s="561"/>
      <c r="V49" s="561"/>
      <c r="W49" s="562"/>
    </row>
    <row r="50" spans="1:23" x14ac:dyDescent="0.25">
      <c r="A50" s="366" t="s">
        <v>1054</v>
      </c>
      <c r="B50" s="24"/>
      <c r="C50" s="24" t="s">
        <v>374</v>
      </c>
      <c r="D50" s="33" t="s">
        <v>371</v>
      </c>
      <c r="E50" s="34" t="s">
        <v>375</v>
      </c>
      <c r="F50" s="34" t="s">
        <v>376</v>
      </c>
      <c r="G50" s="35" t="s">
        <v>377</v>
      </c>
      <c r="H50" s="51" t="s">
        <v>371</v>
      </c>
      <c r="I50" s="34" t="s">
        <v>375</v>
      </c>
      <c r="J50" s="34" t="s">
        <v>376</v>
      </c>
      <c r="K50" s="35" t="s">
        <v>377</v>
      </c>
      <c r="L50" s="33" t="s">
        <v>371</v>
      </c>
      <c r="M50" s="34" t="s">
        <v>375</v>
      </c>
      <c r="N50" s="34" t="s">
        <v>376</v>
      </c>
      <c r="O50" s="35" t="s">
        <v>377</v>
      </c>
      <c r="P50" s="33" t="s">
        <v>371</v>
      </c>
      <c r="Q50" s="34" t="s">
        <v>375</v>
      </c>
      <c r="R50" s="34" t="s">
        <v>376</v>
      </c>
      <c r="S50" s="35" t="s">
        <v>377</v>
      </c>
      <c r="T50" s="219" t="s">
        <v>371</v>
      </c>
      <c r="U50" s="220" t="s">
        <v>375</v>
      </c>
      <c r="V50" s="220" t="s">
        <v>376</v>
      </c>
      <c r="W50" s="221" t="s">
        <v>377</v>
      </c>
    </row>
    <row r="51" spans="1:23" hidden="1" outlineLevel="1" x14ac:dyDescent="0.25">
      <c r="A51" s="32" t="s">
        <v>382</v>
      </c>
      <c r="B51" s="24" t="s">
        <v>1055</v>
      </c>
      <c r="C51" s="24">
        <f>EnergyStar!AL126</f>
        <v>37</v>
      </c>
      <c r="D51" s="36">
        <f>EnergyStar!AL127</f>
        <v>0.86432432432432438</v>
      </c>
      <c r="E51" s="37">
        <f>EnergyStar!AL128</f>
        <v>0.87</v>
      </c>
      <c r="F51" s="37">
        <f>EnergyStar!AL129</f>
        <v>0.81</v>
      </c>
      <c r="G51" s="38">
        <f>EnergyStar!AL130</f>
        <v>0.91</v>
      </c>
      <c r="H51" s="40">
        <f>EnergyStar!AN127</f>
        <v>695.43243243243239</v>
      </c>
      <c r="I51" s="40">
        <f>EnergyStar!AN128</f>
        <v>676</v>
      </c>
      <c r="J51" s="40">
        <f>EnergyStar!AN129</f>
        <v>510</v>
      </c>
      <c r="K51" s="41">
        <f>EnergyStar!AN130</f>
        <v>931</v>
      </c>
      <c r="L51" s="39"/>
      <c r="M51" s="40"/>
      <c r="N51" s="40"/>
      <c r="O51" s="41"/>
      <c r="P51" s="210"/>
      <c r="Q51" s="211"/>
      <c r="R51" s="211"/>
      <c r="S51" s="212"/>
      <c r="T51" s="210">
        <f>EnergyStar!AI127</f>
        <v>13.918918918918919</v>
      </c>
      <c r="U51" s="211">
        <f>EnergyStar!AI128</f>
        <v>14</v>
      </c>
      <c r="V51" s="211">
        <f>EnergyStar!AI129</f>
        <v>12</v>
      </c>
      <c r="W51" s="212">
        <f>EnergyStar!AI130</f>
        <v>16</v>
      </c>
    </row>
    <row r="52" spans="1:23" hidden="1" outlineLevel="1" x14ac:dyDescent="0.25">
      <c r="A52" s="32" t="s">
        <v>606</v>
      </c>
      <c r="B52" s="24" t="s">
        <v>1055</v>
      </c>
      <c r="C52" s="24">
        <f>EnergyStar!AL174</f>
        <v>23</v>
      </c>
      <c r="D52" s="302">
        <f>EnergyStar!AL175</f>
        <v>0.88130434782608702</v>
      </c>
      <c r="E52" s="303">
        <f>EnergyStar!AL176</f>
        <v>0.88</v>
      </c>
      <c r="F52" s="303">
        <f>EnergyStar!AL177</f>
        <v>0.8</v>
      </c>
      <c r="G52" s="304">
        <f>EnergyStar!AL178</f>
        <v>0.93</v>
      </c>
      <c r="H52" s="305">
        <f>EnergyStar!AN175</f>
        <v>741.13043478260875</v>
      </c>
      <c r="I52" s="305">
        <f>EnergyStar!AN176</f>
        <v>921</v>
      </c>
      <c r="J52" s="305">
        <f>EnergyStar!AN177</f>
        <v>419</v>
      </c>
      <c r="K52" s="306">
        <f>EnergyStar!AN178</f>
        <v>1080</v>
      </c>
      <c r="L52" s="307"/>
      <c r="M52" s="305"/>
      <c r="N52" s="305"/>
      <c r="O52" s="306"/>
      <c r="P52" s="299"/>
      <c r="Q52" s="300"/>
      <c r="R52" s="300"/>
      <c r="S52" s="301"/>
      <c r="T52" s="299">
        <f>EnergyStar!AI175</f>
        <v>19.304347826086957</v>
      </c>
      <c r="U52" s="300">
        <f>EnergyStar!AI176</f>
        <v>18</v>
      </c>
      <c r="V52" s="300">
        <f>EnergyStar!AI177</f>
        <v>18</v>
      </c>
      <c r="W52" s="301">
        <f>EnergyStar!AI178</f>
        <v>22</v>
      </c>
    </row>
    <row r="53" spans="1:23" ht="15.75" hidden="1" outlineLevel="1" thickBot="1" x14ac:dyDescent="0.3">
      <c r="A53" s="42" t="s">
        <v>1006</v>
      </c>
      <c r="B53" s="43" t="s">
        <v>1055</v>
      </c>
      <c r="C53" s="43">
        <f>EnergyStar!AL208</f>
        <v>60</v>
      </c>
      <c r="D53" s="44">
        <f>EnergyStar!AL209</f>
        <v>0.87083333333333324</v>
      </c>
      <c r="E53" s="45">
        <f>EnergyStar!AL210</f>
        <v>0.87</v>
      </c>
      <c r="F53" s="45">
        <f>EnergyStar!AL211</f>
        <v>0.8</v>
      </c>
      <c r="G53" s="46">
        <f>EnergyStar!AL212</f>
        <v>0.93</v>
      </c>
      <c r="H53" s="48">
        <f>EnergyStar!AN209</f>
        <v>712.95</v>
      </c>
      <c r="I53" s="48">
        <f>EnergyStar!AN210</f>
        <v>676</v>
      </c>
      <c r="J53" s="48">
        <f>EnergyStar!AN211</f>
        <v>419</v>
      </c>
      <c r="K53" s="49">
        <f>EnergyStar!AN212</f>
        <v>1080</v>
      </c>
      <c r="L53" s="47"/>
      <c r="M53" s="48"/>
      <c r="N53" s="48"/>
      <c r="O53" s="49"/>
      <c r="P53" s="47"/>
      <c r="Q53" s="48"/>
      <c r="R53" s="48"/>
      <c r="S53" s="49"/>
      <c r="T53" s="216">
        <f>EnergyStar!AI209</f>
        <v>15.983333333333333</v>
      </c>
      <c r="U53" s="217">
        <f>EnergyStar!AI210</f>
        <v>15</v>
      </c>
      <c r="V53" s="217">
        <f>EnergyStar!AI211</f>
        <v>12</v>
      </c>
      <c r="W53" s="218">
        <f>EnergyStar!AI212</f>
        <v>22</v>
      </c>
    </row>
    <row r="54" spans="1:23" collapsed="1" x14ac:dyDescent="0.25"/>
  </sheetData>
  <mergeCells count="47">
    <mergeCell ref="D34:G34"/>
    <mergeCell ref="H34:K34"/>
    <mergeCell ref="L34:O34"/>
    <mergeCell ref="P34:S34"/>
    <mergeCell ref="T34:W34"/>
    <mergeCell ref="T28:W28"/>
    <mergeCell ref="T1:W1"/>
    <mergeCell ref="T6:W6"/>
    <mergeCell ref="T11:W11"/>
    <mergeCell ref="T16:W16"/>
    <mergeCell ref="T22:W22"/>
    <mergeCell ref="AA4:AA6"/>
    <mergeCell ref="AA7:AA9"/>
    <mergeCell ref="D16:G16"/>
    <mergeCell ref="P16:S16"/>
    <mergeCell ref="D22:G22"/>
    <mergeCell ref="P22:S22"/>
    <mergeCell ref="H6:K6"/>
    <mergeCell ref="H11:K11"/>
    <mergeCell ref="H16:K16"/>
    <mergeCell ref="H22:K22"/>
    <mergeCell ref="L6:O6"/>
    <mergeCell ref="L11:O11"/>
    <mergeCell ref="L16:O16"/>
    <mergeCell ref="L22:O22"/>
    <mergeCell ref="D28:G28"/>
    <mergeCell ref="P28:S28"/>
    <mergeCell ref="D1:G1"/>
    <mergeCell ref="P1:S1"/>
    <mergeCell ref="D6:G6"/>
    <mergeCell ref="P6:S6"/>
    <mergeCell ref="D11:G11"/>
    <mergeCell ref="P11:S11"/>
    <mergeCell ref="H1:K1"/>
    <mergeCell ref="H28:K28"/>
    <mergeCell ref="L1:O1"/>
    <mergeCell ref="L28:O28"/>
    <mergeCell ref="D43:G43"/>
    <mergeCell ref="H43:K43"/>
    <mergeCell ref="L43:O43"/>
    <mergeCell ref="P43:S43"/>
    <mergeCell ref="T43:W43"/>
    <mergeCell ref="D49:G49"/>
    <mergeCell ref="H49:K49"/>
    <mergeCell ref="L49:O49"/>
    <mergeCell ref="P49:S49"/>
    <mergeCell ref="T49:W49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CDF94-E76B-4055-A2CF-4AE5116B3A9D}">
  <sheetPr codeName="Sheet17">
    <tabColor rgb="FFFF0000"/>
  </sheetPr>
  <dimension ref="A1:O39"/>
  <sheetViews>
    <sheetView topLeftCell="A8" zoomScaleNormal="100" workbookViewId="0">
      <selection activeCell="A31" sqref="A31"/>
    </sheetView>
  </sheetViews>
  <sheetFormatPr defaultColWidth="8.85546875" defaultRowHeight="12.75" outlineLevelRow="1" x14ac:dyDescent="0.2"/>
  <cols>
    <col min="1" max="1" width="30.85546875" style="381" bestFit="1" customWidth="1"/>
    <col min="2" max="5" width="9.28515625" style="381" customWidth="1"/>
    <col min="6" max="6" width="13.140625" style="381" customWidth="1"/>
    <col min="7" max="7" width="20.42578125" style="381" customWidth="1"/>
    <col min="8" max="8" width="6.85546875" style="381" customWidth="1"/>
    <col min="9" max="9" width="30.85546875" style="381" bestFit="1" customWidth="1"/>
    <col min="10" max="10" width="10.5703125" style="381" customWidth="1"/>
    <col min="11" max="11" width="10.28515625" style="381" customWidth="1"/>
    <col min="12" max="12" width="9.7109375" style="381" customWidth="1"/>
    <col min="13" max="13" width="9.5703125" style="381" customWidth="1"/>
    <col min="14" max="14" width="12.28515625" style="381" customWidth="1"/>
    <col min="15" max="15" width="35.42578125" style="381" bestFit="1" customWidth="1"/>
    <col min="16" max="16384" width="8.85546875" style="381"/>
  </cols>
  <sheetData>
    <row r="1" spans="1:15" s="372" customFormat="1" ht="21" hidden="1" outlineLevel="1" x14ac:dyDescent="0.25">
      <c r="B1" s="373" t="s">
        <v>1435</v>
      </c>
      <c r="C1" s="373"/>
      <c r="D1" s="374"/>
      <c r="E1" s="374"/>
      <c r="F1" s="375"/>
    </row>
    <row r="2" spans="1:15" s="372" customFormat="1" ht="45" hidden="1" outlineLevel="1" x14ac:dyDescent="0.2">
      <c r="B2" s="376" t="s">
        <v>1436</v>
      </c>
      <c r="C2" s="376" t="s">
        <v>1437</v>
      </c>
      <c r="D2" s="376"/>
      <c r="E2" s="376"/>
      <c r="F2" s="376" t="s">
        <v>1438</v>
      </c>
      <c r="G2" s="376" t="s">
        <v>1439</v>
      </c>
    </row>
    <row r="3" spans="1:15" s="372" customFormat="1" hidden="1" outlineLevel="1" x14ac:dyDescent="0.2">
      <c r="A3" s="372" t="str">
        <f>'[5]Measure Support Table'!P3</f>
        <v>Efficient, Commercial Fryer, Electric</v>
      </c>
      <c r="B3" s="377">
        <f>E37</f>
        <v>0.21897769338956349</v>
      </c>
      <c r="C3" s="378">
        <f>E38</f>
        <v>1026.0042216141444</v>
      </c>
      <c r="D3" s="378"/>
      <c r="E3" s="378"/>
      <c r="F3" s="372">
        <v>0</v>
      </c>
      <c r="G3" s="379">
        <v>0</v>
      </c>
    </row>
    <row r="4" spans="1:15" s="372" customFormat="1" hidden="1" outlineLevel="1" x14ac:dyDescent="0.2">
      <c r="A4" s="372" t="str">
        <f>'[5]Measure Support Table'!P4</f>
        <v>Efficient, Commercial Fryer, Gas</v>
      </c>
      <c r="B4" s="372">
        <v>0</v>
      </c>
      <c r="C4" s="372">
        <v>0</v>
      </c>
      <c r="F4" s="379">
        <f>M37</f>
        <v>411.01052784142075</v>
      </c>
      <c r="G4" s="379">
        <v>0</v>
      </c>
    </row>
    <row r="5" spans="1:15" s="372" customFormat="1" hidden="1" outlineLevel="1" x14ac:dyDescent="0.2">
      <c r="A5" s="372" t="str">
        <f>'[5]Measure Support Table'!P5</f>
        <v>Efficient, Commercial Fryer, Electric</v>
      </c>
      <c r="B5" s="380">
        <f>E34</f>
        <v>0.21897769338956349</v>
      </c>
      <c r="C5" s="379">
        <f>E32</f>
        <v>1026.0042216141444</v>
      </c>
      <c r="D5" s="379"/>
      <c r="E5" s="379"/>
      <c r="F5" s="372">
        <v>0</v>
      </c>
      <c r="G5" s="379">
        <v>0</v>
      </c>
    </row>
    <row r="6" spans="1:15" s="372" customFormat="1" hidden="1" outlineLevel="1" x14ac:dyDescent="0.2">
      <c r="A6" s="372" t="str">
        <f>'[5]Measure Support Table'!P6</f>
        <v>Efficient, Commercial Fryer, Gas</v>
      </c>
      <c r="B6" s="372">
        <v>0</v>
      </c>
      <c r="C6" s="372">
        <v>0</v>
      </c>
      <c r="F6" s="379">
        <f>M24</f>
        <v>411.01052784142075</v>
      </c>
      <c r="G6" s="379">
        <v>0</v>
      </c>
    </row>
    <row r="7" spans="1:15" s="372" customFormat="1" hidden="1" outlineLevel="1" x14ac:dyDescent="0.2">
      <c r="A7" s="372">
        <f>'[5]Measure Support Table'!P7</f>
        <v>0</v>
      </c>
    </row>
    <row r="8" spans="1:15" ht="13.5" collapsed="1" thickBot="1" x14ac:dyDescent="0.25"/>
    <row r="9" spans="1:15" ht="23.25" x14ac:dyDescent="0.35">
      <c r="A9" s="382" t="s">
        <v>236</v>
      </c>
      <c r="B9" s="580"/>
      <c r="C9" s="581"/>
      <c r="D9" s="582" t="s">
        <v>1440</v>
      </c>
      <c r="E9" s="583"/>
      <c r="G9" s="383" t="s">
        <v>1441</v>
      </c>
      <c r="I9" s="382" t="s">
        <v>25</v>
      </c>
      <c r="J9" s="580"/>
      <c r="K9" s="581"/>
      <c r="L9" s="582" t="s">
        <v>1440</v>
      </c>
      <c r="M9" s="583"/>
      <c r="O9" s="383" t="s">
        <v>1441</v>
      </c>
    </row>
    <row r="10" spans="1:15" ht="39" thickBot="1" x14ac:dyDescent="0.25">
      <c r="A10" s="384" t="s">
        <v>1442</v>
      </c>
      <c r="B10" s="385" t="s">
        <v>1443</v>
      </c>
      <c r="C10" s="386" t="s">
        <v>1444</v>
      </c>
      <c r="D10" s="385" t="s">
        <v>1443</v>
      </c>
      <c r="E10" s="386" t="s">
        <v>1444</v>
      </c>
      <c r="G10" s="387"/>
      <c r="I10" s="384" t="s">
        <v>1442</v>
      </c>
      <c r="J10" s="385" t="s">
        <v>1443</v>
      </c>
      <c r="K10" s="386" t="s">
        <v>1444</v>
      </c>
      <c r="L10" s="385" t="s">
        <v>1443</v>
      </c>
      <c r="M10" s="386" t="s">
        <v>1444</v>
      </c>
      <c r="N10" s="388"/>
      <c r="O10" s="387"/>
    </row>
    <row r="11" spans="1:15" x14ac:dyDescent="0.2">
      <c r="A11" s="389" t="s">
        <v>1445</v>
      </c>
      <c r="B11" s="390">
        <v>14</v>
      </c>
      <c r="C11" s="390">
        <v>14</v>
      </c>
      <c r="D11" s="466">
        <f>Avg_Min_Max!T39</f>
        <v>14.333333333333334</v>
      </c>
      <c r="E11" s="466">
        <f>Avg_Min_Max!T36</f>
        <v>12.382352941176471</v>
      </c>
      <c r="G11" s="391" t="s">
        <v>1516</v>
      </c>
      <c r="I11" s="389" t="s">
        <v>1445</v>
      </c>
      <c r="J11" s="392">
        <v>14</v>
      </c>
      <c r="K11" s="392">
        <v>14</v>
      </c>
      <c r="L11" s="456">
        <f>Avg_Min_Max!T31</f>
        <v>14</v>
      </c>
      <c r="M11" s="457">
        <f>Avg_Min_Max!T3</f>
        <v>13.8</v>
      </c>
      <c r="N11" s="388"/>
      <c r="O11" s="391" t="s">
        <v>1495</v>
      </c>
    </row>
    <row r="12" spans="1:15" x14ac:dyDescent="0.2">
      <c r="A12" s="389" t="s">
        <v>1446</v>
      </c>
      <c r="B12" s="390">
        <v>15</v>
      </c>
      <c r="C12" s="390">
        <v>15</v>
      </c>
      <c r="D12" s="548">
        <f>'FSTC_Elec. Data'!Y63</f>
        <v>9.2413333333333334</v>
      </c>
      <c r="E12" s="548">
        <f>'FSTC_Elec. Data'!H63</f>
        <v>8.9347058823529419</v>
      </c>
      <c r="G12" s="391" t="s">
        <v>1395</v>
      </c>
      <c r="I12" s="389" t="s">
        <v>1446</v>
      </c>
      <c r="J12" s="392">
        <v>15</v>
      </c>
      <c r="K12" s="392">
        <v>15</v>
      </c>
      <c r="L12" s="460">
        <f>'Preheat Energy'!C3</f>
        <v>7</v>
      </c>
      <c r="M12" s="460">
        <f>'Preheat Energy'!C3</f>
        <v>7</v>
      </c>
      <c r="N12" s="388"/>
      <c r="O12" s="391" t="s">
        <v>1395</v>
      </c>
    </row>
    <row r="13" spans="1:15" x14ac:dyDescent="0.2">
      <c r="A13" s="393" t="s">
        <v>1447</v>
      </c>
      <c r="B13" s="394">
        <v>2.4</v>
      </c>
      <c r="C13" s="394">
        <v>1.9</v>
      </c>
      <c r="D13" s="467">
        <f>Avg_Min_Max!L39</f>
        <v>1.7513333333333336</v>
      </c>
      <c r="E13" s="467">
        <f>Avg_Min_Max!L36</f>
        <v>1.5594117647058823</v>
      </c>
      <c r="F13" s="395"/>
      <c r="G13" s="391" t="s">
        <v>1516</v>
      </c>
      <c r="I13" s="397" t="s">
        <v>1003</v>
      </c>
      <c r="J13" s="392">
        <v>18500</v>
      </c>
      <c r="K13" s="392">
        <v>16000</v>
      </c>
      <c r="L13" s="458">
        <f>Avg_Min_Max!L31</f>
        <v>16415.416666666668</v>
      </c>
      <c r="M13" s="458">
        <f>'EE Weighted'!T6</f>
        <v>10169.336681013865</v>
      </c>
      <c r="N13" s="398"/>
      <c r="O13" s="396" t="s">
        <v>1494</v>
      </c>
    </row>
    <row r="14" spans="1:15" x14ac:dyDescent="0.2">
      <c r="A14" s="393" t="s">
        <v>1448</v>
      </c>
      <c r="B14" s="394">
        <v>1.2</v>
      </c>
      <c r="C14" s="394">
        <v>0.86</v>
      </c>
      <c r="D14" s="468">
        <f>Avg_Min_Max!H39</f>
        <v>0.87277777777777787</v>
      </c>
      <c r="E14" s="468">
        <f>Avg_Min_Max!H36</f>
        <v>0.68235294117647072</v>
      </c>
      <c r="F14" s="399"/>
      <c r="G14" s="391" t="s">
        <v>1516</v>
      </c>
      <c r="I14" s="397" t="s">
        <v>1449</v>
      </c>
      <c r="J14" s="400">
        <v>17000</v>
      </c>
      <c r="K14" s="400">
        <v>6371</v>
      </c>
      <c r="L14" s="453">
        <f>Avg_Min_Max!H31</f>
        <v>12847.315789473685</v>
      </c>
      <c r="M14" s="453">
        <f>'EE Weighted'!U6</f>
        <v>6769.4933843456083</v>
      </c>
      <c r="N14" s="398"/>
      <c r="O14" s="396" t="s">
        <v>1494</v>
      </c>
    </row>
    <row r="15" spans="1:15" x14ac:dyDescent="0.2">
      <c r="A15" s="393" t="s">
        <v>1450</v>
      </c>
      <c r="B15" s="401">
        <v>0.75</v>
      </c>
      <c r="C15" s="401">
        <v>0.85</v>
      </c>
      <c r="D15" s="469">
        <f>Avg_Min_Max!D39</f>
        <v>0.83661111111111119</v>
      </c>
      <c r="E15" s="469">
        <f>Avg_Min_Max!D36</f>
        <v>0.86205882352941188</v>
      </c>
      <c r="F15" s="402"/>
      <c r="G15" s="391" t="s">
        <v>1516</v>
      </c>
      <c r="I15" s="397" t="s">
        <v>1450</v>
      </c>
      <c r="J15" s="403">
        <v>0.35</v>
      </c>
      <c r="K15" s="403">
        <v>0.56999999999999995</v>
      </c>
      <c r="L15" s="459">
        <v>0.37</v>
      </c>
      <c r="M15" s="459">
        <f>'EE Weighted'!V6</f>
        <v>0.53270365056591751</v>
      </c>
      <c r="N15" s="402"/>
      <c r="O15" s="396" t="s">
        <v>1494</v>
      </c>
    </row>
    <row r="16" spans="1:15" x14ac:dyDescent="0.2">
      <c r="A16" s="393" t="s">
        <v>1451</v>
      </c>
      <c r="B16" s="400">
        <v>71</v>
      </c>
      <c r="C16" s="400">
        <v>71</v>
      </c>
      <c r="D16" s="549">
        <f>Avg_Min_Max!P39</f>
        <v>69.355555555555554</v>
      </c>
      <c r="E16" s="549">
        <f>Avg_Min_Max!P36</f>
        <v>62.117647058823529</v>
      </c>
      <c r="F16" s="398"/>
      <c r="G16" s="391" t="s">
        <v>1516</v>
      </c>
      <c r="I16" s="397" t="s">
        <v>1451</v>
      </c>
      <c r="J16" s="400">
        <v>60</v>
      </c>
      <c r="K16" s="400">
        <v>75</v>
      </c>
      <c r="L16" s="453">
        <v>58</v>
      </c>
      <c r="M16" s="453">
        <f>'EE Weighted'!W6</f>
        <v>63.962378447313867</v>
      </c>
      <c r="N16" s="398"/>
      <c r="O16" s="396" t="s">
        <v>1494</v>
      </c>
    </row>
    <row r="17" spans="1:15" x14ac:dyDescent="0.2">
      <c r="A17" s="393" t="s">
        <v>1452</v>
      </c>
      <c r="B17" s="394">
        <v>14</v>
      </c>
      <c r="C17" s="394">
        <v>14</v>
      </c>
      <c r="D17" s="454">
        <f>L17</f>
        <v>11.998750000000001</v>
      </c>
      <c r="E17" s="454">
        <f>M17</f>
        <v>11.998750000000001</v>
      </c>
      <c r="F17" s="404"/>
      <c r="G17" s="396" t="s">
        <v>1453</v>
      </c>
      <c r="I17" s="393" t="s">
        <v>1452</v>
      </c>
      <c r="J17" s="392">
        <v>14</v>
      </c>
      <c r="K17" s="392">
        <v>14</v>
      </c>
      <c r="L17" s="460">
        <f>'Op Hours'!G24</f>
        <v>11.998750000000001</v>
      </c>
      <c r="M17" s="460">
        <f>'Op Hours'!G24</f>
        <v>11.998750000000001</v>
      </c>
      <c r="O17" s="396" t="s">
        <v>1453</v>
      </c>
    </row>
    <row r="18" spans="1:15" x14ac:dyDescent="0.2">
      <c r="A18" s="393" t="s">
        <v>1454</v>
      </c>
      <c r="B18" s="394">
        <v>365</v>
      </c>
      <c r="C18" s="394">
        <v>365</v>
      </c>
      <c r="D18" s="455">
        <f>L18</f>
        <v>351.44371064857262</v>
      </c>
      <c r="E18" s="455">
        <f>M18</f>
        <v>351.44371064857262</v>
      </c>
      <c r="F18" s="404"/>
      <c r="G18" s="396" t="s">
        <v>1455</v>
      </c>
      <c r="I18" s="393" t="s">
        <v>1454</v>
      </c>
      <c r="J18" s="392">
        <v>365</v>
      </c>
      <c r="K18" s="392">
        <v>365</v>
      </c>
      <c r="L18" s="458">
        <f>'Op Days'!M1</f>
        <v>351.44371064857262</v>
      </c>
      <c r="M18" s="458">
        <f>'Op Days'!M1</f>
        <v>351.44371064857262</v>
      </c>
      <c r="O18" s="396" t="s">
        <v>1493</v>
      </c>
    </row>
    <row r="19" spans="1:15" x14ac:dyDescent="0.2">
      <c r="A19" s="393" t="s">
        <v>1456</v>
      </c>
      <c r="B19" s="392">
        <v>1</v>
      </c>
      <c r="C19" s="392">
        <v>1</v>
      </c>
      <c r="D19" s="405">
        <v>1</v>
      </c>
      <c r="E19" s="405">
        <v>1</v>
      </c>
      <c r="G19" s="396"/>
      <c r="I19" s="393" t="s">
        <v>1456</v>
      </c>
      <c r="J19" s="392">
        <v>1</v>
      </c>
      <c r="K19" s="392">
        <v>1</v>
      </c>
      <c r="L19" s="392">
        <v>1</v>
      </c>
      <c r="M19" s="392">
        <v>1</v>
      </c>
      <c r="O19" s="396"/>
    </row>
    <row r="20" spans="1:15" x14ac:dyDescent="0.2">
      <c r="A20" s="393" t="s">
        <v>1457</v>
      </c>
      <c r="B20" s="394">
        <v>150</v>
      </c>
      <c r="C20" s="394">
        <v>150</v>
      </c>
      <c r="D20" s="455">
        <f>L20</f>
        <v>110.73825503355705</v>
      </c>
      <c r="E20" s="455">
        <f>M20</f>
        <v>110.73825503355705</v>
      </c>
      <c r="F20" s="404"/>
      <c r="G20" s="396" t="s">
        <v>1458</v>
      </c>
      <c r="I20" s="393" t="s">
        <v>1457</v>
      </c>
      <c r="J20" s="400">
        <v>150</v>
      </c>
      <c r="K20" s="400">
        <v>150</v>
      </c>
      <c r="L20" s="453">
        <f>'Food Cooked'!C22</f>
        <v>110.73825503355705</v>
      </c>
      <c r="M20" s="453">
        <f>'Food Cooked'!C22</f>
        <v>110.73825503355705</v>
      </c>
      <c r="O20" s="396" t="s">
        <v>1493</v>
      </c>
    </row>
    <row r="21" spans="1:15" x14ac:dyDescent="0.2">
      <c r="A21" s="393" t="s">
        <v>1459</v>
      </c>
      <c r="B21" s="394">
        <v>0.16700000000000001</v>
      </c>
      <c r="C21" s="394">
        <v>0.16700000000000001</v>
      </c>
      <c r="D21" s="394">
        <v>0.16700000000000001</v>
      </c>
      <c r="E21" s="394">
        <v>0.16700000000000001</v>
      </c>
      <c r="F21" s="404"/>
      <c r="G21" s="406"/>
      <c r="I21" s="393" t="s">
        <v>1460</v>
      </c>
      <c r="J21" s="392">
        <v>570</v>
      </c>
      <c r="K21" s="392">
        <v>570</v>
      </c>
      <c r="L21" s="392">
        <v>570</v>
      </c>
      <c r="M21" s="392">
        <v>570</v>
      </c>
      <c r="O21" s="396" t="s">
        <v>1482</v>
      </c>
    </row>
    <row r="22" spans="1:15" x14ac:dyDescent="0.2">
      <c r="A22" s="393"/>
      <c r="F22" s="404"/>
      <c r="I22" s="393" t="s">
        <v>1461</v>
      </c>
      <c r="J22" s="407">
        <f t="shared" ref="J22:M22" si="0">(J20*J21/(J15))+(J14*(J17-J20/J16-(J19*15/60)))+(J19*J13)</f>
        <v>454035.71428571432</v>
      </c>
      <c r="K22" s="407">
        <f t="shared" si="0"/>
        <v>240859.25</v>
      </c>
      <c r="L22" s="407">
        <f t="shared" si="0"/>
        <v>313422.96289561683</v>
      </c>
      <c r="M22" s="407">
        <f t="shared" si="0"/>
        <v>196473.78571930021</v>
      </c>
      <c r="N22" s="408"/>
      <c r="O22" s="409"/>
    </row>
    <row r="23" spans="1:15" x14ac:dyDescent="0.2">
      <c r="A23" s="393" t="s">
        <v>1462</v>
      </c>
      <c r="B23" s="410">
        <f>B17-(B12/60)</f>
        <v>13.75</v>
      </c>
      <c r="C23" s="410">
        <f>C17-(C12/60)</f>
        <v>13.75</v>
      </c>
      <c r="D23" s="410">
        <f>D17-(D12/60)</f>
        <v>11.844727777777779</v>
      </c>
      <c r="E23" s="410">
        <f>E17-(E12/60)</f>
        <v>11.849838235294119</v>
      </c>
      <c r="F23" s="411"/>
      <c r="I23" s="393" t="s">
        <v>1463</v>
      </c>
      <c r="J23" s="407">
        <f t="shared" ref="J23:M23" si="1">J22/100000*J18</f>
        <v>1657.2303571428572</v>
      </c>
      <c r="K23" s="407">
        <f t="shared" si="1"/>
        <v>879.13626250000004</v>
      </c>
      <c r="L23" s="407">
        <f t="shared" si="1"/>
        <v>1101.5052908250548</v>
      </c>
      <c r="M23" s="407">
        <f t="shared" si="1"/>
        <v>690.49476298363402</v>
      </c>
      <c r="N23" s="408"/>
      <c r="O23" s="409"/>
    </row>
    <row r="24" spans="1:15" x14ac:dyDescent="0.2">
      <c r="A24" s="393" t="s">
        <v>1464</v>
      </c>
      <c r="B24" s="410">
        <f>B23-(B20/B16)</f>
        <v>11.637323943661972</v>
      </c>
      <c r="C24" s="410">
        <f>C23-(C20/C16)</f>
        <v>11.637323943661972</v>
      </c>
      <c r="D24" s="410">
        <f>D23-(D20/D16)</f>
        <v>10.248053161786087</v>
      </c>
      <c r="E24" s="410">
        <f>E23-(E20/E16)</f>
        <v>10.067120114488748</v>
      </c>
      <c r="F24" s="411"/>
      <c r="I24" s="397" t="s">
        <v>1465</v>
      </c>
      <c r="J24" s="412"/>
      <c r="K24" s="413">
        <f>J23-K23</f>
        <v>778.09409464285716</v>
      </c>
      <c r="L24" s="412"/>
      <c r="M24" s="413">
        <f>L23-M23</f>
        <v>411.01052784142075</v>
      </c>
      <c r="N24" s="408"/>
      <c r="O24" s="409"/>
    </row>
    <row r="25" spans="1:15" x14ac:dyDescent="0.2">
      <c r="A25" s="393"/>
      <c r="F25" s="404"/>
    </row>
    <row r="26" spans="1:15" x14ac:dyDescent="0.2">
      <c r="A26" s="393" t="s">
        <v>1466</v>
      </c>
      <c r="B26" s="410">
        <f>B20*$B$21/B15</f>
        <v>33.4</v>
      </c>
      <c r="C26" s="410">
        <f>C20*$C$21/C15</f>
        <v>29.47058823529412</v>
      </c>
      <c r="D26" s="410">
        <f>D20*$B$21/D15</f>
        <v>22.10499997548791</v>
      </c>
      <c r="E26" s="410">
        <f>E20*$C$21/E15</f>
        <v>21.452467147067104</v>
      </c>
      <c r="F26" s="411"/>
      <c r="I26" s="414" t="s">
        <v>1467</v>
      </c>
      <c r="J26" s="415">
        <f>J20*J21/J15</f>
        <v>244285.71428571429</v>
      </c>
      <c r="K26" s="415">
        <f>K20*K21/K15</f>
        <v>150000</v>
      </c>
      <c r="L26" s="415">
        <f>L20*L21/L15</f>
        <v>170596.77126791221</v>
      </c>
      <c r="M26" s="415">
        <f>M20*M21/M15</f>
        <v>118491.40756229314</v>
      </c>
    </row>
    <row r="27" spans="1:15" x14ac:dyDescent="0.2">
      <c r="A27" s="381" t="s">
        <v>1468</v>
      </c>
      <c r="B27" s="410">
        <f>B24*B14</f>
        <v>13.964788732394366</v>
      </c>
      <c r="C27" s="410">
        <f>C24*C14</f>
        <v>10.008098591549295</v>
      </c>
      <c r="D27" s="410">
        <f>D24*D14</f>
        <v>8.944273065092192</v>
      </c>
      <c r="E27" s="410">
        <f>E24*E14</f>
        <v>6.8693290192982062</v>
      </c>
      <c r="F27" s="411"/>
      <c r="I27" s="416" t="s">
        <v>1469</v>
      </c>
      <c r="J27" s="417">
        <f>J14*(J17-(J20/J16)-(J12/60))</f>
        <v>191250</v>
      </c>
      <c r="K27" s="417">
        <f>K14*(K17-(K20/K16)-(K12/60))</f>
        <v>74859.25</v>
      </c>
      <c r="L27" s="417">
        <f>L14*(L17-(L20/L16)-(L12/60))</f>
        <v>128123.75039963439</v>
      </c>
      <c r="M27" s="417">
        <f>M14*(M17-(M20/M16)-(M12/60))</f>
        <v>68715.640593905933</v>
      </c>
    </row>
    <row r="28" spans="1:15" x14ac:dyDescent="0.2">
      <c r="A28" s="381" t="s">
        <v>1470</v>
      </c>
      <c r="B28" s="410">
        <f>B13</f>
        <v>2.4</v>
      </c>
      <c r="C28" s="410">
        <f>C13</f>
        <v>1.9</v>
      </c>
      <c r="D28" s="410">
        <f>D13</f>
        <v>1.7513333333333336</v>
      </c>
      <c r="E28" s="410">
        <f>E13</f>
        <v>1.5594117647058823</v>
      </c>
      <c r="F28" s="411"/>
      <c r="I28" s="416" t="s">
        <v>1471</v>
      </c>
      <c r="J28" s="417">
        <f>J13</f>
        <v>18500</v>
      </c>
      <c r="K28" s="417">
        <f>K13</f>
        <v>16000</v>
      </c>
      <c r="L28" s="417">
        <f>L13</f>
        <v>16415.416666666668</v>
      </c>
      <c r="M28" s="417">
        <f>M13</f>
        <v>10169.336681013865</v>
      </c>
    </row>
    <row r="29" spans="1:15" x14ac:dyDescent="0.2">
      <c r="F29" s="404"/>
      <c r="I29" s="416" t="s">
        <v>1472</v>
      </c>
      <c r="J29" s="417">
        <f>SUM(J26:J28)</f>
        <v>454035.71428571432</v>
      </c>
      <c r="K29" s="417">
        <f t="shared" ref="K29:M29" si="2">SUM(K26:K28)</f>
        <v>240859.25</v>
      </c>
      <c r="L29" s="417">
        <f t="shared" si="2"/>
        <v>315135.93833421328</v>
      </c>
      <c r="M29" s="417">
        <f t="shared" si="2"/>
        <v>197376.38483721294</v>
      </c>
    </row>
    <row r="30" spans="1:15" x14ac:dyDescent="0.2">
      <c r="A30" s="381" t="s">
        <v>1473</v>
      </c>
      <c r="B30" s="410">
        <f>SUM(B28,B26:B27)</f>
        <v>49.764788732394365</v>
      </c>
      <c r="C30" s="410">
        <f>SUM(C28,C26:C27)</f>
        <v>41.378686826843413</v>
      </c>
      <c r="D30" s="410">
        <f>SUM(D28,D26:D27)</f>
        <v>32.800606373913439</v>
      </c>
      <c r="E30" s="410">
        <f>SUM(E28,E26:E27)</f>
        <v>29.881207931071192</v>
      </c>
      <c r="F30" s="411"/>
    </row>
    <row r="31" spans="1:15" x14ac:dyDescent="0.2">
      <c r="A31" s="381" t="s">
        <v>1474</v>
      </c>
      <c r="B31" s="410">
        <f>B30/B17</f>
        <v>3.5546277665995976</v>
      </c>
      <c r="C31" s="410">
        <f>C30/C17</f>
        <v>2.9556204876316725</v>
      </c>
      <c r="D31" s="410">
        <f>D30/D17</f>
        <v>2.7336686216408741</v>
      </c>
      <c r="E31" s="410">
        <f>E30/E17</f>
        <v>2.490360073430248</v>
      </c>
      <c r="F31" s="411"/>
    </row>
    <row r="32" spans="1:15" x14ac:dyDescent="0.2">
      <c r="A32" s="381" t="s">
        <v>1475</v>
      </c>
      <c r="B32" s="412"/>
      <c r="C32" s="418">
        <f>(B30-C30)*C18</f>
        <v>3060.9271955260974</v>
      </c>
      <c r="D32" s="412"/>
      <c r="E32" s="418">
        <f>(D30-E30)*E18</f>
        <v>1026.0042216141444</v>
      </c>
      <c r="F32" s="408"/>
      <c r="I32" s="393" t="s">
        <v>1476</v>
      </c>
      <c r="J32" s="419">
        <f>(J20*J21/(J15))*J18/100000</f>
        <v>891.64285714285711</v>
      </c>
      <c r="K32" s="419">
        <f>(K20*K21/(K15))*K18/100000</f>
        <v>547.5</v>
      </c>
      <c r="L32" s="419">
        <f>(L20*L21/(L15))*L18/100000</f>
        <v>599.55162319060867</v>
      </c>
      <c r="M32" s="419">
        <f>(M20*M21/(M15))*M18/100000</f>
        <v>416.43059953664635</v>
      </c>
    </row>
    <row r="33" spans="1:15" x14ac:dyDescent="0.2">
      <c r="A33" s="381" t="s">
        <v>1477</v>
      </c>
      <c r="C33" s="401">
        <v>0.9</v>
      </c>
      <c r="E33" s="401">
        <v>0.9</v>
      </c>
      <c r="F33" s="420"/>
      <c r="G33" s="409"/>
      <c r="I33" s="381" t="s">
        <v>1478</v>
      </c>
      <c r="J33" s="419">
        <f>(J14*(J17-J20/J16-(J19*15/60)))*J18/100000</f>
        <v>698.0625</v>
      </c>
      <c r="K33" s="419">
        <f>(K14*(K17-K20/K16-(K19*15/60)))*K18/100000</f>
        <v>273.23626250000001</v>
      </c>
      <c r="L33" s="419">
        <f>(L14*(L17-L20/L16-(L19*15/60)))*L18/100000</f>
        <v>444.26271818268833</v>
      </c>
      <c r="M33" s="419">
        <f>(M14*(M17-M20/M16-(M19*15/60)))*M18/100000</f>
        <v>238.32466926688605</v>
      </c>
    </row>
    <row r="34" spans="1:15" x14ac:dyDescent="0.2">
      <c r="A34" s="381" t="s">
        <v>1479</v>
      </c>
      <c r="C34" s="410">
        <f>(B31-C31)*C33</f>
        <v>0.53910655107113259</v>
      </c>
      <c r="E34" s="410">
        <f>(D31-E31)*E33</f>
        <v>0.21897769338956349</v>
      </c>
      <c r="F34" s="411"/>
      <c r="I34" s="381" t="s">
        <v>1480</v>
      </c>
      <c r="J34" s="419">
        <f>(J19*J13)*J18/100000</f>
        <v>67.525000000000006</v>
      </c>
      <c r="K34" s="419">
        <f>(K19*K13)*K18/100000</f>
        <v>58.4</v>
      </c>
      <c r="L34" s="419">
        <f>(L19*L13)*L18/100000</f>
        <v>57.690949451757568</v>
      </c>
      <c r="M34" s="419">
        <f>(M19*M13)*M18/100000</f>
        <v>35.739494180101524</v>
      </c>
    </row>
    <row r="35" spans="1:15" x14ac:dyDescent="0.2">
      <c r="F35" s="404"/>
    </row>
    <row r="36" spans="1:15" x14ac:dyDescent="0.2">
      <c r="A36" s="381" t="s">
        <v>1481</v>
      </c>
      <c r="C36" s="401">
        <v>0.3</v>
      </c>
      <c r="E36" s="401">
        <v>0</v>
      </c>
      <c r="F36" s="420"/>
      <c r="G36" s="409"/>
      <c r="I36" s="381" t="s">
        <v>1481</v>
      </c>
      <c r="K36" s="401">
        <v>0.3</v>
      </c>
      <c r="M36" s="401">
        <v>0</v>
      </c>
      <c r="N36" s="420"/>
      <c r="O36" s="409"/>
    </row>
    <row r="37" spans="1:15" x14ac:dyDescent="0.2">
      <c r="A37" s="412" t="s">
        <v>1479</v>
      </c>
      <c r="B37" s="412"/>
      <c r="C37" s="421">
        <f>C34*(1-C36)</f>
        <v>0.37737458574979277</v>
      </c>
      <c r="D37" s="412"/>
      <c r="E37" s="421">
        <f>E34*(1-E36)</f>
        <v>0.21897769338956349</v>
      </c>
      <c r="F37" s="411"/>
      <c r="I37" s="397" t="s">
        <v>1465</v>
      </c>
      <c r="K37" s="422">
        <f>(1-K36)*K24</f>
        <v>544.66586625000002</v>
      </c>
      <c r="M37" s="422">
        <f>(1-M36)*M24</f>
        <v>411.01052784142075</v>
      </c>
      <c r="N37" s="398"/>
    </row>
    <row r="38" spans="1:15" x14ac:dyDescent="0.2">
      <c r="A38" s="412" t="s">
        <v>1475</v>
      </c>
      <c r="C38" s="422">
        <f>(1-C36)*C32</f>
        <v>2142.649036868268</v>
      </c>
      <c r="E38" s="422">
        <f>(1-E36)*E32</f>
        <v>1026.0042216141444</v>
      </c>
      <c r="F38" s="408"/>
      <c r="N38" s="402"/>
    </row>
    <row r="39" spans="1:15" x14ac:dyDescent="0.2">
      <c r="F39" s="402"/>
    </row>
  </sheetData>
  <mergeCells count="4">
    <mergeCell ref="B9:C9"/>
    <mergeCell ref="D9:E9"/>
    <mergeCell ref="J9:K9"/>
    <mergeCell ref="L9:M9"/>
  </mergeCells>
  <conditionalFormatting sqref="F2">
    <cfRule type="cellIs" dxfId="15" priority="6" operator="equal">
      <formula>TRUE</formula>
    </cfRule>
  </conditionalFormatting>
  <conditionalFormatting sqref="G2">
    <cfRule type="cellIs" dxfId="14" priority="5" operator="equal">
      <formula>TRUE</formula>
    </cfRule>
  </conditionalFormatting>
  <conditionalFormatting sqref="F39">
    <cfRule type="cellIs" dxfId="13" priority="3" operator="lessThan">
      <formula>0</formula>
    </cfRule>
    <cfRule type="cellIs" dxfId="12" priority="4" operator="greaterThan">
      <formula>0</formula>
    </cfRule>
  </conditionalFormatting>
  <conditionalFormatting sqref="N38">
    <cfRule type="cellIs" dxfId="11" priority="1" operator="lessThan">
      <formula>0</formula>
    </cfRule>
    <cfRule type="cellIs" dxfId="10" priority="2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D9FD-4F0C-4CC4-8C32-585C8ED2E894}">
  <sheetPr filterMode="1"/>
  <dimension ref="A1:X200"/>
  <sheetViews>
    <sheetView workbookViewId="0">
      <pane xSplit="5" ySplit="9" topLeftCell="F138" activePane="bottomRight" state="frozen"/>
      <selection pane="topRight" activeCell="F1" sqref="F1"/>
      <selection pane="bottomLeft" activeCell="A10" sqref="A10"/>
      <selection pane="bottomRight" activeCell="J191" sqref="J191"/>
    </sheetView>
  </sheetViews>
  <sheetFormatPr defaultRowHeight="15" x14ac:dyDescent="0.25"/>
  <cols>
    <col min="4" max="4" width="26.85546875" customWidth="1"/>
    <col min="5" max="5" width="28.140625" customWidth="1"/>
    <col min="6" max="6" width="8.140625" bestFit="1" customWidth="1"/>
    <col min="7" max="7" width="6.28515625" bestFit="1" customWidth="1"/>
    <col min="8" max="8" width="8.85546875" bestFit="1" customWidth="1"/>
    <col min="9" max="9" width="8.140625" bestFit="1" customWidth="1"/>
    <col min="10" max="11" width="8.7109375" bestFit="1" customWidth="1"/>
    <col min="12" max="12" width="8.85546875" bestFit="1" customWidth="1"/>
    <col min="13" max="14" width="12" bestFit="1" customWidth="1"/>
    <col min="15" max="15" width="9.28515625" bestFit="1" customWidth="1"/>
    <col min="16" max="17" width="12" bestFit="1" customWidth="1"/>
  </cols>
  <sheetData>
    <row r="1" spans="1:24" x14ac:dyDescent="0.25">
      <c r="C1" s="169"/>
    </row>
    <row r="2" spans="1:24" x14ac:dyDescent="0.25">
      <c r="C2" s="169"/>
      <c r="E2" s="169" t="s">
        <v>1483</v>
      </c>
      <c r="F2">
        <f>SUM(C8:C1048576)</f>
        <v>6273</v>
      </c>
    </row>
    <row r="3" spans="1:24" x14ac:dyDescent="0.25">
      <c r="C3" s="169"/>
    </row>
    <row r="4" spans="1:24" ht="15.75" thickBot="1" x14ac:dyDescent="0.3">
      <c r="A4">
        <f>SUM(A6:A200)</f>
        <v>4711</v>
      </c>
      <c r="B4">
        <f>SUM(B6:B200)</f>
        <v>1562</v>
      </c>
      <c r="C4">
        <f>SUM(C6:C200)</f>
        <v>6273</v>
      </c>
      <c r="M4" s="584" t="s">
        <v>1484</v>
      </c>
      <c r="N4" s="584"/>
      <c r="O4" s="584"/>
      <c r="P4" s="584"/>
      <c r="T4" s="585" t="s">
        <v>1485</v>
      </c>
      <c r="U4" s="585"/>
      <c r="V4" s="585"/>
      <c r="W4" s="585"/>
      <c r="X4" s="585"/>
    </row>
    <row r="5" spans="1:24" ht="65.25" thickTop="1" thickBot="1" x14ac:dyDescent="0.3">
      <c r="A5" s="29" t="s">
        <v>997</v>
      </c>
      <c r="B5" s="29" t="s">
        <v>998</v>
      </c>
      <c r="C5" s="423" t="s">
        <v>1486</v>
      </c>
      <c r="D5" s="424" t="s">
        <v>11</v>
      </c>
      <c r="E5" s="425" t="s">
        <v>12</v>
      </c>
      <c r="F5" s="426" t="s">
        <v>13</v>
      </c>
      <c r="G5" s="426" t="s">
        <v>14</v>
      </c>
      <c r="H5" s="426" t="s">
        <v>15</v>
      </c>
      <c r="I5" s="426" t="s">
        <v>17</v>
      </c>
      <c r="J5" s="426" t="s">
        <v>18</v>
      </c>
      <c r="K5" s="426" t="s">
        <v>19</v>
      </c>
      <c r="L5" s="426" t="s">
        <v>20</v>
      </c>
      <c r="M5" s="427" t="s">
        <v>17</v>
      </c>
      <c r="N5" s="427" t="s">
        <v>18</v>
      </c>
      <c r="O5" s="427" t="s">
        <v>19</v>
      </c>
      <c r="P5" s="427" t="s">
        <v>20</v>
      </c>
      <c r="Q5" s="428" t="s">
        <v>1487</v>
      </c>
      <c r="R5" t="s">
        <v>1488</v>
      </c>
      <c r="T5" s="437" t="s">
        <v>17</v>
      </c>
      <c r="U5" s="437" t="s">
        <v>18</v>
      </c>
      <c r="V5" s="437" t="s">
        <v>19</v>
      </c>
      <c r="W5" s="437" t="s">
        <v>20</v>
      </c>
      <c r="X5" s="438" t="s">
        <v>1487</v>
      </c>
    </row>
    <row r="6" spans="1:24" ht="15.75" hidden="1" thickTop="1" x14ac:dyDescent="0.25">
      <c r="C6" s="429">
        <f t="shared" ref="C6:C37" si="0">SUM(A6:B6)</f>
        <v>0</v>
      </c>
      <c r="D6" s="430" t="s">
        <v>23</v>
      </c>
      <c r="E6" s="431" t="s">
        <v>24</v>
      </c>
      <c r="F6" s="431">
        <v>1</v>
      </c>
      <c r="G6" s="431">
        <v>13</v>
      </c>
      <c r="H6" s="431">
        <v>62</v>
      </c>
      <c r="I6" s="432">
        <v>13442</v>
      </c>
      <c r="J6" s="432">
        <v>4072</v>
      </c>
      <c r="K6" s="433">
        <v>0.66</v>
      </c>
      <c r="L6" s="431">
        <v>82</v>
      </c>
      <c r="M6">
        <f t="shared" ref="M6:M37" si="1">I6*$R6</f>
        <v>0</v>
      </c>
      <c r="N6">
        <f t="shared" ref="N6:N37" si="2">J6*$R6</f>
        <v>0</v>
      </c>
      <c r="O6" s="434">
        <f t="shared" ref="O6:O37" si="3">K6*$R6</f>
        <v>0</v>
      </c>
      <c r="P6">
        <f t="shared" ref="P6:P37" si="4">L6*$R6</f>
        <v>0</v>
      </c>
      <c r="Q6">
        <f t="shared" ref="Q6:Q37" si="5">$R6*G6</f>
        <v>0</v>
      </c>
      <c r="R6" s="435">
        <f t="shared" ref="R6:R37" si="6">C6/$F$2</f>
        <v>0</v>
      </c>
      <c r="T6" s="215">
        <f>SUM(M6:M200)</f>
        <v>10169.336681013865</v>
      </c>
      <c r="U6" s="215">
        <f t="shared" ref="U6:X6" si="7">SUM(N6:N200)</f>
        <v>6769.4933843456083</v>
      </c>
      <c r="V6" s="436">
        <f t="shared" si="7"/>
        <v>0.53270365056591751</v>
      </c>
      <c r="W6" s="215">
        <f t="shared" si="7"/>
        <v>63.962378447313867</v>
      </c>
      <c r="X6" s="215">
        <f t="shared" si="7"/>
        <v>14.111748764546467</v>
      </c>
    </row>
    <row r="7" spans="1:24" ht="15.75" thickTop="1" x14ac:dyDescent="0.25">
      <c r="C7" s="429">
        <f t="shared" si="0"/>
        <v>0</v>
      </c>
      <c r="D7" s="430" t="s">
        <v>23</v>
      </c>
      <c r="E7" s="431" t="s">
        <v>27</v>
      </c>
      <c r="F7" s="431">
        <v>1</v>
      </c>
      <c r="G7" s="431">
        <v>22</v>
      </c>
      <c r="H7" s="431">
        <v>73</v>
      </c>
      <c r="I7" s="432">
        <v>16936</v>
      </c>
      <c r="J7" s="432">
        <v>4825</v>
      </c>
      <c r="K7" s="433">
        <v>0.71</v>
      </c>
      <c r="L7" s="431">
        <v>134</v>
      </c>
      <c r="M7">
        <f t="shared" si="1"/>
        <v>0</v>
      </c>
      <c r="N7">
        <f t="shared" si="2"/>
        <v>0</v>
      </c>
      <c r="O7" s="434">
        <f t="shared" si="3"/>
        <v>0</v>
      </c>
      <c r="P7">
        <f t="shared" si="4"/>
        <v>0</v>
      </c>
      <c r="Q7">
        <f t="shared" si="5"/>
        <v>0</v>
      </c>
      <c r="R7" s="435">
        <f t="shared" si="6"/>
        <v>0</v>
      </c>
    </row>
    <row r="8" spans="1:24" hidden="1" x14ac:dyDescent="0.25">
      <c r="A8">
        <v>1</v>
      </c>
      <c r="C8" s="429">
        <f t="shared" si="0"/>
        <v>1</v>
      </c>
      <c r="D8" s="430" t="s">
        <v>28</v>
      </c>
      <c r="E8" s="431" t="s">
        <v>29</v>
      </c>
      <c r="F8" s="431">
        <v>1</v>
      </c>
      <c r="G8" s="431">
        <v>14</v>
      </c>
      <c r="H8" s="431">
        <v>35</v>
      </c>
      <c r="I8" s="432">
        <v>9329</v>
      </c>
      <c r="J8" s="432">
        <v>7899</v>
      </c>
      <c r="K8" s="433">
        <v>0.52</v>
      </c>
      <c r="L8" s="431">
        <v>63</v>
      </c>
      <c r="M8">
        <f t="shared" si="1"/>
        <v>1.4871672246134224</v>
      </c>
      <c r="N8">
        <f t="shared" si="2"/>
        <v>1.2592061214729793</v>
      </c>
      <c r="O8" s="434">
        <f t="shared" si="3"/>
        <v>8.289494659652478E-5</v>
      </c>
      <c r="P8">
        <f t="shared" si="4"/>
        <v>1.0043041606886656E-2</v>
      </c>
      <c r="Q8">
        <f t="shared" si="5"/>
        <v>2.2317870237525904E-3</v>
      </c>
      <c r="R8" s="435">
        <f t="shared" si="6"/>
        <v>1.5941335883947074E-4</v>
      </c>
    </row>
    <row r="9" spans="1:24" hidden="1" x14ac:dyDescent="0.25">
      <c r="A9">
        <v>58</v>
      </c>
      <c r="C9" s="429">
        <f t="shared" si="0"/>
        <v>58</v>
      </c>
      <c r="D9" s="430" t="s">
        <v>28</v>
      </c>
      <c r="E9" s="431" t="s">
        <v>30</v>
      </c>
      <c r="F9" s="431">
        <v>1</v>
      </c>
      <c r="G9" s="431">
        <v>14</v>
      </c>
      <c r="H9" s="431">
        <v>50</v>
      </c>
      <c r="I9" s="432">
        <v>11903</v>
      </c>
      <c r="J9" s="432">
        <v>7966</v>
      </c>
      <c r="K9" s="433">
        <v>0.5</v>
      </c>
      <c r="L9" s="431">
        <v>58</v>
      </c>
      <c r="M9">
        <f t="shared" si="1"/>
        <v>110.05483819544078</v>
      </c>
      <c r="N9">
        <f t="shared" si="2"/>
        <v>73.653435357882998</v>
      </c>
      <c r="O9" s="434">
        <f t="shared" si="3"/>
        <v>4.6229874063446518E-3</v>
      </c>
      <c r="P9">
        <f t="shared" si="4"/>
        <v>0.53626653913597966</v>
      </c>
      <c r="Q9">
        <f t="shared" si="5"/>
        <v>0.12944364737765024</v>
      </c>
      <c r="R9" s="435">
        <f t="shared" si="6"/>
        <v>9.2459748126893036E-3</v>
      </c>
    </row>
    <row r="10" spans="1:24" hidden="1" x14ac:dyDescent="0.25">
      <c r="C10" s="429">
        <f t="shared" si="0"/>
        <v>0</v>
      </c>
      <c r="D10" s="430" t="s">
        <v>31</v>
      </c>
      <c r="E10" s="431" t="s">
        <v>32</v>
      </c>
      <c r="F10" s="431">
        <v>1</v>
      </c>
      <c r="G10" s="431">
        <v>14</v>
      </c>
      <c r="H10" s="431">
        <v>50</v>
      </c>
      <c r="I10" s="432">
        <v>13456</v>
      </c>
      <c r="J10" s="432">
        <v>4632</v>
      </c>
      <c r="K10" s="433">
        <v>0.51</v>
      </c>
      <c r="L10" s="431">
        <v>67</v>
      </c>
      <c r="M10">
        <f t="shared" si="1"/>
        <v>0</v>
      </c>
      <c r="N10">
        <f t="shared" si="2"/>
        <v>0</v>
      </c>
      <c r="O10" s="434">
        <f t="shared" si="3"/>
        <v>0</v>
      </c>
      <c r="P10">
        <f t="shared" si="4"/>
        <v>0</v>
      </c>
      <c r="Q10">
        <f t="shared" si="5"/>
        <v>0</v>
      </c>
      <c r="R10" s="435">
        <f t="shared" si="6"/>
        <v>0</v>
      </c>
    </row>
    <row r="11" spans="1:24" hidden="1" x14ac:dyDescent="0.25">
      <c r="C11" s="429">
        <f t="shared" si="0"/>
        <v>0</v>
      </c>
      <c r="D11" s="430" t="s">
        <v>33</v>
      </c>
      <c r="E11" s="431" t="s">
        <v>34</v>
      </c>
      <c r="F11" s="431">
        <v>1</v>
      </c>
      <c r="G11" s="431">
        <v>18</v>
      </c>
      <c r="H11" s="431">
        <v>70</v>
      </c>
      <c r="I11" s="432">
        <v>12529</v>
      </c>
      <c r="J11" s="432">
        <v>5100</v>
      </c>
      <c r="K11" s="433">
        <v>0.61</v>
      </c>
      <c r="L11" s="431">
        <v>56</v>
      </c>
      <c r="M11">
        <f t="shared" si="1"/>
        <v>0</v>
      </c>
      <c r="N11">
        <f t="shared" si="2"/>
        <v>0</v>
      </c>
      <c r="O11" s="434">
        <f t="shared" si="3"/>
        <v>0</v>
      </c>
      <c r="P11">
        <f t="shared" si="4"/>
        <v>0</v>
      </c>
      <c r="Q11">
        <f t="shared" si="5"/>
        <v>0</v>
      </c>
      <c r="R11" s="435">
        <f t="shared" si="6"/>
        <v>0</v>
      </c>
    </row>
    <row r="12" spans="1:24" hidden="1" x14ac:dyDescent="0.25">
      <c r="A12">
        <v>258</v>
      </c>
      <c r="B12">
        <v>20</v>
      </c>
      <c r="C12" s="429">
        <f t="shared" si="0"/>
        <v>278</v>
      </c>
      <c r="D12" s="430" t="s">
        <v>35</v>
      </c>
      <c r="E12" s="431" t="s">
        <v>36</v>
      </c>
      <c r="F12" s="431">
        <v>2</v>
      </c>
      <c r="G12" s="431">
        <v>13</v>
      </c>
      <c r="H12" s="431">
        <v>31</v>
      </c>
      <c r="I12" s="432">
        <v>9265</v>
      </c>
      <c r="J12" s="432">
        <v>3832</v>
      </c>
      <c r="K12" s="433">
        <v>0.6</v>
      </c>
      <c r="L12" s="431">
        <v>66</v>
      </c>
      <c r="M12">
        <f t="shared" si="1"/>
        <v>410.59620596205957</v>
      </c>
      <c r="N12">
        <f t="shared" si="2"/>
        <v>169.82241351825283</v>
      </c>
      <c r="O12" s="434">
        <f t="shared" si="3"/>
        <v>2.6590148254423719E-2</v>
      </c>
      <c r="P12">
        <f t="shared" si="4"/>
        <v>2.9249163079866092</v>
      </c>
      <c r="Q12">
        <f t="shared" si="5"/>
        <v>0.57611987884584726</v>
      </c>
      <c r="R12" s="435">
        <f t="shared" si="6"/>
        <v>4.4316913757372865E-2</v>
      </c>
    </row>
    <row r="13" spans="1:24" hidden="1" x14ac:dyDescent="0.25">
      <c r="B13">
        <v>7</v>
      </c>
      <c r="C13" s="429">
        <f t="shared" si="0"/>
        <v>7</v>
      </c>
      <c r="D13" s="430" t="s">
        <v>35</v>
      </c>
      <c r="E13" s="431" t="s">
        <v>37</v>
      </c>
      <c r="F13" s="431">
        <v>3</v>
      </c>
      <c r="G13" s="431">
        <v>13</v>
      </c>
      <c r="H13" s="431">
        <v>31</v>
      </c>
      <c r="I13" s="432">
        <v>9265</v>
      </c>
      <c r="J13" s="432">
        <v>3832</v>
      </c>
      <c r="K13" s="433">
        <v>0.6</v>
      </c>
      <c r="L13" s="431">
        <v>66</v>
      </c>
      <c r="M13">
        <f t="shared" si="1"/>
        <v>10.338753387533876</v>
      </c>
      <c r="N13">
        <f t="shared" si="2"/>
        <v>4.276103937509963</v>
      </c>
      <c r="O13" s="434">
        <f t="shared" si="3"/>
        <v>6.6953610712577709E-4</v>
      </c>
      <c r="P13">
        <f t="shared" si="4"/>
        <v>7.364897178383549E-2</v>
      </c>
      <c r="Q13">
        <f t="shared" si="5"/>
        <v>1.4506615654391838E-2</v>
      </c>
      <c r="R13" s="435">
        <f t="shared" si="6"/>
        <v>1.1158935118762952E-3</v>
      </c>
    </row>
    <row r="14" spans="1:24" hidden="1" x14ac:dyDescent="0.25">
      <c r="C14" s="429">
        <f t="shared" si="0"/>
        <v>0</v>
      </c>
      <c r="D14" s="430" t="s">
        <v>35</v>
      </c>
      <c r="E14" s="431" t="s">
        <v>38</v>
      </c>
      <c r="F14" s="431">
        <v>4</v>
      </c>
      <c r="G14" s="431">
        <v>13</v>
      </c>
      <c r="H14" s="431">
        <v>31</v>
      </c>
      <c r="I14" s="432">
        <v>9265</v>
      </c>
      <c r="J14" s="432">
        <v>3832</v>
      </c>
      <c r="K14" s="433">
        <v>0.6</v>
      </c>
      <c r="L14" s="431">
        <v>66</v>
      </c>
      <c r="M14">
        <f t="shared" si="1"/>
        <v>0</v>
      </c>
      <c r="N14">
        <f t="shared" si="2"/>
        <v>0</v>
      </c>
      <c r="O14" s="434">
        <f t="shared" si="3"/>
        <v>0</v>
      </c>
      <c r="P14">
        <f t="shared" si="4"/>
        <v>0</v>
      </c>
      <c r="Q14">
        <f t="shared" si="5"/>
        <v>0</v>
      </c>
      <c r="R14" s="435">
        <f t="shared" si="6"/>
        <v>0</v>
      </c>
    </row>
    <row r="15" spans="1:24" hidden="1" x14ac:dyDescent="0.25">
      <c r="C15" s="429">
        <f t="shared" si="0"/>
        <v>0</v>
      </c>
      <c r="D15" s="430" t="s">
        <v>35</v>
      </c>
      <c r="E15" s="431" t="s">
        <v>39</v>
      </c>
      <c r="F15" s="431">
        <v>5</v>
      </c>
      <c r="G15" s="431">
        <v>13</v>
      </c>
      <c r="H15" s="431">
        <v>31</v>
      </c>
      <c r="I15" s="432">
        <v>9265</v>
      </c>
      <c r="J15" s="432">
        <v>3832</v>
      </c>
      <c r="K15" s="433">
        <v>0.6</v>
      </c>
      <c r="L15" s="431">
        <v>66</v>
      </c>
      <c r="M15">
        <f t="shared" si="1"/>
        <v>0</v>
      </c>
      <c r="N15">
        <f t="shared" si="2"/>
        <v>0</v>
      </c>
      <c r="O15" s="434">
        <f t="shared" si="3"/>
        <v>0</v>
      </c>
      <c r="P15">
        <f t="shared" si="4"/>
        <v>0</v>
      </c>
      <c r="Q15">
        <f t="shared" si="5"/>
        <v>0</v>
      </c>
      <c r="R15" s="435">
        <f t="shared" si="6"/>
        <v>0</v>
      </c>
    </row>
    <row r="16" spans="1:24" hidden="1" x14ac:dyDescent="0.25">
      <c r="A16">
        <v>81</v>
      </c>
      <c r="C16" s="429">
        <f t="shared" si="0"/>
        <v>81</v>
      </c>
      <c r="D16" s="430" t="s">
        <v>35</v>
      </c>
      <c r="E16" s="431" t="s">
        <v>40</v>
      </c>
      <c r="F16" s="431">
        <v>2</v>
      </c>
      <c r="G16" s="431">
        <v>13</v>
      </c>
      <c r="H16" s="431">
        <v>31</v>
      </c>
      <c r="I16" s="432">
        <v>9556</v>
      </c>
      <c r="J16" s="432">
        <v>4382</v>
      </c>
      <c r="K16" s="433">
        <v>0.56000000000000005</v>
      </c>
      <c r="L16" s="431">
        <v>68</v>
      </c>
      <c r="M16">
        <f t="shared" si="1"/>
        <v>123.39167862266858</v>
      </c>
      <c r="N16">
        <f t="shared" si="2"/>
        <v>56.582496413199429</v>
      </c>
      <c r="O16" s="434">
        <f t="shared" si="3"/>
        <v>7.2309899569583938E-3</v>
      </c>
      <c r="P16">
        <f t="shared" si="4"/>
        <v>0.87804878048780488</v>
      </c>
      <c r="Q16">
        <f t="shared" si="5"/>
        <v>0.16786226685796271</v>
      </c>
      <c r="R16" s="435">
        <f t="shared" si="6"/>
        <v>1.2912482065997131E-2</v>
      </c>
    </row>
    <row r="17" spans="1:18" hidden="1" x14ac:dyDescent="0.25">
      <c r="B17">
        <v>11</v>
      </c>
      <c r="C17" s="429">
        <f t="shared" si="0"/>
        <v>11</v>
      </c>
      <c r="D17" s="430" t="s">
        <v>35</v>
      </c>
      <c r="E17" s="431" t="s">
        <v>41</v>
      </c>
      <c r="F17" s="431">
        <v>3</v>
      </c>
      <c r="G17" s="431">
        <v>13</v>
      </c>
      <c r="H17" s="431">
        <v>31</v>
      </c>
      <c r="I17" s="432">
        <v>9556</v>
      </c>
      <c r="J17" s="432">
        <v>4382</v>
      </c>
      <c r="K17" s="433">
        <v>0.56000000000000005</v>
      </c>
      <c r="L17" s="431">
        <v>68</v>
      </c>
      <c r="M17">
        <f t="shared" si="1"/>
        <v>16.756894627769807</v>
      </c>
      <c r="N17">
        <f t="shared" si="2"/>
        <v>7.6840427227801689</v>
      </c>
      <c r="O17" s="434">
        <f t="shared" si="3"/>
        <v>9.8198629045113993E-4</v>
      </c>
      <c r="P17">
        <f t="shared" si="4"/>
        <v>0.11924119241192412</v>
      </c>
      <c r="Q17">
        <f t="shared" si="5"/>
        <v>2.2796110314044316E-2</v>
      </c>
      <c r="R17" s="435">
        <f t="shared" si="6"/>
        <v>1.7535469472341782E-3</v>
      </c>
    </row>
    <row r="18" spans="1:18" hidden="1" x14ac:dyDescent="0.25">
      <c r="C18" s="429">
        <f t="shared" si="0"/>
        <v>0</v>
      </c>
      <c r="D18" s="430" t="s">
        <v>35</v>
      </c>
      <c r="E18" s="431" t="s">
        <v>42</v>
      </c>
      <c r="F18" s="431">
        <v>4</v>
      </c>
      <c r="G18" s="431">
        <v>13</v>
      </c>
      <c r="H18" s="431">
        <v>31</v>
      </c>
      <c r="I18" s="432">
        <v>9556</v>
      </c>
      <c r="J18" s="432">
        <v>4382</v>
      </c>
      <c r="K18" s="433">
        <v>0.56000000000000005</v>
      </c>
      <c r="L18" s="431">
        <v>68</v>
      </c>
      <c r="M18">
        <f t="shared" si="1"/>
        <v>0</v>
      </c>
      <c r="N18">
        <f t="shared" si="2"/>
        <v>0</v>
      </c>
      <c r="O18" s="434">
        <f t="shared" si="3"/>
        <v>0</v>
      </c>
      <c r="P18">
        <f t="shared" si="4"/>
        <v>0</v>
      </c>
      <c r="Q18">
        <f t="shared" si="5"/>
        <v>0</v>
      </c>
      <c r="R18" s="435">
        <f t="shared" si="6"/>
        <v>0</v>
      </c>
    </row>
    <row r="19" spans="1:18" hidden="1" x14ac:dyDescent="0.25">
      <c r="C19" s="429">
        <f t="shared" si="0"/>
        <v>0</v>
      </c>
      <c r="D19" s="430" t="s">
        <v>35</v>
      </c>
      <c r="E19" s="431" t="s">
        <v>43</v>
      </c>
      <c r="F19" s="431">
        <v>1</v>
      </c>
      <c r="G19" s="431">
        <v>14</v>
      </c>
      <c r="H19" s="431">
        <v>50</v>
      </c>
      <c r="I19" s="432">
        <v>13951</v>
      </c>
      <c r="J19" s="432">
        <v>5604</v>
      </c>
      <c r="K19" s="433">
        <v>0.55000000000000004</v>
      </c>
      <c r="L19" s="431">
        <v>69</v>
      </c>
      <c r="M19">
        <f t="shared" si="1"/>
        <v>0</v>
      </c>
      <c r="N19">
        <f t="shared" si="2"/>
        <v>0</v>
      </c>
      <c r="O19" s="434">
        <f t="shared" si="3"/>
        <v>0</v>
      </c>
      <c r="P19">
        <f t="shared" si="4"/>
        <v>0</v>
      </c>
      <c r="Q19">
        <f t="shared" si="5"/>
        <v>0</v>
      </c>
      <c r="R19" s="435">
        <f t="shared" si="6"/>
        <v>0</v>
      </c>
    </row>
    <row r="20" spans="1:18" hidden="1" x14ac:dyDescent="0.25">
      <c r="C20" s="429">
        <f t="shared" si="0"/>
        <v>0</v>
      </c>
      <c r="D20" s="430" t="s">
        <v>35</v>
      </c>
      <c r="E20" s="431" t="s">
        <v>44</v>
      </c>
      <c r="F20" s="431">
        <v>1</v>
      </c>
      <c r="G20" s="431">
        <v>14</v>
      </c>
      <c r="H20" s="431">
        <v>50</v>
      </c>
      <c r="I20" s="432">
        <v>13951</v>
      </c>
      <c r="J20" s="432">
        <v>5604</v>
      </c>
      <c r="K20" s="433">
        <v>0.55000000000000004</v>
      </c>
      <c r="L20" s="431">
        <v>69</v>
      </c>
      <c r="M20">
        <f t="shared" si="1"/>
        <v>0</v>
      </c>
      <c r="N20">
        <f t="shared" si="2"/>
        <v>0</v>
      </c>
      <c r="O20" s="434">
        <f t="shared" si="3"/>
        <v>0</v>
      </c>
      <c r="P20">
        <f t="shared" si="4"/>
        <v>0</v>
      </c>
      <c r="Q20">
        <f t="shared" si="5"/>
        <v>0</v>
      </c>
      <c r="R20" s="435">
        <f t="shared" si="6"/>
        <v>0</v>
      </c>
    </row>
    <row r="21" spans="1:18" hidden="1" x14ac:dyDescent="0.25">
      <c r="C21" s="429">
        <f t="shared" si="0"/>
        <v>0</v>
      </c>
      <c r="D21" s="430" t="s">
        <v>35</v>
      </c>
      <c r="E21" s="431" t="s">
        <v>45</v>
      </c>
      <c r="F21" s="431">
        <v>2</v>
      </c>
      <c r="G21" s="431">
        <v>14</v>
      </c>
      <c r="H21" s="431">
        <v>50</v>
      </c>
      <c r="I21" s="432">
        <v>13951</v>
      </c>
      <c r="J21" s="432">
        <v>5604</v>
      </c>
      <c r="K21" s="433">
        <v>0.55000000000000004</v>
      </c>
      <c r="L21" s="431">
        <v>69</v>
      </c>
      <c r="M21">
        <f t="shared" si="1"/>
        <v>0</v>
      </c>
      <c r="N21">
        <f t="shared" si="2"/>
        <v>0</v>
      </c>
      <c r="O21" s="434">
        <f t="shared" si="3"/>
        <v>0</v>
      </c>
      <c r="P21">
        <f t="shared" si="4"/>
        <v>0</v>
      </c>
      <c r="Q21">
        <f t="shared" si="5"/>
        <v>0</v>
      </c>
      <c r="R21" s="435">
        <f t="shared" si="6"/>
        <v>0</v>
      </c>
    </row>
    <row r="22" spans="1:18" hidden="1" x14ac:dyDescent="0.25">
      <c r="C22" s="429">
        <f t="shared" si="0"/>
        <v>0</v>
      </c>
      <c r="D22" s="430" t="s">
        <v>35</v>
      </c>
      <c r="E22" s="431" t="s">
        <v>46</v>
      </c>
      <c r="F22" s="431">
        <v>3</v>
      </c>
      <c r="G22" s="431">
        <v>14</v>
      </c>
      <c r="H22" s="431">
        <v>50</v>
      </c>
      <c r="I22" s="432">
        <v>13951</v>
      </c>
      <c r="J22" s="432">
        <v>5604</v>
      </c>
      <c r="K22" s="433">
        <v>0.55000000000000004</v>
      </c>
      <c r="L22" s="431">
        <v>69</v>
      </c>
      <c r="M22">
        <f t="shared" si="1"/>
        <v>0</v>
      </c>
      <c r="N22">
        <f t="shared" si="2"/>
        <v>0</v>
      </c>
      <c r="O22" s="434">
        <f t="shared" si="3"/>
        <v>0</v>
      </c>
      <c r="P22">
        <f t="shared" si="4"/>
        <v>0</v>
      </c>
      <c r="Q22">
        <f t="shared" si="5"/>
        <v>0</v>
      </c>
      <c r="R22" s="435">
        <f t="shared" si="6"/>
        <v>0</v>
      </c>
    </row>
    <row r="23" spans="1:18" hidden="1" x14ac:dyDescent="0.25">
      <c r="C23" s="429">
        <f t="shared" si="0"/>
        <v>0</v>
      </c>
      <c r="D23" s="430" t="s">
        <v>35</v>
      </c>
      <c r="E23" s="431" t="s">
        <v>47</v>
      </c>
      <c r="F23" s="431">
        <v>4</v>
      </c>
      <c r="G23" s="431">
        <v>14</v>
      </c>
      <c r="H23" s="431">
        <v>50</v>
      </c>
      <c r="I23" s="432">
        <v>13951</v>
      </c>
      <c r="J23" s="432">
        <v>5604</v>
      </c>
      <c r="K23" s="433">
        <v>0.55000000000000004</v>
      </c>
      <c r="L23" s="431">
        <v>69</v>
      </c>
      <c r="M23">
        <f t="shared" si="1"/>
        <v>0</v>
      </c>
      <c r="N23">
        <f t="shared" si="2"/>
        <v>0</v>
      </c>
      <c r="O23" s="434">
        <f t="shared" si="3"/>
        <v>0</v>
      </c>
      <c r="P23">
        <f t="shared" si="4"/>
        <v>0</v>
      </c>
      <c r="Q23">
        <f t="shared" si="5"/>
        <v>0</v>
      </c>
      <c r="R23" s="435">
        <f t="shared" si="6"/>
        <v>0</v>
      </c>
    </row>
    <row r="24" spans="1:18" hidden="1" x14ac:dyDescent="0.25">
      <c r="C24" s="429">
        <f t="shared" si="0"/>
        <v>0</v>
      </c>
      <c r="D24" s="430" t="s">
        <v>35</v>
      </c>
      <c r="E24" s="431" t="s">
        <v>48</v>
      </c>
      <c r="F24" s="431">
        <v>1</v>
      </c>
      <c r="G24" s="431">
        <v>14</v>
      </c>
      <c r="H24" s="431">
        <v>50</v>
      </c>
      <c r="I24" s="432">
        <v>13951</v>
      </c>
      <c r="J24" s="432">
        <v>5604</v>
      </c>
      <c r="K24" s="433">
        <v>0.55000000000000004</v>
      </c>
      <c r="L24" s="431">
        <v>69</v>
      </c>
      <c r="M24">
        <f t="shared" si="1"/>
        <v>0</v>
      </c>
      <c r="N24">
        <f t="shared" si="2"/>
        <v>0</v>
      </c>
      <c r="O24" s="434">
        <f t="shared" si="3"/>
        <v>0</v>
      </c>
      <c r="P24">
        <f t="shared" si="4"/>
        <v>0</v>
      </c>
      <c r="Q24">
        <f t="shared" si="5"/>
        <v>0</v>
      </c>
      <c r="R24" s="435">
        <f t="shared" si="6"/>
        <v>0</v>
      </c>
    </row>
    <row r="25" spans="1:18" hidden="1" x14ac:dyDescent="0.25">
      <c r="A25">
        <v>1098</v>
      </c>
      <c r="B25">
        <v>388</v>
      </c>
      <c r="C25" s="429">
        <f t="shared" si="0"/>
        <v>1486</v>
      </c>
      <c r="D25" s="430" t="s">
        <v>35</v>
      </c>
      <c r="E25" s="431" t="s">
        <v>49</v>
      </c>
      <c r="F25" s="431">
        <v>1</v>
      </c>
      <c r="G25" s="431">
        <v>14</v>
      </c>
      <c r="H25" s="431">
        <v>35</v>
      </c>
      <c r="I25" s="432">
        <v>9582</v>
      </c>
      <c r="J25" s="432">
        <v>6143</v>
      </c>
      <c r="K25" s="433">
        <v>0.52</v>
      </c>
      <c r="L25" s="431">
        <v>58</v>
      </c>
      <c r="M25">
        <f t="shared" si="1"/>
        <v>2269.8632233381159</v>
      </c>
      <c r="N25">
        <f t="shared" si="2"/>
        <v>1455.204527339391</v>
      </c>
      <c r="O25" s="434">
        <f t="shared" si="3"/>
        <v>0.12318189064243584</v>
      </c>
      <c r="P25">
        <f t="shared" si="4"/>
        <v>13.739518571656305</v>
      </c>
      <c r="Q25">
        <f t="shared" si="5"/>
        <v>3.3164355172963496</v>
      </c>
      <c r="R25" s="435">
        <f t="shared" si="6"/>
        <v>0.23688825123545354</v>
      </c>
    </row>
    <row r="26" spans="1:18" hidden="1" x14ac:dyDescent="0.25">
      <c r="C26" s="429">
        <f t="shared" si="0"/>
        <v>0</v>
      </c>
      <c r="D26" s="430" t="s">
        <v>35</v>
      </c>
      <c r="E26" s="431" t="s">
        <v>50</v>
      </c>
      <c r="F26" s="431">
        <v>2</v>
      </c>
      <c r="G26" s="431">
        <v>13</v>
      </c>
      <c r="H26" s="431">
        <v>31</v>
      </c>
      <c r="I26" s="432">
        <v>9265</v>
      </c>
      <c r="J26" s="432">
        <v>3832</v>
      </c>
      <c r="K26" s="433">
        <v>0.6</v>
      </c>
      <c r="L26" s="431">
        <v>66</v>
      </c>
      <c r="M26">
        <f t="shared" si="1"/>
        <v>0</v>
      </c>
      <c r="N26">
        <f t="shared" si="2"/>
        <v>0</v>
      </c>
      <c r="O26" s="434">
        <f t="shared" si="3"/>
        <v>0</v>
      </c>
      <c r="P26">
        <f t="shared" si="4"/>
        <v>0</v>
      </c>
      <c r="Q26">
        <f t="shared" si="5"/>
        <v>0</v>
      </c>
      <c r="R26" s="435">
        <f t="shared" si="6"/>
        <v>0</v>
      </c>
    </row>
    <row r="27" spans="1:18" hidden="1" x14ac:dyDescent="0.25">
      <c r="A27">
        <v>315</v>
      </c>
      <c r="B27">
        <v>4</v>
      </c>
      <c r="C27" s="429">
        <f t="shared" si="0"/>
        <v>319</v>
      </c>
      <c r="D27" s="430" t="s">
        <v>35</v>
      </c>
      <c r="E27" s="431" t="s">
        <v>51</v>
      </c>
      <c r="F27" s="431">
        <v>1</v>
      </c>
      <c r="G27" s="431">
        <v>13</v>
      </c>
      <c r="H27" s="431">
        <v>31</v>
      </c>
      <c r="I27" s="432">
        <v>9265</v>
      </c>
      <c r="J27" s="432">
        <v>3832</v>
      </c>
      <c r="K27" s="433">
        <v>0.6</v>
      </c>
      <c r="L27" s="431">
        <v>66</v>
      </c>
      <c r="M27">
        <f t="shared" si="1"/>
        <v>471.15176151761517</v>
      </c>
      <c r="N27">
        <f t="shared" si="2"/>
        <v>194.86816515223975</v>
      </c>
      <c r="O27" s="434">
        <f t="shared" si="3"/>
        <v>3.0511716881874699E-2</v>
      </c>
      <c r="P27">
        <f t="shared" si="4"/>
        <v>3.3562888570062173</v>
      </c>
      <c r="Q27">
        <f t="shared" si="5"/>
        <v>0.66108719910728519</v>
      </c>
      <c r="R27" s="435">
        <f t="shared" si="6"/>
        <v>5.085286146979117E-2</v>
      </c>
    </row>
    <row r="28" spans="1:18" hidden="1" x14ac:dyDescent="0.25">
      <c r="B28">
        <v>4</v>
      </c>
      <c r="C28" s="429">
        <f t="shared" si="0"/>
        <v>4</v>
      </c>
      <c r="D28" s="430" t="s">
        <v>35</v>
      </c>
      <c r="E28" s="431" t="s">
        <v>52</v>
      </c>
      <c r="F28" s="431">
        <v>3</v>
      </c>
      <c r="G28" s="431">
        <v>13</v>
      </c>
      <c r="H28" s="431">
        <v>31</v>
      </c>
      <c r="I28" s="432">
        <v>9265</v>
      </c>
      <c r="J28" s="432">
        <v>3832</v>
      </c>
      <c r="K28" s="433">
        <v>0.6</v>
      </c>
      <c r="L28" s="431">
        <v>66</v>
      </c>
      <c r="M28">
        <f t="shared" si="1"/>
        <v>5.9078590785907856</v>
      </c>
      <c r="N28">
        <f t="shared" si="2"/>
        <v>2.4434879642914074</v>
      </c>
      <c r="O28" s="434">
        <f t="shared" si="3"/>
        <v>3.8259206121472975E-4</v>
      </c>
      <c r="P28">
        <f t="shared" si="4"/>
        <v>4.2085126733620276E-2</v>
      </c>
      <c r="Q28">
        <f t="shared" si="5"/>
        <v>8.2894946596524782E-3</v>
      </c>
      <c r="R28" s="435">
        <f t="shared" si="6"/>
        <v>6.3765343535788295E-4</v>
      </c>
    </row>
    <row r="29" spans="1:18" hidden="1" x14ac:dyDescent="0.25">
      <c r="A29">
        <v>16</v>
      </c>
      <c r="B29">
        <v>82</v>
      </c>
      <c r="C29" s="429">
        <f t="shared" si="0"/>
        <v>98</v>
      </c>
      <c r="D29" s="430" t="s">
        <v>35</v>
      </c>
      <c r="E29" s="431" t="s">
        <v>53</v>
      </c>
      <c r="F29" s="431">
        <v>4</v>
      </c>
      <c r="G29" s="431">
        <v>13</v>
      </c>
      <c r="H29" s="431">
        <v>31</v>
      </c>
      <c r="I29" s="432">
        <v>9265</v>
      </c>
      <c r="J29" s="432">
        <v>3832</v>
      </c>
      <c r="K29" s="433">
        <v>0.6</v>
      </c>
      <c r="L29" s="431">
        <v>66</v>
      </c>
      <c r="M29">
        <f t="shared" si="1"/>
        <v>144.74254742547424</v>
      </c>
      <c r="N29">
        <f t="shared" si="2"/>
        <v>59.865455125139484</v>
      </c>
      <c r="O29" s="434">
        <f t="shared" si="3"/>
        <v>9.3735054997608792E-3</v>
      </c>
      <c r="P29">
        <f t="shared" si="4"/>
        <v>1.0310856049736967</v>
      </c>
      <c r="Q29">
        <f t="shared" si="5"/>
        <v>0.20309261916148572</v>
      </c>
      <c r="R29" s="435">
        <f t="shared" si="6"/>
        <v>1.5622509166268133E-2</v>
      </c>
    </row>
    <row r="30" spans="1:18" hidden="1" x14ac:dyDescent="0.25">
      <c r="C30" s="429">
        <f t="shared" si="0"/>
        <v>0</v>
      </c>
      <c r="D30" s="430" t="s">
        <v>35</v>
      </c>
      <c r="E30" s="431" t="s">
        <v>54</v>
      </c>
      <c r="F30" s="431">
        <v>5</v>
      </c>
      <c r="G30" s="431">
        <v>13</v>
      </c>
      <c r="H30" s="431">
        <v>31</v>
      </c>
      <c r="I30" s="432">
        <v>9265</v>
      </c>
      <c r="J30" s="432">
        <v>3832</v>
      </c>
      <c r="K30" s="433">
        <v>0.6</v>
      </c>
      <c r="L30" s="431">
        <v>66</v>
      </c>
      <c r="M30">
        <f t="shared" si="1"/>
        <v>0</v>
      </c>
      <c r="N30">
        <f t="shared" si="2"/>
        <v>0</v>
      </c>
      <c r="O30" s="434">
        <f t="shared" si="3"/>
        <v>0</v>
      </c>
      <c r="P30">
        <f t="shared" si="4"/>
        <v>0</v>
      </c>
      <c r="Q30">
        <f t="shared" si="5"/>
        <v>0</v>
      </c>
      <c r="R30" s="435">
        <f t="shared" si="6"/>
        <v>0</v>
      </c>
    </row>
    <row r="31" spans="1:18" hidden="1" x14ac:dyDescent="0.25">
      <c r="A31">
        <v>8</v>
      </c>
      <c r="B31">
        <v>4</v>
      </c>
      <c r="C31" s="429">
        <f t="shared" si="0"/>
        <v>12</v>
      </c>
      <c r="D31" s="430" t="s">
        <v>35</v>
      </c>
      <c r="E31" s="431" t="s">
        <v>55</v>
      </c>
      <c r="F31" s="431">
        <v>1</v>
      </c>
      <c r="G31" s="431">
        <v>14</v>
      </c>
      <c r="H31" s="431">
        <v>50</v>
      </c>
      <c r="I31" s="432">
        <v>13951</v>
      </c>
      <c r="J31" s="432">
        <v>5604</v>
      </c>
      <c r="K31" s="433">
        <v>0.55000000000000004</v>
      </c>
      <c r="L31" s="431">
        <v>69</v>
      </c>
      <c r="M31">
        <f t="shared" si="1"/>
        <v>26.687709230033477</v>
      </c>
      <c r="N31">
        <f t="shared" si="2"/>
        <v>10.720229555236729</v>
      </c>
      <c r="O31" s="434">
        <f t="shared" si="3"/>
        <v>1.0521281683405072E-3</v>
      </c>
      <c r="P31">
        <f t="shared" si="4"/>
        <v>0.13199426111908177</v>
      </c>
      <c r="Q31">
        <f t="shared" si="5"/>
        <v>2.6781444285031087E-2</v>
      </c>
      <c r="R31" s="435">
        <f t="shared" si="6"/>
        <v>1.9129603060736491E-3</v>
      </c>
    </row>
    <row r="32" spans="1:18" hidden="1" x14ac:dyDescent="0.25">
      <c r="C32" s="429">
        <f t="shared" si="0"/>
        <v>0</v>
      </c>
      <c r="D32" s="430" t="s">
        <v>35</v>
      </c>
      <c r="E32" s="431" t="s">
        <v>56</v>
      </c>
      <c r="F32" s="431">
        <v>1</v>
      </c>
      <c r="G32" s="431">
        <v>14</v>
      </c>
      <c r="H32" s="431">
        <v>50</v>
      </c>
      <c r="I32" s="432">
        <v>15300</v>
      </c>
      <c r="J32" s="432">
        <v>6400</v>
      </c>
      <c r="K32" s="433">
        <v>0.5</v>
      </c>
      <c r="L32" s="431">
        <v>57</v>
      </c>
      <c r="M32">
        <f t="shared" si="1"/>
        <v>0</v>
      </c>
      <c r="N32">
        <f t="shared" si="2"/>
        <v>0</v>
      </c>
      <c r="O32" s="434">
        <f t="shared" si="3"/>
        <v>0</v>
      </c>
      <c r="P32">
        <f t="shared" si="4"/>
        <v>0</v>
      </c>
      <c r="Q32">
        <f t="shared" si="5"/>
        <v>0</v>
      </c>
      <c r="R32" s="435">
        <f t="shared" si="6"/>
        <v>0</v>
      </c>
    </row>
    <row r="33" spans="1:18" hidden="1" x14ac:dyDescent="0.25">
      <c r="A33">
        <v>7</v>
      </c>
      <c r="C33" s="429">
        <f t="shared" si="0"/>
        <v>7</v>
      </c>
      <c r="D33" s="430" t="s">
        <v>35</v>
      </c>
      <c r="E33" s="431" t="s">
        <v>57</v>
      </c>
      <c r="F33" s="431">
        <v>1</v>
      </c>
      <c r="G33" s="431">
        <v>14</v>
      </c>
      <c r="H33" s="431">
        <v>50</v>
      </c>
      <c r="I33" s="432">
        <v>13951</v>
      </c>
      <c r="J33" s="432">
        <v>5604</v>
      </c>
      <c r="K33" s="433">
        <v>0.55000000000000004</v>
      </c>
      <c r="L33" s="431">
        <v>69</v>
      </c>
      <c r="M33">
        <f t="shared" si="1"/>
        <v>15.567830384186195</v>
      </c>
      <c r="N33">
        <f t="shared" si="2"/>
        <v>6.253467240554758</v>
      </c>
      <c r="O33" s="434">
        <f t="shared" si="3"/>
        <v>6.137414315319624E-4</v>
      </c>
      <c r="P33">
        <f t="shared" si="4"/>
        <v>7.699665231946437E-2</v>
      </c>
      <c r="Q33">
        <f t="shared" si="5"/>
        <v>1.5622509166268133E-2</v>
      </c>
      <c r="R33" s="435">
        <f t="shared" si="6"/>
        <v>1.1158935118762952E-3</v>
      </c>
    </row>
    <row r="34" spans="1:18" hidden="1" x14ac:dyDescent="0.25">
      <c r="C34" s="429">
        <f t="shared" si="0"/>
        <v>0</v>
      </c>
      <c r="D34" s="430" t="s">
        <v>35</v>
      </c>
      <c r="E34" s="431" t="s">
        <v>58</v>
      </c>
      <c r="F34" s="431">
        <v>2</v>
      </c>
      <c r="G34" s="431">
        <v>14</v>
      </c>
      <c r="H34" s="431">
        <v>50</v>
      </c>
      <c r="I34" s="432">
        <v>13951</v>
      </c>
      <c r="J34" s="432">
        <v>5604</v>
      </c>
      <c r="K34" s="433">
        <v>0.55000000000000004</v>
      </c>
      <c r="L34" s="431">
        <v>69</v>
      </c>
      <c r="M34">
        <f t="shared" si="1"/>
        <v>0</v>
      </c>
      <c r="N34">
        <f t="shared" si="2"/>
        <v>0</v>
      </c>
      <c r="O34" s="434">
        <f t="shared" si="3"/>
        <v>0</v>
      </c>
      <c r="P34">
        <f t="shared" si="4"/>
        <v>0</v>
      </c>
      <c r="Q34">
        <f t="shared" si="5"/>
        <v>0</v>
      </c>
      <c r="R34" s="435">
        <f t="shared" si="6"/>
        <v>0</v>
      </c>
    </row>
    <row r="35" spans="1:18" hidden="1" x14ac:dyDescent="0.25">
      <c r="C35" s="429">
        <f t="shared" si="0"/>
        <v>0</v>
      </c>
      <c r="D35" s="430" t="s">
        <v>35</v>
      </c>
      <c r="E35" s="431" t="s">
        <v>59</v>
      </c>
      <c r="F35" s="431">
        <v>3</v>
      </c>
      <c r="G35" s="431">
        <v>14</v>
      </c>
      <c r="H35" s="431">
        <v>50</v>
      </c>
      <c r="I35" s="432">
        <v>13951</v>
      </c>
      <c r="J35" s="432">
        <v>5604</v>
      </c>
      <c r="K35" s="433">
        <v>0.55000000000000004</v>
      </c>
      <c r="L35" s="431">
        <v>69</v>
      </c>
      <c r="M35">
        <f t="shared" si="1"/>
        <v>0</v>
      </c>
      <c r="N35">
        <f t="shared" si="2"/>
        <v>0</v>
      </c>
      <c r="O35" s="434">
        <f t="shared" si="3"/>
        <v>0</v>
      </c>
      <c r="P35">
        <f t="shared" si="4"/>
        <v>0</v>
      </c>
      <c r="Q35">
        <f t="shared" si="5"/>
        <v>0</v>
      </c>
      <c r="R35" s="435">
        <f t="shared" si="6"/>
        <v>0</v>
      </c>
    </row>
    <row r="36" spans="1:18" hidden="1" x14ac:dyDescent="0.25">
      <c r="B36">
        <v>9</v>
      </c>
      <c r="C36" s="429">
        <f t="shared" si="0"/>
        <v>9</v>
      </c>
      <c r="D36" s="430" t="s">
        <v>35</v>
      </c>
      <c r="E36" s="431" t="s">
        <v>60</v>
      </c>
      <c r="F36" s="431">
        <v>4</v>
      </c>
      <c r="G36" s="431">
        <v>14</v>
      </c>
      <c r="H36" s="431">
        <v>50</v>
      </c>
      <c r="I36" s="432">
        <v>13951</v>
      </c>
      <c r="J36" s="432">
        <v>5604</v>
      </c>
      <c r="K36" s="433">
        <v>0.55000000000000004</v>
      </c>
      <c r="L36" s="431">
        <v>69</v>
      </c>
      <c r="M36">
        <f t="shared" si="1"/>
        <v>20.015781922525107</v>
      </c>
      <c r="N36">
        <f t="shared" si="2"/>
        <v>8.0401721664275474</v>
      </c>
      <c r="O36" s="434">
        <f t="shared" si="3"/>
        <v>7.8909612625538026E-4</v>
      </c>
      <c r="P36">
        <f t="shared" si="4"/>
        <v>9.8995695839311337E-2</v>
      </c>
      <c r="Q36">
        <f t="shared" si="5"/>
        <v>2.0086083213773316E-2</v>
      </c>
      <c r="R36" s="435">
        <f t="shared" si="6"/>
        <v>1.4347202295552368E-3</v>
      </c>
    </row>
    <row r="37" spans="1:18" hidden="1" x14ac:dyDescent="0.25">
      <c r="C37" s="429">
        <f t="shared" si="0"/>
        <v>0</v>
      </c>
      <c r="D37" s="430" t="s">
        <v>35</v>
      </c>
      <c r="E37" s="431" t="s">
        <v>61</v>
      </c>
      <c r="F37" s="431">
        <v>5</v>
      </c>
      <c r="G37" s="431">
        <v>14</v>
      </c>
      <c r="H37" s="431">
        <v>50</v>
      </c>
      <c r="I37" s="432">
        <v>13951</v>
      </c>
      <c r="J37" s="432">
        <v>5604</v>
      </c>
      <c r="K37" s="433">
        <v>0.55000000000000004</v>
      </c>
      <c r="L37" s="431">
        <v>69</v>
      </c>
      <c r="M37">
        <f t="shared" si="1"/>
        <v>0</v>
      </c>
      <c r="N37">
        <f t="shared" si="2"/>
        <v>0</v>
      </c>
      <c r="O37" s="434">
        <f t="shared" si="3"/>
        <v>0</v>
      </c>
      <c r="P37">
        <f t="shared" si="4"/>
        <v>0</v>
      </c>
      <c r="Q37">
        <f t="shared" si="5"/>
        <v>0</v>
      </c>
      <c r="R37" s="435">
        <f t="shared" si="6"/>
        <v>0</v>
      </c>
    </row>
    <row r="38" spans="1:18" hidden="1" x14ac:dyDescent="0.25">
      <c r="A38">
        <v>65</v>
      </c>
      <c r="C38" s="429">
        <f t="shared" ref="C38:C69" si="8">SUM(A38:B38)</f>
        <v>65</v>
      </c>
      <c r="D38" s="430" t="s">
        <v>35</v>
      </c>
      <c r="E38" s="431" t="s">
        <v>62</v>
      </c>
      <c r="F38" s="431">
        <v>1</v>
      </c>
      <c r="G38" s="431">
        <v>14</v>
      </c>
      <c r="H38" s="431">
        <v>50</v>
      </c>
      <c r="I38" s="432">
        <v>13951</v>
      </c>
      <c r="J38" s="432">
        <v>5604</v>
      </c>
      <c r="K38" s="433">
        <v>0.55000000000000004</v>
      </c>
      <c r="L38" s="431">
        <v>69</v>
      </c>
      <c r="M38">
        <f t="shared" ref="M38:M69" si="9">I38*$R38</f>
        <v>144.55842499601465</v>
      </c>
      <c r="N38">
        <f t="shared" ref="N38:N69" si="10">J38*$R38</f>
        <v>58.06791009086561</v>
      </c>
      <c r="O38" s="434">
        <f t="shared" ref="O38:O69" si="11">K38*$R38</f>
        <v>5.6990275785110791E-3</v>
      </c>
      <c r="P38">
        <f t="shared" ref="P38:P69" si="12">L38*$R38</f>
        <v>0.7149689143950263</v>
      </c>
      <c r="Q38">
        <f t="shared" ref="Q38:Q69" si="13">$R38*G38</f>
        <v>0.14506615654391838</v>
      </c>
      <c r="R38" s="435">
        <f t="shared" ref="R38:R69" si="14">C38/$F$2</f>
        <v>1.0361868324565598E-2</v>
      </c>
    </row>
    <row r="39" spans="1:18" hidden="1" x14ac:dyDescent="0.25">
      <c r="A39">
        <v>45</v>
      </c>
      <c r="B39">
        <v>16</v>
      </c>
      <c r="C39" s="429">
        <f t="shared" si="8"/>
        <v>61</v>
      </c>
      <c r="D39" s="430" t="s">
        <v>35</v>
      </c>
      <c r="E39" s="431" t="s">
        <v>63</v>
      </c>
      <c r="F39" s="431">
        <v>1</v>
      </c>
      <c r="G39" s="431">
        <v>14</v>
      </c>
      <c r="H39" s="431">
        <v>50</v>
      </c>
      <c r="I39" s="432">
        <v>11117</v>
      </c>
      <c r="J39" s="432">
        <v>8386</v>
      </c>
      <c r="K39" s="433">
        <v>0.52</v>
      </c>
      <c r="L39" s="431">
        <v>72</v>
      </c>
      <c r="M39">
        <f t="shared" si="9"/>
        <v>108.10409692332219</v>
      </c>
      <c r="N39">
        <f t="shared" si="10"/>
        <v>81.547266060895907</v>
      </c>
      <c r="O39" s="434">
        <f t="shared" si="11"/>
        <v>5.0565917423880122E-3</v>
      </c>
      <c r="P39">
        <f t="shared" si="12"/>
        <v>0.70014347202295557</v>
      </c>
      <c r="Q39">
        <f t="shared" si="13"/>
        <v>0.13613900844890803</v>
      </c>
      <c r="R39" s="435">
        <f t="shared" si="14"/>
        <v>9.7242148892077163E-3</v>
      </c>
    </row>
    <row r="40" spans="1:18" hidden="1" x14ac:dyDescent="0.25">
      <c r="C40" s="429">
        <f t="shared" si="8"/>
        <v>0</v>
      </c>
      <c r="D40" s="430" t="s">
        <v>35</v>
      </c>
      <c r="E40" s="431" t="s">
        <v>64</v>
      </c>
      <c r="F40" s="431">
        <v>1</v>
      </c>
      <c r="G40" s="431">
        <v>18</v>
      </c>
      <c r="H40" s="431">
        <v>80</v>
      </c>
      <c r="I40" s="432">
        <v>16362</v>
      </c>
      <c r="J40" s="432">
        <v>10242</v>
      </c>
      <c r="K40" s="433">
        <v>0.52</v>
      </c>
      <c r="L40" s="431">
        <v>107</v>
      </c>
      <c r="M40">
        <f t="shared" si="9"/>
        <v>0</v>
      </c>
      <c r="N40">
        <f t="shared" si="10"/>
        <v>0</v>
      </c>
      <c r="O40" s="434">
        <f t="shared" si="11"/>
        <v>0</v>
      </c>
      <c r="P40">
        <f t="shared" si="12"/>
        <v>0</v>
      </c>
      <c r="Q40">
        <f t="shared" si="13"/>
        <v>0</v>
      </c>
      <c r="R40" s="435">
        <f t="shared" si="14"/>
        <v>0</v>
      </c>
    </row>
    <row r="41" spans="1:18" hidden="1" x14ac:dyDescent="0.25">
      <c r="C41" s="429">
        <f t="shared" si="8"/>
        <v>0</v>
      </c>
      <c r="D41" s="430" t="s">
        <v>35</v>
      </c>
      <c r="E41" s="431" t="s">
        <v>65</v>
      </c>
      <c r="F41" s="431">
        <v>1</v>
      </c>
      <c r="G41" s="431">
        <v>14</v>
      </c>
      <c r="H41" s="431">
        <v>50</v>
      </c>
      <c r="I41" s="432">
        <v>13951</v>
      </c>
      <c r="J41" s="432">
        <v>5604</v>
      </c>
      <c r="K41" s="433">
        <v>0.55000000000000004</v>
      </c>
      <c r="L41" s="431">
        <v>69</v>
      </c>
      <c r="M41">
        <f t="shared" si="9"/>
        <v>0</v>
      </c>
      <c r="N41">
        <f t="shared" si="10"/>
        <v>0</v>
      </c>
      <c r="O41" s="434">
        <f t="shared" si="11"/>
        <v>0</v>
      </c>
      <c r="P41">
        <f t="shared" si="12"/>
        <v>0</v>
      </c>
      <c r="Q41">
        <f t="shared" si="13"/>
        <v>0</v>
      </c>
      <c r="R41" s="435">
        <f t="shared" si="14"/>
        <v>0</v>
      </c>
    </row>
    <row r="42" spans="1:18" hidden="1" x14ac:dyDescent="0.25">
      <c r="C42" s="429">
        <f t="shared" si="8"/>
        <v>0</v>
      </c>
      <c r="D42" s="430" t="s">
        <v>35</v>
      </c>
      <c r="E42" s="431" t="s">
        <v>66</v>
      </c>
      <c r="F42" s="431">
        <v>1</v>
      </c>
      <c r="G42" s="431">
        <v>14</v>
      </c>
      <c r="H42" s="431">
        <v>50</v>
      </c>
      <c r="I42" s="432">
        <v>15300</v>
      </c>
      <c r="J42" s="432">
        <v>6400</v>
      </c>
      <c r="K42" s="433">
        <v>0.5</v>
      </c>
      <c r="L42" s="431">
        <v>57</v>
      </c>
      <c r="M42">
        <f t="shared" si="9"/>
        <v>0</v>
      </c>
      <c r="N42">
        <f t="shared" si="10"/>
        <v>0</v>
      </c>
      <c r="O42" s="434">
        <f t="shared" si="11"/>
        <v>0</v>
      </c>
      <c r="P42">
        <f t="shared" si="12"/>
        <v>0</v>
      </c>
      <c r="Q42">
        <f t="shared" si="13"/>
        <v>0</v>
      </c>
      <c r="R42" s="435">
        <f t="shared" si="14"/>
        <v>0</v>
      </c>
    </row>
    <row r="43" spans="1:18" hidden="1" x14ac:dyDescent="0.25">
      <c r="C43" s="429">
        <f t="shared" si="8"/>
        <v>0</v>
      </c>
      <c r="D43" s="430" t="s">
        <v>35</v>
      </c>
      <c r="E43" s="431" t="s">
        <v>67</v>
      </c>
      <c r="F43" s="431">
        <v>1</v>
      </c>
      <c r="G43" s="431">
        <v>14</v>
      </c>
      <c r="H43" s="431">
        <v>50</v>
      </c>
      <c r="I43" s="432">
        <v>13951</v>
      </c>
      <c r="J43" s="432">
        <v>5604</v>
      </c>
      <c r="K43" s="433">
        <v>0.55000000000000004</v>
      </c>
      <c r="L43" s="431">
        <v>69</v>
      </c>
      <c r="M43">
        <f t="shared" si="9"/>
        <v>0</v>
      </c>
      <c r="N43">
        <f t="shared" si="10"/>
        <v>0</v>
      </c>
      <c r="O43" s="434">
        <f t="shared" si="11"/>
        <v>0</v>
      </c>
      <c r="P43">
        <f t="shared" si="12"/>
        <v>0</v>
      </c>
      <c r="Q43">
        <f t="shared" si="13"/>
        <v>0</v>
      </c>
      <c r="R43" s="435">
        <f t="shared" si="14"/>
        <v>0</v>
      </c>
    </row>
    <row r="44" spans="1:18" hidden="1" x14ac:dyDescent="0.25">
      <c r="A44">
        <v>34</v>
      </c>
      <c r="B44">
        <v>2</v>
      </c>
      <c r="C44" s="429">
        <f t="shared" si="8"/>
        <v>36</v>
      </c>
      <c r="D44" s="430" t="s">
        <v>35</v>
      </c>
      <c r="E44" s="431" t="s">
        <v>68</v>
      </c>
      <c r="F44" s="431">
        <v>1</v>
      </c>
      <c r="G44" s="431">
        <v>14</v>
      </c>
      <c r="H44" s="431">
        <v>50</v>
      </c>
      <c r="I44" s="432">
        <v>13951</v>
      </c>
      <c r="J44" s="432">
        <v>5604</v>
      </c>
      <c r="K44" s="433">
        <v>0.55000000000000004</v>
      </c>
      <c r="L44" s="431">
        <v>69</v>
      </c>
      <c r="M44">
        <f t="shared" si="9"/>
        <v>80.06312769010043</v>
      </c>
      <c r="N44">
        <f t="shared" si="10"/>
        <v>32.16068866571019</v>
      </c>
      <c r="O44" s="434">
        <f t="shared" si="11"/>
        <v>3.1563845050215211E-3</v>
      </c>
      <c r="P44">
        <f t="shared" si="12"/>
        <v>0.39598278335724535</v>
      </c>
      <c r="Q44">
        <f t="shared" si="13"/>
        <v>8.0344332855093265E-2</v>
      </c>
      <c r="R44" s="435">
        <f t="shared" si="14"/>
        <v>5.7388809182209472E-3</v>
      </c>
    </row>
    <row r="45" spans="1:18" hidden="1" x14ac:dyDescent="0.25">
      <c r="C45" s="429">
        <f t="shared" si="8"/>
        <v>0</v>
      </c>
      <c r="D45" s="430" t="s">
        <v>35</v>
      </c>
      <c r="E45" s="431" t="s">
        <v>69</v>
      </c>
      <c r="F45" s="431">
        <v>2</v>
      </c>
      <c r="G45" s="431">
        <v>14</v>
      </c>
      <c r="H45" s="431">
        <v>50</v>
      </c>
      <c r="I45" s="432">
        <v>13951</v>
      </c>
      <c r="J45" s="432">
        <v>5604</v>
      </c>
      <c r="K45" s="433">
        <v>0.55000000000000004</v>
      </c>
      <c r="L45" s="431">
        <v>69</v>
      </c>
      <c r="M45">
        <f t="shared" si="9"/>
        <v>0</v>
      </c>
      <c r="N45">
        <f t="shared" si="10"/>
        <v>0</v>
      </c>
      <c r="O45" s="434">
        <f t="shared" si="11"/>
        <v>0</v>
      </c>
      <c r="P45">
        <f t="shared" si="12"/>
        <v>0</v>
      </c>
      <c r="Q45">
        <f t="shared" si="13"/>
        <v>0</v>
      </c>
      <c r="R45" s="435">
        <f t="shared" si="14"/>
        <v>0</v>
      </c>
    </row>
    <row r="46" spans="1:18" hidden="1" x14ac:dyDescent="0.25">
      <c r="C46" s="429">
        <f t="shared" si="8"/>
        <v>0</v>
      </c>
      <c r="D46" s="430" t="s">
        <v>35</v>
      </c>
      <c r="E46" s="431" t="s">
        <v>70</v>
      </c>
      <c r="F46" s="431">
        <v>3</v>
      </c>
      <c r="G46" s="431">
        <v>14</v>
      </c>
      <c r="H46" s="431">
        <v>50</v>
      </c>
      <c r="I46" s="432">
        <v>13951</v>
      </c>
      <c r="J46" s="432">
        <v>5604</v>
      </c>
      <c r="K46" s="433">
        <v>0.55000000000000004</v>
      </c>
      <c r="L46" s="431">
        <v>69</v>
      </c>
      <c r="M46">
        <f t="shared" si="9"/>
        <v>0</v>
      </c>
      <c r="N46">
        <f t="shared" si="10"/>
        <v>0</v>
      </c>
      <c r="O46" s="434">
        <f t="shared" si="11"/>
        <v>0</v>
      </c>
      <c r="P46">
        <f t="shared" si="12"/>
        <v>0</v>
      </c>
      <c r="Q46">
        <f t="shared" si="13"/>
        <v>0</v>
      </c>
      <c r="R46" s="435">
        <f t="shared" si="14"/>
        <v>0</v>
      </c>
    </row>
    <row r="47" spans="1:18" hidden="1" x14ac:dyDescent="0.25">
      <c r="B47">
        <v>4</v>
      </c>
      <c r="C47" s="429">
        <f t="shared" si="8"/>
        <v>4</v>
      </c>
      <c r="D47" s="430" t="s">
        <v>35</v>
      </c>
      <c r="E47" s="431" t="s">
        <v>71</v>
      </c>
      <c r="F47" s="431">
        <v>4</v>
      </c>
      <c r="G47" s="431">
        <v>14</v>
      </c>
      <c r="H47" s="431">
        <v>50</v>
      </c>
      <c r="I47" s="432">
        <v>13951</v>
      </c>
      <c r="J47" s="432">
        <v>5604</v>
      </c>
      <c r="K47" s="433">
        <v>0.55000000000000004</v>
      </c>
      <c r="L47" s="431">
        <v>69</v>
      </c>
      <c r="M47">
        <f t="shared" si="9"/>
        <v>8.8959030766778255</v>
      </c>
      <c r="N47">
        <f t="shared" si="10"/>
        <v>3.5734098517455761</v>
      </c>
      <c r="O47" s="434">
        <f t="shared" si="11"/>
        <v>3.5070938944683567E-4</v>
      </c>
      <c r="P47">
        <f t="shared" si="12"/>
        <v>4.3998087039693927E-2</v>
      </c>
      <c r="Q47">
        <f t="shared" si="13"/>
        <v>8.9271480950103618E-3</v>
      </c>
      <c r="R47" s="435">
        <f t="shared" si="14"/>
        <v>6.3765343535788295E-4</v>
      </c>
    </row>
    <row r="48" spans="1:18" hidden="1" x14ac:dyDescent="0.25">
      <c r="C48" s="429">
        <f t="shared" si="8"/>
        <v>0</v>
      </c>
      <c r="D48" s="430" t="s">
        <v>35</v>
      </c>
      <c r="E48" s="431" t="s">
        <v>72</v>
      </c>
      <c r="F48" s="431">
        <v>5</v>
      </c>
      <c r="G48" s="431">
        <v>14</v>
      </c>
      <c r="H48" s="431">
        <v>50</v>
      </c>
      <c r="I48" s="432">
        <v>13951</v>
      </c>
      <c r="J48" s="432">
        <v>5604</v>
      </c>
      <c r="K48" s="433">
        <v>0.55000000000000004</v>
      </c>
      <c r="L48" s="431">
        <v>69</v>
      </c>
      <c r="M48">
        <f t="shared" si="9"/>
        <v>0</v>
      </c>
      <c r="N48">
        <f t="shared" si="10"/>
        <v>0</v>
      </c>
      <c r="O48" s="434">
        <f t="shared" si="11"/>
        <v>0</v>
      </c>
      <c r="P48">
        <f t="shared" si="12"/>
        <v>0</v>
      </c>
      <c r="Q48">
        <f t="shared" si="13"/>
        <v>0</v>
      </c>
      <c r="R48" s="435">
        <f t="shared" si="14"/>
        <v>0</v>
      </c>
    </row>
    <row r="49" spans="1:18" hidden="1" x14ac:dyDescent="0.25">
      <c r="C49" s="429">
        <f t="shared" si="8"/>
        <v>0</v>
      </c>
      <c r="D49" s="430" t="s">
        <v>35</v>
      </c>
      <c r="E49" s="431" t="s">
        <v>73</v>
      </c>
      <c r="F49" s="431">
        <v>1</v>
      </c>
      <c r="G49" s="431">
        <v>14</v>
      </c>
      <c r="H49" s="431">
        <v>50</v>
      </c>
      <c r="I49" s="432">
        <v>15300</v>
      </c>
      <c r="J49" s="432">
        <v>6400</v>
      </c>
      <c r="K49" s="433">
        <v>0.5</v>
      </c>
      <c r="L49" s="431">
        <v>57</v>
      </c>
      <c r="M49">
        <f t="shared" si="9"/>
        <v>0</v>
      </c>
      <c r="N49">
        <f t="shared" si="10"/>
        <v>0</v>
      </c>
      <c r="O49" s="434">
        <f t="shared" si="11"/>
        <v>0</v>
      </c>
      <c r="P49">
        <f t="shared" si="12"/>
        <v>0</v>
      </c>
      <c r="Q49">
        <f t="shared" si="13"/>
        <v>0</v>
      </c>
      <c r="R49" s="435">
        <f t="shared" si="14"/>
        <v>0</v>
      </c>
    </row>
    <row r="50" spans="1:18" hidden="1" x14ac:dyDescent="0.25">
      <c r="C50" s="429">
        <f t="shared" si="8"/>
        <v>0</v>
      </c>
      <c r="D50" s="430" t="s">
        <v>35</v>
      </c>
      <c r="E50" s="431" t="s">
        <v>74</v>
      </c>
      <c r="F50" s="431">
        <v>1</v>
      </c>
      <c r="G50" s="431">
        <v>14</v>
      </c>
      <c r="H50" s="431">
        <v>50</v>
      </c>
      <c r="I50" s="432">
        <v>11117</v>
      </c>
      <c r="J50" s="432">
        <v>8386</v>
      </c>
      <c r="K50" s="433">
        <v>0.52</v>
      </c>
      <c r="L50" s="431">
        <v>72</v>
      </c>
      <c r="M50">
        <f t="shared" si="9"/>
        <v>0</v>
      </c>
      <c r="N50">
        <f t="shared" si="10"/>
        <v>0</v>
      </c>
      <c r="O50" s="434">
        <f t="shared" si="11"/>
        <v>0</v>
      </c>
      <c r="P50">
        <f t="shared" si="12"/>
        <v>0</v>
      </c>
      <c r="Q50">
        <f t="shared" si="13"/>
        <v>0</v>
      </c>
      <c r="R50" s="435">
        <f t="shared" si="14"/>
        <v>0</v>
      </c>
    </row>
    <row r="51" spans="1:18" hidden="1" x14ac:dyDescent="0.25">
      <c r="C51" s="429">
        <f t="shared" si="8"/>
        <v>0</v>
      </c>
      <c r="D51" s="430" t="s">
        <v>35</v>
      </c>
      <c r="E51" s="431" t="s">
        <v>75</v>
      </c>
      <c r="F51" s="431">
        <v>2</v>
      </c>
      <c r="G51" s="431">
        <v>14</v>
      </c>
      <c r="H51" s="431">
        <v>50</v>
      </c>
      <c r="I51" s="432">
        <v>11117</v>
      </c>
      <c r="J51" s="432">
        <v>8386</v>
      </c>
      <c r="K51" s="433">
        <v>0.52</v>
      </c>
      <c r="L51" s="431">
        <v>72</v>
      </c>
      <c r="M51">
        <f t="shared" si="9"/>
        <v>0</v>
      </c>
      <c r="N51">
        <f t="shared" si="10"/>
        <v>0</v>
      </c>
      <c r="O51" s="434">
        <f t="shared" si="11"/>
        <v>0</v>
      </c>
      <c r="P51">
        <f t="shared" si="12"/>
        <v>0</v>
      </c>
      <c r="Q51">
        <f t="shared" si="13"/>
        <v>0</v>
      </c>
      <c r="R51" s="435">
        <f t="shared" si="14"/>
        <v>0</v>
      </c>
    </row>
    <row r="52" spans="1:18" hidden="1" x14ac:dyDescent="0.25">
      <c r="B52">
        <v>1</v>
      </c>
      <c r="C52" s="429">
        <f t="shared" si="8"/>
        <v>1</v>
      </c>
      <c r="D52" s="430" t="s">
        <v>76</v>
      </c>
      <c r="E52" s="431" t="s">
        <v>77</v>
      </c>
      <c r="F52" s="431">
        <v>1</v>
      </c>
      <c r="G52" s="431">
        <v>13</v>
      </c>
      <c r="H52" s="431">
        <v>45</v>
      </c>
      <c r="I52" s="432">
        <v>7998</v>
      </c>
      <c r="J52" s="432">
        <v>3835</v>
      </c>
      <c r="K52" s="433">
        <v>0.54</v>
      </c>
      <c r="L52" s="431">
        <v>39</v>
      </c>
      <c r="M52">
        <f t="shared" si="9"/>
        <v>1.274988043998087</v>
      </c>
      <c r="N52">
        <f t="shared" si="10"/>
        <v>0.61135023114937026</v>
      </c>
      <c r="O52" s="434">
        <f t="shared" si="11"/>
        <v>8.6083213773314204E-5</v>
      </c>
      <c r="P52">
        <f t="shared" si="12"/>
        <v>6.2171209947393591E-3</v>
      </c>
      <c r="Q52">
        <f t="shared" si="13"/>
        <v>2.0723736649131195E-3</v>
      </c>
      <c r="R52" s="435">
        <f t="shared" si="14"/>
        <v>1.5941335883947074E-4</v>
      </c>
    </row>
    <row r="53" spans="1:18" x14ac:dyDescent="0.25">
      <c r="C53" s="429">
        <f t="shared" si="8"/>
        <v>0</v>
      </c>
      <c r="D53" s="430" t="s">
        <v>76</v>
      </c>
      <c r="E53" s="431" t="s">
        <v>78</v>
      </c>
      <c r="F53" s="431">
        <v>1</v>
      </c>
      <c r="G53" s="431">
        <v>18.5</v>
      </c>
      <c r="H53" s="431">
        <v>75</v>
      </c>
      <c r="I53" s="432">
        <v>11519</v>
      </c>
      <c r="J53" s="432">
        <v>5645</v>
      </c>
      <c r="K53" s="433">
        <v>0.61</v>
      </c>
      <c r="L53" s="431">
        <v>80</v>
      </c>
      <c r="M53">
        <f t="shared" si="9"/>
        <v>0</v>
      </c>
      <c r="N53">
        <f t="shared" si="10"/>
        <v>0</v>
      </c>
      <c r="O53" s="434">
        <f t="shared" si="11"/>
        <v>0</v>
      </c>
      <c r="P53">
        <f t="shared" si="12"/>
        <v>0</v>
      </c>
      <c r="Q53">
        <f t="shared" si="13"/>
        <v>0</v>
      </c>
      <c r="R53" s="435">
        <f t="shared" si="14"/>
        <v>0</v>
      </c>
    </row>
    <row r="54" spans="1:18" hidden="1" x14ac:dyDescent="0.25">
      <c r="C54" s="429">
        <f t="shared" si="8"/>
        <v>0</v>
      </c>
      <c r="D54" s="430" t="s">
        <v>79</v>
      </c>
      <c r="E54" s="431" t="s">
        <v>80</v>
      </c>
      <c r="F54" s="431">
        <v>1</v>
      </c>
      <c r="G54" s="431">
        <v>12</v>
      </c>
      <c r="H54" s="431">
        <v>30</v>
      </c>
      <c r="I54" s="432">
        <v>8935</v>
      </c>
      <c r="J54" s="432">
        <v>5790</v>
      </c>
      <c r="K54" s="433">
        <v>0.54</v>
      </c>
      <c r="L54" s="431">
        <v>64</v>
      </c>
      <c r="M54">
        <f t="shared" si="9"/>
        <v>0</v>
      </c>
      <c r="N54">
        <f t="shared" si="10"/>
        <v>0</v>
      </c>
      <c r="O54" s="434">
        <f t="shared" si="11"/>
        <v>0</v>
      </c>
      <c r="P54">
        <f t="shared" si="12"/>
        <v>0</v>
      </c>
      <c r="Q54">
        <f t="shared" si="13"/>
        <v>0</v>
      </c>
      <c r="R54" s="435">
        <f t="shared" si="14"/>
        <v>0</v>
      </c>
    </row>
    <row r="55" spans="1:18" hidden="1" x14ac:dyDescent="0.25">
      <c r="A55">
        <v>24</v>
      </c>
      <c r="B55">
        <v>7</v>
      </c>
      <c r="C55" s="429">
        <f t="shared" si="8"/>
        <v>31</v>
      </c>
      <c r="D55" s="430" t="s">
        <v>79</v>
      </c>
      <c r="E55" s="431" t="s">
        <v>81</v>
      </c>
      <c r="F55" s="431">
        <v>2</v>
      </c>
      <c r="G55" s="431">
        <v>12</v>
      </c>
      <c r="H55" s="431">
        <v>30</v>
      </c>
      <c r="I55" s="432">
        <v>8935</v>
      </c>
      <c r="J55" s="432">
        <v>5790</v>
      </c>
      <c r="K55" s="433">
        <v>0.54</v>
      </c>
      <c r="L55" s="431">
        <v>64</v>
      </c>
      <c r="M55">
        <f t="shared" si="9"/>
        <v>44.155109198150811</v>
      </c>
      <c r="N55">
        <f t="shared" si="10"/>
        <v>28.613103778096608</v>
      </c>
      <c r="O55" s="434">
        <f t="shared" si="11"/>
        <v>2.6685796269727406E-3</v>
      </c>
      <c r="P55">
        <f t="shared" si="12"/>
        <v>0.31627610393750999</v>
      </c>
      <c r="Q55">
        <f t="shared" si="13"/>
        <v>5.9301769488283126E-2</v>
      </c>
      <c r="R55" s="435">
        <f t="shared" si="14"/>
        <v>4.9418141240235936E-3</v>
      </c>
    </row>
    <row r="56" spans="1:18" hidden="1" x14ac:dyDescent="0.25">
      <c r="C56" s="429">
        <f t="shared" si="8"/>
        <v>0</v>
      </c>
      <c r="D56" s="430" t="s">
        <v>79</v>
      </c>
      <c r="E56" s="431" t="s">
        <v>82</v>
      </c>
      <c r="F56" s="431">
        <v>3</v>
      </c>
      <c r="G56" s="431">
        <v>12</v>
      </c>
      <c r="H56" s="431">
        <v>30</v>
      </c>
      <c r="I56" s="432">
        <v>8935</v>
      </c>
      <c r="J56" s="432">
        <v>5790</v>
      </c>
      <c r="K56" s="433">
        <v>0.54</v>
      </c>
      <c r="L56" s="431">
        <v>64</v>
      </c>
      <c r="M56">
        <f t="shared" si="9"/>
        <v>0</v>
      </c>
      <c r="N56">
        <f t="shared" si="10"/>
        <v>0</v>
      </c>
      <c r="O56" s="434">
        <f t="shared" si="11"/>
        <v>0</v>
      </c>
      <c r="P56">
        <f t="shared" si="12"/>
        <v>0</v>
      </c>
      <c r="Q56">
        <f t="shared" si="13"/>
        <v>0</v>
      </c>
      <c r="R56" s="435">
        <f t="shared" si="14"/>
        <v>0</v>
      </c>
    </row>
    <row r="57" spans="1:18" hidden="1" x14ac:dyDescent="0.25">
      <c r="A57">
        <v>176</v>
      </c>
      <c r="C57" s="429">
        <f t="shared" si="8"/>
        <v>176</v>
      </c>
      <c r="D57" s="430" t="s">
        <v>79</v>
      </c>
      <c r="E57" s="431" t="s">
        <v>83</v>
      </c>
      <c r="F57" s="431">
        <v>4</v>
      </c>
      <c r="G57" s="431">
        <v>12</v>
      </c>
      <c r="H57" s="431">
        <v>30</v>
      </c>
      <c r="I57" s="432">
        <v>8935</v>
      </c>
      <c r="J57" s="432">
        <v>5790</v>
      </c>
      <c r="K57" s="433">
        <v>0.54</v>
      </c>
      <c r="L57" s="431">
        <v>64</v>
      </c>
      <c r="M57">
        <f t="shared" si="9"/>
        <v>250.6870715765981</v>
      </c>
      <c r="N57">
        <f t="shared" si="10"/>
        <v>162.44858919177426</v>
      </c>
      <c r="O57" s="434">
        <f t="shared" si="11"/>
        <v>1.5150645624103301E-2</v>
      </c>
      <c r="P57">
        <f t="shared" si="12"/>
        <v>1.7956320739677984</v>
      </c>
      <c r="Q57">
        <f t="shared" si="13"/>
        <v>0.33668101386896221</v>
      </c>
      <c r="R57" s="435">
        <f t="shared" si="14"/>
        <v>2.8056751155746851E-2</v>
      </c>
    </row>
    <row r="58" spans="1:18" hidden="1" x14ac:dyDescent="0.25">
      <c r="A58">
        <v>34</v>
      </c>
      <c r="C58" s="429">
        <f t="shared" si="8"/>
        <v>34</v>
      </c>
      <c r="D58" s="430" t="s">
        <v>79</v>
      </c>
      <c r="E58" s="431" t="s">
        <v>84</v>
      </c>
      <c r="F58" s="431">
        <v>1</v>
      </c>
      <c r="G58" s="431">
        <v>12</v>
      </c>
      <c r="H58" s="431">
        <v>30</v>
      </c>
      <c r="I58" s="432">
        <v>8935</v>
      </c>
      <c r="J58" s="432">
        <v>5790</v>
      </c>
      <c r="K58" s="433">
        <v>0.54</v>
      </c>
      <c r="L58" s="431">
        <v>64</v>
      </c>
      <c r="M58">
        <f t="shared" si="9"/>
        <v>48.428184281842817</v>
      </c>
      <c r="N58">
        <f t="shared" si="10"/>
        <v>31.382113821138212</v>
      </c>
      <c r="O58" s="434">
        <f t="shared" si="11"/>
        <v>2.9268292682926829E-3</v>
      </c>
      <c r="P58">
        <f t="shared" si="12"/>
        <v>0.34688346883468835</v>
      </c>
      <c r="Q58">
        <f t="shared" si="13"/>
        <v>6.5040650406504058E-2</v>
      </c>
      <c r="R58" s="435">
        <f t="shared" si="14"/>
        <v>5.4200542005420054E-3</v>
      </c>
    </row>
    <row r="59" spans="1:18" hidden="1" x14ac:dyDescent="0.25">
      <c r="C59" s="429">
        <f t="shared" si="8"/>
        <v>0</v>
      </c>
      <c r="D59" s="430" t="s">
        <v>79</v>
      </c>
      <c r="E59" s="431" t="s">
        <v>85</v>
      </c>
      <c r="F59" s="431">
        <v>2</v>
      </c>
      <c r="G59" s="431">
        <v>12</v>
      </c>
      <c r="H59" s="431">
        <v>30</v>
      </c>
      <c r="I59" s="432">
        <v>8935</v>
      </c>
      <c r="J59" s="432">
        <v>5790</v>
      </c>
      <c r="K59" s="433">
        <v>0.54</v>
      </c>
      <c r="L59" s="431">
        <v>64</v>
      </c>
      <c r="M59">
        <f t="shared" si="9"/>
        <v>0</v>
      </c>
      <c r="N59">
        <f t="shared" si="10"/>
        <v>0</v>
      </c>
      <c r="O59" s="434">
        <f t="shared" si="11"/>
        <v>0</v>
      </c>
      <c r="P59">
        <f t="shared" si="12"/>
        <v>0</v>
      </c>
      <c r="Q59">
        <f t="shared" si="13"/>
        <v>0</v>
      </c>
      <c r="R59" s="435">
        <f t="shared" si="14"/>
        <v>0</v>
      </c>
    </row>
    <row r="60" spans="1:18" hidden="1" x14ac:dyDescent="0.25">
      <c r="B60">
        <v>1</v>
      </c>
      <c r="C60" s="429">
        <f t="shared" si="8"/>
        <v>1</v>
      </c>
      <c r="D60" s="430" t="s">
        <v>79</v>
      </c>
      <c r="E60" s="431" t="s">
        <v>86</v>
      </c>
      <c r="F60" s="431">
        <v>3</v>
      </c>
      <c r="G60" s="431">
        <v>12</v>
      </c>
      <c r="H60" s="431">
        <v>30</v>
      </c>
      <c r="I60" s="432">
        <v>8935</v>
      </c>
      <c r="J60" s="432">
        <v>5790</v>
      </c>
      <c r="K60" s="433">
        <v>0.54</v>
      </c>
      <c r="L60" s="431">
        <v>64</v>
      </c>
      <c r="M60">
        <f t="shared" si="9"/>
        <v>1.4243583612306709</v>
      </c>
      <c r="N60">
        <f t="shared" si="10"/>
        <v>0.9230033476805356</v>
      </c>
      <c r="O60" s="434">
        <f t="shared" si="11"/>
        <v>8.6083213773314204E-5</v>
      </c>
      <c r="P60">
        <f t="shared" si="12"/>
        <v>1.0202454965726127E-2</v>
      </c>
      <c r="Q60">
        <f t="shared" si="13"/>
        <v>1.9129603060736489E-3</v>
      </c>
      <c r="R60" s="435">
        <f t="shared" si="14"/>
        <v>1.5941335883947074E-4</v>
      </c>
    </row>
    <row r="61" spans="1:18" hidden="1" x14ac:dyDescent="0.25">
      <c r="C61" s="429">
        <f t="shared" si="8"/>
        <v>0</v>
      </c>
      <c r="D61" s="430" t="s">
        <v>79</v>
      </c>
      <c r="E61" s="431" t="s">
        <v>87</v>
      </c>
      <c r="F61" s="431">
        <v>4</v>
      </c>
      <c r="G61" s="431">
        <v>12</v>
      </c>
      <c r="H61" s="431">
        <v>30</v>
      </c>
      <c r="I61" s="432">
        <v>8935</v>
      </c>
      <c r="J61" s="432">
        <v>5790</v>
      </c>
      <c r="K61" s="433">
        <v>0.54</v>
      </c>
      <c r="L61" s="431">
        <v>64</v>
      </c>
      <c r="M61">
        <f t="shared" si="9"/>
        <v>0</v>
      </c>
      <c r="N61">
        <f t="shared" si="10"/>
        <v>0</v>
      </c>
      <c r="O61" s="434">
        <f t="shared" si="11"/>
        <v>0</v>
      </c>
      <c r="P61">
        <f t="shared" si="12"/>
        <v>0</v>
      </c>
      <c r="Q61">
        <f t="shared" si="13"/>
        <v>0</v>
      </c>
      <c r="R61" s="435">
        <f t="shared" si="14"/>
        <v>0</v>
      </c>
    </row>
    <row r="62" spans="1:18" hidden="1" x14ac:dyDescent="0.25">
      <c r="A62">
        <v>42</v>
      </c>
      <c r="C62" s="429">
        <f t="shared" si="8"/>
        <v>42</v>
      </c>
      <c r="D62" s="430" t="s">
        <v>79</v>
      </c>
      <c r="E62" s="431" t="s">
        <v>88</v>
      </c>
      <c r="F62" s="431">
        <v>1</v>
      </c>
      <c r="G62" s="431">
        <v>12</v>
      </c>
      <c r="H62" s="431">
        <v>30</v>
      </c>
      <c r="I62" s="432">
        <v>8935</v>
      </c>
      <c r="J62" s="432">
        <v>5790</v>
      </c>
      <c r="K62" s="433">
        <v>0.54</v>
      </c>
      <c r="L62" s="431">
        <v>64</v>
      </c>
      <c r="M62">
        <f t="shared" si="9"/>
        <v>59.823051171688192</v>
      </c>
      <c r="N62">
        <f t="shared" si="10"/>
        <v>38.766140602582496</v>
      </c>
      <c r="O62" s="434">
        <f t="shared" si="11"/>
        <v>3.6154949784791969E-3</v>
      </c>
      <c r="P62">
        <f t="shared" si="12"/>
        <v>0.42850310856049739</v>
      </c>
      <c r="Q62">
        <f t="shared" si="13"/>
        <v>8.0344332855093265E-2</v>
      </c>
      <c r="R62" s="435">
        <f t="shared" si="14"/>
        <v>6.6953610712577718E-3</v>
      </c>
    </row>
    <row r="63" spans="1:18" hidden="1" x14ac:dyDescent="0.25">
      <c r="A63">
        <v>9</v>
      </c>
      <c r="B63">
        <v>1</v>
      </c>
      <c r="C63" s="429">
        <f t="shared" si="8"/>
        <v>10</v>
      </c>
      <c r="D63" s="430" t="s">
        <v>79</v>
      </c>
      <c r="E63" s="431" t="s">
        <v>89</v>
      </c>
      <c r="F63" s="431">
        <v>2</v>
      </c>
      <c r="G63" s="431">
        <v>12</v>
      </c>
      <c r="H63" s="431">
        <v>30</v>
      </c>
      <c r="I63" s="432">
        <v>8935</v>
      </c>
      <c r="J63" s="432">
        <v>5790</v>
      </c>
      <c r="K63" s="433">
        <v>0.54</v>
      </c>
      <c r="L63" s="431">
        <v>64</v>
      </c>
      <c r="M63">
        <f t="shared" si="9"/>
        <v>14.243583612306711</v>
      </c>
      <c r="N63">
        <f t="shared" si="10"/>
        <v>9.2300334768053567</v>
      </c>
      <c r="O63" s="434">
        <f t="shared" si="11"/>
        <v>8.6083213773314213E-4</v>
      </c>
      <c r="P63">
        <f t="shared" si="12"/>
        <v>0.10202454965726128</v>
      </c>
      <c r="Q63">
        <f t="shared" si="13"/>
        <v>1.9129603060736491E-2</v>
      </c>
      <c r="R63" s="435">
        <f t="shared" si="14"/>
        <v>1.5941335883947075E-3</v>
      </c>
    </row>
    <row r="64" spans="1:18" hidden="1" x14ac:dyDescent="0.25">
      <c r="B64">
        <v>48</v>
      </c>
      <c r="C64" s="429">
        <f t="shared" si="8"/>
        <v>48</v>
      </c>
      <c r="D64" s="430" t="s">
        <v>79</v>
      </c>
      <c r="E64" s="431" t="s">
        <v>90</v>
      </c>
      <c r="F64" s="431">
        <v>3</v>
      </c>
      <c r="G64" s="431">
        <v>12</v>
      </c>
      <c r="H64" s="431">
        <v>30</v>
      </c>
      <c r="I64" s="432">
        <v>8935</v>
      </c>
      <c r="J64" s="432">
        <v>5790</v>
      </c>
      <c r="K64" s="433">
        <v>0.54</v>
      </c>
      <c r="L64" s="431">
        <v>64</v>
      </c>
      <c r="M64">
        <f t="shared" si="9"/>
        <v>68.36920133907222</v>
      </c>
      <c r="N64">
        <f t="shared" si="10"/>
        <v>44.304160688665711</v>
      </c>
      <c r="O64" s="434">
        <f t="shared" si="11"/>
        <v>4.131994261119082E-3</v>
      </c>
      <c r="P64">
        <f t="shared" si="12"/>
        <v>0.48971783835485416</v>
      </c>
      <c r="Q64">
        <f t="shared" si="13"/>
        <v>9.1822094691535155E-2</v>
      </c>
      <c r="R64" s="435">
        <f t="shared" si="14"/>
        <v>7.6518412242945963E-3</v>
      </c>
    </row>
    <row r="65" spans="1:18" hidden="1" x14ac:dyDescent="0.25">
      <c r="B65">
        <v>8</v>
      </c>
      <c r="C65" s="429">
        <f t="shared" si="8"/>
        <v>8</v>
      </c>
      <c r="D65" s="430" t="s">
        <v>79</v>
      </c>
      <c r="E65" s="431" t="s">
        <v>91</v>
      </c>
      <c r="F65" s="431">
        <v>4</v>
      </c>
      <c r="G65" s="431">
        <v>12</v>
      </c>
      <c r="H65" s="431">
        <v>30</v>
      </c>
      <c r="I65" s="432">
        <v>8935</v>
      </c>
      <c r="J65" s="432">
        <v>5790</v>
      </c>
      <c r="K65" s="433">
        <v>0.54</v>
      </c>
      <c r="L65" s="431">
        <v>64</v>
      </c>
      <c r="M65">
        <f t="shared" si="9"/>
        <v>11.394866889845368</v>
      </c>
      <c r="N65">
        <f t="shared" si="10"/>
        <v>7.3840267814442848</v>
      </c>
      <c r="O65" s="434">
        <f t="shared" si="11"/>
        <v>6.8866571018651364E-4</v>
      </c>
      <c r="P65">
        <f t="shared" si="12"/>
        <v>8.1619639725809018E-2</v>
      </c>
      <c r="Q65">
        <f t="shared" si="13"/>
        <v>1.5303682448589191E-2</v>
      </c>
      <c r="R65" s="435">
        <f t="shared" si="14"/>
        <v>1.2753068707157659E-3</v>
      </c>
    </row>
    <row r="66" spans="1:18" hidden="1" x14ac:dyDescent="0.25">
      <c r="A66">
        <v>8</v>
      </c>
      <c r="C66" s="429">
        <f t="shared" si="8"/>
        <v>8</v>
      </c>
      <c r="D66" s="430" t="s">
        <v>79</v>
      </c>
      <c r="E66" s="431" t="s">
        <v>92</v>
      </c>
      <c r="F66" s="431">
        <v>1</v>
      </c>
      <c r="G66" s="431">
        <v>13</v>
      </c>
      <c r="H66" s="431">
        <v>62</v>
      </c>
      <c r="I66" s="432">
        <v>13755</v>
      </c>
      <c r="J66" s="432">
        <v>7040</v>
      </c>
      <c r="K66" s="433">
        <v>0.5</v>
      </c>
      <c r="L66" s="431">
        <v>72</v>
      </c>
      <c r="M66">
        <f t="shared" si="9"/>
        <v>17.541846006695359</v>
      </c>
      <c r="N66">
        <f t="shared" si="10"/>
        <v>8.9781603698389922</v>
      </c>
      <c r="O66" s="434">
        <f t="shared" si="11"/>
        <v>6.3765343535788295E-4</v>
      </c>
      <c r="P66">
        <f t="shared" si="12"/>
        <v>9.1822094691535142E-2</v>
      </c>
      <c r="Q66">
        <f t="shared" si="13"/>
        <v>1.6578989319304956E-2</v>
      </c>
      <c r="R66" s="435">
        <f t="shared" si="14"/>
        <v>1.2753068707157659E-3</v>
      </c>
    </row>
    <row r="67" spans="1:18" hidden="1" x14ac:dyDescent="0.25">
      <c r="C67" s="429">
        <f t="shared" si="8"/>
        <v>0</v>
      </c>
      <c r="D67" s="430" t="s">
        <v>79</v>
      </c>
      <c r="E67" s="431" t="s">
        <v>93</v>
      </c>
      <c r="F67" s="431">
        <v>2</v>
      </c>
      <c r="G67" s="431">
        <v>13</v>
      </c>
      <c r="H67" s="431">
        <v>62</v>
      </c>
      <c r="I67" s="432">
        <v>13755</v>
      </c>
      <c r="J67" s="432">
        <v>7040</v>
      </c>
      <c r="K67" s="433">
        <v>0.5</v>
      </c>
      <c r="L67" s="431">
        <v>72</v>
      </c>
      <c r="M67">
        <f t="shared" si="9"/>
        <v>0</v>
      </c>
      <c r="N67">
        <f t="shared" si="10"/>
        <v>0</v>
      </c>
      <c r="O67" s="434">
        <f t="shared" si="11"/>
        <v>0</v>
      </c>
      <c r="P67">
        <f t="shared" si="12"/>
        <v>0</v>
      </c>
      <c r="Q67">
        <f t="shared" si="13"/>
        <v>0</v>
      </c>
      <c r="R67" s="435">
        <f t="shared" si="14"/>
        <v>0</v>
      </c>
    </row>
    <row r="68" spans="1:18" hidden="1" x14ac:dyDescent="0.25">
      <c r="C68" s="429">
        <f t="shared" si="8"/>
        <v>0</v>
      </c>
      <c r="D68" s="430" t="s">
        <v>79</v>
      </c>
      <c r="E68" s="431" t="s">
        <v>94</v>
      </c>
      <c r="F68" s="431">
        <v>3</v>
      </c>
      <c r="G68" s="431">
        <v>13</v>
      </c>
      <c r="H68" s="431">
        <v>62</v>
      </c>
      <c r="I68" s="432">
        <v>13755</v>
      </c>
      <c r="J68" s="432">
        <v>7040</v>
      </c>
      <c r="K68" s="433">
        <v>0.5</v>
      </c>
      <c r="L68" s="431">
        <v>72</v>
      </c>
      <c r="M68">
        <f t="shared" si="9"/>
        <v>0</v>
      </c>
      <c r="N68">
        <f t="shared" si="10"/>
        <v>0</v>
      </c>
      <c r="O68" s="434">
        <f t="shared" si="11"/>
        <v>0</v>
      </c>
      <c r="P68">
        <f t="shared" si="12"/>
        <v>0</v>
      </c>
      <c r="Q68">
        <f t="shared" si="13"/>
        <v>0</v>
      </c>
      <c r="R68" s="435">
        <f t="shared" si="14"/>
        <v>0</v>
      </c>
    </row>
    <row r="69" spans="1:18" hidden="1" x14ac:dyDescent="0.25">
      <c r="C69" s="429">
        <f t="shared" si="8"/>
        <v>0</v>
      </c>
      <c r="D69" s="430" t="s">
        <v>79</v>
      </c>
      <c r="E69" s="431" t="s">
        <v>95</v>
      </c>
      <c r="F69" s="431">
        <v>1</v>
      </c>
      <c r="G69" s="431">
        <v>13</v>
      </c>
      <c r="H69" s="431">
        <v>62</v>
      </c>
      <c r="I69" s="432">
        <v>13755</v>
      </c>
      <c r="J69" s="432">
        <v>7040</v>
      </c>
      <c r="K69" s="433">
        <v>0.5</v>
      </c>
      <c r="L69" s="431">
        <v>72</v>
      </c>
      <c r="M69">
        <f t="shared" si="9"/>
        <v>0</v>
      </c>
      <c r="N69">
        <f t="shared" si="10"/>
        <v>0</v>
      </c>
      <c r="O69" s="434">
        <f t="shared" si="11"/>
        <v>0</v>
      </c>
      <c r="P69">
        <f t="shared" si="12"/>
        <v>0</v>
      </c>
      <c r="Q69">
        <f t="shared" si="13"/>
        <v>0</v>
      </c>
      <c r="R69" s="435">
        <f t="shared" si="14"/>
        <v>0</v>
      </c>
    </row>
    <row r="70" spans="1:18" hidden="1" x14ac:dyDescent="0.25">
      <c r="C70" s="429">
        <f t="shared" ref="C70:C101" si="15">SUM(A70:B70)</f>
        <v>0</v>
      </c>
      <c r="D70" s="430" t="s">
        <v>79</v>
      </c>
      <c r="E70" s="431" t="s">
        <v>96</v>
      </c>
      <c r="F70" s="431">
        <v>2</v>
      </c>
      <c r="G70" s="431">
        <v>13</v>
      </c>
      <c r="H70" s="431">
        <v>62</v>
      </c>
      <c r="I70" s="432">
        <v>13755</v>
      </c>
      <c r="J70" s="432">
        <v>7040</v>
      </c>
      <c r="K70" s="433">
        <v>0.5</v>
      </c>
      <c r="L70" s="431">
        <v>72</v>
      </c>
      <c r="M70">
        <f t="shared" ref="M70:M93" si="16">I70*$R70</f>
        <v>0</v>
      </c>
      <c r="N70">
        <f t="shared" ref="N70:N93" si="17">J70*$R70</f>
        <v>0</v>
      </c>
      <c r="O70" s="434">
        <f t="shared" ref="O70:O93" si="18">K70*$R70</f>
        <v>0</v>
      </c>
      <c r="P70">
        <f t="shared" ref="P70:P93" si="19">L70*$R70</f>
        <v>0</v>
      </c>
      <c r="Q70">
        <f t="shared" ref="Q70:Q101" si="20">$R70*G70</f>
        <v>0</v>
      </c>
      <c r="R70" s="435">
        <f t="shared" ref="R70:R101" si="21">C70/$F$2</f>
        <v>0</v>
      </c>
    </row>
    <row r="71" spans="1:18" hidden="1" x14ac:dyDescent="0.25">
      <c r="C71" s="429">
        <f t="shared" si="15"/>
        <v>0</v>
      </c>
      <c r="D71" s="430" t="s">
        <v>79</v>
      </c>
      <c r="E71" s="431" t="s">
        <v>97</v>
      </c>
      <c r="F71" s="431">
        <v>3</v>
      </c>
      <c r="G71" s="431">
        <v>13</v>
      </c>
      <c r="H71" s="431">
        <v>62</v>
      </c>
      <c r="I71" s="432">
        <v>13755</v>
      </c>
      <c r="J71" s="432">
        <v>7040</v>
      </c>
      <c r="K71" s="433">
        <v>0.5</v>
      </c>
      <c r="L71" s="431">
        <v>72</v>
      </c>
      <c r="M71">
        <f t="shared" si="16"/>
        <v>0</v>
      </c>
      <c r="N71">
        <f t="shared" si="17"/>
        <v>0</v>
      </c>
      <c r="O71" s="434">
        <f t="shared" si="18"/>
        <v>0</v>
      </c>
      <c r="P71">
        <f t="shared" si="19"/>
        <v>0</v>
      </c>
      <c r="Q71">
        <f t="shared" si="20"/>
        <v>0</v>
      </c>
      <c r="R71" s="435">
        <f t="shared" si="21"/>
        <v>0</v>
      </c>
    </row>
    <row r="72" spans="1:18" hidden="1" x14ac:dyDescent="0.25">
      <c r="C72" s="429">
        <f t="shared" si="15"/>
        <v>0</v>
      </c>
      <c r="D72" s="430" t="s">
        <v>98</v>
      </c>
      <c r="E72" s="431" t="s">
        <v>99</v>
      </c>
      <c r="F72" s="431">
        <v>1</v>
      </c>
      <c r="G72" s="431">
        <v>14</v>
      </c>
      <c r="H72" s="431">
        <v>38</v>
      </c>
      <c r="I72" s="432">
        <v>7999</v>
      </c>
      <c r="J72" s="432">
        <v>3971</v>
      </c>
      <c r="K72" s="433">
        <v>0.54</v>
      </c>
      <c r="L72" s="431">
        <v>58</v>
      </c>
      <c r="M72">
        <f t="shared" si="16"/>
        <v>0</v>
      </c>
      <c r="N72">
        <f t="shared" si="17"/>
        <v>0</v>
      </c>
      <c r="O72" s="434">
        <f t="shared" si="18"/>
        <v>0</v>
      </c>
      <c r="P72">
        <f t="shared" si="19"/>
        <v>0</v>
      </c>
      <c r="Q72">
        <f t="shared" si="20"/>
        <v>0</v>
      </c>
      <c r="R72" s="435">
        <f t="shared" si="21"/>
        <v>0</v>
      </c>
    </row>
    <row r="73" spans="1:18" hidden="1" x14ac:dyDescent="0.25">
      <c r="C73" s="429">
        <f t="shared" si="15"/>
        <v>0</v>
      </c>
      <c r="D73" s="430" t="s">
        <v>98</v>
      </c>
      <c r="E73" s="431" t="s">
        <v>100</v>
      </c>
      <c r="F73" s="431">
        <v>1</v>
      </c>
      <c r="G73" s="431">
        <v>18</v>
      </c>
      <c r="H73" s="431">
        <v>68</v>
      </c>
      <c r="I73" s="432">
        <v>19908</v>
      </c>
      <c r="J73" s="432">
        <v>7139</v>
      </c>
      <c r="K73" s="433">
        <v>0.51</v>
      </c>
      <c r="L73" s="431">
        <v>79</v>
      </c>
      <c r="M73">
        <f t="shared" si="16"/>
        <v>0</v>
      </c>
      <c r="N73">
        <f t="shared" si="17"/>
        <v>0</v>
      </c>
      <c r="O73" s="434">
        <f t="shared" si="18"/>
        <v>0</v>
      </c>
      <c r="P73">
        <f t="shared" si="19"/>
        <v>0</v>
      </c>
      <c r="Q73">
        <f t="shared" si="20"/>
        <v>0</v>
      </c>
      <c r="R73" s="435">
        <f t="shared" si="21"/>
        <v>0</v>
      </c>
    </row>
    <row r="74" spans="1:18" hidden="1" x14ac:dyDescent="0.25">
      <c r="C74" s="429">
        <f t="shared" si="15"/>
        <v>0</v>
      </c>
      <c r="D74" s="430" t="s">
        <v>101</v>
      </c>
      <c r="E74" s="431" t="s">
        <v>102</v>
      </c>
      <c r="F74" s="431">
        <v>1</v>
      </c>
      <c r="G74" s="431">
        <v>13</v>
      </c>
      <c r="H74" s="431">
        <v>35</v>
      </c>
      <c r="I74" s="432">
        <v>9902</v>
      </c>
      <c r="J74" s="432">
        <v>3326</v>
      </c>
      <c r="K74" s="433">
        <v>0.63</v>
      </c>
      <c r="L74" s="431">
        <v>55</v>
      </c>
      <c r="M74">
        <f t="shared" si="16"/>
        <v>0</v>
      </c>
      <c r="N74">
        <f t="shared" si="17"/>
        <v>0</v>
      </c>
      <c r="O74" s="434">
        <f t="shared" si="18"/>
        <v>0</v>
      </c>
      <c r="P74">
        <f t="shared" si="19"/>
        <v>0</v>
      </c>
      <c r="Q74">
        <f t="shared" si="20"/>
        <v>0</v>
      </c>
      <c r="R74" s="435">
        <f t="shared" si="21"/>
        <v>0</v>
      </c>
    </row>
    <row r="75" spans="1:18" hidden="1" x14ac:dyDescent="0.25">
      <c r="C75" s="429">
        <f t="shared" si="15"/>
        <v>0</v>
      </c>
      <c r="D75" s="430" t="s">
        <v>103</v>
      </c>
      <c r="E75" s="431" t="s">
        <v>104</v>
      </c>
      <c r="F75" s="431">
        <v>1</v>
      </c>
      <c r="G75" s="431">
        <v>14</v>
      </c>
      <c r="H75" s="431">
        <v>50</v>
      </c>
      <c r="I75" s="432">
        <v>11848</v>
      </c>
      <c r="J75" s="432">
        <v>3420</v>
      </c>
      <c r="K75" s="433">
        <v>0.62</v>
      </c>
      <c r="L75" s="431">
        <v>72</v>
      </c>
      <c r="M75">
        <f t="shared" si="16"/>
        <v>0</v>
      </c>
      <c r="N75">
        <f t="shared" si="17"/>
        <v>0</v>
      </c>
      <c r="O75" s="434">
        <f t="shared" si="18"/>
        <v>0</v>
      </c>
      <c r="P75">
        <f t="shared" si="19"/>
        <v>0</v>
      </c>
      <c r="Q75">
        <f t="shared" si="20"/>
        <v>0</v>
      </c>
      <c r="R75" s="435">
        <f t="shared" si="21"/>
        <v>0</v>
      </c>
    </row>
    <row r="76" spans="1:18" hidden="1" x14ac:dyDescent="0.25">
      <c r="A76">
        <v>8</v>
      </c>
      <c r="C76" s="429">
        <f t="shared" si="15"/>
        <v>8</v>
      </c>
      <c r="D76" s="430" t="s">
        <v>105</v>
      </c>
      <c r="E76" s="431">
        <v>2600530</v>
      </c>
      <c r="F76" s="431">
        <v>1</v>
      </c>
      <c r="G76" s="431">
        <v>18</v>
      </c>
      <c r="H76" s="431">
        <v>80</v>
      </c>
      <c r="I76" s="432">
        <v>16362</v>
      </c>
      <c r="J76" s="432">
        <v>10242</v>
      </c>
      <c r="K76" s="433">
        <v>0.52</v>
      </c>
      <c r="L76" s="431">
        <v>107</v>
      </c>
      <c r="M76">
        <f t="shared" si="16"/>
        <v>20.86657101865136</v>
      </c>
      <c r="N76">
        <f t="shared" si="17"/>
        <v>13.061692969870874</v>
      </c>
      <c r="O76" s="434">
        <f t="shared" si="18"/>
        <v>6.6315957277219824E-4</v>
      </c>
      <c r="P76">
        <f t="shared" si="19"/>
        <v>0.13645783516658694</v>
      </c>
      <c r="Q76">
        <f t="shared" si="20"/>
        <v>2.2955523672883785E-2</v>
      </c>
      <c r="R76" s="435">
        <f t="shared" si="21"/>
        <v>1.2753068707157659E-3</v>
      </c>
    </row>
    <row r="77" spans="1:18" hidden="1" x14ac:dyDescent="0.25">
      <c r="A77">
        <v>23</v>
      </c>
      <c r="C77" s="429">
        <f t="shared" si="15"/>
        <v>23</v>
      </c>
      <c r="D77" s="430" t="s">
        <v>105</v>
      </c>
      <c r="E77" s="431">
        <v>2600580</v>
      </c>
      <c r="F77" s="431">
        <v>2</v>
      </c>
      <c r="G77" s="431">
        <v>18</v>
      </c>
      <c r="H77" s="431">
        <v>80</v>
      </c>
      <c r="I77" s="432">
        <v>16362</v>
      </c>
      <c r="J77" s="432">
        <v>10242</v>
      </c>
      <c r="K77" s="433">
        <v>0.52</v>
      </c>
      <c r="L77" s="431">
        <v>107</v>
      </c>
      <c r="M77">
        <f t="shared" si="16"/>
        <v>59.991391678622669</v>
      </c>
      <c r="N77">
        <f t="shared" si="17"/>
        <v>37.552367288378768</v>
      </c>
      <c r="O77" s="434">
        <f t="shared" si="18"/>
        <v>1.9065837717200703E-3</v>
      </c>
      <c r="P77">
        <f t="shared" si="19"/>
        <v>0.39231627610393749</v>
      </c>
      <c r="Q77">
        <f t="shared" si="20"/>
        <v>6.5997130559540887E-2</v>
      </c>
      <c r="R77" s="435">
        <f t="shared" si="21"/>
        <v>3.6665072533078272E-3</v>
      </c>
    </row>
    <row r="78" spans="1:18" x14ac:dyDescent="0.25">
      <c r="C78" s="429">
        <f t="shared" si="15"/>
        <v>0</v>
      </c>
      <c r="D78" s="430" t="s">
        <v>106</v>
      </c>
      <c r="E78" s="431" t="s">
        <v>107</v>
      </c>
      <c r="F78" s="431">
        <v>1</v>
      </c>
      <c r="G78" s="431">
        <v>30</v>
      </c>
      <c r="H78" s="431">
        <v>75</v>
      </c>
      <c r="I78" s="432">
        <v>17596</v>
      </c>
      <c r="J78" s="432">
        <v>8352</v>
      </c>
      <c r="K78" s="433">
        <v>0.71</v>
      </c>
      <c r="L78" s="431">
        <v>156</v>
      </c>
      <c r="M78">
        <f t="shared" si="16"/>
        <v>0</v>
      </c>
      <c r="N78">
        <f t="shared" si="17"/>
        <v>0</v>
      </c>
      <c r="O78" s="434">
        <f t="shared" si="18"/>
        <v>0</v>
      </c>
      <c r="P78">
        <f t="shared" si="19"/>
        <v>0</v>
      </c>
      <c r="Q78">
        <f t="shared" si="20"/>
        <v>0</v>
      </c>
      <c r="R78" s="435">
        <f t="shared" si="21"/>
        <v>0</v>
      </c>
    </row>
    <row r="79" spans="1:18" hidden="1" x14ac:dyDescent="0.25">
      <c r="C79" s="429">
        <f t="shared" si="15"/>
        <v>0</v>
      </c>
      <c r="D79" s="430" t="s">
        <v>108</v>
      </c>
      <c r="E79" s="431" t="s">
        <v>109</v>
      </c>
      <c r="F79" s="431">
        <v>1</v>
      </c>
      <c r="G79" s="431">
        <v>14</v>
      </c>
      <c r="H79" s="431">
        <v>50</v>
      </c>
      <c r="I79" s="432">
        <v>10275</v>
      </c>
      <c r="J79" s="432">
        <v>8510</v>
      </c>
      <c r="K79" s="433">
        <v>0.54</v>
      </c>
      <c r="L79" s="431">
        <v>67</v>
      </c>
      <c r="M79">
        <f t="shared" si="16"/>
        <v>0</v>
      </c>
      <c r="N79">
        <f t="shared" si="17"/>
        <v>0</v>
      </c>
      <c r="O79" s="434">
        <f t="shared" si="18"/>
        <v>0</v>
      </c>
      <c r="P79">
        <f t="shared" si="19"/>
        <v>0</v>
      </c>
      <c r="Q79">
        <f t="shared" si="20"/>
        <v>0</v>
      </c>
      <c r="R79" s="435">
        <f t="shared" si="21"/>
        <v>0</v>
      </c>
    </row>
    <row r="80" spans="1:18" hidden="1" x14ac:dyDescent="0.25">
      <c r="C80" s="429">
        <f t="shared" si="15"/>
        <v>0</v>
      </c>
      <c r="D80" s="430" t="s">
        <v>108</v>
      </c>
      <c r="E80" s="431" t="s">
        <v>110</v>
      </c>
      <c r="F80" s="431">
        <v>1</v>
      </c>
      <c r="G80" s="431">
        <v>14</v>
      </c>
      <c r="H80" s="431">
        <v>50</v>
      </c>
      <c r="I80" s="432">
        <v>10275</v>
      </c>
      <c r="J80" s="432">
        <v>8510</v>
      </c>
      <c r="K80" s="433">
        <v>0.54</v>
      </c>
      <c r="L80" s="431">
        <v>67</v>
      </c>
      <c r="M80">
        <f t="shared" si="16"/>
        <v>0</v>
      </c>
      <c r="N80">
        <f t="shared" si="17"/>
        <v>0</v>
      </c>
      <c r="O80" s="434">
        <f t="shared" si="18"/>
        <v>0</v>
      </c>
      <c r="P80">
        <f t="shared" si="19"/>
        <v>0</v>
      </c>
      <c r="Q80">
        <f t="shared" si="20"/>
        <v>0</v>
      </c>
      <c r="R80" s="435">
        <f t="shared" si="21"/>
        <v>0</v>
      </c>
    </row>
    <row r="81" spans="1:18" hidden="1" x14ac:dyDescent="0.25">
      <c r="A81">
        <v>2</v>
      </c>
      <c r="B81">
        <v>2</v>
      </c>
      <c r="C81" s="429">
        <f t="shared" si="15"/>
        <v>4</v>
      </c>
      <c r="D81" s="430" t="s">
        <v>108</v>
      </c>
      <c r="E81" s="431" t="s">
        <v>111</v>
      </c>
      <c r="F81" s="431">
        <v>1</v>
      </c>
      <c r="G81" s="431">
        <v>14</v>
      </c>
      <c r="H81" s="431">
        <v>35</v>
      </c>
      <c r="I81" s="432">
        <v>9636</v>
      </c>
      <c r="J81" s="432">
        <v>4899</v>
      </c>
      <c r="K81" s="433">
        <v>0.5</v>
      </c>
      <c r="L81" s="431">
        <v>55</v>
      </c>
      <c r="M81">
        <f t="shared" si="16"/>
        <v>6.1444285031085597</v>
      </c>
      <c r="N81">
        <f t="shared" si="17"/>
        <v>3.1238641798182685</v>
      </c>
      <c r="O81" s="434">
        <f t="shared" si="18"/>
        <v>3.1882671767894148E-4</v>
      </c>
      <c r="P81">
        <f t="shared" si="19"/>
        <v>3.5070938944683563E-2</v>
      </c>
      <c r="Q81">
        <f t="shared" si="20"/>
        <v>8.9271480950103618E-3</v>
      </c>
      <c r="R81" s="435">
        <f t="shared" si="21"/>
        <v>6.3765343535788295E-4</v>
      </c>
    </row>
    <row r="82" spans="1:18" hidden="1" x14ac:dyDescent="0.25">
      <c r="C82" s="429">
        <f t="shared" si="15"/>
        <v>0</v>
      </c>
      <c r="D82" s="430" t="s">
        <v>108</v>
      </c>
      <c r="E82" s="431" t="s">
        <v>112</v>
      </c>
      <c r="F82" s="431">
        <v>1</v>
      </c>
      <c r="G82" s="431">
        <v>14</v>
      </c>
      <c r="H82" s="431">
        <v>50</v>
      </c>
      <c r="I82" s="432">
        <v>10275</v>
      </c>
      <c r="J82" s="432">
        <v>8510</v>
      </c>
      <c r="K82" s="433">
        <v>0.54</v>
      </c>
      <c r="L82" s="431">
        <v>67</v>
      </c>
      <c r="M82">
        <f t="shared" si="16"/>
        <v>0</v>
      </c>
      <c r="N82">
        <f t="shared" si="17"/>
        <v>0</v>
      </c>
      <c r="O82" s="434">
        <f t="shared" si="18"/>
        <v>0</v>
      </c>
      <c r="P82">
        <f t="shared" si="19"/>
        <v>0</v>
      </c>
      <c r="Q82">
        <f t="shared" si="20"/>
        <v>0</v>
      </c>
      <c r="R82" s="435">
        <f t="shared" si="21"/>
        <v>0</v>
      </c>
    </row>
    <row r="83" spans="1:18" hidden="1" x14ac:dyDescent="0.25">
      <c r="A83">
        <v>101</v>
      </c>
      <c r="C83" s="429">
        <f t="shared" si="15"/>
        <v>101</v>
      </c>
      <c r="D83" s="430" t="s">
        <v>108</v>
      </c>
      <c r="E83" s="431" t="s">
        <v>113</v>
      </c>
      <c r="F83" s="431">
        <v>2</v>
      </c>
      <c r="G83" s="431">
        <v>14</v>
      </c>
      <c r="H83" s="431">
        <v>50</v>
      </c>
      <c r="I83" s="432">
        <v>10275</v>
      </c>
      <c r="J83" s="432">
        <v>8510</v>
      </c>
      <c r="K83" s="433">
        <v>0.54</v>
      </c>
      <c r="L83" s="431">
        <v>67</v>
      </c>
      <c r="M83">
        <f t="shared" si="16"/>
        <v>165.43519846963176</v>
      </c>
      <c r="N83">
        <f t="shared" si="17"/>
        <v>137.01737605611351</v>
      </c>
      <c r="O83" s="434">
        <f t="shared" si="18"/>
        <v>8.6944045911047357E-3</v>
      </c>
      <c r="P83">
        <f t="shared" si="19"/>
        <v>1.0787501992666986</v>
      </c>
      <c r="Q83">
        <f t="shared" si="20"/>
        <v>0.22541048939901165</v>
      </c>
      <c r="R83" s="435">
        <f t="shared" si="21"/>
        <v>1.6100749242786545E-2</v>
      </c>
    </row>
    <row r="84" spans="1:18" hidden="1" x14ac:dyDescent="0.25">
      <c r="C84" s="429">
        <f t="shared" si="15"/>
        <v>0</v>
      </c>
      <c r="D84" s="430" t="s">
        <v>108</v>
      </c>
      <c r="E84" s="431" t="s">
        <v>114</v>
      </c>
      <c r="F84" s="431">
        <v>3</v>
      </c>
      <c r="G84" s="431">
        <v>14</v>
      </c>
      <c r="H84" s="431">
        <v>50</v>
      </c>
      <c r="I84" s="432">
        <v>10275</v>
      </c>
      <c r="J84" s="432">
        <v>8510</v>
      </c>
      <c r="K84" s="433">
        <v>0.54</v>
      </c>
      <c r="L84" s="431">
        <v>67</v>
      </c>
      <c r="M84">
        <f t="shared" si="16"/>
        <v>0</v>
      </c>
      <c r="N84">
        <f t="shared" si="17"/>
        <v>0</v>
      </c>
      <c r="O84" s="434">
        <f t="shared" si="18"/>
        <v>0</v>
      </c>
      <c r="P84">
        <f t="shared" si="19"/>
        <v>0</v>
      </c>
      <c r="Q84">
        <f t="shared" si="20"/>
        <v>0</v>
      </c>
      <c r="R84" s="435">
        <f t="shared" si="21"/>
        <v>0</v>
      </c>
    </row>
    <row r="85" spans="1:18" hidden="1" x14ac:dyDescent="0.25">
      <c r="C85" s="429">
        <f t="shared" si="15"/>
        <v>0</v>
      </c>
      <c r="D85" s="430" t="s">
        <v>108</v>
      </c>
      <c r="E85" s="431" t="s">
        <v>115</v>
      </c>
      <c r="F85" s="431">
        <v>4</v>
      </c>
      <c r="G85" s="431">
        <v>14</v>
      </c>
      <c r="H85" s="431">
        <v>50</v>
      </c>
      <c r="I85" s="432">
        <v>10275</v>
      </c>
      <c r="J85" s="432">
        <v>8510</v>
      </c>
      <c r="K85" s="433">
        <v>0.54</v>
      </c>
      <c r="L85" s="431">
        <v>67</v>
      </c>
      <c r="M85">
        <f t="shared" si="16"/>
        <v>0</v>
      </c>
      <c r="N85">
        <f t="shared" si="17"/>
        <v>0</v>
      </c>
      <c r="O85" s="434">
        <f t="shared" si="18"/>
        <v>0</v>
      </c>
      <c r="P85">
        <f t="shared" si="19"/>
        <v>0</v>
      </c>
      <c r="Q85">
        <f t="shared" si="20"/>
        <v>0</v>
      </c>
      <c r="R85" s="435">
        <f t="shared" si="21"/>
        <v>0</v>
      </c>
    </row>
    <row r="86" spans="1:18" hidden="1" x14ac:dyDescent="0.25">
      <c r="C86" s="429">
        <f t="shared" si="15"/>
        <v>0</v>
      </c>
      <c r="D86" s="430" t="s">
        <v>108</v>
      </c>
      <c r="E86" s="431" t="s">
        <v>116</v>
      </c>
      <c r="F86" s="431">
        <v>5</v>
      </c>
      <c r="G86" s="431">
        <v>14</v>
      </c>
      <c r="H86" s="431">
        <v>50</v>
      </c>
      <c r="I86" s="432">
        <v>10275</v>
      </c>
      <c r="J86" s="432">
        <v>8510</v>
      </c>
      <c r="K86" s="433">
        <v>0.54</v>
      </c>
      <c r="L86" s="431">
        <v>67</v>
      </c>
      <c r="M86">
        <f t="shared" si="16"/>
        <v>0</v>
      </c>
      <c r="N86">
        <f t="shared" si="17"/>
        <v>0</v>
      </c>
      <c r="O86" s="434">
        <f t="shared" si="18"/>
        <v>0</v>
      </c>
      <c r="P86">
        <f t="shared" si="19"/>
        <v>0</v>
      </c>
      <c r="Q86">
        <f t="shared" si="20"/>
        <v>0</v>
      </c>
      <c r="R86" s="435">
        <f t="shared" si="21"/>
        <v>0</v>
      </c>
    </row>
    <row r="87" spans="1:18" hidden="1" x14ac:dyDescent="0.25">
      <c r="C87" s="429">
        <f t="shared" si="15"/>
        <v>0</v>
      </c>
      <c r="D87" s="430" t="s">
        <v>108</v>
      </c>
      <c r="E87" s="431" t="s">
        <v>117</v>
      </c>
      <c r="F87" s="431">
        <v>6</v>
      </c>
      <c r="G87" s="431">
        <v>14</v>
      </c>
      <c r="H87" s="431">
        <v>50</v>
      </c>
      <c r="I87" s="432">
        <v>10275</v>
      </c>
      <c r="J87" s="432">
        <v>8510</v>
      </c>
      <c r="K87" s="433">
        <v>0.54</v>
      </c>
      <c r="L87" s="431">
        <v>67</v>
      </c>
      <c r="M87">
        <f t="shared" si="16"/>
        <v>0</v>
      </c>
      <c r="N87">
        <f t="shared" si="17"/>
        <v>0</v>
      </c>
      <c r="O87" s="434">
        <f t="shared" si="18"/>
        <v>0</v>
      </c>
      <c r="P87">
        <f t="shared" si="19"/>
        <v>0</v>
      </c>
      <c r="Q87">
        <f t="shared" si="20"/>
        <v>0</v>
      </c>
      <c r="R87" s="435">
        <f t="shared" si="21"/>
        <v>0</v>
      </c>
    </row>
    <row r="88" spans="1:18" hidden="1" x14ac:dyDescent="0.25">
      <c r="B88">
        <v>21</v>
      </c>
      <c r="C88" s="429">
        <f t="shared" si="15"/>
        <v>21</v>
      </c>
      <c r="D88" s="430" t="s">
        <v>108</v>
      </c>
      <c r="E88" s="431" t="s">
        <v>118</v>
      </c>
      <c r="F88" s="431">
        <v>1</v>
      </c>
      <c r="G88" s="431">
        <v>14</v>
      </c>
      <c r="H88" s="431">
        <v>50</v>
      </c>
      <c r="I88" s="432">
        <v>11138</v>
      </c>
      <c r="J88" s="432">
        <v>8140</v>
      </c>
      <c r="K88" s="433">
        <v>0.55000000000000004</v>
      </c>
      <c r="L88" s="431">
        <v>72</v>
      </c>
      <c r="M88">
        <f t="shared" si="16"/>
        <v>37.286465805834531</v>
      </c>
      <c r="N88">
        <f t="shared" si="17"/>
        <v>27.250119560019129</v>
      </c>
      <c r="O88" s="434">
        <f t="shared" si="18"/>
        <v>1.8412242945958874E-3</v>
      </c>
      <c r="P88">
        <f t="shared" si="19"/>
        <v>0.24103299856527979</v>
      </c>
      <c r="Q88">
        <f t="shared" si="20"/>
        <v>4.68675274988044E-2</v>
      </c>
      <c r="R88" s="435">
        <f t="shared" si="21"/>
        <v>3.3476805356288859E-3</v>
      </c>
    </row>
    <row r="89" spans="1:18" hidden="1" x14ac:dyDescent="0.25">
      <c r="A89">
        <v>184</v>
      </c>
      <c r="B89">
        <v>2</v>
      </c>
      <c r="C89" s="429">
        <f t="shared" si="15"/>
        <v>186</v>
      </c>
      <c r="D89" s="430" t="s">
        <v>108</v>
      </c>
      <c r="E89" s="431" t="s">
        <v>119</v>
      </c>
      <c r="F89" s="431">
        <v>2</v>
      </c>
      <c r="G89" s="431">
        <v>14</v>
      </c>
      <c r="H89" s="431">
        <v>50</v>
      </c>
      <c r="I89" s="432">
        <v>11138</v>
      </c>
      <c r="J89" s="432">
        <v>8140</v>
      </c>
      <c r="K89" s="433">
        <v>0.55000000000000004</v>
      </c>
      <c r="L89" s="431">
        <v>72</v>
      </c>
      <c r="M89">
        <f t="shared" si="16"/>
        <v>330.25155428024868</v>
      </c>
      <c r="N89">
        <f t="shared" si="17"/>
        <v>241.35820181731231</v>
      </c>
      <c r="O89" s="434">
        <f t="shared" si="18"/>
        <v>1.6307986609277861E-2</v>
      </c>
      <c r="P89">
        <f t="shared" si="19"/>
        <v>2.1348637015781922</v>
      </c>
      <c r="Q89">
        <f t="shared" si="20"/>
        <v>0.41511238641798182</v>
      </c>
      <c r="R89" s="435">
        <f t="shared" si="21"/>
        <v>2.965088474414156E-2</v>
      </c>
    </row>
    <row r="90" spans="1:18" hidden="1" x14ac:dyDescent="0.25">
      <c r="B90">
        <v>37</v>
      </c>
      <c r="C90" s="429">
        <f t="shared" si="15"/>
        <v>37</v>
      </c>
      <c r="D90" s="430" t="s">
        <v>108</v>
      </c>
      <c r="E90" s="431" t="s">
        <v>120</v>
      </c>
      <c r="F90" s="431">
        <v>3</v>
      </c>
      <c r="G90" s="431">
        <v>14</v>
      </c>
      <c r="H90" s="431">
        <v>50</v>
      </c>
      <c r="I90" s="432">
        <v>11138</v>
      </c>
      <c r="J90" s="432">
        <v>8140</v>
      </c>
      <c r="K90" s="433">
        <v>0.55000000000000004</v>
      </c>
      <c r="L90" s="431">
        <v>72</v>
      </c>
      <c r="M90">
        <f t="shared" si="16"/>
        <v>65.695201657898934</v>
      </c>
      <c r="N90">
        <f t="shared" si="17"/>
        <v>48.012115415271793</v>
      </c>
      <c r="O90" s="434">
        <f t="shared" si="18"/>
        <v>3.2440618523832299E-3</v>
      </c>
      <c r="P90">
        <f t="shared" si="19"/>
        <v>0.42467718794835002</v>
      </c>
      <c r="Q90">
        <f t="shared" si="20"/>
        <v>8.2576119878845847E-2</v>
      </c>
      <c r="R90" s="435">
        <f t="shared" si="21"/>
        <v>5.8982942770604172E-3</v>
      </c>
    </row>
    <row r="91" spans="1:18" hidden="1" x14ac:dyDescent="0.25">
      <c r="C91" s="429">
        <f t="shared" si="15"/>
        <v>0</v>
      </c>
      <c r="D91" s="430" t="s">
        <v>108</v>
      </c>
      <c r="E91" s="431" t="s">
        <v>121</v>
      </c>
      <c r="F91" s="431">
        <v>4</v>
      </c>
      <c r="G91" s="431">
        <v>14</v>
      </c>
      <c r="H91" s="431">
        <v>50</v>
      </c>
      <c r="I91" s="432">
        <v>11138</v>
      </c>
      <c r="J91" s="432">
        <v>8140</v>
      </c>
      <c r="K91" s="433">
        <v>0.55000000000000004</v>
      </c>
      <c r="L91" s="431">
        <v>72</v>
      </c>
      <c r="M91">
        <f t="shared" si="16"/>
        <v>0</v>
      </c>
      <c r="N91">
        <f t="shared" si="17"/>
        <v>0</v>
      </c>
      <c r="O91" s="434">
        <f t="shared" si="18"/>
        <v>0</v>
      </c>
      <c r="P91">
        <f t="shared" si="19"/>
        <v>0</v>
      </c>
      <c r="Q91">
        <f t="shared" si="20"/>
        <v>0</v>
      </c>
      <c r="R91" s="435">
        <f t="shared" si="21"/>
        <v>0</v>
      </c>
    </row>
    <row r="92" spans="1:18" hidden="1" x14ac:dyDescent="0.25">
      <c r="C92" s="429">
        <f t="shared" si="15"/>
        <v>0</v>
      </c>
      <c r="D92" s="430" t="s">
        <v>108</v>
      </c>
      <c r="E92" s="431" t="s">
        <v>122</v>
      </c>
      <c r="F92" s="431">
        <v>5</v>
      </c>
      <c r="G92" s="431">
        <v>14</v>
      </c>
      <c r="H92" s="431">
        <v>50</v>
      </c>
      <c r="I92" s="432">
        <v>11138</v>
      </c>
      <c r="J92" s="432">
        <v>8140</v>
      </c>
      <c r="K92" s="433">
        <v>0.55000000000000004</v>
      </c>
      <c r="L92" s="431">
        <v>72</v>
      </c>
      <c r="M92">
        <f t="shared" si="16"/>
        <v>0</v>
      </c>
      <c r="N92">
        <f t="shared" si="17"/>
        <v>0</v>
      </c>
      <c r="O92" s="434">
        <f t="shared" si="18"/>
        <v>0</v>
      </c>
      <c r="P92">
        <f t="shared" si="19"/>
        <v>0</v>
      </c>
      <c r="Q92">
        <f t="shared" si="20"/>
        <v>0</v>
      </c>
      <c r="R92" s="435">
        <f t="shared" si="21"/>
        <v>0</v>
      </c>
    </row>
    <row r="93" spans="1:18" hidden="1" x14ac:dyDescent="0.25">
      <c r="C93" s="429">
        <f t="shared" si="15"/>
        <v>0</v>
      </c>
      <c r="D93" s="430" t="s">
        <v>108</v>
      </c>
      <c r="E93" s="431" t="s">
        <v>123</v>
      </c>
      <c r="F93" s="431">
        <v>6</v>
      </c>
      <c r="G93" s="431">
        <v>14</v>
      </c>
      <c r="H93" s="431">
        <v>50</v>
      </c>
      <c r="I93" s="432">
        <v>11138</v>
      </c>
      <c r="J93" s="432">
        <v>8140</v>
      </c>
      <c r="K93" s="433">
        <v>0.55000000000000004</v>
      </c>
      <c r="L93" s="431">
        <v>72</v>
      </c>
      <c r="M93">
        <f t="shared" si="16"/>
        <v>0</v>
      </c>
      <c r="N93">
        <f t="shared" si="17"/>
        <v>0</v>
      </c>
      <c r="O93" s="434">
        <f t="shared" si="18"/>
        <v>0</v>
      </c>
      <c r="P93">
        <f t="shared" si="19"/>
        <v>0</v>
      </c>
      <c r="Q93">
        <f t="shared" si="20"/>
        <v>0</v>
      </c>
      <c r="R93" s="435">
        <f t="shared" si="21"/>
        <v>0</v>
      </c>
    </row>
    <row r="94" spans="1:18" hidden="1" x14ac:dyDescent="0.25">
      <c r="A94">
        <v>12</v>
      </c>
      <c r="B94">
        <v>1</v>
      </c>
      <c r="C94" s="429">
        <f t="shared" si="15"/>
        <v>13</v>
      </c>
      <c r="D94" s="430" t="s">
        <v>108</v>
      </c>
      <c r="E94" s="431" t="s">
        <v>124</v>
      </c>
      <c r="F94" s="431">
        <v>1</v>
      </c>
      <c r="G94" s="431">
        <v>14</v>
      </c>
      <c r="H94" s="431">
        <v>60</v>
      </c>
      <c r="I94" s="432" t="s">
        <v>125</v>
      </c>
      <c r="J94" s="432">
        <v>8705</v>
      </c>
      <c r="K94" s="433">
        <v>0.57999999999999996</v>
      </c>
      <c r="L94" s="431">
        <v>76</v>
      </c>
      <c r="N94">
        <f t="shared" ref="N94:N125" si="22">J94*$R94</f>
        <v>18.040012753068705</v>
      </c>
      <c r="O94" s="434">
        <f t="shared" ref="O94:O125" si="23">K94*$R94</f>
        <v>1.2019767256496092E-3</v>
      </c>
      <c r="P94">
        <f t="shared" ref="P94:P125" si="24">L94*$R94</f>
        <v>0.15750039853339709</v>
      </c>
      <c r="Q94">
        <f t="shared" si="20"/>
        <v>2.9013231308783673E-2</v>
      </c>
      <c r="R94" s="435">
        <f t="shared" si="21"/>
        <v>2.0723736649131195E-3</v>
      </c>
    </row>
    <row r="95" spans="1:18" hidden="1" x14ac:dyDescent="0.25">
      <c r="C95" s="429">
        <f t="shared" si="15"/>
        <v>0</v>
      </c>
      <c r="D95" s="430" t="s">
        <v>108</v>
      </c>
      <c r="E95" s="431" t="s">
        <v>126</v>
      </c>
      <c r="F95" s="431">
        <v>2</v>
      </c>
      <c r="G95" s="431">
        <v>14</v>
      </c>
      <c r="H95" s="431">
        <v>60</v>
      </c>
      <c r="I95" s="432" t="s">
        <v>125</v>
      </c>
      <c r="J95" s="432">
        <v>8705</v>
      </c>
      <c r="K95" s="433">
        <v>0.57999999999999996</v>
      </c>
      <c r="L95" s="431">
        <v>76</v>
      </c>
      <c r="N95">
        <f t="shared" si="22"/>
        <v>0</v>
      </c>
      <c r="O95" s="434">
        <f t="shared" si="23"/>
        <v>0</v>
      </c>
      <c r="P95">
        <f t="shared" si="24"/>
        <v>0</v>
      </c>
      <c r="Q95">
        <f t="shared" si="20"/>
        <v>0</v>
      </c>
      <c r="R95" s="435">
        <f t="shared" si="21"/>
        <v>0</v>
      </c>
    </row>
    <row r="96" spans="1:18" hidden="1" x14ac:dyDescent="0.25">
      <c r="C96" s="429">
        <f t="shared" si="15"/>
        <v>0</v>
      </c>
      <c r="D96" s="430" t="s">
        <v>108</v>
      </c>
      <c r="E96" s="431" t="s">
        <v>127</v>
      </c>
      <c r="F96" s="431">
        <v>3</v>
      </c>
      <c r="G96" s="431">
        <v>14</v>
      </c>
      <c r="H96" s="431">
        <v>60</v>
      </c>
      <c r="I96" s="432" t="s">
        <v>125</v>
      </c>
      <c r="J96" s="432">
        <v>8705</v>
      </c>
      <c r="K96" s="433">
        <v>0.57999999999999996</v>
      </c>
      <c r="L96" s="431">
        <v>76</v>
      </c>
      <c r="N96">
        <f t="shared" si="22"/>
        <v>0</v>
      </c>
      <c r="O96" s="434">
        <f t="shared" si="23"/>
        <v>0</v>
      </c>
      <c r="P96">
        <f t="shared" si="24"/>
        <v>0</v>
      </c>
      <c r="Q96">
        <f t="shared" si="20"/>
        <v>0</v>
      </c>
      <c r="R96" s="435">
        <f t="shared" si="21"/>
        <v>0</v>
      </c>
    </row>
    <row r="97" spans="1:18" hidden="1" x14ac:dyDescent="0.25">
      <c r="C97" s="429">
        <f t="shared" si="15"/>
        <v>0</v>
      </c>
      <c r="D97" s="430" t="s">
        <v>108</v>
      </c>
      <c r="E97" s="431" t="s">
        <v>128</v>
      </c>
      <c r="F97" s="431">
        <v>4</v>
      </c>
      <c r="G97" s="431">
        <v>14</v>
      </c>
      <c r="H97" s="431">
        <v>60</v>
      </c>
      <c r="I97" s="432" t="s">
        <v>125</v>
      </c>
      <c r="J97" s="432">
        <v>8705</v>
      </c>
      <c r="K97" s="433">
        <v>0.57999999999999996</v>
      </c>
      <c r="L97" s="431">
        <v>76</v>
      </c>
      <c r="N97">
        <f t="shared" si="22"/>
        <v>0</v>
      </c>
      <c r="O97" s="434">
        <f t="shared" si="23"/>
        <v>0</v>
      </c>
      <c r="P97">
        <f t="shared" si="24"/>
        <v>0</v>
      </c>
      <c r="Q97">
        <f t="shared" si="20"/>
        <v>0</v>
      </c>
      <c r="R97" s="435">
        <f t="shared" si="21"/>
        <v>0</v>
      </c>
    </row>
    <row r="98" spans="1:18" hidden="1" x14ac:dyDescent="0.25">
      <c r="C98" s="429">
        <f t="shared" si="15"/>
        <v>0</v>
      </c>
      <c r="D98" s="430" t="s">
        <v>108</v>
      </c>
      <c r="E98" s="431" t="s">
        <v>129</v>
      </c>
      <c r="F98" s="431">
        <v>5</v>
      </c>
      <c r="G98" s="431">
        <v>14</v>
      </c>
      <c r="H98" s="431">
        <v>60</v>
      </c>
      <c r="I98" s="432" t="s">
        <v>125</v>
      </c>
      <c r="J98" s="432">
        <v>8705</v>
      </c>
      <c r="K98" s="433">
        <v>0.57999999999999996</v>
      </c>
      <c r="L98" s="431">
        <v>76</v>
      </c>
      <c r="N98">
        <f t="shared" si="22"/>
        <v>0</v>
      </c>
      <c r="O98" s="434">
        <f t="shared" si="23"/>
        <v>0</v>
      </c>
      <c r="P98">
        <f t="shared" si="24"/>
        <v>0</v>
      </c>
      <c r="Q98">
        <f t="shared" si="20"/>
        <v>0</v>
      </c>
      <c r="R98" s="435">
        <f t="shared" si="21"/>
        <v>0</v>
      </c>
    </row>
    <row r="99" spans="1:18" hidden="1" x14ac:dyDescent="0.25">
      <c r="C99" s="429">
        <f t="shared" si="15"/>
        <v>0</v>
      </c>
      <c r="D99" s="430" t="s">
        <v>108</v>
      </c>
      <c r="E99" s="431" t="s">
        <v>130</v>
      </c>
      <c r="F99" s="431">
        <v>6</v>
      </c>
      <c r="G99" s="431">
        <v>14</v>
      </c>
      <c r="H99" s="431">
        <v>60</v>
      </c>
      <c r="I99" s="432" t="s">
        <v>125</v>
      </c>
      <c r="J99" s="432">
        <v>8705</v>
      </c>
      <c r="K99" s="433">
        <v>0.57999999999999996</v>
      </c>
      <c r="L99" s="431">
        <v>76</v>
      </c>
      <c r="N99">
        <f t="shared" si="22"/>
        <v>0</v>
      </c>
      <c r="O99" s="434">
        <f t="shared" si="23"/>
        <v>0</v>
      </c>
      <c r="P99">
        <f t="shared" si="24"/>
        <v>0</v>
      </c>
      <c r="Q99">
        <f t="shared" si="20"/>
        <v>0</v>
      </c>
      <c r="R99" s="435">
        <f t="shared" si="21"/>
        <v>0</v>
      </c>
    </row>
    <row r="100" spans="1:18" hidden="1" x14ac:dyDescent="0.25">
      <c r="C100" s="429">
        <f t="shared" si="15"/>
        <v>0</v>
      </c>
      <c r="D100" s="430" t="s">
        <v>108</v>
      </c>
      <c r="E100" s="431" t="s">
        <v>131</v>
      </c>
      <c r="F100" s="431">
        <v>1</v>
      </c>
      <c r="G100" s="431">
        <v>14</v>
      </c>
      <c r="H100" s="431">
        <v>60</v>
      </c>
      <c r="I100" s="432" t="s">
        <v>125</v>
      </c>
      <c r="J100" s="432">
        <v>8446</v>
      </c>
      <c r="K100" s="433">
        <v>0.52</v>
      </c>
      <c r="L100" s="431">
        <v>74</v>
      </c>
      <c r="N100">
        <f t="shared" si="22"/>
        <v>0</v>
      </c>
      <c r="O100" s="434">
        <f t="shared" si="23"/>
        <v>0</v>
      </c>
      <c r="P100">
        <f t="shared" si="24"/>
        <v>0</v>
      </c>
      <c r="Q100">
        <f t="shared" si="20"/>
        <v>0</v>
      </c>
      <c r="R100" s="435">
        <f t="shared" si="21"/>
        <v>0</v>
      </c>
    </row>
    <row r="101" spans="1:18" hidden="1" x14ac:dyDescent="0.25">
      <c r="A101">
        <v>2</v>
      </c>
      <c r="C101" s="429">
        <f t="shared" si="15"/>
        <v>2</v>
      </c>
      <c r="D101" s="430" t="s">
        <v>108</v>
      </c>
      <c r="E101" s="431" t="s">
        <v>132</v>
      </c>
      <c r="F101" s="431">
        <v>2</v>
      </c>
      <c r="G101" s="431">
        <v>14</v>
      </c>
      <c r="H101" s="431">
        <v>60</v>
      </c>
      <c r="I101" s="432" t="s">
        <v>125</v>
      </c>
      <c r="J101" s="432">
        <v>8446</v>
      </c>
      <c r="K101" s="433">
        <v>0.52</v>
      </c>
      <c r="L101" s="431">
        <v>74</v>
      </c>
      <c r="N101">
        <f t="shared" si="22"/>
        <v>2.6928104575163396</v>
      </c>
      <c r="O101" s="434">
        <f t="shared" si="23"/>
        <v>1.6578989319304956E-4</v>
      </c>
      <c r="P101">
        <f t="shared" si="24"/>
        <v>2.3593177108241669E-2</v>
      </c>
      <c r="Q101">
        <f t="shared" si="20"/>
        <v>4.4635740475051809E-3</v>
      </c>
      <c r="R101" s="435">
        <f t="shared" si="21"/>
        <v>3.1882671767894148E-4</v>
      </c>
    </row>
    <row r="102" spans="1:18" hidden="1" x14ac:dyDescent="0.25">
      <c r="C102" s="429">
        <f t="shared" ref="C102:C133" si="25">SUM(A102:B102)</f>
        <v>0</v>
      </c>
      <c r="D102" s="430" t="s">
        <v>108</v>
      </c>
      <c r="E102" s="431" t="s">
        <v>133</v>
      </c>
      <c r="F102" s="431">
        <v>3</v>
      </c>
      <c r="G102" s="431">
        <v>14</v>
      </c>
      <c r="H102" s="431">
        <v>60</v>
      </c>
      <c r="I102" s="432" t="s">
        <v>125</v>
      </c>
      <c r="J102" s="432">
        <v>8446</v>
      </c>
      <c r="K102" s="433">
        <v>0.52</v>
      </c>
      <c r="L102" s="431">
        <v>74</v>
      </c>
      <c r="N102">
        <f t="shared" si="22"/>
        <v>0</v>
      </c>
      <c r="O102" s="434">
        <f t="shared" si="23"/>
        <v>0</v>
      </c>
      <c r="P102">
        <f t="shared" si="24"/>
        <v>0</v>
      </c>
      <c r="Q102">
        <f t="shared" ref="Q102:Q133" si="26">$R102*G102</f>
        <v>0</v>
      </c>
      <c r="R102" s="435">
        <f t="shared" ref="R102:R133" si="27">C102/$F$2</f>
        <v>0</v>
      </c>
    </row>
    <row r="103" spans="1:18" hidden="1" x14ac:dyDescent="0.25">
      <c r="C103" s="429">
        <f t="shared" si="25"/>
        <v>0</v>
      </c>
      <c r="D103" s="430" t="s">
        <v>108</v>
      </c>
      <c r="E103" s="431" t="s">
        <v>134</v>
      </c>
      <c r="F103" s="431">
        <v>4</v>
      </c>
      <c r="G103" s="431">
        <v>14</v>
      </c>
      <c r="H103" s="431">
        <v>60</v>
      </c>
      <c r="I103" s="432" t="s">
        <v>125</v>
      </c>
      <c r="J103" s="432">
        <v>8446</v>
      </c>
      <c r="K103" s="433">
        <v>0.52</v>
      </c>
      <c r="L103" s="431">
        <v>74</v>
      </c>
      <c r="N103">
        <f t="shared" si="22"/>
        <v>0</v>
      </c>
      <c r="O103" s="434">
        <f t="shared" si="23"/>
        <v>0</v>
      </c>
      <c r="P103">
        <f t="shared" si="24"/>
        <v>0</v>
      </c>
      <c r="Q103">
        <f t="shared" si="26"/>
        <v>0</v>
      </c>
      <c r="R103" s="435">
        <f t="shared" si="27"/>
        <v>0</v>
      </c>
    </row>
    <row r="104" spans="1:18" hidden="1" x14ac:dyDescent="0.25">
      <c r="C104" s="429">
        <f t="shared" si="25"/>
        <v>0</v>
      </c>
      <c r="D104" s="430" t="s">
        <v>108</v>
      </c>
      <c r="E104" s="431" t="s">
        <v>135</v>
      </c>
      <c r="F104" s="431">
        <v>5</v>
      </c>
      <c r="G104" s="431">
        <v>14</v>
      </c>
      <c r="H104" s="431">
        <v>60</v>
      </c>
      <c r="I104" s="432" t="s">
        <v>125</v>
      </c>
      <c r="J104" s="432">
        <v>8446</v>
      </c>
      <c r="K104" s="433">
        <v>0.52</v>
      </c>
      <c r="L104" s="431">
        <v>74</v>
      </c>
      <c r="N104">
        <f t="shared" si="22"/>
        <v>0</v>
      </c>
      <c r="O104" s="434">
        <f t="shared" si="23"/>
        <v>0</v>
      </c>
      <c r="P104">
        <f t="shared" si="24"/>
        <v>0</v>
      </c>
      <c r="Q104">
        <f t="shared" si="26"/>
        <v>0</v>
      </c>
      <c r="R104" s="435">
        <f t="shared" si="27"/>
        <v>0</v>
      </c>
    </row>
    <row r="105" spans="1:18" hidden="1" x14ac:dyDescent="0.25">
      <c r="C105" s="429">
        <f t="shared" si="25"/>
        <v>0</v>
      </c>
      <c r="D105" s="430" t="s">
        <v>108</v>
      </c>
      <c r="E105" s="431" t="s">
        <v>136</v>
      </c>
      <c r="F105" s="431">
        <v>6</v>
      </c>
      <c r="G105" s="431">
        <v>14</v>
      </c>
      <c r="H105" s="431">
        <v>60</v>
      </c>
      <c r="I105" s="432" t="s">
        <v>125</v>
      </c>
      <c r="J105" s="432">
        <v>8446</v>
      </c>
      <c r="K105" s="433">
        <v>0.52</v>
      </c>
      <c r="L105" s="431">
        <v>74</v>
      </c>
      <c r="N105">
        <f t="shared" si="22"/>
        <v>0</v>
      </c>
      <c r="O105" s="434">
        <f t="shared" si="23"/>
        <v>0</v>
      </c>
      <c r="P105">
        <f t="shared" si="24"/>
        <v>0</v>
      </c>
      <c r="Q105">
        <f t="shared" si="26"/>
        <v>0</v>
      </c>
      <c r="R105" s="435">
        <f t="shared" si="27"/>
        <v>0</v>
      </c>
    </row>
    <row r="106" spans="1:18" hidden="1" x14ac:dyDescent="0.25">
      <c r="A106">
        <v>6</v>
      </c>
      <c r="C106" s="429">
        <f t="shared" si="25"/>
        <v>6</v>
      </c>
      <c r="D106" s="430" t="s">
        <v>108</v>
      </c>
      <c r="E106" s="431" t="s">
        <v>137</v>
      </c>
      <c r="F106" s="431">
        <v>1</v>
      </c>
      <c r="G106" s="431">
        <v>18</v>
      </c>
      <c r="H106" s="431">
        <v>60</v>
      </c>
      <c r="I106" s="432">
        <v>15781</v>
      </c>
      <c r="J106" s="432">
        <v>10644</v>
      </c>
      <c r="K106" s="433">
        <v>0.55000000000000004</v>
      </c>
      <c r="L106" s="431">
        <v>76</v>
      </c>
      <c r="M106">
        <f t="shared" ref="M106:M137" si="28">I106*$R106</f>
        <v>15.094213295074129</v>
      </c>
      <c r="N106">
        <f t="shared" si="22"/>
        <v>10.180774748923961</v>
      </c>
      <c r="O106" s="434">
        <f t="shared" si="23"/>
        <v>5.2606408417025358E-4</v>
      </c>
      <c r="P106">
        <f t="shared" si="24"/>
        <v>7.2692491630798661E-2</v>
      </c>
      <c r="Q106">
        <f t="shared" si="26"/>
        <v>1.7216642754662843E-2</v>
      </c>
      <c r="R106" s="435">
        <f t="shared" si="27"/>
        <v>9.5648015303682454E-4</v>
      </c>
    </row>
    <row r="107" spans="1:18" hidden="1" x14ac:dyDescent="0.25">
      <c r="C107" s="429">
        <f t="shared" si="25"/>
        <v>0</v>
      </c>
      <c r="D107" s="430" t="s">
        <v>108</v>
      </c>
      <c r="E107" s="431" t="s">
        <v>138</v>
      </c>
      <c r="F107" s="431">
        <v>2</v>
      </c>
      <c r="G107" s="431">
        <v>18</v>
      </c>
      <c r="H107" s="431">
        <v>60</v>
      </c>
      <c r="I107" s="432">
        <v>15781</v>
      </c>
      <c r="J107" s="432">
        <v>10644</v>
      </c>
      <c r="K107" s="433">
        <v>0.55000000000000004</v>
      </c>
      <c r="L107" s="431">
        <v>76</v>
      </c>
      <c r="M107">
        <f t="shared" si="28"/>
        <v>0</v>
      </c>
      <c r="N107">
        <f t="shared" si="22"/>
        <v>0</v>
      </c>
      <c r="O107" s="434">
        <f t="shared" si="23"/>
        <v>0</v>
      </c>
      <c r="P107">
        <f t="shared" si="24"/>
        <v>0</v>
      </c>
      <c r="Q107">
        <f t="shared" si="26"/>
        <v>0</v>
      </c>
      <c r="R107" s="435">
        <f t="shared" si="27"/>
        <v>0</v>
      </c>
    </row>
    <row r="108" spans="1:18" hidden="1" x14ac:dyDescent="0.25">
      <c r="C108" s="429">
        <f t="shared" si="25"/>
        <v>0</v>
      </c>
      <c r="D108" s="430" t="s">
        <v>108</v>
      </c>
      <c r="E108" s="431" t="s">
        <v>139</v>
      </c>
      <c r="F108" s="431">
        <v>3</v>
      </c>
      <c r="G108" s="431">
        <v>18</v>
      </c>
      <c r="H108" s="431">
        <v>60</v>
      </c>
      <c r="I108" s="432">
        <v>15781</v>
      </c>
      <c r="J108" s="432">
        <v>10644</v>
      </c>
      <c r="K108" s="433">
        <v>0.55000000000000004</v>
      </c>
      <c r="L108" s="431">
        <v>76</v>
      </c>
      <c r="M108">
        <f t="shared" si="28"/>
        <v>0</v>
      </c>
      <c r="N108">
        <f t="shared" si="22"/>
        <v>0</v>
      </c>
      <c r="O108" s="434">
        <f t="shared" si="23"/>
        <v>0</v>
      </c>
      <c r="P108">
        <f t="shared" si="24"/>
        <v>0</v>
      </c>
      <c r="Q108">
        <f t="shared" si="26"/>
        <v>0</v>
      </c>
      <c r="R108" s="435">
        <f t="shared" si="27"/>
        <v>0</v>
      </c>
    </row>
    <row r="109" spans="1:18" hidden="1" x14ac:dyDescent="0.25">
      <c r="C109" s="429">
        <f t="shared" si="25"/>
        <v>0</v>
      </c>
      <c r="D109" s="430" t="s">
        <v>108</v>
      </c>
      <c r="E109" s="431" t="s">
        <v>140</v>
      </c>
      <c r="F109" s="431">
        <v>4</v>
      </c>
      <c r="G109" s="431">
        <v>18</v>
      </c>
      <c r="H109" s="431">
        <v>60</v>
      </c>
      <c r="I109" s="432">
        <v>15781</v>
      </c>
      <c r="J109" s="432">
        <v>10644</v>
      </c>
      <c r="K109" s="433">
        <v>0.55000000000000004</v>
      </c>
      <c r="L109" s="431">
        <v>76</v>
      </c>
      <c r="M109">
        <f t="shared" si="28"/>
        <v>0</v>
      </c>
      <c r="N109">
        <f t="shared" si="22"/>
        <v>0</v>
      </c>
      <c r="O109" s="434">
        <f t="shared" si="23"/>
        <v>0</v>
      </c>
      <c r="P109">
        <f t="shared" si="24"/>
        <v>0</v>
      </c>
      <c r="Q109">
        <f t="shared" si="26"/>
        <v>0</v>
      </c>
      <c r="R109" s="435">
        <f t="shared" si="27"/>
        <v>0</v>
      </c>
    </row>
    <row r="110" spans="1:18" hidden="1" x14ac:dyDescent="0.25">
      <c r="C110" s="429">
        <f t="shared" si="25"/>
        <v>0</v>
      </c>
      <c r="D110" s="430" t="s">
        <v>108</v>
      </c>
      <c r="E110" s="431" t="s">
        <v>141</v>
      </c>
      <c r="F110" s="431">
        <v>5</v>
      </c>
      <c r="G110" s="431">
        <v>18</v>
      </c>
      <c r="H110" s="431">
        <v>60</v>
      </c>
      <c r="I110" s="432">
        <v>15781</v>
      </c>
      <c r="J110" s="432">
        <v>10644</v>
      </c>
      <c r="K110" s="433">
        <v>0.55000000000000004</v>
      </c>
      <c r="L110" s="431">
        <v>76</v>
      </c>
      <c r="M110">
        <f t="shared" si="28"/>
        <v>0</v>
      </c>
      <c r="N110">
        <f t="shared" si="22"/>
        <v>0</v>
      </c>
      <c r="O110" s="434">
        <f t="shared" si="23"/>
        <v>0</v>
      </c>
      <c r="P110">
        <f t="shared" si="24"/>
        <v>0</v>
      </c>
      <c r="Q110">
        <f t="shared" si="26"/>
        <v>0</v>
      </c>
      <c r="R110" s="435">
        <f t="shared" si="27"/>
        <v>0</v>
      </c>
    </row>
    <row r="111" spans="1:18" hidden="1" x14ac:dyDescent="0.25">
      <c r="C111" s="429">
        <f t="shared" si="25"/>
        <v>0</v>
      </c>
      <c r="D111" s="430" t="s">
        <v>108</v>
      </c>
      <c r="E111" s="431" t="s">
        <v>142</v>
      </c>
      <c r="F111" s="431">
        <v>6</v>
      </c>
      <c r="G111" s="431">
        <v>18</v>
      </c>
      <c r="H111" s="431">
        <v>60</v>
      </c>
      <c r="I111" s="432">
        <v>15781</v>
      </c>
      <c r="J111" s="432">
        <v>10644</v>
      </c>
      <c r="K111" s="433">
        <v>0.55000000000000004</v>
      </c>
      <c r="L111" s="431">
        <v>76</v>
      </c>
      <c r="M111">
        <f t="shared" si="28"/>
        <v>0</v>
      </c>
      <c r="N111">
        <f t="shared" si="22"/>
        <v>0</v>
      </c>
      <c r="O111" s="434">
        <f t="shared" si="23"/>
        <v>0</v>
      </c>
      <c r="P111">
        <f t="shared" si="24"/>
        <v>0</v>
      </c>
      <c r="Q111">
        <f t="shared" si="26"/>
        <v>0</v>
      </c>
      <c r="R111" s="435">
        <f t="shared" si="27"/>
        <v>0</v>
      </c>
    </row>
    <row r="112" spans="1:18" hidden="1" x14ac:dyDescent="0.25">
      <c r="A112">
        <v>195</v>
      </c>
      <c r="B112">
        <v>15</v>
      </c>
      <c r="C112" s="429">
        <f t="shared" si="25"/>
        <v>210</v>
      </c>
      <c r="D112" s="430" t="s">
        <v>108</v>
      </c>
      <c r="E112" s="431" t="s">
        <v>143</v>
      </c>
      <c r="F112" s="431">
        <v>1</v>
      </c>
      <c r="G112" s="431">
        <v>18</v>
      </c>
      <c r="H112" s="431">
        <v>75</v>
      </c>
      <c r="I112" s="432">
        <v>14884</v>
      </c>
      <c r="J112" s="432">
        <v>11226</v>
      </c>
      <c r="K112" s="433">
        <v>0.61</v>
      </c>
      <c r="L112" s="431">
        <v>99</v>
      </c>
      <c r="M112">
        <f t="shared" si="28"/>
        <v>498.26877092300339</v>
      </c>
      <c r="N112">
        <f t="shared" si="22"/>
        <v>375.81061692969871</v>
      </c>
      <c r="O112" s="434">
        <f t="shared" si="23"/>
        <v>2.0420851267336202E-2</v>
      </c>
      <c r="P112">
        <f t="shared" si="24"/>
        <v>3.3142037302725971</v>
      </c>
      <c r="Q112">
        <f t="shared" si="26"/>
        <v>0.60258249641319939</v>
      </c>
      <c r="R112" s="435">
        <f t="shared" si="27"/>
        <v>3.3476805356288858E-2</v>
      </c>
    </row>
    <row r="113" spans="1:18" hidden="1" x14ac:dyDescent="0.25">
      <c r="A113">
        <v>20</v>
      </c>
      <c r="C113" s="429">
        <f t="shared" si="25"/>
        <v>20</v>
      </c>
      <c r="D113" s="430" t="s">
        <v>108</v>
      </c>
      <c r="E113" s="431" t="s">
        <v>144</v>
      </c>
      <c r="F113" s="431">
        <v>2</v>
      </c>
      <c r="G113" s="431">
        <v>18</v>
      </c>
      <c r="H113" s="431">
        <v>75</v>
      </c>
      <c r="I113" s="432">
        <v>14884</v>
      </c>
      <c r="J113" s="432">
        <v>11226</v>
      </c>
      <c r="K113" s="433">
        <v>0.61</v>
      </c>
      <c r="L113" s="431">
        <v>99</v>
      </c>
      <c r="M113">
        <f t="shared" si="28"/>
        <v>47.454168659333654</v>
      </c>
      <c r="N113">
        <f t="shared" si="22"/>
        <v>35.79148732663797</v>
      </c>
      <c r="O113" s="434">
        <f t="shared" si="23"/>
        <v>1.944842977841543E-3</v>
      </c>
      <c r="P113">
        <f t="shared" si="24"/>
        <v>0.31563845050215206</v>
      </c>
      <c r="Q113">
        <f t="shared" si="26"/>
        <v>5.7388809182209469E-2</v>
      </c>
      <c r="R113" s="435">
        <f t="shared" si="27"/>
        <v>3.188267176789415E-3</v>
      </c>
    </row>
    <row r="114" spans="1:18" hidden="1" x14ac:dyDescent="0.25">
      <c r="C114" s="429">
        <f t="shared" si="25"/>
        <v>0</v>
      </c>
      <c r="D114" s="430" t="s">
        <v>108</v>
      </c>
      <c r="E114" s="431" t="s">
        <v>145</v>
      </c>
      <c r="F114" s="431">
        <v>3</v>
      </c>
      <c r="G114" s="431">
        <v>18</v>
      </c>
      <c r="H114" s="431">
        <v>75</v>
      </c>
      <c r="I114" s="432">
        <v>14884</v>
      </c>
      <c r="J114" s="432">
        <v>11226</v>
      </c>
      <c r="K114" s="433">
        <v>0.61</v>
      </c>
      <c r="L114" s="431">
        <v>99</v>
      </c>
      <c r="M114">
        <f t="shared" si="28"/>
        <v>0</v>
      </c>
      <c r="N114">
        <f t="shared" si="22"/>
        <v>0</v>
      </c>
      <c r="O114" s="434">
        <f t="shared" si="23"/>
        <v>0</v>
      </c>
      <c r="P114">
        <f t="shared" si="24"/>
        <v>0</v>
      </c>
      <c r="Q114">
        <f t="shared" si="26"/>
        <v>0</v>
      </c>
      <c r="R114" s="435">
        <f t="shared" si="27"/>
        <v>0</v>
      </c>
    </row>
    <row r="115" spans="1:18" hidden="1" x14ac:dyDescent="0.25">
      <c r="C115" s="429">
        <f t="shared" si="25"/>
        <v>0</v>
      </c>
      <c r="D115" s="430" t="s">
        <v>108</v>
      </c>
      <c r="E115" s="431" t="s">
        <v>146</v>
      </c>
      <c r="F115" s="431">
        <v>4</v>
      </c>
      <c r="G115" s="431">
        <v>18</v>
      </c>
      <c r="H115" s="431">
        <v>75</v>
      </c>
      <c r="I115" s="432">
        <v>14884</v>
      </c>
      <c r="J115" s="432">
        <v>11226</v>
      </c>
      <c r="K115" s="433">
        <v>0.61</v>
      </c>
      <c r="L115" s="431">
        <v>99</v>
      </c>
      <c r="M115">
        <f t="shared" si="28"/>
        <v>0</v>
      </c>
      <c r="N115">
        <f t="shared" si="22"/>
        <v>0</v>
      </c>
      <c r="O115" s="434">
        <f t="shared" si="23"/>
        <v>0</v>
      </c>
      <c r="P115">
        <f t="shared" si="24"/>
        <v>0</v>
      </c>
      <c r="Q115">
        <f t="shared" si="26"/>
        <v>0</v>
      </c>
      <c r="R115" s="435">
        <f t="shared" si="27"/>
        <v>0</v>
      </c>
    </row>
    <row r="116" spans="1:18" hidden="1" x14ac:dyDescent="0.25">
      <c r="C116" s="429">
        <f t="shared" si="25"/>
        <v>0</v>
      </c>
      <c r="D116" s="430" t="s">
        <v>108</v>
      </c>
      <c r="E116" s="431" t="s">
        <v>147</v>
      </c>
      <c r="F116" s="431">
        <v>5</v>
      </c>
      <c r="G116" s="431">
        <v>18</v>
      </c>
      <c r="H116" s="431">
        <v>75</v>
      </c>
      <c r="I116" s="432">
        <v>14884</v>
      </c>
      <c r="J116" s="432">
        <v>11226</v>
      </c>
      <c r="K116" s="433">
        <v>0.61</v>
      </c>
      <c r="L116" s="431">
        <v>99</v>
      </c>
      <c r="M116">
        <f t="shared" si="28"/>
        <v>0</v>
      </c>
      <c r="N116">
        <f t="shared" si="22"/>
        <v>0</v>
      </c>
      <c r="O116" s="434">
        <f t="shared" si="23"/>
        <v>0</v>
      </c>
      <c r="P116">
        <f t="shared" si="24"/>
        <v>0</v>
      </c>
      <c r="Q116">
        <f t="shared" si="26"/>
        <v>0</v>
      </c>
      <c r="R116" s="435">
        <f t="shared" si="27"/>
        <v>0</v>
      </c>
    </row>
    <row r="117" spans="1:18" hidden="1" x14ac:dyDescent="0.25">
      <c r="C117" s="429">
        <f t="shared" si="25"/>
        <v>0</v>
      </c>
      <c r="D117" s="430" t="s">
        <v>108</v>
      </c>
      <c r="E117" s="431" t="s">
        <v>148</v>
      </c>
      <c r="F117" s="431">
        <v>6</v>
      </c>
      <c r="G117" s="431">
        <v>18</v>
      </c>
      <c r="H117" s="431">
        <v>75</v>
      </c>
      <c r="I117" s="432">
        <v>14884</v>
      </c>
      <c r="J117" s="432">
        <v>11226</v>
      </c>
      <c r="K117" s="433">
        <v>0.61</v>
      </c>
      <c r="L117" s="431">
        <v>99</v>
      </c>
      <c r="M117">
        <f t="shared" si="28"/>
        <v>0</v>
      </c>
      <c r="N117">
        <f t="shared" si="22"/>
        <v>0</v>
      </c>
      <c r="O117" s="434">
        <f t="shared" si="23"/>
        <v>0</v>
      </c>
      <c r="P117">
        <f t="shared" si="24"/>
        <v>0</v>
      </c>
      <c r="Q117">
        <f t="shared" si="26"/>
        <v>0</v>
      </c>
      <c r="R117" s="435">
        <f t="shared" si="27"/>
        <v>0</v>
      </c>
    </row>
    <row r="118" spans="1:18" hidden="1" x14ac:dyDescent="0.25">
      <c r="A118">
        <v>6</v>
      </c>
      <c r="C118" s="429">
        <f t="shared" si="25"/>
        <v>6</v>
      </c>
      <c r="D118" s="430" t="s">
        <v>108</v>
      </c>
      <c r="E118" s="431" t="s">
        <v>149</v>
      </c>
      <c r="F118" s="431">
        <v>1</v>
      </c>
      <c r="G118" s="431">
        <v>18</v>
      </c>
      <c r="H118" s="431">
        <v>75</v>
      </c>
      <c r="I118" s="432">
        <v>16935</v>
      </c>
      <c r="J118" s="432">
        <v>11819</v>
      </c>
      <c r="K118" s="433">
        <v>0.56000000000000005</v>
      </c>
      <c r="L118" s="431">
        <v>107</v>
      </c>
      <c r="M118">
        <f t="shared" si="28"/>
        <v>16.197991391678624</v>
      </c>
      <c r="N118">
        <f t="shared" si="22"/>
        <v>11.304638928742229</v>
      </c>
      <c r="O118" s="434">
        <f t="shared" si="23"/>
        <v>5.356288857006218E-4</v>
      </c>
      <c r="P118">
        <f t="shared" si="24"/>
        <v>0.10234337637494023</v>
      </c>
      <c r="Q118">
        <f t="shared" si="26"/>
        <v>1.7216642754662843E-2</v>
      </c>
      <c r="R118" s="435">
        <f t="shared" si="27"/>
        <v>9.5648015303682454E-4</v>
      </c>
    </row>
    <row r="119" spans="1:18" hidden="1" x14ac:dyDescent="0.25">
      <c r="C119" s="429">
        <f t="shared" si="25"/>
        <v>0</v>
      </c>
      <c r="D119" s="430" t="s">
        <v>108</v>
      </c>
      <c r="E119" s="431" t="s">
        <v>150</v>
      </c>
      <c r="F119" s="431">
        <v>2</v>
      </c>
      <c r="G119" s="431">
        <v>18</v>
      </c>
      <c r="H119" s="431">
        <v>75</v>
      </c>
      <c r="I119" s="432">
        <v>16935</v>
      </c>
      <c r="J119" s="432">
        <v>11819</v>
      </c>
      <c r="K119" s="433">
        <v>0.56000000000000005</v>
      </c>
      <c r="L119" s="431">
        <v>107</v>
      </c>
      <c r="M119">
        <f t="shared" si="28"/>
        <v>0</v>
      </c>
      <c r="N119">
        <f t="shared" si="22"/>
        <v>0</v>
      </c>
      <c r="O119" s="434">
        <f t="shared" si="23"/>
        <v>0</v>
      </c>
      <c r="P119">
        <f t="shared" si="24"/>
        <v>0</v>
      </c>
      <c r="Q119">
        <f t="shared" si="26"/>
        <v>0</v>
      </c>
      <c r="R119" s="435">
        <f t="shared" si="27"/>
        <v>0</v>
      </c>
    </row>
    <row r="120" spans="1:18" hidden="1" x14ac:dyDescent="0.25">
      <c r="C120" s="429">
        <f t="shared" si="25"/>
        <v>0</v>
      </c>
      <c r="D120" s="430" t="s">
        <v>108</v>
      </c>
      <c r="E120" s="431" t="s">
        <v>151</v>
      </c>
      <c r="F120" s="431">
        <v>3</v>
      </c>
      <c r="G120" s="431">
        <v>18</v>
      </c>
      <c r="H120" s="431">
        <v>75</v>
      </c>
      <c r="I120" s="432">
        <v>16935</v>
      </c>
      <c r="J120" s="432">
        <v>11819</v>
      </c>
      <c r="K120" s="433">
        <v>0.56000000000000005</v>
      </c>
      <c r="L120" s="431">
        <v>107</v>
      </c>
      <c r="M120">
        <f t="shared" si="28"/>
        <v>0</v>
      </c>
      <c r="N120">
        <f t="shared" si="22"/>
        <v>0</v>
      </c>
      <c r="O120" s="434">
        <f t="shared" si="23"/>
        <v>0</v>
      </c>
      <c r="P120">
        <f t="shared" si="24"/>
        <v>0</v>
      </c>
      <c r="Q120">
        <f t="shared" si="26"/>
        <v>0</v>
      </c>
      <c r="R120" s="435">
        <f t="shared" si="27"/>
        <v>0</v>
      </c>
    </row>
    <row r="121" spans="1:18" hidden="1" x14ac:dyDescent="0.25">
      <c r="C121" s="429">
        <f t="shared" si="25"/>
        <v>0</v>
      </c>
      <c r="D121" s="430" t="s">
        <v>108</v>
      </c>
      <c r="E121" s="431" t="s">
        <v>152</v>
      </c>
      <c r="F121" s="431">
        <v>4</v>
      </c>
      <c r="G121" s="431">
        <v>18</v>
      </c>
      <c r="H121" s="431">
        <v>75</v>
      </c>
      <c r="I121" s="432">
        <v>16935</v>
      </c>
      <c r="J121" s="432">
        <v>11819</v>
      </c>
      <c r="K121" s="433">
        <v>0.56000000000000005</v>
      </c>
      <c r="L121" s="431">
        <v>107</v>
      </c>
      <c r="M121">
        <f t="shared" si="28"/>
        <v>0</v>
      </c>
      <c r="N121">
        <f t="shared" si="22"/>
        <v>0</v>
      </c>
      <c r="O121" s="434">
        <f t="shared" si="23"/>
        <v>0</v>
      </c>
      <c r="P121">
        <f t="shared" si="24"/>
        <v>0</v>
      </c>
      <c r="Q121">
        <f t="shared" si="26"/>
        <v>0</v>
      </c>
      <c r="R121" s="435">
        <f t="shared" si="27"/>
        <v>0</v>
      </c>
    </row>
    <row r="122" spans="1:18" hidden="1" x14ac:dyDescent="0.25">
      <c r="C122" s="429">
        <f t="shared" si="25"/>
        <v>0</v>
      </c>
      <c r="D122" s="430" t="s">
        <v>108</v>
      </c>
      <c r="E122" s="431" t="s">
        <v>153</v>
      </c>
      <c r="F122" s="431">
        <v>5</v>
      </c>
      <c r="G122" s="431">
        <v>18</v>
      </c>
      <c r="H122" s="431">
        <v>75</v>
      </c>
      <c r="I122" s="432">
        <v>16935</v>
      </c>
      <c r="J122" s="432">
        <v>11819</v>
      </c>
      <c r="K122" s="433">
        <v>0.56000000000000005</v>
      </c>
      <c r="L122" s="431">
        <v>107</v>
      </c>
      <c r="M122">
        <f t="shared" si="28"/>
        <v>0</v>
      </c>
      <c r="N122">
        <f t="shared" si="22"/>
        <v>0</v>
      </c>
      <c r="O122" s="434">
        <f t="shared" si="23"/>
        <v>0</v>
      </c>
      <c r="P122">
        <f t="shared" si="24"/>
        <v>0</v>
      </c>
      <c r="Q122">
        <f t="shared" si="26"/>
        <v>0</v>
      </c>
      <c r="R122" s="435">
        <f t="shared" si="27"/>
        <v>0</v>
      </c>
    </row>
    <row r="123" spans="1:18" hidden="1" x14ac:dyDescent="0.25">
      <c r="C123" s="429">
        <f t="shared" si="25"/>
        <v>0</v>
      </c>
      <c r="D123" s="430" t="s">
        <v>108</v>
      </c>
      <c r="E123" s="431" t="s">
        <v>154</v>
      </c>
      <c r="F123" s="431">
        <v>6</v>
      </c>
      <c r="G123" s="431">
        <v>18</v>
      </c>
      <c r="H123" s="431">
        <v>75</v>
      </c>
      <c r="I123" s="432">
        <v>16935</v>
      </c>
      <c r="J123" s="432">
        <v>11819</v>
      </c>
      <c r="K123" s="433">
        <v>0.56000000000000005</v>
      </c>
      <c r="L123" s="431">
        <v>107</v>
      </c>
      <c r="M123">
        <f t="shared" si="28"/>
        <v>0</v>
      </c>
      <c r="N123">
        <f t="shared" si="22"/>
        <v>0</v>
      </c>
      <c r="O123" s="434">
        <f t="shared" si="23"/>
        <v>0</v>
      </c>
      <c r="P123">
        <f t="shared" si="24"/>
        <v>0</v>
      </c>
      <c r="Q123">
        <f t="shared" si="26"/>
        <v>0</v>
      </c>
      <c r="R123" s="435">
        <f t="shared" si="27"/>
        <v>0</v>
      </c>
    </row>
    <row r="124" spans="1:18" hidden="1" x14ac:dyDescent="0.25">
      <c r="A124">
        <v>24</v>
      </c>
      <c r="B124">
        <v>18</v>
      </c>
      <c r="C124" s="429">
        <f t="shared" si="25"/>
        <v>42</v>
      </c>
      <c r="D124" s="430" t="s">
        <v>108</v>
      </c>
      <c r="E124" s="431" t="s">
        <v>155</v>
      </c>
      <c r="F124" s="431">
        <v>1</v>
      </c>
      <c r="G124" s="431">
        <v>13</v>
      </c>
      <c r="H124" s="431">
        <v>32</v>
      </c>
      <c r="I124" s="432">
        <v>8141</v>
      </c>
      <c r="J124" s="432">
        <v>7409</v>
      </c>
      <c r="K124" s="433">
        <v>0.53</v>
      </c>
      <c r="L124" s="431">
        <v>66</v>
      </c>
      <c r="M124">
        <f t="shared" si="28"/>
        <v>54.506934481109518</v>
      </c>
      <c r="N124">
        <f t="shared" si="22"/>
        <v>49.605930176948831</v>
      </c>
      <c r="O124" s="434">
        <f t="shared" si="23"/>
        <v>3.5485413677666193E-3</v>
      </c>
      <c r="P124">
        <f t="shared" si="24"/>
        <v>0.44189383070301291</v>
      </c>
      <c r="Q124">
        <f t="shared" si="26"/>
        <v>8.7039693926351039E-2</v>
      </c>
      <c r="R124" s="435">
        <f t="shared" si="27"/>
        <v>6.6953610712577718E-3</v>
      </c>
    </row>
    <row r="125" spans="1:18" hidden="1" x14ac:dyDescent="0.25">
      <c r="A125">
        <v>1369</v>
      </c>
      <c r="B125">
        <v>727</v>
      </c>
      <c r="C125" s="429">
        <f t="shared" si="25"/>
        <v>2096</v>
      </c>
      <c r="D125" s="430" t="s">
        <v>108</v>
      </c>
      <c r="E125" s="431" t="s">
        <v>156</v>
      </c>
      <c r="F125" s="431">
        <v>1</v>
      </c>
      <c r="G125" s="431">
        <v>14</v>
      </c>
      <c r="H125" s="431">
        <v>35</v>
      </c>
      <c r="I125" s="432">
        <v>9456</v>
      </c>
      <c r="J125" s="432">
        <v>7349</v>
      </c>
      <c r="K125" s="433">
        <v>0.5</v>
      </c>
      <c r="L125" s="431">
        <v>59</v>
      </c>
      <c r="M125">
        <f t="shared" si="28"/>
        <v>3159.5370636059301</v>
      </c>
      <c r="N125">
        <f t="shared" si="22"/>
        <v>2455.5243105372233</v>
      </c>
      <c r="O125" s="434">
        <f t="shared" si="23"/>
        <v>0.16706520006376535</v>
      </c>
      <c r="P125">
        <f t="shared" si="24"/>
        <v>19.713693607524313</v>
      </c>
      <c r="Q125">
        <f t="shared" si="26"/>
        <v>4.6778256017854298</v>
      </c>
      <c r="R125" s="435">
        <f t="shared" si="27"/>
        <v>0.3341304001275307</v>
      </c>
    </row>
    <row r="126" spans="1:18" hidden="1" x14ac:dyDescent="0.25">
      <c r="A126">
        <v>124</v>
      </c>
      <c r="B126">
        <v>97</v>
      </c>
      <c r="C126" s="429">
        <f t="shared" si="25"/>
        <v>221</v>
      </c>
      <c r="D126" s="430" t="s">
        <v>108</v>
      </c>
      <c r="E126" s="431" t="s">
        <v>157</v>
      </c>
      <c r="F126" s="431">
        <v>1</v>
      </c>
      <c r="G126" s="431">
        <v>18</v>
      </c>
      <c r="H126" s="431">
        <v>65</v>
      </c>
      <c r="I126" s="432">
        <v>15636</v>
      </c>
      <c r="J126" s="432">
        <v>9953</v>
      </c>
      <c r="K126" s="433">
        <v>0.54</v>
      </c>
      <c r="L126" s="431">
        <v>80</v>
      </c>
      <c r="M126">
        <f t="shared" si="28"/>
        <v>550.86178861788619</v>
      </c>
      <c r="N126">
        <f t="shared" ref="N126:N157" si="29">J126*$R126</f>
        <v>350.64769647696477</v>
      </c>
      <c r="O126" s="434">
        <f t="shared" ref="O126:O157" si="30">K126*$R126</f>
        <v>1.9024390243902439E-2</v>
      </c>
      <c r="P126">
        <f t="shared" ref="P126:P157" si="31">L126*$R126</f>
        <v>2.8184281842818426</v>
      </c>
      <c r="Q126">
        <f t="shared" si="26"/>
        <v>0.63414634146341453</v>
      </c>
      <c r="R126" s="435">
        <f t="shared" si="27"/>
        <v>3.5230352303523033E-2</v>
      </c>
    </row>
    <row r="127" spans="1:18" hidden="1" x14ac:dyDescent="0.25">
      <c r="A127">
        <v>38</v>
      </c>
      <c r="B127">
        <v>6</v>
      </c>
      <c r="C127" s="429">
        <f t="shared" si="25"/>
        <v>44</v>
      </c>
      <c r="D127" s="430" t="s">
        <v>158</v>
      </c>
      <c r="E127" s="431" t="s">
        <v>159</v>
      </c>
      <c r="F127" s="431">
        <v>1</v>
      </c>
      <c r="G127" s="431">
        <v>14</v>
      </c>
      <c r="H127" s="431">
        <v>35</v>
      </c>
      <c r="I127" s="432">
        <v>10592</v>
      </c>
      <c r="J127" s="432">
        <v>8764</v>
      </c>
      <c r="K127" s="433">
        <v>0.54</v>
      </c>
      <c r="L127" s="431">
        <v>60</v>
      </c>
      <c r="M127">
        <f t="shared" si="28"/>
        <v>74.294277060417656</v>
      </c>
      <c r="N127">
        <f t="shared" si="29"/>
        <v>61.472341782241351</v>
      </c>
      <c r="O127" s="434">
        <f t="shared" si="30"/>
        <v>3.7876614060258253E-3</v>
      </c>
      <c r="P127">
        <f t="shared" si="31"/>
        <v>0.42085126733620276</v>
      </c>
      <c r="Q127">
        <f t="shared" si="26"/>
        <v>9.8198629045113978E-2</v>
      </c>
      <c r="R127" s="435">
        <f t="shared" si="27"/>
        <v>7.0141877889367127E-3</v>
      </c>
    </row>
    <row r="128" spans="1:18" hidden="1" x14ac:dyDescent="0.25">
      <c r="A128">
        <v>4</v>
      </c>
      <c r="C128" s="429">
        <f t="shared" si="25"/>
        <v>4</v>
      </c>
      <c r="D128" s="430" t="s">
        <v>158</v>
      </c>
      <c r="E128" s="431" t="s">
        <v>160</v>
      </c>
      <c r="F128" s="431">
        <v>1</v>
      </c>
      <c r="G128" s="431">
        <v>14</v>
      </c>
      <c r="H128" s="431">
        <v>45</v>
      </c>
      <c r="I128" s="432">
        <v>7095</v>
      </c>
      <c r="J128" s="432">
        <v>4569</v>
      </c>
      <c r="K128" s="433">
        <v>0.63</v>
      </c>
      <c r="L128" s="431">
        <v>71</v>
      </c>
      <c r="M128">
        <f t="shared" si="28"/>
        <v>4.5241511238641792</v>
      </c>
      <c r="N128">
        <f t="shared" si="29"/>
        <v>2.9134385461501671</v>
      </c>
      <c r="O128" s="434">
        <f t="shared" si="30"/>
        <v>4.0172166427546624E-4</v>
      </c>
      <c r="P128">
        <f t="shared" si="31"/>
        <v>4.5273393910409687E-2</v>
      </c>
      <c r="Q128">
        <f t="shared" si="26"/>
        <v>8.9271480950103618E-3</v>
      </c>
      <c r="R128" s="435">
        <f t="shared" si="27"/>
        <v>6.3765343535788295E-4</v>
      </c>
    </row>
    <row r="129" spans="3:18" hidden="1" x14ac:dyDescent="0.25">
      <c r="C129" s="429">
        <f t="shared" si="25"/>
        <v>0</v>
      </c>
      <c r="D129" s="430" t="s">
        <v>158</v>
      </c>
      <c r="E129" s="431" t="s">
        <v>161</v>
      </c>
      <c r="F129" s="431">
        <v>1</v>
      </c>
      <c r="G129" s="431">
        <v>18</v>
      </c>
      <c r="H129" s="431">
        <v>75</v>
      </c>
      <c r="I129" s="432">
        <v>12941</v>
      </c>
      <c r="J129" s="432">
        <v>5017</v>
      </c>
      <c r="K129" s="433">
        <v>0.72</v>
      </c>
      <c r="L129" s="431">
        <v>129</v>
      </c>
      <c r="M129">
        <f t="shared" si="28"/>
        <v>0</v>
      </c>
      <c r="N129">
        <f t="shared" si="29"/>
        <v>0</v>
      </c>
      <c r="O129" s="434">
        <f t="shared" si="30"/>
        <v>0</v>
      </c>
      <c r="P129">
        <f t="shared" si="31"/>
        <v>0</v>
      </c>
      <c r="Q129">
        <f t="shared" si="26"/>
        <v>0</v>
      </c>
      <c r="R129" s="435">
        <f t="shared" si="27"/>
        <v>0</v>
      </c>
    </row>
    <row r="130" spans="3:18" hidden="1" x14ac:dyDescent="0.25">
      <c r="C130" s="429">
        <f t="shared" si="25"/>
        <v>0</v>
      </c>
      <c r="D130" s="430" t="s">
        <v>162</v>
      </c>
      <c r="E130" s="431" t="s">
        <v>163</v>
      </c>
      <c r="F130" s="431">
        <v>2</v>
      </c>
      <c r="G130" s="431">
        <v>18</v>
      </c>
      <c r="H130" s="431">
        <v>80</v>
      </c>
      <c r="I130" s="432">
        <v>14306</v>
      </c>
      <c r="J130" s="432">
        <v>5177</v>
      </c>
      <c r="K130" s="433">
        <v>0.59</v>
      </c>
      <c r="L130" s="431">
        <v>88</v>
      </c>
      <c r="M130">
        <f t="shared" si="28"/>
        <v>0</v>
      </c>
      <c r="N130">
        <f t="shared" si="29"/>
        <v>0</v>
      </c>
      <c r="O130" s="434">
        <f t="shared" si="30"/>
        <v>0</v>
      </c>
      <c r="P130">
        <f t="shared" si="31"/>
        <v>0</v>
      </c>
      <c r="Q130">
        <f t="shared" si="26"/>
        <v>0</v>
      </c>
      <c r="R130" s="435">
        <f t="shared" si="27"/>
        <v>0</v>
      </c>
    </row>
    <row r="131" spans="3:18" hidden="1" x14ac:dyDescent="0.25">
      <c r="C131" s="429">
        <f t="shared" si="25"/>
        <v>0</v>
      </c>
      <c r="D131" s="430" t="s">
        <v>162</v>
      </c>
      <c r="E131" s="431" t="s">
        <v>164</v>
      </c>
      <c r="F131" s="431">
        <v>3</v>
      </c>
      <c r="G131" s="431">
        <v>18</v>
      </c>
      <c r="H131" s="431">
        <v>80</v>
      </c>
      <c r="I131" s="432">
        <v>14306</v>
      </c>
      <c r="J131" s="432">
        <v>5177</v>
      </c>
      <c r="K131" s="433">
        <v>0.59</v>
      </c>
      <c r="L131" s="431">
        <v>88</v>
      </c>
      <c r="M131">
        <f t="shared" si="28"/>
        <v>0</v>
      </c>
      <c r="N131">
        <f t="shared" si="29"/>
        <v>0</v>
      </c>
      <c r="O131" s="434">
        <f t="shared" si="30"/>
        <v>0</v>
      </c>
      <c r="P131">
        <f t="shared" si="31"/>
        <v>0</v>
      </c>
      <c r="Q131">
        <f t="shared" si="26"/>
        <v>0</v>
      </c>
      <c r="R131" s="435">
        <f t="shared" si="27"/>
        <v>0</v>
      </c>
    </row>
    <row r="132" spans="3:18" hidden="1" x14ac:dyDescent="0.25">
      <c r="C132" s="429">
        <f t="shared" si="25"/>
        <v>0</v>
      </c>
      <c r="D132" s="430" t="s">
        <v>162</v>
      </c>
      <c r="E132" s="431" t="s">
        <v>165</v>
      </c>
      <c r="F132" s="431">
        <v>4</v>
      </c>
      <c r="G132" s="431">
        <v>18</v>
      </c>
      <c r="H132" s="431">
        <v>80</v>
      </c>
      <c r="I132" s="432">
        <v>14306</v>
      </c>
      <c r="J132" s="432">
        <v>5177</v>
      </c>
      <c r="K132" s="433">
        <v>0.59</v>
      </c>
      <c r="L132" s="431">
        <v>88</v>
      </c>
      <c r="M132">
        <f t="shared" si="28"/>
        <v>0</v>
      </c>
      <c r="N132">
        <f t="shared" si="29"/>
        <v>0</v>
      </c>
      <c r="O132" s="434">
        <f t="shared" si="30"/>
        <v>0</v>
      </c>
      <c r="P132">
        <f t="shared" si="31"/>
        <v>0</v>
      </c>
      <c r="Q132">
        <f t="shared" si="26"/>
        <v>0</v>
      </c>
      <c r="R132" s="435">
        <f t="shared" si="27"/>
        <v>0</v>
      </c>
    </row>
    <row r="133" spans="3:18" hidden="1" x14ac:dyDescent="0.25">
      <c r="C133" s="429">
        <f t="shared" si="25"/>
        <v>0</v>
      </c>
      <c r="D133" s="430" t="s">
        <v>162</v>
      </c>
      <c r="E133" s="431" t="s">
        <v>166</v>
      </c>
      <c r="F133" s="431">
        <v>5</v>
      </c>
      <c r="G133" s="431">
        <v>18</v>
      </c>
      <c r="H133" s="431">
        <v>80</v>
      </c>
      <c r="I133" s="432">
        <v>14306</v>
      </c>
      <c r="J133" s="432">
        <v>5177</v>
      </c>
      <c r="K133" s="433">
        <v>0.59</v>
      </c>
      <c r="L133" s="431">
        <v>88</v>
      </c>
      <c r="M133">
        <f t="shared" si="28"/>
        <v>0</v>
      </c>
      <c r="N133">
        <f t="shared" si="29"/>
        <v>0</v>
      </c>
      <c r="O133" s="434">
        <f t="shared" si="30"/>
        <v>0</v>
      </c>
      <c r="P133">
        <f t="shared" si="31"/>
        <v>0</v>
      </c>
      <c r="Q133">
        <f t="shared" si="26"/>
        <v>0</v>
      </c>
      <c r="R133" s="435">
        <f t="shared" si="27"/>
        <v>0</v>
      </c>
    </row>
    <row r="134" spans="3:18" x14ac:dyDescent="0.25">
      <c r="C134" s="429">
        <f t="shared" ref="C134:C165" si="32">SUM(A134:B134)</f>
        <v>0</v>
      </c>
      <c r="D134" s="430" t="s">
        <v>162</v>
      </c>
      <c r="E134" s="431" t="s">
        <v>167</v>
      </c>
      <c r="F134" s="431">
        <v>2</v>
      </c>
      <c r="G134" s="431">
        <v>20</v>
      </c>
      <c r="H134" s="431">
        <v>125</v>
      </c>
      <c r="I134" s="432">
        <v>19092</v>
      </c>
      <c r="J134" s="432">
        <v>6626</v>
      </c>
      <c r="K134" s="433">
        <v>0.56999999999999995</v>
      </c>
      <c r="L134" s="431">
        <v>84</v>
      </c>
      <c r="M134">
        <f t="shared" si="28"/>
        <v>0</v>
      </c>
      <c r="N134">
        <f t="shared" si="29"/>
        <v>0</v>
      </c>
      <c r="O134" s="434">
        <f t="shared" si="30"/>
        <v>0</v>
      </c>
      <c r="P134">
        <f t="shared" si="31"/>
        <v>0</v>
      </c>
      <c r="Q134">
        <f t="shared" ref="Q134:Q165" si="33">$R134*G134</f>
        <v>0</v>
      </c>
      <c r="R134" s="435">
        <f t="shared" ref="R134:R165" si="34">C134/$F$2</f>
        <v>0</v>
      </c>
    </row>
    <row r="135" spans="3:18" x14ac:dyDescent="0.25">
      <c r="C135" s="429">
        <f t="shared" si="32"/>
        <v>0</v>
      </c>
      <c r="D135" s="430" t="s">
        <v>162</v>
      </c>
      <c r="E135" s="431" t="s">
        <v>168</v>
      </c>
      <c r="F135" s="431">
        <v>3</v>
      </c>
      <c r="G135" s="431">
        <v>20</v>
      </c>
      <c r="H135" s="431">
        <v>125</v>
      </c>
      <c r="I135" s="432">
        <v>19092</v>
      </c>
      <c r="J135" s="432">
        <v>6626</v>
      </c>
      <c r="K135" s="433">
        <v>0.56999999999999995</v>
      </c>
      <c r="L135" s="431">
        <v>84</v>
      </c>
      <c r="M135">
        <f t="shared" si="28"/>
        <v>0</v>
      </c>
      <c r="N135">
        <f t="shared" si="29"/>
        <v>0</v>
      </c>
      <c r="O135" s="434">
        <f t="shared" si="30"/>
        <v>0</v>
      </c>
      <c r="P135">
        <f t="shared" si="31"/>
        <v>0</v>
      </c>
      <c r="Q135">
        <f t="shared" si="33"/>
        <v>0</v>
      </c>
      <c r="R135" s="435">
        <f t="shared" si="34"/>
        <v>0</v>
      </c>
    </row>
    <row r="136" spans="3:18" x14ac:dyDescent="0.25">
      <c r="C136" s="429">
        <f t="shared" si="32"/>
        <v>0</v>
      </c>
      <c r="D136" s="430" t="s">
        <v>162</v>
      </c>
      <c r="E136" s="431" t="s">
        <v>169</v>
      </c>
      <c r="F136" s="431">
        <v>4</v>
      </c>
      <c r="G136" s="431">
        <v>20</v>
      </c>
      <c r="H136" s="431">
        <v>125</v>
      </c>
      <c r="I136" s="432">
        <v>19092</v>
      </c>
      <c r="J136" s="432">
        <v>6626</v>
      </c>
      <c r="K136" s="433">
        <v>0.56999999999999995</v>
      </c>
      <c r="L136" s="431">
        <v>84</v>
      </c>
      <c r="M136">
        <f t="shared" si="28"/>
        <v>0</v>
      </c>
      <c r="N136">
        <f t="shared" si="29"/>
        <v>0</v>
      </c>
      <c r="O136" s="434">
        <f t="shared" si="30"/>
        <v>0</v>
      </c>
      <c r="P136">
        <f t="shared" si="31"/>
        <v>0</v>
      </c>
      <c r="Q136">
        <f t="shared" si="33"/>
        <v>0</v>
      </c>
      <c r="R136" s="435">
        <f t="shared" si="34"/>
        <v>0</v>
      </c>
    </row>
    <row r="137" spans="3:18" x14ac:dyDescent="0.25">
      <c r="C137" s="429">
        <f t="shared" si="32"/>
        <v>0</v>
      </c>
      <c r="D137" s="430" t="s">
        <v>162</v>
      </c>
      <c r="E137" s="431" t="s">
        <v>170</v>
      </c>
      <c r="F137" s="431">
        <v>5</v>
      </c>
      <c r="G137" s="431">
        <v>20</v>
      </c>
      <c r="H137" s="431">
        <v>125</v>
      </c>
      <c r="I137" s="432">
        <v>19092</v>
      </c>
      <c r="J137" s="432">
        <v>6626</v>
      </c>
      <c r="K137" s="433">
        <v>0.56999999999999995</v>
      </c>
      <c r="L137" s="431">
        <v>84</v>
      </c>
      <c r="M137">
        <f t="shared" si="28"/>
        <v>0</v>
      </c>
      <c r="N137">
        <f t="shared" si="29"/>
        <v>0</v>
      </c>
      <c r="O137" s="434">
        <f t="shared" si="30"/>
        <v>0</v>
      </c>
      <c r="P137">
        <f t="shared" si="31"/>
        <v>0</v>
      </c>
      <c r="Q137">
        <f t="shared" si="33"/>
        <v>0</v>
      </c>
      <c r="R137" s="435">
        <f t="shared" si="34"/>
        <v>0</v>
      </c>
    </row>
    <row r="138" spans="3:18" x14ac:dyDescent="0.25">
      <c r="C138" s="429">
        <f t="shared" si="32"/>
        <v>0</v>
      </c>
      <c r="D138" s="430" t="s">
        <v>162</v>
      </c>
      <c r="E138" s="431" t="s">
        <v>171</v>
      </c>
      <c r="F138" s="431">
        <v>6</v>
      </c>
      <c r="G138" s="431">
        <v>20</v>
      </c>
      <c r="H138" s="431">
        <v>125</v>
      </c>
      <c r="I138" s="432">
        <v>19092</v>
      </c>
      <c r="J138" s="432">
        <v>6626</v>
      </c>
      <c r="K138" s="433">
        <v>0.56999999999999995</v>
      </c>
      <c r="L138" s="431">
        <v>84</v>
      </c>
      <c r="M138">
        <f t="shared" ref="M138:M169" si="35">I138*$R138</f>
        <v>0</v>
      </c>
      <c r="N138">
        <f t="shared" si="29"/>
        <v>0</v>
      </c>
      <c r="O138" s="434">
        <f t="shared" si="30"/>
        <v>0</v>
      </c>
      <c r="P138">
        <f t="shared" si="31"/>
        <v>0</v>
      </c>
      <c r="Q138">
        <f t="shared" si="33"/>
        <v>0</v>
      </c>
      <c r="R138" s="435">
        <f t="shared" si="34"/>
        <v>0</v>
      </c>
    </row>
    <row r="139" spans="3:18" hidden="1" x14ac:dyDescent="0.25">
      <c r="C139" s="429">
        <f t="shared" si="32"/>
        <v>0</v>
      </c>
      <c r="D139" s="430" t="s">
        <v>162</v>
      </c>
      <c r="E139" s="431" t="s">
        <v>172</v>
      </c>
      <c r="F139" s="431">
        <v>2</v>
      </c>
      <c r="G139" s="431">
        <v>14</v>
      </c>
      <c r="H139" s="431">
        <v>45</v>
      </c>
      <c r="I139" s="432">
        <v>9158</v>
      </c>
      <c r="J139" s="432">
        <v>4136</v>
      </c>
      <c r="K139" s="433">
        <v>0.56000000000000005</v>
      </c>
      <c r="L139" s="431">
        <v>72</v>
      </c>
      <c r="M139">
        <f t="shared" si="35"/>
        <v>0</v>
      </c>
      <c r="N139">
        <f t="shared" si="29"/>
        <v>0</v>
      </c>
      <c r="O139" s="434">
        <f t="shared" si="30"/>
        <v>0</v>
      </c>
      <c r="P139">
        <f t="shared" si="31"/>
        <v>0</v>
      </c>
      <c r="Q139">
        <f t="shared" si="33"/>
        <v>0</v>
      </c>
      <c r="R139" s="435">
        <f t="shared" si="34"/>
        <v>0</v>
      </c>
    </row>
    <row r="140" spans="3:18" hidden="1" x14ac:dyDescent="0.25">
      <c r="C140" s="429">
        <f t="shared" si="32"/>
        <v>0</v>
      </c>
      <c r="D140" s="430" t="s">
        <v>162</v>
      </c>
      <c r="E140" s="431" t="s">
        <v>173</v>
      </c>
      <c r="F140" s="431">
        <v>3</v>
      </c>
      <c r="G140" s="431">
        <v>14</v>
      </c>
      <c r="H140" s="431">
        <v>45</v>
      </c>
      <c r="I140" s="432">
        <v>9158</v>
      </c>
      <c r="J140" s="432">
        <v>4136</v>
      </c>
      <c r="K140" s="433">
        <v>0.56000000000000005</v>
      </c>
      <c r="L140" s="431">
        <v>72</v>
      </c>
      <c r="M140">
        <f t="shared" si="35"/>
        <v>0</v>
      </c>
      <c r="N140">
        <f t="shared" si="29"/>
        <v>0</v>
      </c>
      <c r="O140" s="434">
        <f t="shared" si="30"/>
        <v>0</v>
      </c>
      <c r="P140">
        <f t="shared" si="31"/>
        <v>0</v>
      </c>
      <c r="Q140">
        <f t="shared" si="33"/>
        <v>0</v>
      </c>
      <c r="R140" s="435">
        <f t="shared" si="34"/>
        <v>0</v>
      </c>
    </row>
    <row r="141" spans="3:18" hidden="1" x14ac:dyDescent="0.25">
      <c r="C141" s="429">
        <f t="shared" si="32"/>
        <v>0</v>
      </c>
      <c r="D141" s="430" t="s">
        <v>162</v>
      </c>
      <c r="E141" s="431" t="s">
        <v>174</v>
      </c>
      <c r="F141" s="431">
        <v>4</v>
      </c>
      <c r="G141" s="431">
        <v>14</v>
      </c>
      <c r="H141" s="431">
        <v>45</v>
      </c>
      <c r="I141" s="432">
        <v>9158</v>
      </c>
      <c r="J141" s="432">
        <v>4136</v>
      </c>
      <c r="K141" s="433">
        <v>0.56000000000000005</v>
      </c>
      <c r="L141" s="431">
        <v>72</v>
      </c>
      <c r="M141">
        <f t="shared" si="35"/>
        <v>0</v>
      </c>
      <c r="N141">
        <f t="shared" si="29"/>
        <v>0</v>
      </c>
      <c r="O141" s="434">
        <f t="shared" si="30"/>
        <v>0</v>
      </c>
      <c r="P141">
        <f t="shared" si="31"/>
        <v>0</v>
      </c>
      <c r="Q141">
        <f t="shared" si="33"/>
        <v>0</v>
      </c>
      <c r="R141" s="435">
        <f t="shared" si="34"/>
        <v>0</v>
      </c>
    </row>
    <row r="142" spans="3:18" hidden="1" x14ac:dyDescent="0.25">
      <c r="C142" s="429">
        <f t="shared" si="32"/>
        <v>0</v>
      </c>
      <c r="D142" s="430" t="s">
        <v>162</v>
      </c>
      <c r="E142" s="431" t="s">
        <v>175</v>
      </c>
      <c r="F142" s="431">
        <v>5</v>
      </c>
      <c r="G142" s="431">
        <v>14</v>
      </c>
      <c r="H142" s="431">
        <v>45</v>
      </c>
      <c r="I142" s="432">
        <v>9158</v>
      </c>
      <c r="J142" s="432">
        <v>4136</v>
      </c>
      <c r="K142" s="433">
        <v>0.56000000000000005</v>
      </c>
      <c r="L142" s="431">
        <v>72</v>
      </c>
      <c r="M142">
        <f t="shared" si="35"/>
        <v>0</v>
      </c>
      <c r="N142">
        <f t="shared" si="29"/>
        <v>0</v>
      </c>
      <c r="O142" s="434">
        <f t="shared" si="30"/>
        <v>0</v>
      </c>
      <c r="P142">
        <f t="shared" si="31"/>
        <v>0</v>
      </c>
      <c r="Q142">
        <f t="shared" si="33"/>
        <v>0</v>
      </c>
      <c r="R142" s="435">
        <f t="shared" si="34"/>
        <v>0</v>
      </c>
    </row>
    <row r="143" spans="3:18" hidden="1" x14ac:dyDescent="0.25">
      <c r="C143" s="429">
        <f t="shared" si="32"/>
        <v>0</v>
      </c>
      <c r="D143" s="430" t="s">
        <v>162</v>
      </c>
      <c r="E143" s="431" t="s">
        <v>176</v>
      </c>
      <c r="F143" s="431">
        <v>2</v>
      </c>
      <c r="G143" s="431">
        <v>14</v>
      </c>
      <c r="H143" s="431">
        <v>50</v>
      </c>
      <c r="I143" s="432">
        <v>11937</v>
      </c>
      <c r="J143" s="432">
        <v>4201</v>
      </c>
      <c r="K143" s="433">
        <v>0.59</v>
      </c>
      <c r="L143" s="431">
        <v>73</v>
      </c>
      <c r="M143">
        <f t="shared" si="35"/>
        <v>0</v>
      </c>
      <c r="N143">
        <f t="shared" si="29"/>
        <v>0</v>
      </c>
      <c r="O143" s="434">
        <f t="shared" si="30"/>
        <v>0</v>
      </c>
      <c r="P143">
        <f t="shared" si="31"/>
        <v>0</v>
      </c>
      <c r="Q143">
        <f t="shared" si="33"/>
        <v>0</v>
      </c>
      <c r="R143" s="435">
        <f t="shared" si="34"/>
        <v>0</v>
      </c>
    </row>
    <row r="144" spans="3:18" hidden="1" x14ac:dyDescent="0.25">
      <c r="C144" s="429">
        <f t="shared" si="32"/>
        <v>0</v>
      </c>
      <c r="D144" s="430" t="s">
        <v>162</v>
      </c>
      <c r="E144" s="431" t="s">
        <v>177</v>
      </c>
      <c r="F144" s="431">
        <v>3</v>
      </c>
      <c r="G144" s="431">
        <v>14</v>
      </c>
      <c r="H144" s="431">
        <v>50</v>
      </c>
      <c r="I144" s="432">
        <v>11937</v>
      </c>
      <c r="J144" s="432">
        <v>4201</v>
      </c>
      <c r="K144" s="433">
        <v>0.59</v>
      </c>
      <c r="L144" s="431">
        <v>73</v>
      </c>
      <c r="M144">
        <f t="shared" si="35"/>
        <v>0</v>
      </c>
      <c r="N144">
        <f t="shared" si="29"/>
        <v>0</v>
      </c>
      <c r="O144" s="434">
        <f t="shared" si="30"/>
        <v>0</v>
      </c>
      <c r="P144">
        <f t="shared" si="31"/>
        <v>0</v>
      </c>
      <c r="Q144">
        <f t="shared" si="33"/>
        <v>0</v>
      </c>
      <c r="R144" s="435">
        <f t="shared" si="34"/>
        <v>0</v>
      </c>
    </row>
    <row r="145" spans="1:18" hidden="1" x14ac:dyDescent="0.25">
      <c r="C145" s="429">
        <f t="shared" si="32"/>
        <v>0</v>
      </c>
      <c r="D145" s="430" t="s">
        <v>162</v>
      </c>
      <c r="E145" s="431" t="s">
        <v>178</v>
      </c>
      <c r="F145" s="431">
        <v>4</v>
      </c>
      <c r="G145" s="431">
        <v>14</v>
      </c>
      <c r="H145" s="431">
        <v>50</v>
      </c>
      <c r="I145" s="432">
        <v>11937</v>
      </c>
      <c r="J145" s="432">
        <v>4201</v>
      </c>
      <c r="K145" s="433">
        <v>0.59</v>
      </c>
      <c r="L145" s="431">
        <v>73</v>
      </c>
      <c r="M145">
        <f t="shared" si="35"/>
        <v>0</v>
      </c>
      <c r="N145">
        <f t="shared" si="29"/>
        <v>0</v>
      </c>
      <c r="O145" s="434">
        <f t="shared" si="30"/>
        <v>0</v>
      </c>
      <c r="P145">
        <f t="shared" si="31"/>
        <v>0</v>
      </c>
      <c r="Q145">
        <f t="shared" si="33"/>
        <v>0</v>
      </c>
      <c r="R145" s="435">
        <f t="shared" si="34"/>
        <v>0</v>
      </c>
    </row>
    <row r="146" spans="1:18" hidden="1" x14ac:dyDescent="0.25">
      <c r="C146" s="429">
        <f t="shared" si="32"/>
        <v>0</v>
      </c>
      <c r="D146" s="430" t="s">
        <v>162</v>
      </c>
      <c r="E146" s="431" t="s">
        <v>179</v>
      </c>
      <c r="F146" s="431">
        <v>5</v>
      </c>
      <c r="G146" s="431">
        <v>14</v>
      </c>
      <c r="H146" s="431">
        <v>50</v>
      </c>
      <c r="I146" s="432">
        <v>11937</v>
      </c>
      <c r="J146" s="432">
        <v>4201</v>
      </c>
      <c r="K146" s="433">
        <v>0.59</v>
      </c>
      <c r="L146" s="431">
        <v>73</v>
      </c>
      <c r="M146">
        <f t="shared" si="35"/>
        <v>0</v>
      </c>
      <c r="N146">
        <f t="shared" si="29"/>
        <v>0</v>
      </c>
      <c r="O146" s="434">
        <f t="shared" si="30"/>
        <v>0</v>
      </c>
      <c r="P146">
        <f t="shared" si="31"/>
        <v>0</v>
      </c>
      <c r="Q146">
        <f t="shared" si="33"/>
        <v>0</v>
      </c>
      <c r="R146" s="435">
        <f t="shared" si="34"/>
        <v>0</v>
      </c>
    </row>
    <row r="147" spans="1:18" hidden="1" x14ac:dyDescent="0.25">
      <c r="C147" s="429">
        <f t="shared" si="32"/>
        <v>0</v>
      </c>
      <c r="D147" s="430" t="s">
        <v>162</v>
      </c>
      <c r="E147" s="431" t="s">
        <v>180</v>
      </c>
      <c r="F147" s="431">
        <v>2</v>
      </c>
      <c r="G147" s="431">
        <v>18</v>
      </c>
      <c r="H147" s="431">
        <v>100</v>
      </c>
      <c r="I147" s="432">
        <v>16923</v>
      </c>
      <c r="J147" s="432">
        <v>5641</v>
      </c>
      <c r="K147" s="433">
        <v>0.62</v>
      </c>
      <c r="L147" s="431">
        <v>68</v>
      </c>
      <c r="M147">
        <f t="shared" si="35"/>
        <v>0</v>
      </c>
      <c r="N147">
        <f t="shared" si="29"/>
        <v>0</v>
      </c>
      <c r="O147" s="434">
        <f t="shared" si="30"/>
        <v>0</v>
      </c>
      <c r="P147">
        <f t="shared" si="31"/>
        <v>0</v>
      </c>
      <c r="Q147">
        <f t="shared" si="33"/>
        <v>0</v>
      </c>
      <c r="R147" s="435">
        <f t="shared" si="34"/>
        <v>0</v>
      </c>
    </row>
    <row r="148" spans="1:18" hidden="1" x14ac:dyDescent="0.25">
      <c r="C148" s="429">
        <f t="shared" si="32"/>
        <v>0</v>
      </c>
      <c r="D148" s="430" t="s">
        <v>162</v>
      </c>
      <c r="E148" s="431" t="s">
        <v>181</v>
      </c>
      <c r="F148" s="431">
        <v>3</v>
      </c>
      <c r="G148" s="431">
        <v>18</v>
      </c>
      <c r="H148" s="431">
        <v>100</v>
      </c>
      <c r="I148" s="432">
        <v>16923</v>
      </c>
      <c r="J148" s="432">
        <v>5641</v>
      </c>
      <c r="K148" s="433">
        <v>0.62</v>
      </c>
      <c r="L148" s="431">
        <v>68</v>
      </c>
      <c r="M148">
        <f t="shared" si="35"/>
        <v>0</v>
      </c>
      <c r="N148">
        <f t="shared" si="29"/>
        <v>0</v>
      </c>
      <c r="O148" s="434">
        <f t="shared" si="30"/>
        <v>0</v>
      </c>
      <c r="P148">
        <f t="shared" si="31"/>
        <v>0</v>
      </c>
      <c r="Q148">
        <f t="shared" si="33"/>
        <v>0</v>
      </c>
      <c r="R148" s="435">
        <f t="shared" si="34"/>
        <v>0</v>
      </c>
    </row>
    <row r="149" spans="1:18" hidden="1" x14ac:dyDescent="0.25">
      <c r="C149" s="429">
        <f t="shared" si="32"/>
        <v>0</v>
      </c>
      <c r="D149" s="430" t="s">
        <v>162</v>
      </c>
      <c r="E149" s="431" t="s">
        <v>182</v>
      </c>
      <c r="F149" s="431">
        <v>4</v>
      </c>
      <c r="G149" s="431">
        <v>18</v>
      </c>
      <c r="H149" s="431">
        <v>100</v>
      </c>
      <c r="I149" s="432">
        <v>16923</v>
      </c>
      <c r="J149" s="432">
        <v>5641</v>
      </c>
      <c r="K149" s="433">
        <v>0.62</v>
      </c>
      <c r="L149" s="431">
        <v>68</v>
      </c>
      <c r="M149">
        <f t="shared" si="35"/>
        <v>0</v>
      </c>
      <c r="N149">
        <f t="shared" si="29"/>
        <v>0</v>
      </c>
      <c r="O149" s="434">
        <f t="shared" si="30"/>
        <v>0</v>
      </c>
      <c r="P149">
        <f t="shared" si="31"/>
        <v>0</v>
      </c>
      <c r="Q149">
        <f t="shared" si="33"/>
        <v>0</v>
      </c>
      <c r="R149" s="435">
        <f t="shared" si="34"/>
        <v>0</v>
      </c>
    </row>
    <row r="150" spans="1:18" hidden="1" x14ac:dyDescent="0.25">
      <c r="C150" s="429">
        <f t="shared" si="32"/>
        <v>0</v>
      </c>
      <c r="D150" s="430" t="s">
        <v>162</v>
      </c>
      <c r="E150" s="431" t="s">
        <v>183</v>
      </c>
      <c r="F150" s="431">
        <v>5</v>
      </c>
      <c r="G150" s="431">
        <v>18</v>
      </c>
      <c r="H150" s="431">
        <v>100</v>
      </c>
      <c r="I150" s="432">
        <v>16923</v>
      </c>
      <c r="J150" s="432">
        <v>5641</v>
      </c>
      <c r="K150" s="433">
        <v>0.62</v>
      </c>
      <c r="L150" s="431">
        <v>68</v>
      </c>
      <c r="M150">
        <f t="shared" si="35"/>
        <v>0</v>
      </c>
      <c r="N150">
        <f t="shared" si="29"/>
        <v>0</v>
      </c>
      <c r="O150" s="434">
        <f t="shared" si="30"/>
        <v>0</v>
      </c>
      <c r="P150">
        <f t="shared" si="31"/>
        <v>0</v>
      </c>
      <c r="Q150">
        <f t="shared" si="33"/>
        <v>0</v>
      </c>
      <c r="R150" s="435">
        <f t="shared" si="34"/>
        <v>0</v>
      </c>
    </row>
    <row r="151" spans="1:18" hidden="1" x14ac:dyDescent="0.25">
      <c r="C151" s="429">
        <f t="shared" si="32"/>
        <v>0</v>
      </c>
      <c r="D151" s="430" t="s">
        <v>162</v>
      </c>
      <c r="E151" s="431" t="s">
        <v>184</v>
      </c>
      <c r="F151" s="431">
        <v>6</v>
      </c>
      <c r="G151" s="431">
        <v>18</v>
      </c>
      <c r="H151" s="431">
        <v>100</v>
      </c>
      <c r="I151" s="432">
        <v>16923</v>
      </c>
      <c r="J151" s="432">
        <v>5641</v>
      </c>
      <c r="K151" s="433">
        <v>0.62</v>
      </c>
      <c r="L151" s="431">
        <v>68</v>
      </c>
      <c r="M151">
        <f t="shared" si="35"/>
        <v>0</v>
      </c>
      <c r="N151">
        <f t="shared" si="29"/>
        <v>0</v>
      </c>
      <c r="O151" s="434">
        <f t="shared" si="30"/>
        <v>0</v>
      </c>
      <c r="P151">
        <f t="shared" si="31"/>
        <v>0</v>
      </c>
      <c r="Q151">
        <f t="shared" si="33"/>
        <v>0</v>
      </c>
      <c r="R151" s="435">
        <f t="shared" si="34"/>
        <v>0</v>
      </c>
    </row>
    <row r="152" spans="1:18" x14ac:dyDescent="0.25">
      <c r="C152" s="429">
        <f t="shared" si="32"/>
        <v>0</v>
      </c>
      <c r="D152" s="430" t="s">
        <v>162</v>
      </c>
      <c r="E152" s="431" t="s">
        <v>185</v>
      </c>
      <c r="F152" s="431">
        <v>2</v>
      </c>
      <c r="G152" s="431">
        <v>20</v>
      </c>
      <c r="H152" s="431">
        <v>125</v>
      </c>
      <c r="I152" s="432">
        <v>21939</v>
      </c>
      <c r="J152" s="432">
        <v>7038</v>
      </c>
      <c r="K152" s="433">
        <v>0.62</v>
      </c>
      <c r="L152" s="431">
        <v>79</v>
      </c>
      <c r="M152">
        <f t="shared" si="35"/>
        <v>0</v>
      </c>
      <c r="N152">
        <f t="shared" si="29"/>
        <v>0</v>
      </c>
      <c r="O152" s="434">
        <f t="shared" si="30"/>
        <v>0</v>
      </c>
      <c r="P152">
        <f t="shared" si="31"/>
        <v>0</v>
      </c>
      <c r="Q152">
        <f t="shared" si="33"/>
        <v>0</v>
      </c>
      <c r="R152" s="435">
        <f t="shared" si="34"/>
        <v>0</v>
      </c>
    </row>
    <row r="153" spans="1:18" x14ac:dyDescent="0.25">
      <c r="A153">
        <v>35</v>
      </c>
      <c r="C153" s="429">
        <f t="shared" si="32"/>
        <v>35</v>
      </c>
      <c r="D153" s="430" t="s">
        <v>162</v>
      </c>
      <c r="E153" s="431" t="s">
        <v>186</v>
      </c>
      <c r="F153" s="431">
        <v>3</v>
      </c>
      <c r="G153" s="431">
        <v>20</v>
      </c>
      <c r="H153" s="431">
        <v>125</v>
      </c>
      <c r="I153" s="432">
        <v>21939</v>
      </c>
      <c r="J153" s="432">
        <v>7038</v>
      </c>
      <c r="K153" s="433">
        <v>0.62</v>
      </c>
      <c r="L153" s="431">
        <v>79</v>
      </c>
      <c r="M153">
        <f t="shared" si="35"/>
        <v>122.4079387852702</v>
      </c>
      <c r="N153">
        <f t="shared" si="29"/>
        <v>39.268292682926827</v>
      </c>
      <c r="O153" s="434">
        <f t="shared" si="30"/>
        <v>3.4592698868165152E-3</v>
      </c>
      <c r="P153">
        <f t="shared" si="31"/>
        <v>0.44077793719113662</v>
      </c>
      <c r="Q153">
        <f t="shared" si="33"/>
        <v>0.11158935118762953</v>
      </c>
      <c r="R153" s="435">
        <f t="shared" si="34"/>
        <v>5.5794675593814763E-3</v>
      </c>
    </row>
    <row r="154" spans="1:18" x14ac:dyDescent="0.25">
      <c r="C154" s="429">
        <f t="shared" si="32"/>
        <v>0</v>
      </c>
      <c r="D154" s="430" t="s">
        <v>162</v>
      </c>
      <c r="E154" s="431" t="s">
        <v>187</v>
      </c>
      <c r="F154" s="431">
        <v>4</v>
      </c>
      <c r="G154" s="431">
        <v>20</v>
      </c>
      <c r="H154" s="431">
        <v>125</v>
      </c>
      <c r="I154" s="432">
        <v>21939</v>
      </c>
      <c r="J154" s="432">
        <v>7038</v>
      </c>
      <c r="K154" s="433">
        <v>0.62</v>
      </c>
      <c r="L154" s="431">
        <v>79</v>
      </c>
      <c r="M154">
        <f t="shared" si="35"/>
        <v>0</v>
      </c>
      <c r="N154">
        <f t="shared" si="29"/>
        <v>0</v>
      </c>
      <c r="O154" s="434">
        <f t="shared" si="30"/>
        <v>0</v>
      </c>
      <c r="P154">
        <f t="shared" si="31"/>
        <v>0</v>
      </c>
      <c r="Q154">
        <f t="shared" si="33"/>
        <v>0</v>
      </c>
      <c r="R154" s="435">
        <f t="shared" si="34"/>
        <v>0</v>
      </c>
    </row>
    <row r="155" spans="1:18" x14ac:dyDescent="0.25">
      <c r="C155" s="429">
        <f t="shared" si="32"/>
        <v>0</v>
      </c>
      <c r="D155" s="430" t="s">
        <v>162</v>
      </c>
      <c r="E155" s="431" t="s">
        <v>188</v>
      </c>
      <c r="F155" s="431">
        <v>5</v>
      </c>
      <c r="G155" s="431">
        <v>20</v>
      </c>
      <c r="H155" s="431">
        <v>125</v>
      </c>
      <c r="I155" s="432">
        <v>21939</v>
      </c>
      <c r="J155" s="432">
        <v>7038</v>
      </c>
      <c r="K155" s="433">
        <v>0.62</v>
      </c>
      <c r="L155" s="431">
        <v>79</v>
      </c>
      <c r="M155">
        <f t="shared" si="35"/>
        <v>0</v>
      </c>
      <c r="N155">
        <f t="shared" si="29"/>
        <v>0</v>
      </c>
      <c r="O155" s="434">
        <f t="shared" si="30"/>
        <v>0</v>
      </c>
      <c r="P155">
        <f t="shared" si="31"/>
        <v>0</v>
      </c>
      <c r="Q155">
        <f t="shared" si="33"/>
        <v>0</v>
      </c>
      <c r="R155" s="435">
        <f t="shared" si="34"/>
        <v>0</v>
      </c>
    </row>
    <row r="156" spans="1:18" x14ac:dyDescent="0.25">
      <c r="C156" s="429">
        <f t="shared" si="32"/>
        <v>0</v>
      </c>
      <c r="D156" s="430" t="s">
        <v>162</v>
      </c>
      <c r="E156" s="431" t="s">
        <v>189</v>
      </c>
      <c r="F156" s="431">
        <v>6</v>
      </c>
      <c r="G156" s="431">
        <v>20</v>
      </c>
      <c r="H156" s="431">
        <v>125</v>
      </c>
      <c r="I156" s="432">
        <v>21939</v>
      </c>
      <c r="J156" s="432">
        <v>7038</v>
      </c>
      <c r="K156" s="433">
        <v>0.62</v>
      </c>
      <c r="L156" s="431">
        <v>79</v>
      </c>
      <c r="M156">
        <f t="shared" si="35"/>
        <v>0</v>
      </c>
      <c r="N156">
        <f t="shared" si="29"/>
        <v>0</v>
      </c>
      <c r="O156" s="434">
        <f t="shared" si="30"/>
        <v>0</v>
      </c>
      <c r="P156">
        <f t="shared" si="31"/>
        <v>0</v>
      </c>
      <c r="Q156">
        <f t="shared" si="33"/>
        <v>0</v>
      </c>
      <c r="R156" s="435">
        <f t="shared" si="34"/>
        <v>0</v>
      </c>
    </row>
    <row r="157" spans="1:18" hidden="1" x14ac:dyDescent="0.25">
      <c r="A157">
        <v>15</v>
      </c>
      <c r="C157" s="429">
        <f t="shared" si="32"/>
        <v>15</v>
      </c>
      <c r="D157" s="430" t="s">
        <v>162</v>
      </c>
      <c r="E157" s="431" t="s">
        <v>190</v>
      </c>
      <c r="F157" s="431">
        <v>2</v>
      </c>
      <c r="G157" s="431">
        <v>14</v>
      </c>
      <c r="H157" s="431">
        <v>50</v>
      </c>
      <c r="I157" s="432">
        <v>7450</v>
      </c>
      <c r="J157" s="432">
        <v>4180</v>
      </c>
      <c r="K157" s="433">
        <v>0.65</v>
      </c>
      <c r="L157" s="431">
        <v>73</v>
      </c>
      <c r="M157">
        <f t="shared" si="35"/>
        <v>17.814442850310858</v>
      </c>
      <c r="N157">
        <f t="shared" si="29"/>
        <v>9.9952175992348167</v>
      </c>
      <c r="O157" s="434">
        <f t="shared" si="30"/>
        <v>1.55428024868484E-3</v>
      </c>
      <c r="P157">
        <f t="shared" si="31"/>
        <v>0.17455762792922047</v>
      </c>
      <c r="Q157">
        <f t="shared" si="33"/>
        <v>3.3476805356288858E-2</v>
      </c>
      <c r="R157" s="435">
        <f t="shared" si="34"/>
        <v>2.3912003825920613E-3</v>
      </c>
    </row>
    <row r="158" spans="1:18" hidden="1" x14ac:dyDescent="0.25">
      <c r="C158" s="429">
        <f t="shared" si="32"/>
        <v>0</v>
      </c>
      <c r="D158" s="430" t="s">
        <v>162</v>
      </c>
      <c r="E158" s="431" t="s">
        <v>191</v>
      </c>
      <c r="F158" s="431">
        <v>3</v>
      </c>
      <c r="G158" s="431">
        <v>14</v>
      </c>
      <c r="H158" s="431">
        <v>50</v>
      </c>
      <c r="I158" s="432">
        <v>7450</v>
      </c>
      <c r="J158" s="432">
        <v>4180</v>
      </c>
      <c r="K158" s="433">
        <v>0.65</v>
      </c>
      <c r="L158" s="431">
        <v>73</v>
      </c>
      <c r="M158">
        <f t="shared" si="35"/>
        <v>0</v>
      </c>
      <c r="N158">
        <f t="shared" ref="N158:N189" si="36">J158*$R158</f>
        <v>0</v>
      </c>
      <c r="O158" s="434">
        <f t="shared" ref="O158:O189" si="37">K158*$R158</f>
        <v>0</v>
      </c>
      <c r="P158">
        <f t="shared" ref="P158:P189" si="38">L158*$R158</f>
        <v>0</v>
      </c>
      <c r="Q158">
        <f t="shared" si="33"/>
        <v>0</v>
      </c>
      <c r="R158" s="435">
        <f t="shared" si="34"/>
        <v>0</v>
      </c>
    </row>
    <row r="159" spans="1:18" hidden="1" x14ac:dyDescent="0.25">
      <c r="C159" s="429">
        <f t="shared" si="32"/>
        <v>0</v>
      </c>
      <c r="D159" s="430" t="s">
        <v>162</v>
      </c>
      <c r="E159" s="431" t="s">
        <v>192</v>
      </c>
      <c r="F159" s="431">
        <v>4</v>
      </c>
      <c r="G159" s="431">
        <v>14</v>
      </c>
      <c r="H159" s="431">
        <v>50</v>
      </c>
      <c r="I159" s="432">
        <v>7450</v>
      </c>
      <c r="J159" s="432">
        <v>4180</v>
      </c>
      <c r="K159" s="433">
        <v>0.65</v>
      </c>
      <c r="L159" s="431">
        <v>73</v>
      </c>
      <c r="M159">
        <f t="shared" si="35"/>
        <v>0</v>
      </c>
      <c r="N159">
        <f t="shared" si="36"/>
        <v>0</v>
      </c>
      <c r="O159" s="434">
        <f t="shared" si="37"/>
        <v>0</v>
      </c>
      <c r="P159">
        <f t="shared" si="38"/>
        <v>0</v>
      </c>
      <c r="Q159">
        <f t="shared" si="33"/>
        <v>0</v>
      </c>
      <c r="R159" s="435">
        <f t="shared" si="34"/>
        <v>0</v>
      </c>
    </row>
    <row r="160" spans="1:18" hidden="1" x14ac:dyDescent="0.25">
      <c r="C160" s="429">
        <f t="shared" si="32"/>
        <v>0</v>
      </c>
      <c r="D160" s="430" t="s">
        <v>162</v>
      </c>
      <c r="E160" s="431" t="s">
        <v>193</v>
      </c>
      <c r="F160" s="431">
        <v>5</v>
      </c>
      <c r="G160" s="431">
        <v>14</v>
      </c>
      <c r="H160" s="431">
        <v>50</v>
      </c>
      <c r="I160" s="432">
        <v>7450</v>
      </c>
      <c r="J160" s="432">
        <v>4180</v>
      </c>
      <c r="K160" s="433">
        <v>0.65</v>
      </c>
      <c r="L160" s="431">
        <v>73</v>
      </c>
      <c r="M160">
        <f t="shared" si="35"/>
        <v>0</v>
      </c>
      <c r="N160">
        <f t="shared" si="36"/>
        <v>0</v>
      </c>
      <c r="O160" s="434">
        <f t="shared" si="37"/>
        <v>0</v>
      </c>
      <c r="P160">
        <f t="shared" si="38"/>
        <v>0</v>
      </c>
      <c r="Q160">
        <f t="shared" si="33"/>
        <v>0</v>
      </c>
      <c r="R160" s="435">
        <f t="shared" si="34"/>
        <v>0</v>
      </c>
    </row>
    <row r="161" spans="1:18" hidden="1" x14ac:dyDescent="0.25">
      <c r="C161" s="429">
        <f t="shared" si="32"/>
        <v>0</v>
      </c>
      <c r="D161" s="430" t="s">
        <v>162</v>
      </c>
      <c r="E161" s="431" t="s">
        <v>194</v>
      </c>
      <c r="F161" s="431">
        <v>6</v>
      </c>
      <c r="G161" s="431">
        <v>14</v>
      </c>
      <c r="H161" s="431">
        <v>50</v>
      </c>
      <c r="I161" s="432">
        <v>7450</v>
      </c>
      <c r="J161" s="432">
        <v>4180</v>
      </c>
      <c r="K161" s="433">
        <v>0.65</v>
      </c>
      <c r="L161" s="431">
        <v>73</v>
      </c>
      <c r="M161">
        <f t="shared" si="35"/>
        <v>0</v>
      </c>
      <c r="N161">
        <f t="shared" si="36"/>
        <v>0</v>
      </c>
      <c r="O161" s="434">
        <f t="shared" si="37"/>
        <v>0</v>
      </c>
      <c r="P161">
        <f t="shared" si="38"/>
        <v>0</v>
      </c>
      <c r="Q161">
        <f t="shared" si="33"/>
        <v>0</v>
      </c>
      <c r="R161" s="435">
        <f t="shared" si="34"/>
        <v>0</v>
      </c>
    </row>
    <row r="162" spans="1:18" hidden="1" x14ac:dyDescent="0.25">
      <c r="A162">
        <v>7</v>
      </c>
      <c r="C162" s="429">
        <f t="shared" si="32"/>
        <v>7</v>
      </c>
      <c r="D162" s="430" t="s">
        <v>162</v>
      </c>
      <c r="E162" s="431" t="s">
        <v>195</v>
      </c>
      <c r="F162" s="431">
        <v>2</v>
      </c>
      <c r="G162" s="431">
        <v>18</v>
      </c>
      <c r="H162" s="431">
        <v>100</v>
      </c>
      <c r="I162" s="432">
        <v>20859</v>
      </c>
      <c r="J162" s="432">
        <v>5993</v>
      </c>
      <c r="K162" s="433">
        <v>0.61</v>
      </c>
      <c r="L162" s="431">
        <v>120</v>
      </c>
      <c r="M162">
        <f t="shared" si="35"/>
        <v>23.276422764227643</v>
      </c>
      <c r="N162">
        <f t="shared" si="36"/>
        <v>6.687549816674637</v>
      </c>
      <c r="O162" s="434">
        <f t="shared" si="37"/>
        <v>6.8069504224454005E-4</v>
      </c>
      <c r="P162">
        <f t="shared" si="38"/>
        <v>0.13390722142515543</v>
      </c>
      <c r="Q162">
        <f t="shared" si="33"/>
        <v>2.0086083213773313E-2</v>
      </c>
      <c r="R162" s="435">
        <f t="shared" si="34"/>
        <v>1.1158935118762952E-3</v>
      </c>
    </row>
    <row r="163" spans="1:18" hidden="1" x14ac:dyDescent="0.25">
      <c r="C163" s="429">
        <f t="shared" si="32"/>
        <v>0</v>
      </c>
      <c r="D163" s="430" t="s">
        <v>162</v>
      </c>
      <c r="E163" s="431" t="s">
        <v>196</v>
      </c>
      <c r="F163" s="431">
        <v>3</v>
      </c>
      <c r="G163" s="431">
        <v>18</v>
      </c>
      <c r="H163" s="431">
        <v>100</v>
      </c>
      <c r="I163" s="432">
        <v>20859</v>
      </c>
      <c r="J163" s="432">
        <v>5993</v>
      </c>
      <c r="K163" s="433">
        <v>0.61</v>
      </c>
      <c r="L163" s="431">
        <v>120</v>
      </c>
      <c r="M163">
        <f t="shared" si="35"/>
        <v>0</v>
      </c>
      <c r="N163">
        <f t="shared" si="36"/>
        <v>0</v>
      </c>
      <c r="O163" s="434">
        <f t="shared" si="37"/>
        <v>0</v>
      </c>
      <c r="P163">
        <f t="shared" si="38"/>
        <v>0</v>
      </c>
      <c r="Q163">
        <f t="shared" si="33"/>
        <v>0</v>
      </c>
      <c r="R163" s="435">
        <f t="shared" si="34"/>
        <v>0</v>
      </c>
    </row>
    <row r="164" spans="1:18" hidden="1" x14ac:dyDescent="0.25">
      <c r="C164" s="429">
        <f t="shared" si="32"/>
        <v>0</v>
      </c>
      <c r="D164" s="430" t="s">
        <v>162</v>
      </c>
      <c r="E164" s="431" t="s">
        <v>197</v>
      </c>
      <c r="F164" s="431">
        <v>4</v>
      </c>
      <c r="G164" s="431">
        <v>18</v>
      </c>
      <c r="H164" s="431">
        <v>100</v>
      </c>
      <c r="I164" s="432">
        <v>20859</v>
      </c>
      <c r="J164" s="432">
        <v>5993</v>
      </c>
      <c r="K164" s="433">
        <v>0.61</v>
      </c>
      <c r="L164" s="431">
        <v>120</v>
      </c>
      <c r="M164">
        <f t="shared" si="35"/>
        <v>0</v>
      </c>
      <c r="N164">
        <f t="shared" si="36"/>
        <v>0</v>
      </c>
      <c r="O164" s="434">
        <f t="shared" si="37"/>
        <v>0</v>
      </c>
      <c r="P164">
        <f t="shared" si="38"/>
        <v>0</v>
      </c>
      <c r="Q164">
        <f t="shared" si="33"/>
        <v>0</v>
      </c>
      <c r="R164" s="435">
        <f t="shared" si="34"/>
        <v>0</v>
      </c>
    </row>
    <row r="165" spans="1:18" hidden="1" x14ac:dyDescent="0.25">
      <c r="C165" s="429">
        <f t="shared" si="32"/>
        <v>0</v>
      </c>
      <c r="D165" s="430" t="s">
        <v>162</v>
      </c>
      <c r="E165" s="431" t="s">
        <v>198</v>
      </c>
      <c r="F165" s="431">
        <v>5</v>
      </c>
      <c r="G165" s="431">
        <v>18</v>
      </c>
      <c r="H165" s="431">
        <v>100</v>
      </c>
      <c r="I165" s="432">
        <v>20859</v>
      </c>
      <c r="J165" s="432">
        <v>5993</v>
      </c>
      <c r="K165" s="433">
        <v>0.61</v>
      </c>
      <c r="L165" s="431">
        <v>120</v>
      </c>
      <c r="M165">
        <f t="shared" si="35"/>
        <v>0</v>
      </c>
      <c r="N165">
        <f t="shared" si="36"/>
        <v>0</v>
      </c>
      <c r="O165" s="434">
        <f t="shared" si="37"/>
        <v>0</v>
      </c>
      <c r="P165">
        <f t="shared" si="38"/>
        <v>0</v>
      </c>
      <c r="Q165">
        <f t="shared" si="33"/>
        <v>0</v>
      </c>
      <c r="R165" s="435">
        <f t="shared" si="34"/>
        <v>0</v>
      </c>
    </row>
    <row r="166" spans="1:18" hidden="1" x14ac:dyDescent="0.25">
      <c r="C166" s="429">
        <f t="shared" ref="C166:C197" si="39">SUM(A166:B166)</f>
        <v>0</v>
      </c>
      <c r="D166" s="430" t="s">
        <v>162</v>
      </c>
      <c r="E166" s="431" t="s">
        <v>199</v>
      </c>
      <c r="F166" s="431">
        <v>6</v>
      </c>
      <c r="G166" s="431">
        <v>18</v>
      </c>
      <c r="H166" s="431">
        <v>100</v>
      </c>
      <c r="I166" s="432">
        <v>20859</v>
      </c>
      <c r="J166" s="432">
        <v>5993</v>
      </c>
      <c r="K166" s="433">
        <v>0.61</v>
      </c>
      <c r="L166" s="431">
        <v>120</v>
      </c>
      <c r="M166">
        <f t="shared" si="35"/>
        <v>0</v>
      </c>
      <c r="N166">
        <f t="shared" si="36"/>
        <v>0</v>
      </c>
      <c r="O166" s="434">
        <f t="shared" si="37"/>
        <v>0</v>
      </c>
      <c r="P166">
        <f t="shared" si="38"/>
        <v>0</v>
      </c>
      <c r="Q166">
        <f t="shared" ref="Q166:Q200" si="40">$R166*G166</f>
        <v>0</v>
      </c>
      <c r="R166" s="435">
        <f t="shared" ref="R166:R200" si="41">C166/$F$2</f>
        <v>0</v>
      </c>
    </row>
    <row r="167" spans="1:18" hidden="1" x14ac:dyDescent="0.25">
      <c r="C167" s="429">
        <f t="shared" si="39"/>
        <v>0</v>
      </c>
      <c r="D167" s="430" t="s">
        <v>162</v>
      </c>
      <c r="E167" s="431" t="s">
        <v>200</v>
      </c>
      <c r="F167" s="431">
        <v>1</v>
      </c>
      <c r="G167" s="431">
        <v>14</v>
      </c>
      <c r="H167" s="431">
        <v>30</v>
      </c>
      <c r="I167" s="432">
        <v>9816</v>
      </c>
      <c r="J167" s="432">
        <v>4120</v>
      </c>
      <c r="K167" s="433">
        <v>0.6</v>
      </c>
      <c r="L167" s="431">
        <v>60</v>
      </c>
      <c r="M167">
        <f t="shared" si="35"/>
        <v>0</v>
      </c>
      <c r="N167">
        <f t="shared" si="36"/>
        <v>0</v>
      </c>
      <c r="O167" s="434">
        <f t="shared" si="37"/>
        <v>0</v>
      </c>
      <c r="P167">
        <f t="shared" si="38"/>
        <v>0</v>
      </c>
      <c r="Q167">
        <f t="shared" si="40"/>
        <v>0</v>
      </c>
      <c r="R167" s="435">
        <f t="shared" si="41"/>
        <v>0</v>
      </c>
    </row>
    <row r="168" spans="1:18" hidden="1" x14ac:dyDescent="0.25">
      <c r="C168" s="429">
        <f t="shared" si="39"/>
        <v>0</v>
      </c>
      <c r="D168" s="430" t="s">
        <v>162</v>
      </c>
      <c r="E168" s="431" t="s">
        <v>201</v>
      </c>
      <c r="F168" s="431">
        <v>1</v>
      </c>
      <c r="G168" s="431">
        <v>18</v>
      </c>
      <c r="H168" s="431">
        <v>100</v>
      </c>
      <c r="I168" s="432">
        <v>16923</v>
      </c>
      <c r="J168" s="432">
        <v>5641</v>
      </c>
      <c r="K168" s="433">
        <v>0.62</v>
      </c>
      <c r="L168" s="431">
        <v>68</v>
      </c>
      <c r="M168">
        <f t="shared" si="35"/>
        <v>0</v>
      </c>
      <c r="N168">
        <f t="shared" si="36"/>
        <v>0</v>
      </c>
      <c r="O168" s="434">
        <f t="shared" si="37"/>
        <v>0</v>
      </c>
      <c r="P168">
        <f t="shared" si="38"/>
        <v>0</v>
      </c>
      <c r="Q168">
        <f t="shared" si="40"/>
        <v>0</v>
      </c>
      <c r="R168" s="435">
        <f t="shared" si="41"/>
        <v>0</v>
      </c>
    </row>
    <row r="169" spans="1:18" hidden="1" x14ac:dyDescent="0.25">
      <c r="C169" s="429">
        <f t="shared" si="39"/>
        <v>0</v>
      </c>
      <c r="D169" s="430" t="s">
        <v>162</v>
      </c>
      <c r="E169" s="431" t="s">
        <v>202</v>
      </c>
      <c r="F169" s="431">
        <v>1</v>
      </c>
      <c r="G169" s="431">
        <v>18</v>
      </c>
      <c r="H169" s="431">
        <v>100</v>
      </c>
      <c r="I169" s="432">
        <v>15372</v>
      </c>
      <c r="J169" s="432">
        <v>5710</v>
      </c>
      <c r="K169" s="433">
        <v>0.59</v>
      </c>
      <c r="L169" s="431">
        <v>89</v>
      </c>
      <c r="M169">
        <f t="shared" si="35"/>
        <v>0</v>
      </c>
      <c r="N169">
        <f t="shared" si="36"/>
        <v>0</v>
      </c>
      <c r="O169" s="434">
        <f t="shared" si="37"/>
        <v>0</v>
      </c>
      <c r="P169">
        <f t="shared" si="38"/>
        <v>0</v>
      </c>
      <c r="Q169">
        <f t="shared" si="40"/>
        <v>0</v>
      </c>
      <c r="R169" s="435">
        <f t="shared" si="41"/>
        <v>0</v>
      </c>
    </row>
    <row r="170" spans="1:18" hidden="1" x14ac:dyDescent="0.25">
      <c r="A170">
        <v>67</v>
      </c>
      <c r="C170" s="429">
        <f t="shared" si="39"/>
        <v>67</v>
      </c>
      <c r="D170" s="430" t="s">
        <v>162</v>
      </c>
      <c r="E170" s="431" t="s">
        <v>203</v>
      </c>
      <c r="F170" s="431">
        <v>1</v>
      </c>
      <c r="G170" s="431">
        <v>14</v>
      </c>
      <c r="H170" s="431">
        <v>50</v>
      </c>
      <c r="I170" s="432">
        <v>7450</v>
      </c>
      <c r="J170" s="432">
        <v>4180</v>
      </c>
      <c r="K170" s="433">
        <v>0.65</v>
      </c>
      <c r="L170" s="431">
        <v>73</v>
      </c>
      <c r="M170">
        <f t="shared" ref="M170:M200" si="42">I170*$R170</f>
        <v>79.571178064721821</v>
      </c>
      <c r="N170">
        <f t="shared" si="36"/>
        <v>44.645305276582178</v>
      </c>
      <c r="O170" s="434">
        <f t="shared" si="37"/>
        <v>6.942451777458951E-3</v>
      </c>
      <c r="P170">
        <f t="shared" si="38"/>
        <v>0.77969073808385136</v>
      </c>
      <c r="Q170">
        <f t="shared" si="40"/>
        <v>0.14952973059142355</v>
      </c>
      <c r="R170" s="435">
        <f t="shared" si="41"/>
        <v>1.068069504224454E-2</v>
      </c>
    </row>
    <row r="171" spans="1:18" hidden="1" x14ac:dyDescent="0.25">
      <c r="A171">
        <v>3</v>
      </c>
      <c r="C171" s="429">
        <f t="shared" si="39"/>
        <v>3</v>
      </c>
      <c r="D171" s="430" t="s">
        <v>162</v>
      </c>
      <c r="E171" s="431" t="s">
        <v>204</v>
      </c>
      <c r="F171" s="431">
        <v>1</v>
      </c>
      <c r="G171" s="431">
        <v>18</v>
      </c>
      <c r="H171" s="431">
        <v>100</v>
      </c>
      <c r="I171" s="432">
        <v>20859</v>
      </c>
      <c r="J171" s="432">
        <v>5993</v>
      </c>
      <c r="K171" s="433">
        <v>0.61</v>
      </c>
      <c r="L171" s="431">
        <v>120</v>
      </c>
      <c r="M171">
        <f t="shared" si="42"/>
        <v>9.9756097560975618</v>
      </c>
      <c r="N171">
        <f t="shared" si="36"/>
        <v>2.8660927785748447</v>
      </c>
      <c r="O171" s="434">
        <f t="shared" si="37"/>
        <v>2.917264466762315E-4</v>
      </c>
      <c r="P171">
        <f t="shared" si="38"/>
        <v>5.7388809182209469E-2</v>
      </c>
      <c r="Q171">
        <f t="shared" si="40"/>
        <v>8.6083213773314217E-3</v>
      </c>
      <c r="R171" s="435">
        <f t="shared" si="41"/>
        <v>4.7824007651841227E-4</v>
      </c>
    </row>
    <row r="172" spans="1:18" hidden="1" x14ac:dyDescent="0.25">
      <c r="C172" s="429">
        <f t="shared" si="39"/>
        <v>0</v>
      </c>
      <c r="D172" s="430" t="s">
        <v>162</v>
      </c>
      <c r="E172" s="431" t="s">
        <v>205</v>
      </c>
      <c r="F172" s="431">
        <v>1</v>
      </c>
      <c r="G172" s="431">
        <v>18</v>
      </c>
      <c r="H172" s="431">
        <v>80</v>
      </c>
      <c r="I172" s="432">
        <v>14306</v>
      </c>
      <c r="J172" s="432">
        <v>5177</v>
      </c>
      <c r="K172" s="433">
        <v>0.59</v>
      </c>
      <c r="L172" s="431">
        <v>88</v>
      </c>
      <c r="M172">
        <f t="shared" si="42"/>
        <v>0</v>
      </c>
      <c r="N172">
        <f t="shared" si="36"/>
        <v>0</v>
      </c>
      <c r="O172" s="434">
        <f t="shared" si="37"/>
        <v>0</v>
      </c>
      <c r="P172">
        <f t="shared" si="38"/>
        <v>0</v>
      </c>
      <c r="Q172">
        <f t="shared" si="40"/>
        <v>0</v>
      </c>
      <c r="R172" s="435">
        <f t="shared" si="41"/>
        <v>0</v>
      </c>
    </row>
    <row r="173" spans="1:18" x14ac:dyDescent="0.25">
      <c r="C173" s="429">
        <f t="shared" si="39"/>
        <v>0</v>
      </c>
      <c r="D173" s="430" t="s">
        <v>162</v>
      </c>
      <c r="E173" s="431" t="s">
        <v>206</v>
      </c>
      <c r="F173" s="431">
        <v>1</v>
      </c>
      <c r="G173" s="431">
        <v>20</v>
      </c>
      <c r="H173" s="431">
        <v>125</v>
      </c>
      <c r="I173" s="432">
        <v>19092</v>
      </c>
      <c r="J173" s="432">
        <v>6626</v>
      </c>
      <c r="K173" s="433">
        <v>0.56999999999999995</v>
      </c>
      <c r="L173" s="431">
        <v>84</v>
      </c>
      <c r="M173">
        <f t="shared" si="42"/>
        <v>0</v>
      </c>
      <c r="N173">
        <f t="shared" si="36"/>
        <v>0</v>
      </c>
      <c r="O173" s="434">
        <f t="shared" si="37"/>
        <v>0</v>
      </c>
      <c r="P173">
        <f t="shared" si="38"/>
        <v>0</v>
      </c>
      <c r="Q173">
        <f t="shared" si="40"/>
        <v>0</v>
      </c>
      <c r="R173" s="435">
        <f t="shared" si="41"/>
        <v>0</v>
      </c>
    </row>
    <row r="174" spans="1:18" hidden="1" x14ac:dyDescent="0.25">
      <c r="C174" s="429">
        <f t="shared" si="39"/>
        <v>0</v>
      </c>
      <c r="D174" s="430" t="s">
        <v>162</v>
      </c>
      <c r="E174" s="431" t="s">
        <v>207</v>
      </c>
      <c r="F174" s="431">
        <v>1</v>
      </c>
      <c r="G174" s="431">
        <v>14</v>
      </c>
      <c r="H174" s="431">
        <v>45</v>
      </c>
      <c r="I174" s="432">
        <v>9158</v>
      </c>
      <c r="J174" s="432">
        <v>4136</v>
      </c>
      <c r="K174" s="433">
        <v>0.56000000000000005</v>
      </c>
      <c r="L174" s="431">
        <v>72</v>
      </c>
      <c r="M174">
        <f t="shared" si="42"/>
        <v>0</v>
      </c>
      <c r="N174">
        <f t="shared" si="36"/>
        <v>0</v>
      </c>
      <c r="O174" s="434">
        <f t="shared" si="37"/>
        <v>0</v>
      </c>
      <c r="P174">
        <f t="shared" si="38"/>
        <v>0</v>
      </c>
      <c r="Q174">
        <f t="shared" si="40"/>
        <v>0</v>
      </c>
      <c r="R174" s="435">
        <f t="shared" si="41"/>
        <v>0</v>
      </c>
    </row>
    <row r="175" spans="1:18" hidden="1" x14ac:dyDescent="0.25">
      <c r="A175">
        <v>14</v>
      </c>
      <c r="C175" s="429">
        <f t="shared" si="39"/>
        <v>14</v>
      </c>
      <c r="D175" s="430" t="s">
        <v>162</v>
      </c>
      <c r="E175" s="431" t="s">
        <v>208</v>
      </c>
      <c r="F175" s="431">
        <v>1</v>
      </c>
      <c r="G175" s="431">
        <v>14</v>
      </c>
      <c r="H175" s="431">
        <v>50</v>
      </c>
      <c r="I175" s="432">
        <v>11937</v>
      </c>
      <c r="J175" s="432">
        <v>4201</v>
      </c>
      <c r="K175" s="433">
        <v>0.59</v>
      </c>
      <c r="L175" s="431">
        <v>73</v>
      </c>
      <c r="M175">
        <f t="shared" si="42"/>
        <v>26.640841702534672</v>
      </c>
      <c r="N175">
        <f t="shared" si="36"/>
        <v>9.3757372867846325</v>
      </c>
      <c r="O175" s="434">
        <f t="shared" si="37"/>
        <v>1.3167543440140283E-3</v>
      </c>
      <c r="P175">
        <f t="shared" si="38"/>
        <v>0.1629204527339391</v>
      </c>
      <c r="Q175">
        <f t="shared" si="40"/>
        <v>3.1245018332536265E-2</v>
      </c>
      <c r="R175" s="435">
        <f t="shared" si="41"/>
        <v>2.2317870237525904E-3</v>
      </c>
    </row>
    <row r="176" spans="1:18" hidden="1" x14ac:dyDescent="0.25">
      <c r="C176" s="429">
        <f t="shared" si="39"/>
        <v>0</v>
      </c>
      <c r="D176" s="430" t="s">
        <v>209</v>
      </c>
      <c r="E176" s="431" t="s">
        <v>210</v>
      </c>
      <c r="F176" s="431">
        <v>1</v>
      </c>
      <c r="G176" s="431">
        <v>14</v>
      </c>
      <c r="H176" s="431">
        <v>45</v>
      </c>
      <c r="I176" s="432">
        <v>7548</v>
      </c>
      <c r="J176" s="432">
        <v>4318</v>
      </c>
      <c r="K176" s="433">
        <v>0.61</v>
      </c>
      <c r="L176" s="431">
        <v>69</v>
      </c>
      <c r="M176">
        <f t="shared" si="42"/>
        <v>0</v>
      </c>
      <c r="N176">
        <f t="shared" si="36"/>
        <v>0</v>
      </c>
      <c r="O176" s="434">
        <f t="shared" si="37"/>
        <v>0</v>
      </c>
      <c r="P176">
        <f t="shared" si="38"/>
        <v>0</v>
      </c>
      <c r="Q176">
        <f t="shared" si="40"/>
        <v>0</v>
      </c>
      <c r="R176" s="435">
        <f t="shared" si="41"/>
        <v>0</v>
      </c>
    </row>
    <row r="177" spans="1:18" x14ac:dyDescent="0.25">
      <c r="C177" s="429">
        <f t="shared" si="39"/>
        <v>0</v>
      </c>
      <c r="D177" s="430" t="s">
        <v>209</v>
      </c>
      <c r="E177" s="431" t="s">
        <v>211</v>
      </c>
      <c r="F177" s="431">
        <v>1</v>
      </c>
      <c r="G177" s="431">
        <v>20</v>
      </c>
      <c r="H177" s="431">
        <v>65</v>
      </c>
      <c r="I177" s="432">
        <v>12278</v>
      </c>
      <c r="J177" s="432">
        <v>5083</v>
      </c>
      <c r="K177" s="433">
        <v>0.6</v>
      </c>
      <c r="L177" s="431">
        <v>82</v>
      </c>
      <c r="M177">
        <f t="shared" si="42"/>
        <v>0</v>
      </c>
      <c r="N177">
        <f t="shared" si="36"/>
        <v>0</v>
      </c>
      <c r="O177" s="434">
        <f t="shared" si="37"/>
        <v>0</v>
      </c>
      <c r="P177">
        <f t="shared" si="38"/>
        <v>0</v>
      </c>
      <c r="Q177">
        <f t="shared" si="40"/>
        <v>0</v>
      </c>
      <c r="R177" s="435">
        <f t="shared" si="41"/>
        <v>0</v>
      </c>
    </row>
    <row r="178" spans="1:18" x14ac:dyDescent="0.25">
      <c r="C178" s="429">
        <f t="shared" si="39"/>
        <v>0</v>
      </c>
      <c r="D178" s="430" t="s">
        <v>209</v>
      </c>
      <c r="E178" s="431" t="s">
        <v>212</v>
      </c>
      <c r="F178" s="431">
        <v>1</v>
      </c>
      <c r="G178" s="431">
        <v>20</v>
      </c>
      <c r="H178" s="431">
        <v>85</v>
      </c>
      <c r="I178" s="432">
        <v>15072</v>
      </c>
      <c r="J178" s="432">
        <v>5575</v>
      </c>
      <c r="K178" s="433">
        <v>0.6</v>
      </c>
      <c r="L178" s="431">
        <v>87</v>
      </c>
      <c r="M178">
        <f t="shared" si="42"/>
        <v>0</v>
      </c>
      <c r="N178">
        <f t="shared" si="36"/>
        <v>0</v>
      </c>
      <c r="O178" s="434">
        <f t="shared" si="37"/>
        <v>0</v>
      </c>
      <c r="P178">
        <f t="shared" si="38"/>
        <v>0</v>
      </c>
      <c r="Q178">
        <f t="shared" si="40"/>
        <v>0</v>
      </c>
      <c r="R178" s="435">
        <f t="shared" si="41"/>
        <v>0</v>
      </c>
    </row>
    <row r="179" spans="1:18" hidden="1" x14ac:dyDescent="0.25">
      <c r="A179">
        <v>161</v>
      </c>
      <c r="B179">
        <v>15</v>
      </c>
      <c r="C179" s="429">
        <f t="shared" si="39"/>
        <v>176</v>
      </c>
      <c r="D179" s="430" t="s">
        <v>209</v>
      </c>
      <c r="E179" s="431" t="s">
        <v>213</v>
      </c>
      <c r="F179" s="431">
        <v>1</v>
      </c>
      <c r="G179" s="431">
        <v>14</v>
      </c>
      <c r="H179" s="431">
        <v>35</v>
      </c>
      <c r="I179" s="432">
        <v>9785</v>
      </c>
      <c r="J179" s="432">
        <v>7296</v>
      </c>
      <c r="K179" s="433">
        <v>0.5</v>
      </c>
      <c r="L179" s="431">
        <v>57</v>
      </c>
      <c r="M179">
        <f t="shared" si="42"/>
        <v>274.53531005898293</v>
      </c>
      <c r="N179">
        <f t="shared" si="36"/>
        <v>204.70205643232902</v>
      </c>
      <c r="O179" s="434">
        <f t="shared" si="37"/>
        <v>1.4028375577873425E-2</v>
      </c>
      <c r="P179">
        <f t="shared" si="38"/>
        <v>1.5992348158775704</v>
      </c>
      <c r="Q179">
        <f t="shared" si="40"/>
        <v>0.39279451618045591</v>
      </c>
      <c r="R179" s="435">
        <f t="shared" si="41"/>
        <v>2.8056751155746851E-2</v>
      </c>
    </row>
    <row r="180" spans="1:18" hidden="1" x14ac:dyDescent="0.25">
      <c r="A180">
        <v>10</v>
      </c>
      <c r="C180" s="429">
        <f t="shared" si="39"/>
        <v>10</v>
      </c>
      <c r="D180" s="430" t="s">
        <v>209</v>
      </c>
      <c r="E180" s="431" t="s">
        <v>214</v>
      </c>
      <c r="F180" s="431">
        <v>1</v>
      </c>
      <c r="G180" s="431">
        <v>14</v>
      </c>
      <c r="H180" s="431">
        <v>45</v>
      </c>
      <c r="I180" s="432">
        <v>8192</v>
      </c>
      <c r="J180" s="432">
        <v>4636</v>
      </c>
      <c r="K180" s="433">
        <v>0.65</v>
      </c>
      <c r="L180" s="431">
        <v>78</v>
      </c>
      <c r="M180">
        <f t="shared" si="42"/>
        <v>13.059142356129444</v>
      </c>
      <c r="N180">
        <f t="shared" si="36"/>
        <v>7.3904033157978635</v>
      </c>
      <c r="O180" s="434">
        <f t="shared" si="37"/>
        <v>1.03618683245656E-3</v>
      </c>
      <c r="P180">
        <f t="shared" si="38"/>
        <v>0.12434241989478718</v>
      </c>
      <c r="Q180">
        <f t="shared" si="40"/>
        <v>2.2317870237525905E-2</v>
      </c>
      <c r="R180" s="435">
        <f t="shared" si="41"/>
        <v>1.5941335883947075E-3</v>
      </c>
    </row>
    <row r="181" spans="1:18" x14ac:dyDescent="0.25">
      <c r="C181" s="429">
        <f t="shared" si="39"/>
        <v>0</v>
      </c>
      <c r="D181" s="430" t="s">
        <v>209</v>
      </c>
      <c r="E181" s="431" t="s">
        <v>215</v>
      </c>
      <c r="F181" s="431">
        <v>1</v>
      </c>
      <c r="G181" s="431">
        <v>20</v>
      </c>
      <c r="H181" s="431">
        <v>65</v>
      </c>
      <c r="I181" s="432">
        <v>11914</v>
      </c>
      <c r="J181" s="432">
        <v>4838</v>
      </c>
      <c r="K181" s="433">
        <v>0.66</v>
      </c>
      <c r="L181" s="431">
        <v>91</v>
      </c>
      <c r="M181">
        <f t="shared" si="42"/>
        <v>0</v>
      </c>
      <c r="N181">
        <f t="shared" si="36"/>
        <v>0</v>
      </c>
      <c r="O181" s="434">
        <f t="shared" si="37"/>
        <v>0</v>
      </c>
      <c r="P181">
        <f t="shared" si="38"/>
        <v>0</v>
      </c>
      <c r="Q181">
        <f t="shared" si="40"/>
        <v>0</v>
      </c>
      <c r="R181" s="435">
        <f t="shared" si="41"/>
        <v>0</v>
      </c>
    </row>
    <row r="182" spans="1:18" x14ac:dyDescent="0.25">
      <c r="C182" s="429">
        <f t="shared" si="39"/>
        <v>0</v>
      </c>
      <c r="D182" s="430" t="s">
        <v>209</v>
      </c>
      <c r="E182" s="431" t="s">
        <v>216</v>
      </c>
      <c r="F182" s="431">
        <v>1</v>
      </c>
      <c r="G182" s="431">
        <v>20</v>
      </c>
      <c r="H182" s="431">
        <v>85</v>
      </c>
      <c r="I182" s="432">
        <v>15039</v>
      </c>
      <c r="J182" s="432">
        <v>6075</v>
      </c>
      <c r="K182" s="433">
        <v>0.66</v>
      </c>
      <c r="L182" s="431">
        <v>100</v>
      </c>
      <c r="M182">
        <f t="shared" si="42"/>
        <v>0</v>
      </c>
      <c r="N182">
        <f t="shared" si="36"/>
        <v>0</v>
      </c>
      <c r="O182" s="434">
        <f t="shared" si="37"/>
        <v>0</v>
      </c>
      <c r="P182">
        <f t="shared" si="38"/>
        <v>0</v>
      </c>
      <c r="Q182">
        <f t="shared" si="40"/>
        <v>0</v>
      </c>
      <c r="R182" s="435">
        <f t="shared" si="41"/>
        <v>0</v>
      </c>
    </row>
    <row r="183" spans="1:18" hidden="1" x14ac:dyDescent="0.25">
      <c r="C183" s="429">
        <f t="shared" si="39"/>
        <v>0</v>
      </c>
      <c r="D183" s="430" t="s">
        <v>209</v>
      </c>
      <c r="E183" s="431" t="s">
        <v>217</v>
      </c>
      <c r="F183" s="431">
        <v>2</v>
      </c>
      <c r="G183" s="431">
        <v>14</v>
      </c>
      <c r="H183" s="431">
        <v>45</v>
      </c>
      <c r="I183" s="432">
        <v>7548</v>
      </c>
      <c r="J183" s="432">
        <v>4318</v>
      </c>
      <c r="K183" s="433">
        <v>0.61</v>
      </c>
      <c r="L183" s="431">
        <v>69</v>
      </c>
      <c r="M183">
        <f t="shared" si="42"/>
        <v>0</v>
      </c>
      <c r="N183">
        <f t="shared" si="36"/>
        <v>0</v>
      </c>
      <c r="O183" s="434">
        <f t="shared" si="37"/>
        <v>0</v>
      </c>
      <c r="P183">
        <f t="shared" si="38"/>
        <v>0</v>
      </c>
      <c r="Q183">
        <f t="shared" si="40"/>
        <v>0</v>
      </c>
      <c r="R183" s="435">
        <f t="shared" si="41"/>
        <v>0</v>
      </c>
    </row>
    <row r="184" spans="1:18" x14ac:dyDescent="0.25">
      <c r="B184">
        <v>2</v>
      </c>
      <c r="C184" s="429">
        <f t="shared" si="39"/>
        <v>2</v>
      </c>
      <c r="D184" s="430" t="s">
        <v>209</v>
      </c>
      <c r="E184" s="431" t="s">
        <v>218</v>
      </c>
      <c r="F184" s="431">
        <v>2</v>
      </c>
      <c r="G184" s="431">
        <v>20</v>
      </c>
      <c r="H184" s="431">
        <v>65</v>
      </c>
      <c r="I184" s="432">
        <v>12278</v>
      </c>
      <c r="J184" s="432">
        <v>5083</v>
      </c>
      <c r="K184" s="433">
        <v>0.6</v>
      </c>
      <c r="L184" s="431">
        <v>82</v>
      </c>
      <c r="M184">
        <f t="shared" si="42"/>
        <v>3.9145544396620435</v>
      </c>
      <c r="N184">
        <f t="shared" si="36"/>
        <v>1.6205962059620596</v>
      </c>
      <c r="O184" s="434">
        <f t="shared" si="37"/>
        <v>1.9129603060736487E-4</v>
      </c>
      <c r="P184">
        <f t="shared" si="38"/>
        <v>2.61437908496732E-2</v>
      </c>
      <c r="Q184">
        <f t="shared" si="40"/>
        <v>6.3765343535788291E-3</v>
      </c>
      <c r="R184" s="435">
        <f t="shared" si="41"/>
        <v>3.1882671767894148E-4</v>
      </c>
    </row>
    <row r="185" spans="1:18" x14ac:dyDescent="0.25">
      <c r="C185" s="429">
        <f t="shared" si="39"/>
        <v>0</v>
      </c>
      <c r="D185" s="430" t="s">
        <v>209</v>
      </c>
      <c r="E185" s="431" t="s">
        <v>219</v>
      </c>
      <c r="F185" s="431">
        <v>2</v>
      </c>
      <c r="G185" s="431">
        <v>20</v>
      </c>
      <c r="H185" s="431">
        <v>85</v>
      </c>
      <c r="I185" s="432">
        <v>15072</v>
      </c>
      <c r="J185" s="432">
        <v>5575</v>
      </c>
      <c r="K185" s="433">
        <v>0.6</v>
      </c>
      <c r="L185" s="431">
        <v>87</v>
      </c>
      <c r="M185">
        <f t="shared" si="42"/>
        <v>0</v>
      </c>
      <c r="N185">
        <f t="shared" si="36"/>
        <v>0</v>
      </c>
      <c r="O185" s="434">
        <f t="shared" si="37"/>
        <v>0</v>
      </c>
      <c r="P185">
        <f t="shared" si="38"/>
        <v>0</v>
      </c>
      <c r="Q185">
        <f t="shared" si="40"/>
        <v>0</v>
      </c>
      <c r="R185" s="435">
        <f t="shared" si="41"/>
        <v>0</v>
      </c>
    </row>
    <row r="186" spans="1:18" hidden="1" x14ac:dyDescent="0.25">
      <c r="C186" s="429">
        <f t="shared" si="39"/>
        <v>0</v>
      </c>
      <c r="D186" s="430" t="s">
        <v>209</v>
      </c>
      <c r="E186" s="431" t="s">
        <v>220</v>
      </c>
      <c r="F186" s="431">
        <v>2</v>
      </c>
      <c r="G186" s="431">
        <v>14</v>
      </c>
      <c r="H186" s="431">
        <v>45</v>
      </c>
      <c r="I186" s="432">
        <v>8192</v>
      </c>
      <c r="J186" s="432">
        <v>4636</v>
      </c>
      <c r="K186" s="433">
        <v>0.65</v>
      </c>
      <c r="L186" s="431">
        <v>78</v>
      </c>
      <c r="M186">
        <f t="shared" si="42"/>
        <v>0</v>
      </c>
      <c r="N186">
        <f t="shared" si="36"/>
        <v>0</v>
      </c>
      <c r="O186" s="434">
        <f t="shared" si="37"/>
        <v>0</v>
      </c>
      <c r="P186">
        <f t="shared" si="38"/>
        <v>0</v>
      </c>
      <c r="Q186">
        <f t="shared" si="40"/>
        <v>0</v>
      </c>
      <c r="R186" s="435">
        <f t="shared" si="41"/>
        <v>0</v>
      </c>
    </row>
    <row r="187" spans="1:18" x14ac:dyDescent="0.25">
      <c r="C187" s="429">
        <f t="shared" si="39"/>
        <v>0</v>
      </c>
      <c r="D187" s="430" t="s">
        <v>209</v>
      </c>
      <c r="E187" s="431" t="s">
        <v>221</v>
      </c>
      <c r="F187" s="431">
        <v>2</v>
      </c>
      <c r="G187" s="431">
        <v>20</v>
      </c>
      <c r="H187" s="431">
        <v>65</v>
      </c>
      <c r="I187" s="432">
        <v>11914</v>
      </c>
      <c r="J187" s="432">
        <v>4838</v>
      </c>
      <c r="K187" s="433">
        <v>0.66</v>
      </c>
      <c r="L187" s="431">
        <v>91</v>
      </c>
      <c r="M187">
        <f t="shared" si="42"/>
        <v>0</v>
      </c>
      <c r="N187">
        <f t="shared" si="36"/>
        <v>0</v>
      </c>
      <c r="O187" s="434">
        <f t="shared" si="37"/>
        <v>0</v>
      </c>
      <c r="P187">
        <f t="shared" si="38"/>
        <v>0</v>
      </c>
      <c r="Q187">
        <f t="shared" si="40"/>
        <v>0</v>
      </c>
      <c r="R187" s="435">
        <f t="shared" si="41"/>
        <v>0</v>
      </c>
    </row>
    <row r="188" spans="1:18" x14ac:dyDescent="0.25">
      <c r="C188" s="429">
        <f t="shared" si="39"/>
        <v>0</v>
      </c>
      <c r="D188" s="430" t="s">
        <v>209</v>
      </c>
      <c r="E188" s="431" t="s">
        <v>222</v>
      </c>
      <c r="F188" s="431">
        <v>2</v>
      </c>
      <c r="G188" s="431">
        <v>20</v>
      </c>
      <c r="H188" s="431">
        <v>85</v>
      </c>
      <c r="I188" s="432">
        <v>15039</v>
      </c>
      <c r="J188" s="432">
        <v>6075</v>
      </c>
      <c r="K188" s="433">
        <v>0.66</v>
      </c>
      <c r="L188" s="431">
        <v>100</v>
      </c>
      <c r="M188">
        <f t="shared" si="42"/>
        <v>0</v>
      </c>
      <c r="N188">
        <f t="shared" si="36"/>
        <v>0</v>
      </c>
      <c r="O188" s="434">
        <f t="shared" si="37"/>
        <v>0</v>
      </c>
      <c r="P188">
        <f t="shared" si="38"/>
        <v>0</v>
      </c>
      <c r="Q188">
        <f t="shared" si="40"/>
        <v>0</v>
      </c>
      <c r="R188" s="435">
        <f t="shared" si="41"/>
        <v>0</v>
      </c>
    </row>
    <row r="189" spans="1:18" hidden="1" x14ac:dyDescent="0.25">
      <c r="A189">
        <v>2</v>
      </c>
      <c r="C189" s="429">
        <f t="shared" si="39"/>
        <v>2</v>
      </c>
      <c r="D189" s="430" t="s">
        <v>209</v>
      </c>
      <c r="E189" s="431" t="s">
        <v>223</v>
      </c>
      <c r="F189" s="431">
        <v>3</v>
      </c>
      <c r="G189" s="431">
        <v>14</v>
      </c>
      <c r="H189" s="431">
        <v>45</v>
      </c>
      <c r="I189" s="432">
        <v>7548</v>
      </c>
      <c r="J189" s="432">
        <v>4318</v>
      </c>
      <c r="K189" s="433">
        <v>0.61</v>
      </c>
      <c r="L189" s="431">
        <v>69</v>
      </c>
      <c r="M189">
        <f t="shared" si="42"/>
        <v>2.4065040650406502</v>
      </c>
      <c r="N189">
        <f t="shared" si="36"/>
        <v>1.3766937669376693</v>
      </c>
      <c r="O189" s="434">
        <f t="shared" si="37"/>
        <v>1.944842977841543E-4</v>
      </c>
      <c r="P189">
        <f t="shared" si="38"/>
        <v>2.1999043519846963E-2</v>
      </c>
      <c r="Q189">
        <f t="shared" si="40"/>
        <v>4.4635740475051809E-3</v>
      </c>
      <c r="R189" s="435">
        <f t="shared" si="41"/>
        <v>3.1882671767894148E-4</v>
      </c>
    </row>
    <row r="190" spans="1:18" x14ac:dyDescent="0.25">
      <c r="C190" s="429">
        <f t="shared" si="39"/>
        <v>0</v>
      </c>
      <c r="D190" s="430" t="s">
        <v>209</v>
      </c>
      <c r="E190" s="431" t="s">
        <v>224</v>
      </c>
      <c r="F190" s="431">
        <v>3</v>
      </c>
      <c r="G190" s="431">
        <v>20</v>
      </c>
      <c r="H190" s="431">
        <v>65</v>
      </c>
      <c r="I190" s="432">
        <v>12278</v>
      </c>
      <c r="J190" s="432">
        <v>5083</v>
      </c>
      <c r="K190" s="433">
        <v>0.6</v>
      </c>
      <c r="L190" s="431">
        <v>82</v>
      </c>
      <c r="M190">
        <f t="shared" si="42"/>
        <v>0</v>
      </c>
      <c r="N190">
        <f t="shared" ref="N190:N200" si="43">J190*$R190</f>
        <v>0</v>
      </c>
      <c r="O190" s="434">
        <f t="shared" ref="O190:O200" si="44">K190*$R190</f>
        <v>0</v>
      </c>
      <c r="P190">
        <f t="shared" ref="P190:P200" si="45">L190*$R190</f>
        <v>0</v>
      </c>
      <c r="Q190">
        <f t="shared" si="40"/>
        <v>0</v>
      </c>
      <c r="R190" s="435">
        <f t="shared" si="41"/>
        <v>0</v>
      </c>
    </row>
    <row r="191" spans="1:18" x14ac:dyDescent="0.25">
      <c r="C191" s="429">
        <f t="shared" si="39"/>
        <v>0</v>
      </c>
      <c r="D191" s="430" t="s">
        <v>209</v>
      </c>
      <c r="E191" s="431" t="s">
        <v>225</v>
      </c>
      <c r="F191" s="431">
        <v>3</v>
      </c>
      <c r="G191" s="431">
        <v>20</v>
      </c>
      <c r="H191" s="431">
        <v>85</v>
      </c>
      <c r="I191" s="432">
        <v>15072</v>
      </c>
      <c r="J191" s="432">
        <v>5575</v>
      </c>
      <c r="K191" s="433">
        <v>0.6</v>
      </c>
      <c r="L191" s="431">
        <v>87</v>
      </c>
      <c r="M191">
        <f t="shared" si="42"/>
        <v>0</v>
      </c>
      <c r="N191">
        <f t="shared" si="43"/>
        <v>0</v>
      </c>
      <c r="O191" s="434">
        <f t="shared" si="44"/>
        <v>0</v>
      </c>
      <c r="P191">
        <f t="shared" si="45"/>
        <v>0</v>
      </c>
      <c r="Q191">
        <f t="shared" si="40"/>
        <v>0</v>
      </c>
      <c r="R191" s="435">
        <f t="shared" si="41"/>
        <v>0</v>
      </c>
    </row>
    <row r="192" spans="1:18" hidden="1" x14ac:dyDescent="0.25">
      <c r="C192" s="429">
        <f t="shared" si="39"/>
        <v>0</v>
      </c>
      <c r="D192" s="430" t="s">
        <v>209</v>
      </c>
      <c r="E192" s="431" t="s">
        <v>226</v>
      </c>
      <c r="F192" s="431">
        <v>3</v>
      </c>
      <c r="G192" s="431">
        <v>14</v>
      </c>
      <c r="H192" s="431">
        <v>45</v>
      </c>
      <c r="I192" s="432">
        <v>8192</v>
      </c>
      <c r="J192" s="432">
        <v>4636</v>
      </c>
      <c r="K192" s="433">
        <v>0.65</v>
      </c>
      <c r="L192" s="431">
        <v>78</v>
      </c>
      <c r="M192">
        <f t="shared" si="42"/>
        <v>0</v>
      </c>
      <c r="N192">
        <f t="shared" si="43"/>
        <v>0</v>
      </c>
      <c r="O192" s="434">
        <f t="shared" si="44"/>
        <v>0</v>
      </c>
      <c r="P192">
        <f t="shared" si="45"/>
        <v>0</v>
      </c>
      <c r="Q192">
        <f t="shared" si="40"/>
        <v>0</v>
      </c>
      <c r="R192" s="435">
        <f t="shared" si="41"/>
        <v>0</v>
      </c>
    </row>
    <row r="193" spans="2:18" x14ac:dyDescent="0.25">
      <c r="C193" s="429">
        <f t="shared" si="39"/>
        <v>0</v>
      </c>
      <c r="D193" s="430" t="s">
        <v>209</v>
      </c>
      <c r="E193" s="431" t="s">
        <v>227</v>
      </c>
      <c r="F193" s="431">
        <v>3</v>
      </c>
      <c r="G193" s="431">
        <v>20</v>
      </c>
      <c r="H193" s="431">
        <v>65</v>
      </c>
      <c r="I193" s="432">
        <v>11914</v>
      </c>
      <c r="J193" s="432">
        <v>4838</v>
      </c>
      <c r="K193" s="433">
        <v>0.66</v>
      </c>
      <c r="L193" s="431">
        <v>91</v>
      </c>
      <c r="M193">
        <f t="shared" si="42"/>
        <v>0</v>
      </c>
      <c r="N193">
        <f t="shared" si="43"/>
        <v>0</v>
      </c>
      <c r="O193" s="434">
        <f t="shared" si="44"/>
        <v>0</v>
      </c>
      <c r="P193">
        <f t="shared" si="45"/>
        <v>0</v>
      </c>
      <c r="Q193">
        <f t="shared" si="40"/>
        <v>0</v>
      </c>
      <c r="R193" s="435">
        <f t="shared" si="41"/>
        <v>0</v>
      </c>
    </row>
    <row r="194" spans="2:18" x14ac:dyDescent="0.25">
      <c r="C194" s="429">
        <f t="shared" si="39"/>
        <v>0</v>
      </c>
      <c r="D194" s="430" t="s">
        <v>209</v>
      </c>
      <c r="E194" s="431" t="s">
        <v>228</v>
      </c>
      <c r="F194" s="431">
        <v>3</v>
      </c>
      <c r="G194" s="431">
        <v>20</v>
      </c>
      <c r="H194" s="431">
        <v>85</v>
      </c>
      <c r="I194" s="432">
        <v>15039</v>
      </c>
      <c r="J194" s="432">
        <v>6075</v>
      </c>
      <c r="K194" s="433">
        <v>0.66</v>
      </c>
      <c r="L194" s="431">
        <v>100</v>
      </c>
      <c r="M194">
        <f t="shared" si="42"/>
        <v>0</v>
      </c>
      <c r="N194">
        <f t="shared" si="43"/>
        <v>0</v>
      </c>
      <c r="O194" s="434">
        <f t="shared" si="44"/>
        <v>0</v>
      </c>
      <c r="P194">
        <f t="shared" si="45"/>
        <v>0</v>
      </c>
      <c r="Q194">
        <f t="shared" si="40"/>
        <v>0</v>
      </c>
      <c r="R194" s="435">
        <f t="shared" si="41"/>
        <v>0</v>
      </c>
    </row>
    <row r="195" spans="2:18" hidden="1" x14ac:dyDescent="0.25">
      <c r="C195" s="429">
        <f t="shared" si="39"/>
        <v>0</v>
      </c>
      <c r="D195" s="430" t="s">
        <v>209</v>
      </c>
      <c r="E195" s="431" t="s">
        <v>229</v>
      </c>
      <c r="F195" s="431">
        <v>4</v>
      </c>
      <c r="G195" s="431">
        <v>14</v>
      </c>
      <c r="H195" s="431">
        <v>45</v>
      </c>
      <c r="I195" s="432">
        <v>7548</v>
      </c>
      <c r="J195" s="432">
        <v>4318</v>
      </c>
      <c r="K195" s="433">
        <v>0.61</v>
      </c>
      <c r="L195" s="431">
        <v>69</v>
      </c>
      <c r="M195">
        <f t="shared" si="42"/>
        <v>0</v>
      </c>
      <c r="N195">
        <f t="shared" si="43"/>
        <v>0</v>
      </c>
      <c r="O195" s="434">
        <f t="shared" si="44"/>
        <v>0</v>
      </c>
      <c r="P195">
        <f t="shared" si="45"/>
        <v>0</v>
      </c>
      <c r="Q195">
        <f t="shared" si="40"/>
        <v>0</v>
      </c>
      <c r="R195" s="435">
        <f t="shared" si="41"/>
        <v>0</v>
      </c>
    </row>
    <row r="196" spans="2:18" x14ac:dyDescent="0.25">
      <c r="C196" s="429">
        <f t="shared" si="39"/>
        <v>0</v>
      </c>
      <c r="D196" s="430" t="s">
        <v>209</v>
      </c>
      <c r="E196" s="431" t="s">
        <v>230</v>
      </c>
      <c r="F196" s="431">
        <v>4</v>
      </c>
      <c r="G196" s="431">
        <v>20</v>
      </c>
      <c r="H196" s="431">
        <v>65</v>
      </c>
      <c r="I196" s="432">
        <v>12278</v>
      </c>
      <c r="J196" s="432">
        <v>5083</v>
      </c>
      <c r="K196" s="433">
        <v>0.6</v>
      </c>
      <c r="L196" s="431">
        <v>82</v>
      </c>
      <c r="M196">
        <f t="shared" si="42"/>
        <v>0</v>
      </c>
      <c r="N196">
        <f t="shared" si="43"/>
        <v>0</v>
      </c>
      <c r="O196" s="434">
        <f t="shared" si="44"/>
        <v>0</v>
      </c>
      <c r="P196">
        <f t="shared" si="45"/>
        <v>0</v>
      </c>
      <c r="Q196">
        <f t="shared" si="40"/>
        <v>0</v>
      </c>
      <c r="R196" s="435">
        <f t="shared" si="41"/>
        <v>0</v>
      </c>
    </row>
    <row r="197" spans="2:18" x14ac:dyDescent="0.25">
      <c r="C197" s="429">
        <f t="shared" si="39"/>
        <v>0</v>
      </c>
      <c r="D197" s="430" t="s">
        <v>209</v>
      </c>
      <c r="E197" s="431" t="s">
        <v>231</v>
      </c>
      <c r="F197" s="431">
        <v>4</v>
      </c>
      <c r="G197" s="431">
        <v>20</v>
      </c>
      <c r="H197" s="431">
        <v>85</v>
      </c>
      <c r="I197" s="432">
        <v>15072</v>
      </c>
      <c r="J197" s="432">
        <v>5575</v>
      </c>
      <c r="K197" s="433">
        <v>0.6</v>
      </c>
      <c r="L197" s="431">
        <v>87</v>
      </c>
      <c r="M197">
        <f t="shared" si="42"/>
        <v>0</v>
      </c>
      <c r="N197">
        <f t="shared" si="43"/>
        <v>0</v>
      </c>
      <c r="O197" s="434">
        <f t="shared" si="44"/>
        <v>0</v>
      </c>
      <c r="P197">
        <f t="shared" si="45"/>
        <v>0</v>
      </c>
      <c r="Q197">
        <f t="shared" si="40"/>
        <v>0</v>
      </c>
      <c r="R197" s="435">
        <f t="shared" si="41"/>
        <v>0</v>
      </c>
    </row>
    <row r="198" spans="2:18" hidden="1" x14ac:dyDescent="0.25">
      <c r="C198" s="429">
        <f t="shared" ref="C198:C200" si="46">SUM(A198:B198)</f>
        <v>0</v>
      </c>
      <c r="D198" s="430" t="s">
        <v>209</v>
      </c>
      <c r="E198" s="431" t="s">
        <v>232</v>
      </c>
      <c r="F198" s="431">
        <v>4</v>
      </c>
      <c r="G198" s="431">
        <v>14</v>
      </c>
      <c r="H198" s="431">
        <v>45</v>
      </c>
      <c r="I198" s="432">
        <v>8192</v>
      </c>
      <c r="J198" s="432">
        <v>4636</v>
      </c>
      <c r="K198" s="433">
        <v>0.65</v>
      </c>
      <c r="L198" s="431">
        <v>78</v>
      </c>
      <c r="M198">
        <f t="shared" si="42"/>
        <v>0</v>
      </c>
      <c r="N198">
        <f t="shared" si="43"/>
        <v>0</v>
      </c>
      <c r="O198" s="434">
        <f t="shared" si="44"/>
        <v>0</v>
      </c>
      <c r="P198">
        <f t="shared" si="45"/>
        <v>0</v>
      </c>
      <c r="Q198">
        <f t="shared" si="40"/>
        <v>0</v>
      </c>
      <c r="R198" s="435">
        <f t="shared" si="41"/>
        <v>0</v>
      </c>
    </row>
    <row r="199" spans="2:18" x14ac:dyDescent="0.25">
      <c r="B199">
        <v>2</v>
      </c>
      <c r="C199" s="429">
        <f t="shared" si="46"/>
        <v>2</v>
      </c>
      <c r="D199" s="430" t="s">
        <v>209</v>
      </c>
      <c r="E199" s="431" t="s">
        <v>233</v>
      </c>
      <c r="F199" s="431">
        <v>4</v>
      </c>
      <c r="G199" s="431">
        <v>20</v>
      </c>
      <c r="H199" s="431">
        <v>65</v>
      </c>
      <c r="I199" s="432">
        <v>11914</v>
      </c>
      <c r="J199" s="432">
        <v>4838</v>
      </c>
      <c r="K199" s="433">
        <v>0.66</v>
      </c>
      <c r="L199" s="431">
        <v>91</v>
      </c>
      <c r="M199">
        <f t="shared" si="42"/>
        <v>3.7985015144269085</v>
      </c>
      <c r="N199">
        <f t="shared" si="43"/>
        <v>1.5424836601307188</v>
      </c>
      <c r="O199" s="434">
        <f t="shared" si="44"/>
        <v>2.1042563366810139E-4</v>
      </c>
      <c r="P199">
        <f t="shared" si="45"/>
        <v>2.9013231308783673E-2</v>
      </c>
      <c r="Q199">
        <f t="shared" si="40"/>
        <v>6.3765343535788291E-3</v>
      </c>
      <c r="R199" s="435">
        <f t="shared" si="41"/>
        <v>3.1882671767894148E-4</v>
      </c>
    </row>
    <row r="200" spans="2:18" x14ac:dyDescent="0.25">
      <c r="C200" s="429">
        <f t="shared" si="46"/>
        <v>0</v>
      </c>
      <c r="D200" s="430" t="s">
        <v>209</v>
      </c>
      <c r="E200" s="431" t="s">
        <v>234</v>
      </c>
      <c r="F200" s="431">
        <v>4</v>
      </c>
      <c r="G200" s="431">
        <v>20</v>
      </c>
      <c r="H200" s="431">
        <v>85</v>
      </c>
      <c r="I200" s="432">
        <v>15039</v>
      </c>
      <c r="J200" s="432">
        <v>6075</v>
      </c>
      <c r="K200" s="433">
        <v>0.66</v>
      </c>
      <c r="L200" s="431">
        <v>100</v>
      </c>
      <c r="M200">
        <f t="shared" si="42"/>
        <v>0</v>
      </c>
      <c r="N200">
        <f t="shared" si="43"/>
        <v>0</v>
      </c>
      <c r="O200" s="434">
        <f t="shared" si="44"/>
        <v>0</v>
      </c>
      <c r="P200">
        <f t="shared" si="45"/>
        <v>0</v>
      </c>
      <c r="Q200">
        <f t="shared" si="40"/>
        <v>0</v>
      </c>
      <c r="R200" s="435">
        <f t="shared" si="41"/>
        <v>0</v>
      </c>
    </row>
  </sheetData>
  <autoFilter ref="A5:R200" xr:uid="{A115C9EC-89AD-48C2-A46E-EC592BA3E2F9}">
    <filterColumn colId="6">
      <filters>
        <filter val="18.5"/>
        <filter val="20"/>
        <filter val="22"/>
        <filter val="30"/>
      </filters>
    </filterColumn>
  </autoFilter>
  <mergeCells count="2">
    <mergeCell ref="M4:P4"/>
    <mergeCell ref="T4:X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0C653-EB27-48E4-9EC2-0381F1A64384}">
  <sheetPr codeName="Sheet6"/>
  <dimension ref="B1:D3"/>
  <sheetViews>
    <sheetView workbookViewId="0">
      <selection activeCell="C3" sqref="C3"/>
    </sheetView>
  </sheetViews>
  <sheetFormatPr defaultRowHeight="15" x14ac:dyDescent="0.25"/>
  <cols>
    <col min="2" max="2" width="18.85546875" customWidth="1"/>
  </cols>
  <sheetData>
    <row r="1" spans="2:4" x14ac:dyDescent="0.25">
      <c r="B1" t="s">
        <v>1395</v>
      </c>
    </row>
    <row r="3" spans="2:4" x14ac:dyDescent="0.25">
      <c r="B3" t="s">
        <v>1396</v>
      </c>
      <c r="C3" s="359">
        <v>7</v>
      </c>
      <c r="D3" t="s">
        <v>1397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558F04E8106243B64406965E06F819" ma:contentTypeVersion="13" ma:contentTypeDescription="Create a new document." ma:contentTypeScope="" ma:versionID="3b1e6e90685f2a8da9c9bb55b632ae69">
  <xsd:schema xmlns:xsd="http://www.w3.org/2001/XMLSchema" xmlns:xs="http://www.w3.org/2001/XMLSchema" xmlns:p="http://schemas.microsoft.com/office/2006/metadata/properties" xmlns:ns3="dee78854-d241-41b0-8411-773191e98521" xmlns:ns4="4df50eb4-e55a-407b-b586-d2eb866c9c5d" targetNamespace="http://schemas.microsoft.com/office/2006/metadata/properties" ma:root="true" ma:fieldsID="f4b09c8e69b6d08d2dbeac9f2347a515" ns3:_="" ns4:_="">
    <xsd:import namespace="dee78854-d241-41b0-8411-773191e98521"/>
    <xsd:import namespace="4df50eb4-e55a-407b-b586-d2eb866c9c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78854-d241-41b0-8411-773191e98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50eb4-e55a-407b-b586-d2eb866c9c5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6392C9-2FA6-4F36-A6C1-5427FFC32AA9}">
  <ds:schemaRefs>
    <ds:schemaRef ds:uri="4df50eb4-e55a-407b-b586-d2eb866c9c5d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dee78854-d241-41b0-8411-773191e98521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BF88D0-673A-4B89-8222-FE221279B1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7422F5-B4A6-4285-B7CB-D8ADE35350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78854-d241-41b0-8411-773191e98521"/>
    <ds:schemaRef ds:uri="4df50eb4-e55a-407b-b586-d2eb866c9c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QPL</vt:lpstr>
      <vt:lpstr>EnergyStar</vt:lpstr>
      <vt:lpstr>FSTC_Gas Data</vt:lpstr>
      <vt:lpstr>FSTC_Elec. Data</vt:lpstr>
      <vt:lpstr>SCG BL Data</vt:lpstr>
      <vt:lpstr>Avg_Min_Max</vt:lpstr>
      <vt:lpstr>WP Energy Calculation</vt:lpstr>
      <vt:lpstr>EE Weighted</vt:lpstr>
      <vt:lpstr>Preheat Energy</vt:lpstr>
      <vt:lpstr>Sectors</vt:lpstr>
      <vt:lpstr>Models</vt:lpstr>
      <vt:lpstr>Op Hours</vt:lpstr>
      <vt:lpstr>Op Days</vt:lpstr>
      <vt:lpstr>Food Cooked</vt:lpstr>
      <vt:lpstr>Rebate Inspection</vt:lpstr>
      <vt:lpstr>Consumptions Estimates</vt:lpstr>
      <vt:lpstr>QPL!Print_Titles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2020-04-14T22:09:15Z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0x010100DE558F04E8106243B64406965E06F819</vt:lpwstr>
  </property>
</Properties>
</file>