
<file path=[Content_Types].xml><?xml version="1.0" encoding="utf-8"?>
<Types xmlns="http://schemas.openxmlformats.org/package/2006/content-types">
  <Default Extension="xml" ContentType="application/xml"/>
  <Default Extension="bin" ContentType="application/vnd.openxmlformats-officedocument.spreadsheetml.printerSettings"/>
  <Default Extension="vml" ContentType="application/vnd.openxmlformats-officedocument.vmlDrawing"/>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908"/>
  <workbookPr/>
  <mc:AlternateContent xmlns:mc="http://schemas.openxmlformats.org/markup-compatibility/2006">
    <mc:Choice Requires="x15">
      <x15ac:absPath xmlns:x15ac="http://schemas.microsoft.com/office/spreadsheetml/2010/11/ac" url="/Users/jenniferholmes/Dropbox (CalTF)/CalTF Team Folder/Measure Library/2_Food Service/2.0 Food Service Reference Library/"/>
    </mc:Choice>
  </mc:AlternateContent>
  <bookViews>
    <workbookView xWindow="0" yWindow="460" windowWidth="25300" windowHeight="15640" activeTab="2"/>
  </bookViews>
  <sheets>
    <sheet name="Oven Costs" sheetId="1" r:id="rId1"/>
    <sheet name="Oven Price" sheetId="15" r:id="rId2"/>
    <sheet name="Oven Summary" sheetId="12" r:id="rId3"/>
    <sheet name="Fryer Costs" sheetId="19" r:id="rId4"/>
    <sheet name="Fryer Summary" sheetId="18" r:id="rId5"/>
    <sheet name="Steamer Costs" sheetId="17" r:id="rId6"/>
    <sheet name="Steamer Summary" sheetId="16" r:id="rId7"/>
  </sheets>
  <definedNames>
    <definedName name="_xlnm._FilterDatabase" localSheetId="3" hidden="1">'Fryer Costs'!$A$1:$E$74</definedName>
    <definedName name="_xlnm._FilterDatabase" localSheetId="0" hidden="1">'Oven Costs'!$A$1:$I$97</definedName>
    <definedName name="_xlnm._FilterDatabase" localSheetId="1" hidden="1">'Oven Price'!$A$1:$H$28</definedName>
  </definedNames>
  <calcPr calcId="171027"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C6" i="17" l="1"/>
  <c r="C7" i="17"/>
  <c r="C8" i="17"/>
  <c r="C10" i="17"/>
  <c r="C3" i="18"/>
  <c r="C4" i="18"/>
  <c r="C2" i="18"/>
  <c r="C3" i="16"/>
  <c r="C4" i="16"/>
  <c r="C5" i="16"/>
  <c r="C2" i="16"/>
  <c r="E5" i="18"/>
  <c r="F5" i="18"/>
  <c r="E3" i="18"/>
  <c r="D4" i="16"/>
  <c r="E5" i="16"/>
  <c r="E4" i="18"/>
  <c r="E2" i="18"/>
  <c r="F7" i="18"/>
  <c r="E4" i="16"/>
  <c r="E3" i="16"/>
  <c r="E6" i="16"/>
  <c r="F6" i="16"/>
  <c r="E2" i="16"/>
  <c r="F27" i="12"/>
  <c r="F3" i="12"/>
  <c r="F5" i="12"/>
  <c r="F7" i="12"/>
  <c r="F9" i="12"/>
  <c r="E13" i="15"/>
  <c r="F13" i="12"/>
  <c r="E12" i="15"/>
  <c r="F12" i="12"/>
  <c r="E11" i="15"/>
  <c r="F11" i="12"/>
  <c r="E28" i="15"/>
  <c r="E27" i="15"/>
  <c r="F31" i="12"/>
  <c r="E26" i="15"/>
  <c r="F30" i="12"/>
  <c r="E10" i="15"/>
  <c r="F10" i="12"/>
  <c r="E9" i="15"/>
  <c r="E25" i="15"/>
  <c r="F20" i="12"/>
  <c r="E24" i="15"/>
  <c r="F19" i="12"/>
  <c r="E23" i="15"/>
  <c r="F29" i="12"/>
  <c r="E22" i="15"/>
  <c r="F28" i="12"/>
  <c r="E8" i="15"/>
  <c r="F8" i="12"/>
  <c r="E7" i="15"/>
  <c r="E6" i="15"/>
  <c r="F6" i="12"/>
  <c r="E5" i="15"/>
  <c r="E4" i="15"/>
  <c r="F4" i="12"/>
  <c r="E3" i="15"/>
  <c r="E2" i="15"/>
  <c r="F2" i="12"/>
  <c r="E21" i="15"/>
  <c r="F22" i="12"/>
  <c r="E20" i="15"/>
  <c r="F21" i="12"/>
  <c r="E19" i="15"/>
  <c r="E18" i="15"/>
  <c r="E17" i="15"/>
  <c r="F26" i="12"/>
  <c r="E16" i="15"/>
  <c r="F25" i="12"/>
  <c r="E15" i="15"/>
  <c r="F24" i="12"/>
  <c r="E14" i="15"/>
  <c r="F23" i="12"/>
  <c r="E3" i="1"/>
  <c r="E4" i="1"/>
  <c r="E5" i="1"/>
  <c r="E6" i="1"/>
  <c r="E7" i="1"/>
  <c r="E8" i="1"/>
  <c r="E9" i="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2" i="1"/>
  <c r="B18" i="12"/>
  <c r="C18" i="12"/>
  <c r="D18" i="12"/>
  <c r="E18" i="12"/>
  <c r="F18" i="12"/>
  <c r="G18" i="12"/>
  <c r="A18" i="12"/>
  <c r="F8" i="16"/>
  <c r="F32" i="12"/>
  <c r="B35" i="12"/>
  <c r="E2" i="12"/>
  <c r="G2" i="12"/>
  <c r="E13" i="12"/>
  <c r="G13" i="12"/>
  <c r="E12" i="12"/>
  <c r="G12" i="12"/>
  <c r="E9" i="12"/>
  <c r="G9" i="12"/>
  <c r="E8" i="12"/>
  <c r="G8" i="12"/>
  <c r="E6" i="12"/>
  <c r="G6" i="12"/>
  <c r="E5" i="12"/>
  <c r="G5" i="12"/>
  <c r="E7" i="12"/>
  <c r="G7" i="12"/>
  <c r="E11" i="12"/>
  <c r="G11" i="12"/>
  <c r="E10" i="12"/>
  <c r="G10" i="12"/>
  <c r="E3" i="12"/>
  <c r="G3" i="12"/>
  <c r="E4" i="12"/>
  <c r="G4" i="12"/>
  <c r="F16" i="12"/>
  <c r="F14" i="12"/>
  <c r="C35" i="12"/>
  <c r="D35" i="12"/>
  <c r="E27" i="12"/>
  <c r="G27" i="12"/>
  <c r="E20" i="12"/>
  <c r="G20" i="12"/>
  <c r="E26" i="12"/>
  <c r="G26" i="12"/>
  <c r="E22" i="12"/>
  <c r="G22" i="12"/>
  <c r="E29" i="12"/>
  <c r="G29" i="12"/>
  <c r="E21" i="12"/>
  <c r="G21" i="12"/>
  <c r="E28" i="12"/>
  <c r="G28" i="12"/>
  <c r="E31" i="12"/>
  <c r="G31" i="12"/>
  <c r="E25" i="12"/>
  <c r="G25" i="12"/>
  <c r="E23" i="12"/>
  <c r="G23" i="12"/>
  <c r="E19" i="12"/>
  <c r="G19" i="12"/>
  <c r="E24" i="12"/>
  <c r="G24" i="12"/>
  <c r="E30" i="12"/>
  <c r="G30" i="12"/>
  <c r="E14" i="12"/>
  <c r="F35" i="12"/>
  <c r="E32" i="12"/>
  <c r="E35" i="12"/>
  <c r="G35" i="12"/>
</calcChain>
</file>

<file path=xl/comments1.xml><?xml version="1.0" encoding="utf-8"?>
<comments xmlns="http://schemas.openxmlformats.org/spreadsheetml/2006/main">
  <authors>
    <author>Hector Lefbad</author>
  </authors>
  <commentList>
    <comment ref="D2" authorId="0">
      <text>
        <r>
          <rPr>
            <b/>
            <sz val="9"/>
            <color indexed="81"/>
            <rFont val="Tahoma"/>
            <family val="2"/>
          </rPr>
          <t>Hector Lefbad:</t>
        </r>
        <r>
          <rPr>
            <sz val="9"/>
            <color indexed="81"/>
            <rFont val="Tahoma"/>
            <family val="2"/>
          </rPr>
          <t xml:space="preserve">
$15,792 is the average price for high efficiency countertop steamers of the 2016 Autoquotes data.</t>
        </r>
      </text>
    </comment>
  </commentList>
</comments>
</file>

<file path=xl/sharedStrings.xml><?xml version="1.0" encoding="utf-8"?>
<sst xmlns="http://schemas.openxmlformats.org/spreadsheetml/2006/main" count="839" uniqueCount="130">
  <si>
    <t>Vendor</t>
  </si>
  <si>
    <t>Model #</t>
  </si>
  <si>
    <t># of Decks</t>
  </si>
  <si>
    <t>Price</t>
  </si>
  <si>
    <t>Blodgett</t>
  </si>
  <si>
    <t>DFG-200</t>
  </si>
  <si>
    <t>Invoice #</t>
  </si>
  <si>
    <t>App #</t>
  </si>
  <si>
    <t>Imperial</t>
  </si>
  <si>
    <t>ICVG-1</t>
  </si>
  <si>
    <t>Duke</t>
  </si>
  <si>
    <t>I0295101</t>
  </si>
  <si>
    <t>Moffat</t>
  </si>
  <si>
    <t>G32D5</t>
  </si>
  <si>
    <t>S0294226</t>
  </si>
  <si>
    <t>S0292753</t>
  </si>
  <si>
    <t>O0034289</t>
  </si>
  <si>
    <t>S0285683</t>
  </si>
  <si>
    <t>S0294373</t>
  </si>
  <si>
    <t>O0037953</t>
  </si>
  <si>
    <t>O0037936</t>
  </si>
  <si>
    <t>O0038025</t>
  </si>
  <si>
    <t>O0038035</t>
  </si>
  <si>
    <t>O0038073</t>
  </si>
  <si>
    <t>O0038071</t>
  </si>
  <si>
    <t>DFG-100</t>
  </si>
  <si>
    <t>Group</t>
  </si>
  <si>
    <t>Model</t>
  </si>
  <si>
    <t>Size</t>
  </si>
  <si>
    <t>Baseline</t>
  </si>
  <si>
    <t>Garland</t>
  </si>
  <si>
    <t>Southbend</t>
  </si>
  <si>
    <t>E102-G</t>
  </si>
  <si>
    <t>Hobart</t>
  </si>
  <si>
    <t>Vulcan</t>
  </si>
  <si>
    <t>VC4GD</t>
  </si>
  <si>
    <t>Wolf</t>
  </si>
  <si>
    <t>Convection Oven Type</t>
  </si>
  <si>
    <t>Baseline Unit Price</t>
  </si>
  <si>
    <t>Incremental Price Difference</t>
  </si>
  <si>
    <t>Baseline Unit Cost</t>
  </si>
  <si>
    <t>Incremental Measure Cost (IMC)</t>
  </si>
  <si>
    <t>Floor Model</t>
  </si>
  <si>
    <t>VC44GD</t>
  </si>
  <si>
    <t>Source</t>
  </si>
  <si>
    <t>HGC-501</t>
  </si>
  <si>
    <t>Category</t>
  </si>
  <si>
    <t>High Efficiency</t>
  </si>
  <si>
    <t>ICV-1</t>
  </si>
  <si>
    <t>ICV-2</t>
  </si>
  <si>
    <t>Reference</t>
  </si>
  <si>
    <t>DFG-200-ES</t>
  </si>
  <si>
    <t>DFG-100-ES</t>
  </si>
  <si>
    <t>Zeph-100-G</t>
  </si>
  <si>
    <t>SHO-100-G</t>
  </si>
  <si>
    <t>Baker's Pride</t>
  </si>
  <si>
    <t>BCO-G1</t>
  </si>
  <si>
    <t>BCO-G2</t>
  </si>
  <si>
    <t>GDCO-G1</t>
  </si>
  <si>
    <t>GCO2D</t>
  </si>
  <si>
    <t>SUMG-100</t>
  </si>
  <si>
    <t>SUMG-200</t>
  </si>
  <si>
    <t>TVGS/12SC</t>
  </si>
  <si>
    <t>TVGS/22SC</t>
  </si>
  <si>
    <t>Manufacturer</t>
  </si>
  <si>
    <t>E101-G</t>
  </si>
  <si>
    <t>BDO-100G-ES</t>
  </si>
  <si>
    <t>ZEPH 200-G-ES</t>
  </si>
  <si>
    <t>ZEPH 100-G-ES</t>
  </si>
  <si>
    <t>WKGD</t>
  </si>
  <si>
    <t>Average Price per deck</t>
  </si>
  <si>
    <t>Full Size</t>
  </si>
  <si>
    <t>http://www.bigtray.com/wolf-range-wk-series-convection-oven-wkgd-1-sku-wolwkgd1-c-10880.html</t>
  </si>
  <si>
    <t>http://www.blodgett.com/wp-content/uploads/Price-book.pdf</t>
  </si>
  <si>
    <t>http://www.bigtray.com/duke-manufacturing-e-series-convection-oven-e102-g-sku-duke102g-c-10880.html</t>
  </si>
  <si>
    <t>http://www.hdsheldon.com/documents/2015%20Price%20List/Vulcan%202015%20LPL.pdf</t>
  </si>
  <si>
    <t>http://www.bigtray.com/moffat-turbofan-g32d5-sku-turg32d5-c-10880.html</t>
  </si>
  <si>
    <t>http://www.imperialrange.com/PDFs/priceList.pdf</t>
  </si>
  <si>
    <t>List Price Per Deck</t>
  </si>
  <si>
    <t>GDCO-G2</t>
  </si>
  <si>
    <t>http://www.bakerspride.com/pdfs/pricelist/bakerspridepricelist2013.pdf</t>
  </si>
  <si>
    <t>http://www.garland-group.com/docs/uploaded/gar/products/G_ALL_UA2015_PRICEBOOK010115.pdf</t>
  </si>
  <si>
    <r>
      <t>www.phoenix-reps.com/download/</t>
    </r>
    <r>
      <rPr>
        <b/>
        <sz val="8"/>
        <color rgb="FF006621"/>
        <rFont val="Arial"/>
        <family val="2"/>
        <scheme val="minor"/>
      </rPr>
      <t>price</t>
    </r>
    <r>
      <rPr>
        <sz val="8"/>
        <color rgb="FF006621"/>
        <rFont val="Arial"/>
        <family val="2"/>
        <scheme val="minor"/>
      </rPr>
      <t>_</t>
    </r>
    <r>
      <rPr>
        <b/>
        <sz val="8"/>
        <color rgb="FF006621"/>
        <rFont val="Arial"/>
        <family val="2"/>
        <scheme val="minor"/>
      </rPr>
      <t>list</t>
    </r>
    <r>
      <rPr>
        <sz val="8"/>
        <color rgb="FF006621"/>
        <rFont val="Arial"/>
        <family val="2"/>
        <scheme val="minor"/>
      </rPr>
      <t>s/</t>
    </r>
    <r>
      <rPr>
        <b/>
        <sz val="8"/>
        <color rgb="FF006621"/>
        <rFont val="Arial"/>
        <family val="2"/>
        <scheme val="minor"/>
      </rPr>
      <t>Southbend2015pricelist</t>
    </r>
    <r>
      <rPr>
        <sz val="8"/>
        <color rgb="FF006621"/>
        <rFont val="Arial"/>
        <family val="2"/>
        <scheme val="minor"/>
      </rPr>
      <t>.pdf</t>
    </r>
  </si>
  <si>
    <t>http://chefstoys.com/blodgett-bdo100ges-convection-oven-gas-single-p-7189.html</t>
  </si>
  <si>
    <t xml:space="preserve">http://www.bigtray.com/duke-manufacturing-e-series-convection-oven-e101-g-sku-duke101g-c-10880.html </t>
  </si>
  <si>
    <t>http://www.bigtray.com/blodgett-sho-series-convection-oven-sho-g-single-sku-bldshog1-c-10880.html</t>
  </si>
  <si>
    <t>http://www.instawares.com/blodgettandreg-zeph-100-g-singl-zephaire.bld-zeph100gsingl.0.7.htm</t>
  </si>
  <si>
    <t>High Efficiency Unit Price</t>
  </si>
  <si>
    <t>High Efficiency Unit Cost</t>
  </si>
  <si>
    <t xml:space="preserve">Discount off List </t>
  </si>
  <si>
    <t>Cost Per Deck</t>
  </si>
  <si>
    <t>Notes &amp; Assumptions</t>
  </si>
  <si>
    <t>With the "Weight from POS" we are able to calculate a weighted average discount price off of list.</t>
  </si>
  <si>
    <t>Weighted-average percentage off of list price to get cost per deck</t>
  </si>
  <si>
    <t>Using this weighted average, we can calculate the cost per deck for the Baseline units.</t>
  </si>
  <si>
    <t>Weighting from POS</t>
  </si>
  <si>
    <t>Cost</t>
  </si>
  <si>
    <t>Cost per Deck</t>
  </si>
  <si>
    <t>Price Per Deck</t>
  </si>
  <si>
    <t>High Efficiency and Baseline "price per deck" comes from manufacturers' published list prices. The sources can be verified on the "Price Data" tab for each individual model number.</t>
  </si>
  <si>
    <t>"Weighting from POS" indicates the frequency of those particular units in the SoCalGas Instant Rebates Program as of 10/1/2015. For example, the Zeph 200-G-EE is the most popular model at 34%.</t>
  </si>
  <si>
    <t>High efficiency "cost per deck" is pulled directly from vendors in the SoCalGas Instant Rebates Program from their invoices, pictures from their floor prices, and from phone calls  on "Cost Data" Tab.</t>
  </si>
  <si>
    <t>SG6</t>
  </si>
  <si>
    <t>American Cook Systems</t>
  </si>
  <si>
    <t>Application #</t>
  </si>
  <si>
    <t>AccuTemp</t>
  </si>
  <si>
    <t>N6</t>
  </si>
  <si>
    <t>Cleveland</t>
  </si>
  <si>
    <t>24CGA10.2ES</t>
  </si>
  <si>
    <t>O0035267</t>
  </si>
  <si>
    <t>22CGT6.1</t>
  </si>
  <si>
    <t>O0035268</t>
  </si>
  <si>
    <t>O0035269</t>
  </si>
  <si>
    <t>O0041379</t>
  </si>
  <si>
    <t>Weighted-average percentage off of list price</t>
  </si>
  <si>
    <t>Average Price</t>
  </si>
  <si>
    <t>Cost data obtained from vendor invoices</t>
  </si>
  <si>
    <t>List data obtained from Autoquotes where available. If not available, average list price used.</t>
  </si>
  <si>
    <t>"Weighting from POS" indicates the frequency of those particular units in the SoCalGas Instant Rebates Program as of November 2016. For example, AccuTemp N6 represents 40% of all steamer sales.</t>
  </si>
  <si>
    <t>Frymaster</t>
  </si>
  <si>
    <t>Pitco</t>
  </si>
  <si>
    <t>ESG35T</t>
  </si>
  <si>
    <t>VF35S</t>
  </si>
  <si>
    <t>O0039892</t>
  </si>
  <si>
    <t>O0040800</t>
  </si>
  <si>
    <t>PH*55</t>
  </si>
  <si>
    <t>O0041805</t>
  </si>
  <si>
    <t>"Weighting from POS" indicates the frequency of those particular units in the SoCalGas Instant Rebates Program as of November 2016. For example, AccuTemp N6 represents 40% of all fryer sales.</t>
  </si>
  <si>
    <t>Average Cost</t>
  </si>
  <si>
    <t>List 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</si>
</sst>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0.00"/>
    <numFmt numFmtId="165" formatCode="&quot;$&quot;#,##0"/>
    <numFmt numFmtId="166" formatCode="0.0%"/>
  </numFmts>
  <fonts count="12" x14ac:knownFonts="1">
    <font>
      <sz val="11"/>
      <color theme="1"/>
      <name val="Arial"/>
      <family val="2"/>
      <scheme val="minor"/>
    </font>
    <font>
      <b/>
      <sz val="11"/>
      <color theme="1"/>
      <name val="Arial"/>
      <family val="2"/>
      <scheme val="minor"/>
    </font>
    <font>
      <b/>
      <sz val="12"/>
      <color theme="4"/>
      <name val="Arial"/>
      <family val="2"/>
      <scheme val="minor"/>
    </font>
    <font>
      <b/>
      <i/>
      <sz val="12"/>
      <color theme="1"/>
      <name val="Arial"/>
      <family val="2"/>
      <scheme val="minor"/>
    </font>
    <font>
      <b/>
      <sz val="12"/>
      <color theme="1"/>
      <name val="Arial"/>
      <family val="2"/>
      <scheme val="minor"/>
    </font>
    <font>
      <sz val="11"/>
      <color theme="1"/>
      <name val="Arial"/>
      <family val="2"/>
      <scheme val="minor"/>
    </font>
    <font>
      <sz val="8"/>
      <color rgb="FF006621"/>
      <name val="Arial"/>
      <family val="2"/>
      <scheme val="minor"/>
    </font>
    <font>
      <b/>
      <sz val="8"/>
      <color rgb="FF006621"/>
      <name val="Arial"/>
      <family val="2"/>
      <scheme val="minor"/>
    </font>
    <font>
      <b/>
      <i/>
      <sz val="11"/>
      <color theme="1"/>
      <name val="Arial"/>
      <family val="2"/>
      <scheme val="minor"/>
    </font>
    <font>
      <b/>
      <u/>
      <sz val="11"/>
      <color theme="1"/>
      <name val="Arial"/>
      <family val="2"/>
      <scheme val="minor"/>
    </font>
    <font>
      <sz val="9"/>
      <color indexed="81"/>
      <name val="Tahoma"/>
      <family val="2"/>
    </font>
    <font>
      <b/>
      <sz val="9"/>
      <color indexed="81"/>
      <name val="Tahoma"/>
      <family val="2"/>
    </font>
  </fonts>
  <fills count="4">
    <fill>
      <patternFill patternType="none"/>
    </fill>
    <fill>
      <patternFill patternType="gray125"/>
    </fill>
    <fill>
      <patternFill patternType="solid">
        <fgColor rgb="FFFFFF00"/>
        <bgColor indexed="64"/>
      </patternFill>
    </fill>
    <fill>
      <patternFill patternType="solid">
        <fgColor theme="5"/>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9" fontId="5" fillId="0" borderId="0" applyFont="0" applyFill="0" applyBorder="0" applyAlignment="0" applyProtection="0"/>
  </cellStyleXfs>
  <cellXfs count="33">
    <xf numFmtId="0" fontId="0" fillId="0" borderId="0" xfId="0"/>
    <xf numFmtId="164" fontId="0" fillId="0" borderId="0" xfId="0" applyNumberFormat="1"/>
    <xf numFmtId="0" fontId="1" fillId="0" borderId="0" xfId="0" applyFont="1"/>
    <xf numFmtId="164" fontId="1" fillId="0" borderId="0" xfId="0" applyNumberFormat="1" applyFont="1"/>
    <xf numFmtId="0" fontId="0" fillId="0" borderId="0" xfId="0" applyAlignment="1">
      <alignment horizontal="left" indent="1"/>
    </xf>
    <xf numFmtId="0" fontId="4" fillId="3" borderId="1" xfId="0" applyFont="1" applyFill="1" applyBorder="1" applyAlignment="1">
      <alignment horizontal="left" wrapText="1"/>
    </xf>
    <xf numFmtId="0" fontId="4" fillId="3" borderId="1" xfId="0" applyFont="1" applyFill="1" applyBorder="1" applyAlignment="1">
      <alignment wrapText="1"/>
    </xf>
    <xf numFmtId="9" fontId="0" fillId="0" borderId="0" xfId="0" applyNumberFormat="1"/>
    <xf numFmtId="0" fontId="0" fillId="0" borderId="1" xfId="0" applyBorder="1" applyAlignment="1">
      <alignment wrapText="1"/>
    </xf>
    <xf numFmtId="0" fontId="0" fillId="0" borderId="1" xfId="0" applyBorder="1" applyAlignment="1">
      <alignment horizontal="left" wrapText="1"/>
    </xf>
    <xf numFmtId="165" fontId="0" fillId="0" borderId="1" xfId="0" applyNumberFormat="1" applyBorder="1" applyAlignment="1">
      <alignment horizontal="center" vertical="center" wrapText="1"/>
    </xf>
    <xf numFmtId="0" fontId="3" fillId="3" borderId="1" xfId="0" applyFont="1" applyFill="1" applyBorder="1" applyAlignment="1">
      <alignment horizontal="left" wrapText="1"/>
    </xf>
    <xf numFmtId="165" fontId="3" fillId="3" borderId="1" xfId="0" applyNumberFormat="1" applyFont="1" applyFill="1" applyBorder="1" applyAlignment="1">
      <alignment horizontal="center" vertical="center" wrapText="1"/>
    </xf>
    <xf numFmtId="0" fontId="0" fillId="0" borderId="0" xfId="0" applyAlignment="1">
      <alignment wrapText="1"/>
    </xf>
    <xf numFmtId="165" fontId="0" fillId="0" borderId="1" xfId="0" applyNumberFormat="1" applyBorder="1" applyAlignment="1">
      <alignment wrapText="1"/>
    </xf>
    <xf numFmtId="166" fontId="1" fillId="2" borderId="1" xfId="0" applyNumberFormat="1" applyFont="1" applyFill="1" applyBorder="1"/>
    <xf numFmtId="166" fontId="0" fillId="0" borderId="1" xfId="1" applyNumberFormat="1" applyFont="1" applyBorder="1" applyAlignment="1">
      <alignment horizontal="center" vertical="center" wrapText="1"/>
    </xf>
    <xf numFmtId="0" fontId="2" fillId="3" borderId="1" xfId="0" applyFont="1" applyFill="1" applyBorder="1" applyAlignment="1">
      <alignment horizontal="left" vertical="center" wrapText="1"/>
    </xf>
    <xf numFmtId="9" fontId="0" fillId="0" borderId="1" xfId="1" applyNumberFormat="1" applyFont="1" applyBorder="1" applyAlignment="1">
      <alignment horizontal="center" vertical="center" wrapText="1"/>
    </xf>
    <xf numFmtId="0" fontId="9" fillId="0" borderId="0" xfId="0" applyFont="1"/>
    <xf numFmtId="165" fontId="0" fillId="0" borderId="0" xfId="0" applyNumberFormat="1"/>
    <xf numFmtId="165" fontId="0" fillId="0" borderId="0" xfId="0" applyNumberFormat="1" applyFill="1"/>
    <xf numFmtId="0" fontId="0" fillId="0" borderId="0" xfId="0" applyAlignment="1">
      <alignment horizontal="left" vertical="center"/>
    </xf>
    <xf numFmtId="0" fontId="3" fillId="3" borderId="2" xfId="0" applyFont="1" applyFill="1" applyBorder="1" applyAlignment="1">
      <alignment horizontal="left" wrapText="1"/>
    </xf>
    <xf numFmtId="0" fontId="3" fillId="3" borderId="3" xfId="0" applyFont="1" applyFill="1" applyBorder="1" applyAlignment="1">
      <alignment horizontal="left" wrapText="1"/>
    </xf>
    <xf numFmtId="0" fontId="3" fillId="3" borderId="4" xfId="0" applyFont="1" applyFill="1" applyBorder="1" applyAlignment="1">
      <alignment horizontal="left" wrapText="1"/>
    </xf>
    <xf numFmtId="0" fontId="3" fillId="3" borderId="2" xfId="0" applyFont="1" applyFill="1" applyBorder="1" applyAlignment="1">
      <alignment horizontal="left"/>
    </xf>
    <xf numFmtId="0" fontId="3" fillId="3" borderId="3" xfId="0" applyFont="1" applyFill="1" applyBorder="1" applyAlignment="1">
      <alignment horizontal="left"/>
    </xf>
    <xf numFmtId="0" fontId="3" fillId="3" borderId="4" xfId="0" applyFont="1" applyFill="1" applyBorder="1" applyAlignment="1">
      <alignment horizontal="left"/>
    </xf>
    <xf numFmtId="0" fontId="8" fillId="3" borderId="2" xfId="0" applyFont="1" applyFill="1" applyBorder="1" applyAlignment="1">
      <alignment horizontal="left" vertical="center"/>
    </xf>
    <xf numFmtId="0" fontId="8" fillId="3" borderId="3" xfId="0" applyFont="1" applyFill="1" applyBorder="1" applyAlignment="1">
      <alignment horizontal="left" vertical="center"/>
    </xf>
    <xf numFmtId="0" fontId="8" fillId="3" borderId="4" xfId="0" applyFont="1" applyFill="1" applyBorder="1" applyAlignment="1">
      <alignment horizontal="left" vertical="center"/>
    </xf>
    <xf numFmtId="0" fontId="0" fillId="0" borderId="0" xfId="0" applyAlignment="1">
      <alignment horizontal="left" vertical="center" wrapText="1"/>
    </xf>
  </cellXfs>
  <cellStyles count="2">
    <cellStyle name="Normal" xfId="0" builtinId="0"/>
    <cellStyle name="Percent" xfId="1" builtinId="5"/>
  </cellStyles>
  <dxfs count="10">
    <dxf>
      <fill>
        <patternFill>
          <bgColor theme="2" tint="0.79998168889431442"/>
        </patternFill>
      </fill>
    </dxf>
    <dxf>
      <fill>
        <patternFill>
          <bgColor theme="2" tint="0.79998168889431442"/>
        </patternFill>
      </fill>
    </dxf>
    <dxf>
      <fill>
        <patternFill>
          <bgColor theme="2" tint="0.79998168889431442"/>
        </patternFill>
      </fill>
    </dxf>
    <dxf>
      <fill>
        <patternFill>
          <bgColor theme="2" tint="0.79998168889431442"/>
        </patternFill>
      </fill>
    </dxf>
    <dxf>
      <fill>
        <patternFill>
          <bgColor theme="2" tint="0.79998168889431442"/>
        </patternFill>
      </fill>
    </dxf>
    <dxf>
      <fill>
        <patternFill>
          <bgColor theme="2" tint="0.79998168889431442"/>
        </patternFill>
      </fill>
    </dxf>
    <dxf>
      <fill>
        <patternFill>
          <bgColor theme="2" tint="0.79998168889431442"/>
        </patternFill>
      </fill>
    </dxf>
    <dxf>
      <fill>
        <patternFill>
          <bgColor theme="2" tint="0.79998168889431442"/>
        </patternFill>
      </fill>
    </dxf>
    <dxf>
      <fill>
        <patternFill>
          <bgColor theme="1" tint="0.79998168889431442"/>
        </patternFill>
      </fill>
    </dxf>
    <dxf>
      <fill>
        <patternFill>
          <bgColor theme="2"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Energy Solutions">
  <a:themeElements>
    <a:clrScheme name="Energy Solutions Template">
      <a:dk1>
        <a:srgbClr val="59535C"/>
      </a:dk1>
      <a:lt1>
        <a:srgbClr val="FFFFFF"/>
      </a:lt1>
      <a:dk2>
        <a:srgbClr val="5E6E66"/>
      </a:dk2>
      <a:lt2>
        <a:srgbClr val="DDE16B"/>
      </a:lt2>
      <a:accent1>
        <a:srgbClr val="59535C"/>
      </a:accent1>
      <a:accent2>
        <a:srgbClr val="9FC54D"/>
      </a:accent2>
      <a:accent3>
        <a:srgbClr val="186C6B"/>
      </a:accent3>
      <a:accent4>
        <a:srgbClr val="55C8BF"/>
      </a:accent4>
      <a:accent5>
        <a:srgbClr val="B24F3D"/>
      </a:accent5>
      <a:accent6>
        <a:srgbClr val="D9D9D9"/>
      </a:accent6>
      <a:hlink>
        <a:srgbClr val="0000FF"/>
      </a:hlink>
      <a:folHlink>
        <a:srgbClr val="800080"/>
      </a:folHlink>
    </a:clrScheme>
    <a:fontScheme name="Office Classic 2">
      <a:maj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 Id="rId2" Type="http://schemas.openxmlformats.org/officeDocument/2006/relationships/vmlDrawing" Target="../drawings/vmlDrawing1.vml"/><Relationship Id="rId3"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workbookViewId="0">
      <pane ySplit="1" topLeftCell="A2" activePane="bottomLeft" state="frozen"/>
      <selection pane="bottomLeft" activeCell="J1" sqref="J1:J1048576"/>
    </sheetView>
  </sheetViews>
  <sheetFormatPr baseColWidth="10" defaultColWidth="8.83203125" defaultRowHeight="14" x14ac:dyDescent="0.15"/>
  <cols>
    <col min="1" max="1" width="10.83203125" bestFit="1" customWidth="1"/>
    <col min="2" max="2" width="19.1640625" bestFit="1" customWidth="1"/>
    <col min="3" max="3" width="9.33203125" bestFit="1" customWidth="1"/>
    <col min="4" max="4" width="9.83203125" style="1" bestFit="1" customWidth="1"/>
    <col min="5" max="5" width="15.1640625" style="1" bestFit="1" customWidth="1"/>
    <col min="6" max="6" width="9.1640625" bestFit="1" customWidth="1"/>
    <col min="7" max="7" width="8.83203125" bestFit="1" customWidth="1"/>
    <col min="8" max="8" width="11.5" bestFit="1" customWidth="1"/>
    <col min="9" max="9" width="12.6640625" bestFit="1" customWidth="1"/>
  </cols>
  <sheetData>
    <row r="1" spans="1:9" x14ac:dyDescent="0.15">
      <c r="A1" s="2" t="s">
        <v>64</v>
      </c>
      <c r="B1" s="2" t="s">
        <v>1</v>
      </c>
      <c r="C1" s="2" t="s">
        <v>2</v>
      </c>
      <c r="D1" s="3" t="s">
        <v>96</v>
      </c>
      <c r="E1" s="3" t="s">
        <v>97</v>
      </c>
      <c r="F1" s="2" t="s">
        <v>6</v>
      </c>
      <c r="G1" s="2" t="s">
        <v>7</v>
      </c>
      <c r="H1" s="2" t="s">
        <v>44</v>
      </c>
      <c r="I1" s="2" t="s">
        <v>46</v>
      </c>
    </row>
    <row r="2" spans="1:9" x14ac:dyDescent="0.15">
      <c r="A2" t="s">
        <v>4</v>
      </c>
      <c r="B2" t="s">
        <v>51</v>
      </c>
      <c r="C2">
        <v>2</v>
      </c>
      <c r="D2" s="1">
        <v>9800</v>
      </c>
      <c r="E2" s="1">
        <f>D2/C2</f>
        <v>4900</v>
      </c>
      <c r="F2">
        <v>7008564</v>
      </c>
      <c r="H2" t="s">
        <v>0</v>
      </c>
      <c r="I2" t="s">
        <v>47</v>
      </c>
    </row>
    <row r="3" spans="1:9" x14ac:dyDescent="0.15">
      <c r="A3" t="s">
        <v>4</v>
      </c>
      <c r="B3" t="s">
        <v>66</v>
      </c>
      <c r="C3">
        <v>1</v>
      </c>
      <c r="D3" s="1">
        <v>2868</v>
      </c>
      <c r="E3" s="1">
        <f t="shared" ref="E3:E66" si="0">D3/C3</f>
        <v>2868</v>
      </c>
      <c r="F3">
        <v>7016689</v>
      </c>
      <c r="G3">
        <v>10438685</v>
      </c>
      <c r="H3" t="s">
        <v>0</v>
      </c>
      <c r="I3" t="s">
        <v>47</v>
      </c>
    </row>
    <row r="4" spans="1:9" x14ac:dyDescent="0.15">
      <c r="A4" t="s">
        <v>4</v>
      </c>
      <c r="B4" t="s">
        <v>66</v>
      </c>
      <c r="C4">
        <v>2</v>
      </c>
      <c r="D4" s="1">
        <v>5500</v>
      </c>
      <c r="E4" s="1">
        <f t="shared" si="0"/>
        <v>2750</v>
      </c>
      <c r="F4">
        <v>7016496</v>
      </c>
      <c r="G4">
        <v>10438715</v>
      </c>
      <c r="H4" t="s">
        <v>0</v>
      </c>
      <c r="I4" t="s">
        <v>47</v>
      </c>
    </row>
    <row r="5" spans="1:9" x14ac:dyDescent="0.15">
      <c r="A5" t="s">
        <v>4</v>
      </c>
      <c r="B5" t="s">
        <v>66</v>
      </c>
      <c r="C5">
        <v>1</v>
      </c>
      <c r="D5" s="1">
        <v>2948</v>
      </c>
      <c r="E5" s="1">
        <f t="shared" si="0"/>
        <v>2948</v>
      </c>
      <c r="F5">
        <v>4118397</v>
      </c>
      <c r="G5">
        <v>10440322</v>
      </c>
      <c r="H5" t="s">
        <v>0</v>
      </c>
      <c r="I5" t="s">
        <v>47</v>
      </c>
    </row>
    <row r="6" spans="1:9" x14ac:dyDescent="0.15">
      <c r="A6" t="s">
        <v>4</v>
      </c>
      <c r="B6" t="s">
        <v>51</v>
      </c>
      <c r="C6">
        <v>2</v>
      </c>
      <c r="D6" s="1">
        <v>9800</v>
      </c>
      <c r="E6" s="1">
        <f t="shared" si="0"/>
        <v>4900</v>
      </c>
      <c r="F6">
        <v>7006785</v>
      </c>
      <c r="G6">
        <v>10434674</v>
      </c>
      <c r="H6" t="s">
        <v>0</v>
      </c>
      <c r="I6" t="s">
        <v>47</v>
      </c>
    </row>
    <row r="7" spans="1:9" x14ac:dyDescent="0.15">
      <c r="A7" t="s">
        <v>4</v>
      </c>
      <c r="B7" t="s">
        <v>51</v>
      </c>
      <c r="C7">
        <v>2</v>
      </c>
      <c r="D7" s="1">
        <v>9800</v>
      </c>
      <c r="E7" s="1">
        <f t="shared" si="0"/>
        <v>4900</v>
      </c>
      <c r="F7">
        <v>7009362</v>
      </c>
      <c r="H7" t="s">
        <v>0</v>
      </c>
      <c r="I7" t="s">
        <v>47</v>
      </c>
    </row>
    <row r="8" spans="1:9" x14ac:dyDescent="0.15">
      <c r="A8" t="s">
        <v>4</v>
      </c>
      <c r="B8" t="s">
        <v>51</v>
      </c>
      <c r="C8">
        <v>2</v>
      </c>
      <c r="D8" s="1">
        <v>9800</v>
      </c>
      <c r="E8" s="1">
        <f t="shared" si="0"/>
        <v>4900</v>
      </c>
      <c r="F8">
        <v>7006785</v>
      </c>
      <c r="H8" t="s">
        <v>0</v>
      </c>
      <c r="I8" t="s">
        <v>47</v>
      </c>
    </row>
    <row r="9" spans="1:9" x14ac:dyDescent="0.15">
      <c r="A9" t="s">
        <v>4</v>
      </c>
      <c r="B9" t="s">
        <v>51</v>
      </c>
      <c r="C9">
        <v>2</v>
      </c>
      <c r="D9" s="1">
        <v>9800</v>
      </c>
      <c r="E9" s="1">
        <f t="shared" si="0"/>
        <v>4900</v>
      </c>
      <c r="F9">
        <v>7008822</v>
      </c>
      <c r="H9" t="s">
        <v>0</v>
      </c>
      <c r="I9" t="s">
        <v>47</v>
      </c>
    </row>
    <row r="10" spans="1:9" x14ac:dyDescent="0.15">
      <c r="A10" t="s">
        <v>4</v>
      </c>
      <c r="B10" t="s">
        <v>51</v>
      </c>
      <c r="C10">
        <v>2</v>
      </c>
      <c r="D10" s="1">
        <v>9800</v>
      </c>
      <c r="E10" s="1">
        <f t="shared" si="0"/>
        <v>4900</v>
      </c>
      <c r="F10">
        <v>7006785</v>
      </c>
      <c r="H10" t="s">
        <v>0</v>
      </c>
      <c r="I10" t="s">
        <v>47</v>
      </c>
    </row>
    <row r="11" spans="1:9" x14ac:dyDescent="0.15">
      <c r="A11" t="s">
        <v>4</v>
      </c>
      <c r="B11" t="s">
        <v>51</v>
      </c>
      <c r="C11">
        <v>2</v>
      </c>
      <c r="D11" s="1">
        <v>9800</v>
      </c>
      <c r="E11" s="1">
        <f t="shared" si="0"/>
        <v>4900</v>
      </c>
      <c r="F11">
        <v>7006785</v>
      </c>
      <c r="H11" t="s">
        <v>0</v>
      </c>
      <c r="I11" t="s">
        <v>47</v>
      </c>
    </row>
    <row r="12" spans="1:9" x14ac:dyDescent="0.15">
      <c r="A12" t="s">
        <v>10</v>
      </c>
      <c r="B12" t="s">
        <v>65</v>
      </c>
      <c r="C12">
        <v>1</v>
      </c>
      <c r="D12" s="1">
        <v>2018</v>
      </c>
      <c r="E12" s="1">
        <f t="shared" si="0"/>
        <v>2018</v>
      </c>
      <c r="F12">
        <v>7019310</v>
      </c>
      <c r="G12">
        <v>10440207</v>
      </c>
      <c r="H12" t="s">
        <v>0</v>
      </c>
      <c r="I12" t="s">
        <v>47</v>
      </c>
    </row>
    <row r="13" spans="1:9" x14ac:dyDescent="0.15">
      <c r="A13" t="s">
        <v>8</v>
      </c>
      <c r="B13" t="s">
        <v>9</v>
      </c>
      <c r="C13">
        <v>1</v>
      </c>
      <c r="D13" s="1">
        <v>2518</v>
      </c>
      <c r="E13" s="1">
        <f t="shared" si="0"/>
        <v>2518</v>
      </c>
      <c r="F13">
        <v>4108598</v>
      </c>
      <c r="G13">
        <v>10439228</v>
      </c>
      <c r="H13" t="s">
        <v>0</v>
      </c>
      <c r="I13" t="s">
        <v>47</v>
      </c>
    </row>
    <row r="14" spans="1:9" x14ac:dyDescent="0.15">
      <c r="A14" t="s">
        <v>4</v>
      </c>
      <c r="B14" t="s">
        <v>67</v>
      </c>
      <c r="C14">
        <v>2</v>
      </c>
      <c r="D14" s="1">
        <v>5495</v>
      </c>
      <c r="E14" s="1">
        <f t="shared" si="0"/>
        <v>2747.5</v>
      </c>
      <c r="F14" t="s">
        <v>16</v>
      </c>
      <c r="H14" t="s">
        <v>0</v>
      </c>
      <c r="I14" t="s">
        <v>47</v>
      </c>
    </row>
    <row r="15" spans="1:9" x14ac:dyDescent="0.15">
      <c r="A15" t="s">
        <v>4</v>
      </c>
      <c r="B15" t="s">
        <v>66</v>
      </c>
      <c r="C15">
        <v>1</v>
      </c>
      <c r="D15" s="1">
        <v>2795</v>
      </c>
      <c r="E15" s="1">
        <f t="shared" si="0"/>
        <v>2795</v>
      </c>
      <c r="F15" t="s">
        <v>42</v>
      </c>
      <c r="H15" t="s">
        <v>0</v>
      </c>
      <c r="I15" t="s">
        <v>47</v>
      </c>
    </row>
    <row r="16" spans="1:9" x14ac:dyDescent="0.15">
      <c r="A16" t="s">
        <v>4</v>
      </c>
      <c r="B16" t="s">
        <v>66</v>
      </c>
      <c r="C16">
        <v>2</v>
      </c>
      <c r="D16" s="1">
        <v>5595</v>
      </c>
      <c r="E16" s="1">
        <f t="shared" si="0"/>
        <v>2797.5</v>
      </c>
      <c r="F16" t="s">
        <v>19</v>
      </c>
      <c r="G16">
        <v>10438753</v>
      </c>
      <c r="H16" t="s">
        <v>0</v>
      </c>
      <c r="I16" t="s">
        <v>47</v>
      </c>
    </row>
    <row r="17" spans="1:9" x14ac:dyDescent="0.15">
      <c r="A17" t="s">
        <v>4</v>
      </c>
      <c r="B17" t="s">
        <v>66</v>
      </c>
      <c r="C17">
        <v>2</v>
      </c>
      <c r="D17" s="1">
        <v>5595</v>
      </c>
      <c r="E17" s="1">
        <f t="shared" si="0"/>
        <v>2797.5</v>
      </c>
      <c r="F17" t="s">
        <v>42</v>
      </c>
      <c r="H17" t="s">
        <v>0</v>
      </c>
      <c r="I17" t="s">
        <v>47</v>
      </c>
    </row>
    <row r="18" spans="1:9" x14ac:dyDescent="0.15">
      <c r="A18" t="s">
        <v>4</v>
      </c>
      <c r="B18" t="s">
        <v>66</v>
      </c>
      <c r="C18">
        <v>1</v>
      </c>
      <c r="D18" s="1">
        <v>2995</v>
      </c>
      <c r="E18" s="1">
        <f t="shared" si="0"/>
        <v>2995</v>
      </c>
      <c r="F18" t="s">
        <v>42</v>
      </c>
      <c r="H18" t="s">
        <v>0</v>
      </c>
      <c r="I18" t="s">
        <v>47</v>
      </c>
    </row>
    <row r="19" spans="1:9" x14ac:dyDescent="0.15">
      <c r="A19" t="s">
        <v>4</v>
      </c>
      <c r="B19" t="s">
        <v>66</v>
      </c>
      <c r="C19">
        <v>2</v>
      </c>
      <c r="D19" s="1">
        <v>5995</v>
      </c>
      <c r="E19" s="1">
        <f t="shared" si="0"/>
        <v>2997.5</v>
      </c>
      <c r="F19" t="s">
        <v>42</v>
      </c>
      <c r="H19" t="s">
        <v>0</v>
      </c>
      <c r="I19" t="s">
        <v>47</v>
      </c>
    </row>
    <row r="20" spans="1:9" x14ac:dyDescent="0.15">
      <c r="A20" t="s">
        <v>4</v>
      </c>
      <c r="B20" t="s">
        <v>68</v>
      </c>
      <c r="C20">
        <v>1</v>
      </c>
      <c r="D20" s="1">
        <v>3795</v>
      </c>
      <c r="E20" s="1">
        <f t="shared" si="0"/>
        <v>3795</v>
      </c>
      <c r="F20" t="s">
        <v>42</v>
      </c>
      <c r="H20" t="s">
        <v>0</v>
      </c>
      <c r="I20" t="s">
        <v>47</v>
      </c>
    </row>
    <row r="21" spans="1:9" x14ac:dyDescent="0.15">
      <c r="A21" t="s">
        <v>4</v>
      </c>
      <c r="B21" t="s">
        <v>67</v>
      </c>
      <c r="C21">
        <v>2</v>
      </c>
      <c r="D21" s="1">
        <v>7595</v>
      </c>
      <c r="E21" s="1">
        <f t="shared" si="0"/>
        <v>3797.5</v>
      </c>
      <c r="F21" t="s">
        <v>42</v>
      </c>
      <c r="H21" t="s">
        <v>0</v>
      </c>
      <c r="I21" t="s">
        <v>47</v>
      </c>
    </row>
    <row r="22" spans="1:9" x14ac:dyDescent="0.15">
      <c r="A22" t="s">
        <v>4</v>
      </c>
      <c r="B22" t="s">
        <v>52</v>
      </c>
      <c r="C22">
        <v>1</v>
      </c>
      <c r="D22" s="1">
        <v>7299</v>
      </c>
      <c r="E22" s="1">
        <f t="shared" si="0"/>
        <v>7299</v>
      </c>
      <c r="F22" t="s">
        <v>42</v>
      </c>
      <c r="H22" t="s">
        <v>0</v>
      </c>
      <c r="I22" t="s">
        <v>47</v>
      </c>
    </row>
    <row r="23" spans="1:9" x14ac:dyDescent="0.15">
      <c r="A23" t="s">
        <v>4</v>
      </c>
      <c r="B23" t="s">
        <v>51</v>
      </c>
      <c r="C23">
        <v>2</v>
      </c>
      <c r="D23" s="1">
        <v>14599</v>
      </c>
      <c r="E23" s="1">
        <f t="shared" si="0"/>
        <v>7299.5</v>
      </c>
      <c r="F23" t="s">
        <v>42</v>
      </c>
      <c r="H23" t="s">
        <v>0</v>
      </c>
      <c r="I23" t="s">
        <v>47</v>
      </c>
    </row>
    <row r="24" spans="1:9" x14ac:dyDescent="0.15">
      <c r="A24" t="s">
        <v>10</v>
      </c>
      <c r="B24" t="s">
        <v>65</v>
      </c>
      <c r="C24">
        <v>1</v>
      </c>
      <c r="D24" s="1">
        <v>1995</v>
      </c>
      <c r="E24" s="1">
        <f t="shared" si="0"/>
        <v>1995</v>
      </c>
      <c r="F24" t="s">
        <v>17</v>
      </c>
      <c r="G24">
        <v>10433691</v>
      </c>
      <c r="H24" t="s">
        <v>0</v>
      </c>
      <c r="I24" t="s">
        <v>47</v>
      </c>
    </row>
    <row r="25" spans="1:9" x14ac:dyDescent="0.15">
      <c r="A25" t="s">
        <v>10</v>
      </c>
      <c r="B25" t="s">
        <v>65</v>
      </c>
      <c r="C25">
        <v>1</v>
      </c>
      <c r="D25" s="1">
        <v>1995</v>
      </c>
      <c r="E25" s="1">
        <f t="shared" si="0"/>
        <v>1995</v>
      </c>
      <c r="F25" t="s">
        <v>18</v>
      </c>
      <c r="G25">
        <v>10435965</v>
      </c>
      <c r="H25" t="s">
        <v>0</v>
      </c>
      <c r="I25" t="s">
        <v>47</v>
      </c>
    </row>
    <row r="26" spans="1:9" x14ac:dyDescent="0.15">
      <c r="A26" t="s">
        <v>10</v>
      </c>
      <c r="B26" t="s">
        <v>65</v>
      </c>
      <c r="C26">
        <v>1</v>
      </c>
      <c r="D26" s="1">
        <v>1995</v>
      </c>
      <c r="E26" s="1">
        <f t="shared" si="0"/>
        <v>1995</v>
      </c>
      <c r="F26" t="s">
        <v>18</v>
      </c>
      <c r="H26" t="s">
        <v>0</v>
      </c>
      <c r="I26" t="s">
        <v>47</v>
      </c>
    </row>
    <row r="27" spans="1:9" x14ac:dyDescent="0.15">
      <c r="A27" t="s">
        <v>10</v>
      </c>
      <c r="B27" t="s">
        <v>32</v>
      </c>
      <c r="C27">
        <v>2</v>
      </c>
      <c r="D27" s="1">
        <v>3995</v>
      </c>
      <c r="E27" s="1">
        <f t="shared" si="0"/>
        <v>1997.5</v>
      </c>
      <c r="F27" t="s">
        <v>11</v>
      </c>
      <c r="H27" t="s">
        <v>0</v>
      </c>
      <c r="I27" t="s">
        <v>47</v>
      </c>
    </row>
    <row r="28" spans="1:9" x14ac:dyDescent="0.15">
      <c r="A28" t="s">
        <v>10</v>
      </c>
      <c r="B28" t="s">
        <v>65</v>
      </c>
      <c r="C28">
        <v>1</v>
      </c>
      <c r="D28" s="1">
        <v>2199</v>
      </c>
      <c r="E28" s="1">
        <f t="shared" si="0"/>
        <v>2199</v>
      </c>
      <c r="F28" t="s">
        <v>20</v>
      </c>
      <c r="G28">
        <v>10438754</v>
      </c>
      <c r="H28" t="s">
        <v>0</v>
      </c>
      <c r="I28" t="s">
        <v>47</v>
      </c>
    </row>
    <row r="29" spans="1:9" x14ac:dyDescent="0.15">
      <c r="A29" t="s">
        <v>10</v>
      </c>
      <c r="B29" t="s">
        <v>65</v>
      </c>
      <c r="C29">
        <v>1</v>
      </c>
      <c r="D29" s="1">
        <v>2199</v>
      </c>
      <c r="E29" s="1">
        <f t="shared" si="0"/>
        <v>2199</v>
      </c>
      <c r="F29" t="s">
        <v>23</v>
      </c>
      <c r="G29">
        <v>10438881</v>
      </c>
      <c r="H29" t="s">
        <v>0</v>
      </c>
      <c r="I29" t="s">
        <v>47</v>
      </c>
    </row>
    <row r="30" spans="1:9" x14ac:dyDescent="0.15">
      <c r="A30" t="s">
        <v>10</v>
      </c>
      <c r="B30" t="s">
        <v>65</v>
      </c>
      <c r="C30">
        <v>1</v>
      </c>
      <c r="D30" s="1">
        <v>2199</v>
      </c>
      <c r="E30" s="1">
        <f t="shared" si="0"/>
        <v>2199</v>
      </c>
      <c r="F30" t="s">
        <v>24</v>
      </c>
      <c r="G30">
        <v>10438982</v>
      </c>
      <c r="H30" t="s">
        <v>0</v>
      </c>
      <c r="I30" t="s">
        <v>47</v>
      </c>
    </row>
    <row r="31" spans="1:9" x14ac:dyDescent="0.15">
      <c r="A31" t="s">
        <v>10</v>
      </c>
      <c r="B31" t="s">
        <v>32</v>
      </c>
      <c r="C31">
        <v>2</v>
      </c>
      <c r="D31" s="1">
        <v>4399</v>
      </c>
      <c r="E31" s="1">
        <f t="shared" si="0"/>
        <v>2199.5</v>
      </c>
      <c r="F31" t="s">
        <v>21</v>
      </c>
      <c r="G31">
        <v>10438858</v>
      </c>
      <c r="H31" t="s">
        <v>0</v>
      </c>
      <c r="I31" t="s">
        <v>47</v>
      </c>
    </row>
    <row r="32" spans="1:9" x14ac:dyDescent="0.15">
      <c r="A32" t="s">
        <v>10</v>
      </c>
      <c r="B32" t="s">
        <v>32</v>
      </c>
      <c r="C32">
        <v>2</v>
      </c>
      <c r="D32" s="1">
        <v>4399</v>
      </c>
      <c r="E32" s="1">
        <f t="shared" si="0"/>
        <v>2199.5</v>
      </c>
      <c r="F32" t="s">
        <v>22</v>
      </c>
      <c r="G32">
        <v>10438859</v>
      </c>
      <c r="H32" t="s">
        <v>0</v>
      </c>
      <c r="I32" t="s">
        <v>47</v>
      </c>
    </row>
    <row r="33" spans="1:9" x14ac:dyDescent="0.15">
      <c r="A33" t="s">
        <v>33</v>
      </c>
      <c r="B33" t="s">
        <v>45</v>
      </c>
      <c r="C33">
        <v>1</v>
      </c>
      <c r="D33" s="1">
        <v>4495</v>
      </c>
      <c r="E33" s="1">
        <f t="shared" si="0"/>
        <v>4495</v>
      </c>
      <c r="F33" t="s">
        <v>42</v>
      </c>
      <c r="H33" t="s">
        <v>0</v>
      </c>
      <c r="I33" t="s">
        <v>47</v>
      </c>
    </row>
    <row r="34" spans="1:9" x14ac:dyDescent="0.15">
      <c r="A34" t="s">
        <v>8</v>
      </c>
      <c r="B34" t="s">
        <v>9</v>
      </c>
      <c r="C34">
        <v>1</v>
      </c>
      <c r="D34" s="1">
        <v>2995</v>
      </c>
      <c r="E34" s="1">
        <f t="shared" si="0"/>
        <v>2995</v>
      </c>
      <c r="F34" t="s">
        <v>42</v>
      </c>
      <c r="H34" t="s">
        <v>0</v>
      </c>
      <c r="I34" t="s">
        <v>47</v>
      </c>
    </row>
    <row r="35" spans="1:9" x14ac:dyDescent="0.15">
      <c r="A35" t="s">
        <v>12</v>
      </c>
      <c r="B35" t="s">
        <v>13</v>
      </c>
      <c r="C35">
        <v>1</v>
      </c>
      <c r="D35" s="1">
        <v>3475</v>
      </c>
      <c r="E35" s="1">
        <f t="shared" si="0"/>
        <v>3475</v>
      </c>
      <c r="F35" t="s">
        <v>15</v>
      </c>
      <c r="H35" t="s">
        <v>0</v>
      </c>
      <c r="I35" t="s">
        <v>47</v>
      </c>
    </row>
    <row r="36" spans="1:9" x14ac:dyDescent="0.15">
      <c r="A36" t="s">
        <v>12</v>
      </c>
      <c r="B36" t="s">
        <v>13</v>
      </c>
      <c r="C36">
        <v>1</v>
      </c>
      <c r="D36" s="1">
        <v>3475</v>
      </c>
      <c r="E36" s="1">
        <f t="shared" si="0"/>
        <v>3475</v>
      </c>
      <c r="F36" t="s">
        <v>15</v>
      </c>
      <c r="G36">
        <v>10435966</v>
      </c>
      <c r="H36" t="s">
        <v>0</v>
      </c>
      <c r="I36" t="s">
        <v>47</v>
      </c>
    </row>
    <row r="37" spans="1:9" x14ac:dyDescent="0.15">
      <c r="A37" t="s">
        <v>12</v>
      </c>
      <c r="B37" t="s">
        <v>13</v>
      </c>
      <c r="C37">
        <v>1</v>
      </c>
      <c r="D37" s="1">
        <v>3475</v>
      </c>
      <c r="E37" s="1">
        <f t="shared" si="0"/>
        <v>3475</v>
      </c>
      <c r="F37" t="s">
        <v>15</v>
      </c>
      <c r="H37" t="s">
        <v>0</v>
      </c>
      <c r="I37" t="s">
        <v>47</v>
      </c>
    </row>
    <row r="38" spans="1:9" x14ac:dyDescent="0.15">
      <c r="A38" t="s">
        <v>12</v>
      </c>
      <c r="B38" t="s">
        <v>13</v>
      </c>
      <c r="C38">
        <v>1</v>
      </c>
      <c r="D38" s="1">
        <v>3514.05</v>
      </c>
      <c r="E38" s="1">
        <f t="shared" si="0"/>
        <v>3514.05</v>
      </c>
      <c r="F38" t="s">
        <v>14</v>
      </c>
      <c r="G38">
        <v>10435958</v>
      </c>
      <c r="H38" t="s">
        <v>0</v>
      </c>
      <c r="I38" t="s">
        <v>47</v>
      </c>
    </row>
    <row r="39" spans="1:9" x14ac:dyDescent="0.15">
      <c r="A39" t="s">
        <v>12</v>
      </c>
      <c r="B39" t="s">
        <v>13</v>
      </c>
      <c r="C39">
        <v>1</v>
      </c>
      <c r="D39" s="1">
        <v>3699</v>
      </c>
      <c r="E39" s="1">
        <f t="shared" si="0"/>
        <v>3699</v>
      </c>
      <c r="F39" t="s">
        <v>14</v>
      </c>
      <c r="H39" t="s">
        <v>0</v>
      </c>
      <c r="I39" t="s">
        <v>47</v>
      </c>
    </row>
    <row r="40" spans="1:9" x14ac:dyDescent="0.15">
      <c r="A40" t="s">
        <v>34</v>
      </c>
      <c r="B40" s="4" t="s">
        <v>35</v>
      </c>
      <c r="C40">
        <v>1</v>
      </c>
      <c r="D40" s="1">
        <v>3099</v>
      </c>
      <c r="E40" s="1">
        <f t="shared" si="0"/>
        <v>3099</v>
      </c>
      <c r="F40" t="s">
        <v>42</v>
      </c>
      <c r="H40" t="s">
        <v>0</v>
      </c>
      <c r="I40" t="s">
        <v>47</v>
      </c>
    </row>
    <row r="41" spans="1:9" x14ac:dyDescent="0.15">
      <c r="A41" t="s">
        <v>34</v>
      </c>
      <c r="B41" t="s">
        <v>43</v>
      </c>
      <c r="C41">
        <v>2</v>
      </c>
      <c r="D41" s="1">
        <v>7198</v>
      </c>
      <c r="E41" s="1">
        <f t="shared" si="0"/>
        <v>3599</v>
      </c>
      <c r="F41" t="s">
        <v>42</v>
      </c>
      <c r="H41" t="s">
        <v>0</v>
      </c>
      <c r="I41" t="s">
        <v>47</v>
      </c>
    </row>
    <row r="42" spans="1:9" x14ac:dyDescent="0.15">
      <c r="A42" t="s">
        <v>36</v>
      </c>
      <c r="B42" t="s">
        <v>69</v>
      </c>
      <c r="C42">
        <v>2</v>
      </c>
      <c r="D42" s="1">
        <v>5995</v>
      </c>
      <c r="E42" s="1">
        <f t="shared" si="0"/>
        <v>2997.5</v>
      </c>
      <c r="F42" t="s">
        <v>42</v>
      </c>
      <c r="H42" t="s">
        <v>0</v>
      </c>
      <c r="I42" t="s">
        <v>47</v>
      </c>
    </row>
    <row r="43" spans="1:9" x14ac:dyDescent="0.15">
      <c r="A43" t="s">
        <v>36</v>
      </c>
      <c r="B43" t="s">
        <v>69</v>
      </c>
      <c r="C43">
        <v>1</v>
      </c>
      <c r="D43" s="1">
        <v>2999</v>
      </c>
      <c r="E43" s="1">
        <f t="shared" si="0"/>
        <v>2999</v>
      </c>
      <c r="F43" t="s">
        <v>42</v>
      </c>
      <c r="H43" t="s">
        <v>0</v>
      </c>
      <c r="I43" t="s">
        <v>47</v>
      </c>
    </row>
    <row r="44" spans="1:9" x14ac:dyDescent="0.15">
      <c r="A44" t="s">
        <v>36</v>
      </c>
      <c r="B44" t="s">
        <v>69</v>
      </c>
      <c r="C44">
        <v>1</v>
      </c>
      <c r="D44" s="1">
        <v>3099</v>
      </c>
      <c r="E44" s="1">
        <f t="shared" si="0"/>
        <v>3099</v>
      </c>
      <c r="F44" t="s">
        <v>42</v>
      </c>
      <c r="H44" t="s">
        <v>0</v>
      </c>
      <c r="I44" t="s">
        <v>47</v>
      </c>
    </row>
    <row r="45" spans="1:9" x14ac:dyDescent="0.15">
      <c r="A45" t="s">
        <v>36</v>
      </c>
      <c r="B45" t="s">
        <v>69</v>
      </c>
      <c r="C45">
        <v>2</v>
      </c>
      <c r="D45" s="1">
        <v>6198</v>
      </c>
      <c r="E45" s="1">
        <f t="shared" si="0"/>
        <v>3099</v>
      </c>
      <c r="F45" t="s">
        <v>42</v>
      </c>
      <c r="H45" t="s">
        <v>0</v>
      </c>
      <c r="I45" t="s">
        <v>47</v>
      </c>
    </row>
    <row r="46" spans="1:9" x14ac:dyDescent="0.15">
      <c r="A46" t="s">
        <v>4</v>
      </c>
      <c r="B46" t="s">
        <v>66</v>
      </c>
      <c r="C46">
        <v>2</v>
      </c>
      <c r="D46" s="1">
        <v>5524.44</v>
      </c>
      <c r="E46" s="1">
        <f t="shared" si="0"/>
        <v>2762.22</v>
      </c>
      <c r="F46">
        <v>1655195</v>
      </c>
      <c r="G46">
        <v>10438055</v>
      </c>
      <c r="H46" t="s">
        <v>0</v>
      </c>
      <c r="I46" t="s">
        <v>47</v>
      </c>
    </row>
    <row r="47" spans="1:9" x14ac:dyDescent="0.15">
      <c r="A47" t="s">
        <v>4</v>
      </c>
      <c r="B47" t="s">
        <v>66</v>
      </c>
      <c r="C47">
        <v>2</v>
      </c>
      <c r="D47" s="1">
        <v>5646</v>
      </c>
      <c r="E47" s="1">
        <f t="shared" si="0"/>
        <v>2823</v>
      </c>
      <c r="F47">
        <v>1752473</v>
      </c>
      <c r="G47">
        <v>10438479</v>
      </c>
      <c r="H47" t="s">
        <v>0</v>
      </c>
      <c r="I47" t="s">
        <v>47</v>
      </c>
    </row>
    <row r="48" spans="1:9" x14ac:dyDescent="0.15">
      <c r="A48" t="s">
        <v>4</v>
      </c>
      <c r="B48" t="s">
        <v>68</v>
      </c>
      <c r="C48">
        <v>1</v>
      </c>
      <c r="D48" s="1">
        <v>3733.5</v>
      </c>
      <c r="E48" s="1">
        <f t="shared" si="0"/>
        <v>3733.5</v>
      </c>
      <c r="F48">
        <v>1594777</v>
      </c>
      <c r="H48" t="s">
        <v>0</v>
      </c>
      <c r="I48" t="s">
        <v>47</v>
      </c>
    </row>
    <row r="49" spans="1:9" x14ac:dyDescent="0.15">
      <c r="A49" t="s">
        <v>4</v>
      </c>
      <c r="B49" t="s">
        <v>68</v>
      </c>
      <c r="C49">
        <v>1</v>
      </c>
      <c r="D49" s="1">
        <v>3733.5</v>
      </c>
      <c r="E49" s="1">
        <f t="shared" si="0"/>
        <v>3733.5</v>
      </c>
      <c r="F49" t="s">
        <v>42</v>
      </c>
      <c r="H49" t="s">
        <v>0</v>
      </c>
      <c r="I49" t="s">
        <v>47</v>
      </c>
    </row>
    <row r="50" spans="1:9" x14ac:dyDescent="0.15">
      <c r="A50" t="s">
        <v>4</v>
      </c>
      <c r="B50" t="s">
        <v>66</v>
      </c>
      <c r="C50">
        <v>2</v>
      </c>
      <c r="D50" s="1">
        <v>5646</v>
      </c>
      <c r="E50" s="1">
        <f t="shared" si="0"/>
        <v>2823</v>
      </c>
      <c r="F50" t="s">
        <v>42</v>
      </c>
      <c r="H50" t="s">
        <v>0</v>
      </c>
      <c r="I50" t="s">
        <v>47</v>
      </c>
    </row>
    <row r="51" spans="1:9" x14ac:dyDescent="0.15">
      <c r="A51" t="s">
        <v>4</v>
      </c>
      <c r="B51" t="s">
        <v>67</v>
      </c>
      <c r="C51">
        <v>2</v>
      </c>
      <c r="D51" s="1">
        <v>7197</v>
      </c>
      <c r="E51" s="1">
        <f t="shared" si="0"/>
        <v>3598.5</v>
      </c>
      <c r="F51" t="s">
        <v>42</v>
      </c>
      <c r="H51" t="s">
        <v>0</v>
      </c>
      <c r="I51" t="s">
        <v>47</v>
      </c>
    </row>
    <row r="52" spans="1:9" x14ac:dyDescent="0.15">
      <c r="A52" t="s">
        <v>10</v>
      </c>
      <c r="B52" t="s">
        <v>32</v>
      </c>
      <c r="C52">
        <v>2</v>
      </c>
      <c r="D52" s="1">
        <v>4533.8999999999996</v>
      </c>
      <c r="E52" s="1">
        <f t="shared" si="0"/>
        <v>2266.9499999999998</v>
      </c>
      <c r="F52" t="s">
        <v>42</v>
      </c>
      <c r="H52" t="s">
        <v>0</v>
      </c>
      <c r="I52" t="s">
        <v>47</v>
      </c>
    </row>
    <row r="53" spans="1:9" x14ac:dyDescent="0.15">
      <c r="A53" t="s">
        <v>10</v>
      </c>
      <c r="B53" t="s">
        <v>65</v>
      </c>
      <c r="C53">
        <v>1</v>
      </c>
      <c r="D53" s="1">
        <v>2266.9</v>
      </c>
      <c r="E53" s="1">
        <f t="shared" si="0"/>
        <v>2266.9</v>
      </c>
      <c r="F53" t="s">
        <v>42</v>
      </c>
      <c r="H53" t="s">
        <v>0</v>
      </c>
      <c r="I53" t="s">
        <v>47</v>
      </c>
    </row>
    <row r="54" spans="1:9" x14ac:dyDescent="0.15">
      <c r="A54" t="s">
        <v>34</v>
      </c>
      <c r="B54" s="4" t="s">
        <v>35</v>
      </c>
      <c r="C54">
        <v>1</v>
      </c>
      <c r="D54" s="1">
        <v>2991.5</v>
      </c>
      <c r="E54" s="1">
        <f t="shared" si="0"/>
        <v>2991.5</v>
      </c>
      <c r="F54" t="s">
        <v>42</v>
      </c>
      <c r="H54" t="s">
        <v>0</v>
      </c>
      <c r="I54" t="s">
        <v>47</v>
      </c>
    </row>
    <row r="55" spans="1:9" x14ac:dyDescent="0.15">
      <c r="A55" t="s">
        <v>34</v>
      </c>
      <c r="B55" t="s">
        <v>43</v>
      </c>
      <c r="C55">
        <v>2</v>
      </c>
      <c r="D55" s="1">
        <v>5966.4</v>
      </c>
      <c r="E55" s="1">
        <f t="shared" si="0"/>
        <v>2983.2</v>
      </c>
      <c r="F55" t="s">
        <v>42</v>
      </c>
      <c r="H55" t="s">
        <v>0</v>
      </c>
      <c r="I55" t="s">
        <v>47</v>
      </c>
    </row>
    <row r="56" spans="1:9" x14ac:dyDescent="0.15">
      <c r="A56" t="s">
        <v>4</v>
      </c>
      <c r="B56" t="s">
        <v>66</v>
      </c>
      <c r="C56">
        <v>1</v>
      </c>
      <c r="D56" s="1">
        <v>2823</v>
      </c>
      <c r="E56" s="1">
        <f t="shared" si="0"/>
        <v>2823</v>
      </c>
      <c r="F56" t="s">
        <v>42</v>
      </c>
      <c r="H56" t="s">
        <v>0</v>
      </c>
      <c r="I56" t="s">
        <v>47</v>
      </c>
    </row>
    <row r="57" spans="1:9" x14ac:dyDescent="0.15">
      <c r="A57" t="s">
        <v>10</v>
      </c>
      <c r="B57" t="s">
        <v>65</v>
      </c>
      <c r="C57">
        <v>1</v>
      </c>
      <c r="D57" s="1">
        <v>2266.9</v>
      </c>
      <c r="E57" s="1">
        <f t="shared" si="0"/>
        <v>2266.9</v>
      </c>
      <c r="F57" t="s">
        <v>42</v>
      </c>
      <c r="H57" t="s">
        <v>0</v>
      </c>
      <c r="I57" t="s">
        <v>47</v>
      </c>
    </row>
    <row r="58" spans="1:9" x14ac:dyDescent="0.15">
      <c r="A58" t="s">
        <v>34</v>
      </c>
      <c r="B58" s="4" t="s">
        <v>35</v>
      </c>
      <c r="C58">
        <v>1</v>
      </c>
      <c r="D58" s="1">
        <v>2991.5</v>
      </c>
      <c r="E58" s="1">
        <f t="shared" si="0"/>
        <v>2991.5</v>
      </c>
      <c r="F58" t="s">
        <v>42</v>
      </c>
      <c r="H58" t="s">
        <v>0</v>
      </c>
      <c r="I58" t="s">
        <v>47</v>
      </c>
    </row>
    <row r="59" spans="1:9" x14ac:dyDescent="0.15">
      <c r="A59" t="s">
        <v>34</v>
      </c>
      <c r="B59" t="s">
        <v>43</v>
      </c>
      <c r="C59">
        <v>2</v>
      </c>
      <c r="D59" s="1">
        <v>5966.4</v>
      </c>
      <c r="E59" s="1">
        <f t="shared" si="0"/>
        <v>2983.2</v>
      </c>
      <c r="F59" t="s">
        <v>42</v>
      </c>
      <c r="H59" t="s">
        <v>0</v>
      </c>
      <c r="I59" t="s">
        <v>47</v>
      </c>
    </row>
    <row r="60" spans="1:9" x14ac:dyDescent="0.15">
      <c r="A60" t="s">
        <v>4</v>
      </c>
      <c r="B60" t="s">
        <v>66</v>
      </c>
      <c r="C60">
        <v>2</v>
      </c>
      <c r="D60" s="1">
        <v>5646</v>
      </c>
      <c r="E60" s="1">
        <f t="shared" si="0"/>
        <v>2823</v>
      </c>
      <c r="F60" t="s">
        <v>42</v>
      </c>
      <c r="H60" t="s">
        <v>0</v>
      </c>
      <c r="I60" t="s">
        <v>47</v>
      </c>
    </row>
    <row r="61" spans="1:9" x14ac:dyDescent="0.15">
      <c r="A61" t="s">
        <v>4</v>
      </c>
      <c r="B61" t="s">
        <v>68</v>
      </c>
      <c r="C61">
        <v>1</v>
      </c>
      <c r="D61" s="1">
        <v>3733.5</v>
      </c>
      <c r="E61" s="1">
        <f t="shared" si="0"/>
        <v>3733.5</v>
      </c>
      <c r="F61" t="s">
        <v>42</v>
      </c>
      <c r="H61" t="s">
        <v>0</v>
      </c>
      <c r="I61" t="s">
        <v>47</v>
      </c>
    </row>
    <row r="62" spans="1:9" x14ac:dyDescent="0.15">
      <c r="A62" t="s">
        <v>4</v>
      </c>
      <c r="B62" t="s">
        <v>67</v>
      </c>
      <c r="C62">
        <v>2</v>
      </c>
      <c r="D62" s="1">
        <v>7197</v>
      </c>
      <c r="E62" s="1">
        <f t="shared" si="0"/>
        <v>3598.5</v>
      </c>
      <c r="F62" t="s">
        <v>42</v>
      </c>
      <c r="H62" t="s">
        <v>0</v>
      </c>
      <c r="I62" t="s">
        <v>47</v>
      </c>
    </row>
    <row r="63" spans="1:9" x14ac:dyDescent="0.15">
      <c r="A63" t="s">
        <v>10</v>
      </c>
      <c r="B63" t="s">
        <v>65</v>
      </c>
      <c r="C63">
        <v>1</v>
      </c>
      <c r="D63" s="1">
        <v>2266.9</v>
      </c>
      <c r="E63" s="1">
        <f t="shared" si="0"/>
        <v>2266.9</v>
      </c>
      <c r="F63" t="s">
        <v>42</v>
      </c>
      <c r="H63" t="s">
        <v>0</v>
      </c>
      <c r="I63" t="s">
        <v>47</v>
      </c>
    </row>
    <row r="64" spans="1:9" x14ac:dyDescent="0.15">
      <c r="A64" t="s">
        <v>10</v>
      </c>
      <c r="B64" t="s">
        <v>32</v>
      </c>
      <c r="C64">
        <v>2</v>
      </c>
      <c r="D64" s="1">
        <v>4533.8999999999996</v>
      </c>
      <c r="E64" s="1">
        <f t="shared" si="0"/>
        <v>2266.9499999999998</v>
      </c>
      <c r="F64" t="s">
        <v>42</v>
      </c>
      <c r="H64" t="s">
        <v>0</v>
      </c>
      <c r="I64" t="s">
        <v>47</v>
      </c>
    </row>
    <row r="65" spans="1:9" x14ac:dyDescent="0.15">
      <c r="A65" t="s">
        <v>34</v>
      </c>
      <c r="B65" s="4" t="s">
        <v>35</v>
      </c>
      <c r="C65">
        <v>1</v>
      </c>
      <c r="D65" s="1">
        <v>2991.5</v>
      </c>
      <c r="E65" s="1">
        <f t="shared" si="0"/>
        <v>2991.5</v>
      </c>
      <c r="F65" t="s">
        <v>42</v>
      </c>
      <c r="H65" t="s">
        <v>0</v>
      </c>
      <c r="I65" t="s">
        <v>47</v>
      </c>
    </row>
    <row r="66" spans="1:9" x14ac:dyDescent="0.15">
      <c r="A66" t="s">
        <v>34</v>
      </c>
      <c r="B66" t="s">
        <v>43</v>
      </c>
      <c r="C66">
        <v>2</v>
      </c>
      <c r="D66" s="1">
        <v>5966.4</v>
      </c>
      <c r="E66" s="1">
        <f t="shared" si="0"/>
        <v>2983.2</v>
      </c>
      <c r="F66" t="s">
        <v>42</v>
      </c>
      <c r="H66" t="s">
        <v>0</v>
      </c>
      <c r="I66" t="s">
        <v>47</v>
      </c>
    </row>
    <row r="67" spans="1:9" x14ac:dyDescent="0.15">
      <c r="B67" t="s">
        <v>52</v>
      </c>
      <c r="C67">
        <v>2</v>
      </c>
      <c r="D67" s="1">
        <v>14994.5</v>
      </c>
      <c r="E67" s="1">
        <f>D67/C67</f>
        <v>7497.25</v>
      </c>
      <c r="F67">
        <v>10855</v>
      </c>
      <c r="H67" t="s">
        <v>0</v>
      </c>
      <c r="I67" t="s">
        <v>47</v>
      </c>
    </row>
    <row r="68" spans="1:9" x14ac:dyDescent="0.15">
      <c r="A68" t="s">
        <v>4</v>
      </c>
      <c r="B68" t="s">
        <v>66</v>
      </c>
      <c r="C68">
        <v>2</v>
      </c>
      <c r="D68" s="1">
        <v>5999.99</v>
      </c>
      <c r="E68" s="1">
        <f>D68/C68</f>
        <v>2999.9949999999999</v>
      </c>
      <c r="G68">
        <v>10440259</v>
      </c>
      <c r="H68" t="s">
        <v>0</v>
      </c>
      <c r="I68" t="s">
        <v>47</v>
      </c>
    </row>
    <row r="69" spans="1:9" x14ac:dyDescent="0.15">
      <c r="A69" t="s">
        <v>4</v>
      </c>
      <c r="B69" t="s">
        <v>66</v>
      </c>
      <c r="C69">
        <v>1</v>
      </c>
      <c r="D69" s="1">
        <v>2850</v>
      </c>
      <c r="E69" s="1">
        <f>D69/C69</f>
        <v>2850</v>
      </c>
      <c r="F69" t="s">
        <v>42</v>
      </c>
      <c r="H69" t="s">
        <v>0</v>
      </c>
      <c r="I69" t="s">
        <v>47</v>
      </c>
    </row>
    <row r="70" spans="1:9" x14ac:dyDescent="0.15">
      <c r="A70" t="s">
        <v>4</v>
      </c>
      <c r="B70" t="s">
        <v>66</v>
      </c>
      <c r="C70">
        <v>2</v>
      </c>
      <c r="D70" s="1">
        <v>5700</v>
      </c>
      <c r="E70" s="1">
        <f>D70/C70</f>
        <v>2850</v>
      </c>
      <c r="F70" t="s">
        <v>42</v>
      </c>
      <c r="H70" t="s">
        <v>0</v>
      </c>
      <c r="I70" t="s">
        <v>47</v>
      </c>
    </row>
  </sheetData>
  <autoFilter ref="A1:I97"/>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workbookViewId="0">
      <selection activeCell="B18" sqref="B18"/>
    </sheetView>
  </sheetViews>
  <sheetFormatPr baseColWidth="10" defaultColWidth="8.83203125" defaultRowHeight="14" x14ac:dyDescent="0.15"/>
  <cols>
    <col min="1" max="1" width="12.33203125" bestFit="1" customWidth="1"/>
    <col min="2" max="2" width="14.1640625" bestFit="1" customWidth="1"/>
    <col min="3" max="3" width="10" bestFit="1" customWidth="1"/>
    <col min="4" max="4" width="9.83203125" bestFit="1" customWidth="1"/>
    <col min="5" max="5" width="13.1640625" bestFit="1" customWidth="1"/>
    <col min="6" max="6" width="11.5" bestFit="1" customWidth="1"/>
    <col min="7" max="7" width="12.6640625" bestFit="1" customWidth="1"/>
  </cols>
  <sheetData>
    <row r="1" spans="1:8" x14ac:dyDescent="0.15">
      <c r="A1" s="2" t="s">
        <v>64</v>
      </c>
      <c r="B1" s="2" t="s">
        <v>1</v>
      </c>
      <c r="C1" s="2" t="s">
        <v>2</v>
      </c>
      <c r="D1" s="3" t="s">
        <v>3</v>
      </c>
      <c r="E1" s="3" t="s">
        <v>98</v>
      </c>
      <c r="F1" s="2" t="s">
        <v>44</v>
      </c>
      <c r="G1" s="2" t="s">
        <v>46</v>
      </c>
      <c r="H1" s="2" t="s">
        <v>50</v>
      </c>
    </row>
    <row r="2" spans="1:8" x14ac:dyDescent="0.15">
      <c r="A2" t="s">
        <v>4</v>
      </c>
      <c r="B2" t="s">
        <v>52</v>
      </c>
      <c r="C2">
        <v>1</v>
      </c>
      <c r="D2" s="1">
        <v>16140</v>
      </c>
      <c r="E2" s="1">
        <f t="shared" ref="E2:E28" si="0">D2/C2</f>
        <v>16140</v>
      </c>
      <c r="F2" t="s">
        <v>64</v>
      </c>
      <c r="G2" t="s">
        <v>47</v>
      </c>
      <c r="H2" t="s">
        <v>73</v>
      </c>
    </row>
    <row r="3" spans="1:8" x14ac:dyDescent="0.15">
      <c r="A3" t="s">
        <v>4</v>
      </c>
      <c r="B3" t="s">
        <v>51</v>
      </c>
      <c r="C3">
        <v>1</v>
      </c>
      <c r="D3" s="1">
        <v>16600</v>
      </c>
      <c r="E3" s="1">
        <f t="shared" si="0"/>
        <v>16600</v>
      </c>
      <c r="F3" t="s">
        <v>64</v>
      </c>
      <c r="G3" t="s">
        <v>47</v>
      </c>
      <c r="H3" t="s">
        <v>73</v>
      </c>
    </row>
    <row r="4" spans="1:8" x14ac:dyDescent="0.15">
      <c r="A4" t="s">
        <v>4</v>
      </c>
      <c r="B4" t="s">
        <v>66</v>
      </c>
      <c r="C4">
        <v>1</v>
      </c>
      <c r="D4" s="1">
        <v>7500</v>
      </c>
      <c r="E4" s="1">
        <f t="shared" si="0"/>
        <v>7500</v>
      </c>
      <c r="F4" t="s">
        <v>64</v>
      </c>
      <c r="G4" t="s">
        <v>47</v>
      </c>
      <c r="H4" t="s">
        <v>83</v>
      </c>
    </row>
    <row r="5" spans="1:8" x14ac:dyDescent="0.15">
      <c r="A5" t="s">
        <v>4</v>
      </c>
      <c r="B5" t="s">
        <v>67</v>
      </c>
      <c r="C5">
        <v>1</v>
      </c>
      <c r="D5" s="1">
        <v>13300</v>
      </c>
      <c r="E5" s="1">
        <f t="shared" si="0"/>
        <v>13300</v>
      </c>
      <c r="F5" t="s">
        <v>64</v>
      </c>
      <c r="G5" t="s">
        <v>47</v>
      </c>
      <c r="H5" t="s">
        <v>73</v>
      </c>
    </row>
    <row r="6" spans="1:8" x14ac:dyDescent="0.15">
      <c r="A6" t="s">
        <v>4</v>
      </c>
      <c r="B6" t="s">
        <v>68</v>
      </c>
      <c r="C6">
        <v>1</v>
      </c>
      <c r="D6" s="1">
        <v>12915</v>
      </c>
      <c r="E6" s="1">
        <f t="shared" si="0"/>
        <v>12915</v>
      </c>
      <c r="F6" t="s">
        <v>64</v>
      </c>
      <c r="G6" t="s">
        <v>47</v>
      </c>
      <c r="H6" t="s">
        <v>73</v>
      </c>
    </row>
    <row r="7" spans="1:8" x14ac:dyDescent="0.15">
      <c r="A7" t="s">
        <v>10</v>
      </c>
      <c r="B7" t="s">
        <v>65</v>
      </c>
      <c r="C7">
        <v>1</v>
      </c>
      <c r="D7" s="1">
        <v>7158</v>
      </c>
      <c r="E7" s="1">
        <f t="shared" si="0"/>
        <v>7158</v>
      </c>
      <c r="F7" t="s">
        <v>64</v>
      </c>
      <c r="G7" t="s">
        <v>47</v>
      </c>
      <c r="H7" t="s">
        <v>84</v>
      </c>
    </row>
    <row r="8" spans="1:8" x14ac:dyDescent="0.15">
      <c r="A8" t="s">
        <v>10</v>
      </c>
      <c r="B8" t="s">
        <v>32</v>
      </c>
      <c r="C8">
        <v>2</v>
      </c>
      <c r="D8" s="1">
        <v>14306</v>
      </c>
      <c r="E8" s="1">
        <f t="shared" si="0"/>
        <v>7153</v>
      </c>
      <c r="F8" t="s">
        <v>64</v>
      </c>
      <c r="G8" t="s">
        <v>47</v>
      </c>
      <c r="H8" t="s">
        <v>74</v>
      </c>
    </row>
    <row r="9" spans="1:8" x14ac:dyDescent="0.15">
      <c r="A9" t="s">
        <v>8</v>
      </c>
      <c r="B9" t="s">
        <v>9</v>
      </c>
      <c r="C9">
        <v>1</v>
      </c>
      <c r="D9" s="1">
        <v>11481</v>
      </c>
      <c r="E9" s="1">
        <f t="shared" si="0"/>
        <v>11481</v>
      </c>
      <c r="F9" t="s">
        <v>64</v>
      </c>
      <c r="G9" t="s">
        <v>47</v>
      </c>
      <c r="H9" t="s">
        <v>77</v>
      </c>
    </row>
    <row r="10" spans="1:8" x14ac:dyDescent="0.15">
      <c r="A10" t="s">
        <v>12</v>
      </c>
      <c r="B10" t="s">
        <v>13</v>
      </c>
      <c r="C10">
        <v>1</v>
      </c>
      <c r="D10" s="1">
        <v>6690</v>
      </c>
      <c r="E10" s="1">
        <f t="shared" si="0"/>
        <v>6690</v>
      </c>
      <c r="F10" t="s">
        <v>64</v>
      </c>
      <c r="G10" t="s">
        <v>47</v>
      </c>
      <c r="H10" t="s">
        <v>76</v>
      </c>
    </row>
    <row r="11" spans="1:8" x14ac:dyDescent="0.15">
      <c r="A11" t="s">
        <v>34</v>
      </c>
      <c r="B11" t="s">
        <v>43</v>
      </c>
      <c r="C11">
        <v>2</v>
      </c>
      <c r="D11" s="1">
        <v>22420</v>
      </c>
      <c r="E11" s="1">
        <f t="shared" si="0"/>
        <v>11210</v>
      </c>
      <c r="F11" t="s">
        <v>64</v>
      </c>
      <c r="G11" t="s">
        <v>47</v>
      </c>
      <c r="H11" t="s">
        <v>75</v>
      </c>
    </row>
    <row r="12" spans="1:8" x14ac:dyDescent="0.15">
      <c r="A12" t="s">
        <v>34</v>
      </c>
      <c r="B12" t="s">
        <v>35</v>
      </c>
      <c r="C12">
        <v>1</v>
      </c>
      <c r="D12" s="1">
        <v>11210</v>
      </c>
      <c r="E12" s="1">
        <f t="shared" si="0"/>
        <v>11210</v>
      </c>
      <c r="F12" t="s">
        <v>64</v>
      </c>
      <c r="G12" t="s">
        <v>47</v>
      </c>
      <c r="H12" t="s">
        <v>75</v>
      </c>
    </row>
    <row r="13" spans="1:8" x14ac:dyDescent="0.15">
      <c r="A13" t="s">
        <v>36</v>
      </c>
      <c r="B13" t="s">
        <v>69</v>
      </c>
      <c r="C13">
        <v>1</v>
      </c>
      <c r="D13" s="1">
        <v>11210</v>
      </c>
      <c r="E13" s="1">
        <f t="shared" si="0"/>
        <v>11210</v>
      </c>
      <c r="F13" t="s">
        <v>64</v>
      </c>
      <c r="G13" t="s">
        <v>47</v>
      </c>
      <c r="H13" t="s">
        <v>72</v>
      </c>
    </row>
    <row r="14" spans="1:8" x14ac:dyDescent="0.15">
      <c r="A14" t="s">
        <v>55</v>
      </c>
      <c r="B14" t="s">
        <v>56</v>
      </c>
      <c r="C14">
        <v>1</v>
      </c>
      <c r="D14" s="1">
        <v>6480</v>
      </c>
      <c r="E14" s="1">
        <f t="shared" si="0"/>
        <v>6480</v>
      </c>
      <c r="F14" t="s">
        <v>64</v>
      </c>
      <c r="G14" t="s">
        <v>29</v>
      </c>
      <c r="H14" t="s">
        <v>80</v>
      </c>
    </row>
    <row r="15" spans="1:8" x14ac:dyDescent="0.15">
      <c r="A15" t="s">
        <v>55</v>
      </c>
      <c r="B15" t="s">
        <v>57</v>
      </c>
      <c r="C15">
        <v>2</v>
      </c>
      <c r="D15" s="1">
        <v>12960</v>
      </c>
      <c r="E15" s="1">
        <f t="shared" si="0"/>
        <v>6480</v>
      </c>
      <c r="F15" t="s">
        <v>64</v>
      </c>
      <c r="G15" t="s">
        <v>29</v>
      </c>
      <c r="H15" t="s">
        <v>80</v>
      </c>
    </row>
    <row r="16" spans="1:8" x14ac:dyDescent="0.15">
      <c r="A16" t="s">
        <v>55</v>
      </c>
      <c r="B16" t="s">
        <v>58</v>
      </c>
      <c r="C16">
        <v>1</v>
      </c>
      <c r="D16" s="1">
        <v>7688</v>
      </c>
      <c r="E16" s="1">
        <f t="shared" si="0"/>
        <v>7688</v>
      </c>
      <c r="F16" t="s">
        <v>64</v>
      </c>
      <c r="G16" t="s">
        <v>29</v>
      </c>
      <c r="H16" t="s">
        <v>80</v>
      </c>
    </row>
    <row r="17" spans="1:8" x14ac:dyDescent="0.15">
      <c r="A17" t="s">
        <v>55</v>
      </c>
      <c r="B17" t="s">
        <v>79</v>
      </c>
      <c r="C17">
        <v>2</v>
      </c>
      <c r="D17" s="1">
        <v>15376</v>
      </c>
      <c r="E17" s="1">
        <f t="shared" si="0"/>
        <v>7688</v>
      </c>
      <c r="F17" t="s">
        <v>64</v>
      </c>
      <c r="G17" t="s">
        <v>29</v>
      </c>
      <c r="H17" t="s">
        <v>80</v>
      </c>
    </row>
    <row r="18" spans="1:8" x14ac:dyDescent="0.15">
      <c r="A18" t="s">
        <v>4</v>
      </c>
      <c r="B18" t="s">
        <v>25</v>
      </c>
      <c r="C18">
        <v>1</v>
      </c>
      <c r="D18" s="1">
        <v>15840</v>
      </c>
      <c r="E18" s="1">
        <f t="shared" si="0"/>
        <v>15840</v>
      </c>
      <c r="F18" t="s">
        <v>64</v>
      </c>
      <c r="G18" t="s">
        <v>29</v>
      </c>
      <c r="H18" t="s">
        <v>73</v>
      </c>
    </row>
    <row r="19" spans="1:8" x14ac:dyDescent="0.15">
      <c r="A19" t="s">
        <v>4</v>
      </c>
      <c r="B19" t="s">
        <v>5</v>
      </c>
      <c r="C19">
        <v>1</v>
      </c>
      <c r="D19" s="1">
        <v>16295</v>
      </c>
      <c r="E19" s="1">
        <f t="shared" si="0"/>
        <v>16295</v>
      </c>
      <c r="F19" t="s">
        <v>64</v>
      </c>
      <c r="G19" t="s">
        <v>29</v>
      </c>
      <c r="H19" t="s">
        <v>73</v>
      </c>
    </row>
    <row r="20" spans="1:8" x14ac:dyDescent="0.15">
      <c r="A20" t="s">
        <v>4</v>
      </c>
      <c r="B20" t="s">
        <v>53</v>
      </c>
      <c r="C20">
        <v>1</v>
      </c>
      <c r="D20" s="1">
        <v>11895</v>
      </c>
      <c r="E20" s="1">
        <f t="shared" si="0"/>
        <v>11895</v>
      </c>
      <c r="F20" t="s">
        <v>64</v>
      </c>
      <c r="G20" t="s">
        <v>29</v>
      </c>
      <c r="H20" t="s">
        <v>86</v>
      </c>
    </row>
    <row r="21" spans="1:8" x14ac:dyDescent="0.15">
      <c r="A21" t="s">
        <v>4</v>
      </c>
      <c r="B21" t="s">
        <v>54</v>
      </c>
      <c r="C21">
        <v>1</v>
      </c>
      <c r="D21" s="1">
        <v>5880</v>
      </c>
      <c r="E21" s="1">
        <f t="shared" si="0"/>
        <v>5880</v>
      </c>
      <c r="F21" t="s">
        <v>64</v>
      </c>
      <c r="G21" t="s">
        <v>29</v>
      </c>
      <c r="H21" t="s">
        <v>85</v>
      </c>
    </row>
    <row r="22" spans="1:8" x14ac:dyDescent="0.15">
      <c r="A22" t="s">
        <v>30</v>
      </c>
      <c r="B22" t="s">
        <v>60</v>
      </c>
      <c r="C22">
        <v>1</v>
      </c>
      <c r="D22" s="1">
        <v>9290</v>
      </c>
      <c r="E22" s="1">
        <f t="shared" si="0"/>
        <v>9290</v>
      </c>
      <c r="F22" t="s">
        <v>64</v>
      </c>
      <c r="G22" t="s">
        <v>29</v>
      </c>
      <c r="H22" t="s">
        <v>81</v>
      </c>
    </row>
    <row r="23" spans="1:8" x14ac:dyDescent="0.15">
      <c r="A23" t="s">
        <v>30</v>
      </c>
      <c r="B23" t="s">
        <v>61</v>
      </c>
      <c r="C23">
        <v>2</v>
      </c>
      <c r="D23" s="1">
        <v>18194</v>
      </c>
      <c r="E23" s="1">
        <f t="shared" si="0"/>
        <v>9097</v>
      </c>
      <c r="F23" t="s">
        <v>64</v>
      </c>
      <c r="G23" t="s">
        <v>29</v>
      </c>
      <c r="H23" t="s">
        <v>81</v>
      </c>
    </row>
    <row r="24" spans="1:8" x14ac:dyDescent="0.15">
      <c r="A24" t="s">
        <v>8</v>
      </c>
      <c r="B24" t="s">
        <v>48</v>
      </c>
      <c r="C24">
        <v>1</v>
      </c>
      <c r="D24" s="1">
        <v>9429</v>
      </c>
      <c r="E24" s="1">
        <f t="shared" si="0"/>
        <v>9429</v>
      </c>
      <c r="F24" t="s">
        <v>64</v>
      </c>
      <c r="G24" t="s">
        <v>29</v>
      </c>
      <c r="H24" t="s">
        <v>77</v>
      </c>
    </row>
    <row r="25" spans="1:8" x14ac:dyDescent="0.15">
      <c r="A25" t="s">
        <v>8</v>
      </c>
      <c r="B25" t="s">
        <v>49</v>
      </c>
      <c r="C25">
        <v>2</v>
      </c>
      <c r="D25" s="1">
        <v>18858</v>
      </c>
      <c r="E25" s="1">
        <f t="shared" si="0"/>
        <v>9429</v>
      </c>
      <c r="F25" t="s">
        <v>64</v>
      </c>
      <c r="G25" t="s">
        <v>29</v>
      </c>
      <c r="H25" t="s">
        <v>77</v>
      </c>
    </row>
    <row r="26" spans="1:8" x14ac:dyDescent="0.15">
      <c r="A26" t="s">
        <v>31</v>
      </c>
      <c r="B26" t="s">
        <v>62</v>
      </c>
      <c r="C26">
        <v>1</v>
      </c>
      <c r="D26" s="1">
        <v>6251</v>
      </c>
      <c r="E26" s="1">
        <f t="shared" si="0"/>
        <v>6251</v>
      </c>
      <c r="F26" t="s">
        <v>64</v>
      </c>
      <c r="G26" t="s">
        <v>29</v>
      </c>
      <c r="H26" t="s">
        <v>82</v>
      </c>
    </row>
    <row r="27" spans="1:8" x14ac:dyDescent="0.15">
      <c r="A27" t="s">
        <v>31</v>
      </c>
      <c r="B27" t="s">
        <v>63</v>
      </c>
      <c r="C27">
        <v>2</v>
      </c>
      <c r="D27" s="1">
        <v>12501</v>
      </c>
      <c r="E27" s="1">
        <f t="shared" si="0"/>
        <v>6250.5</v>
      </c>
      <c r="F27" t="s">
        <v>64</v>
      </c>
      <c r="G27" t="s">
        <v>29</v>
      </c>
      <c r="H27" t="s">
        <v>82</v>
      </c>
    </row>
    <row r="28" spans="1:8" x14ac:dyDescent="0.15">
      <c r="A28" t="s">
        <v>34</v>
      </c>
      <c r="B28" t="s">
        <v>59</v>
      </c>
      <c r="C28">
        <v>1</v>
      </c>
      <c r="D28" s="1">
        <v>11900</v>
      </c>
      <c r="E28" s="1">
        <f t="shared" si="0"/>
        <v>11900</v>
      </c>
      <c r="F28" t="s">
        <v>64</v>
      </c>
      <c r="G28" t="s">
        <v>29</v>
      </c>
      <c r="H28" t="s">
        <v>75</v>
      </c>
    </row>
  </sheetData>
  <autoFilter ref="A1:H28">
    <sortState ref="A2:H28">
      <sortCondition descending="1" ref="G1:G28"/>
    </sortState>
  </autoFilter>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tabSelected="1" workbookViewId="0">
      <selection activeCell="J8" sqref="J8"/>
    </sheetView>
  </sheetViews>
  <sheetFormatPr baseColWidth="10" defaultColWidth="8.83203125" defaultRowHeight="14" x14ac:dyDescent="0.15"/>
  <cols>
    <col min="1" max="1" width="12.6640625" bestFit="1" customWidth="1"/>
    <col min="2" max="2" width="8.6640625" customWidth="1"/>
    <col min="3" max="3" width="13.6640625" bestFit="1" customWidth="1"/>
    <col min="4" max="4" width="16.6640625" bestFit="1" customWidth="1"/>
    <col min="5" max="5" width="10" customWidth="1"/>
    <col min="6" max="6" width="10.5" customWidth="1"/>
    <col min="7" max="7" width="11.6640625" customWidth="1"/>
    <col min="8" max="8" width="10.5" customWidth="1"/>
  </cols>
  <sheetData>
    <row r="1" spans="1:8" ht="48" x14ac:dyDescent="0.15">
      <c r="A1" s="17" t="s">
        <v>26</v>
      </c>
      <c r="B1" s="17" t="s">
        <v>28</v>
      </c>
      <c r="C1" s="17" t="s">
        <v>64</v>
      </c>
      <c r="D1" s="17" t="s">
        <v>27</v>
      </c>
      <c r="E1" s="17" t="s">
        <v>90</v>
      </c>
      <c r="F1" s="17" t="s">
        <v>78</v>
      </c>
      <c r="G1" s="17" t="s">
        <v>89</v>
      </c>
      <c r="H1" s="17" t="s">
        <v>95</v>
      </c>
    </row>
    <row r="2" spans="1:8" ht="28" x14ac:dyDescent="0.15">
      <c r="A2" s="8" t="s">
        <v>47</v>
      </c>
      <c r="B2" s="8" t="s">
        <v>71</v>
      </c>
      <c r="C2" s="9" t="s">
        <v>4</v>
      </c>
      <c r="D2" s="9" t="s">
        <v>52</v>
      </c>
      <c r="E2" s="10">
        <f>IFERROR(AVERAGEIFS('Oven Costs'!$E:$E,'Oven Costs'!$B:$B,$D2,'Oven Costs'!$I:$I,A2,'Oven Costs'!H:H,"Vendor"),"")</f>
        <v>7398.125</v>
      </c>
      <c r="F2" s="10">
        <f>IFERROR(AVERAGEIFS('Oven Price'!$E:$E,'Oven Price'!$B:$B,$D2,'Oven Price'!G:G,A2),"")</f>
        <v>16140</v>
      </c>
      <c r="G2" s="18">
        <f>1-(E2/F2)</f>
        <v>0.54162794299876083</v>
      </c>
      <c r="H2" s="18">
        <v>6.3897763578274766E-3</v>
      </c>
    </row>
    <row r="3" spans="1:8" ht="28" x14ac:dyDescent="0.15">
      <c r="A3" s="8" t="s">
        <v>47</v>
      </c>
      <c r="B3" s="8" t="s">
        <v>71</v>
      </c>
      <c r="C3" s="9" t="s">
        <v>4</v>
      </c>
      <c r="D3" s="9" t="s">
        <v>51</v>
      </c>
      <c r="E3" s="10">
        <f>IFERROR(AVERAGEIFS('Oven Costs'!$E:$E,'Oven Costs'!$B:$B,$D3,'Oven Costs'!$I:$I,A3,'Oven Costs'!H:H,"Vendor"),"")</f>
        <v>5199.9375</v>
      </c>
      <c r="F3" s="10">
        <f>IFERROR(AVERAGEIFS('Oven Price'!$E:$E,'Oven Price'!$B:$B,$D3,'Oven Price'!G:G,A3),"")</f>
        <v>16600</v>
      </c>
      <c r="G3" s="18">
        <f t="shared" ref="G3:G13" si="0">1-(E3/F3)</f>
        <v>0.68675075301204824</v>
      </c>
      <c r="H3" s="18">
        <v>2.5559105431309907E-2</v>
      </c>
    </row>
    <row r="4" spans="1:8" ht="28" x14ac:dyDescent="0.15">
      <c r="A4" s="8" t="s">
        <v>47</v>
      </c>
      <c r="B4" s="8" t="s">
        <v>71</v>
      </c>
      <c r="C4" s="9" t="s">
        <v>4</v>
      </c>
      <c r="D4" s="9" t="s">
        <v>66</v>
      </c>
      <c r="E4" s="10">
        <f>IFERROR(AVERAGEIFS('Oven Costs'!$E:$E,'Oven Costs'!$B:$B,$D4,'Oven Costs'!$I:$I,A4,'Oven Costs'!H:H,"Vendor"),"")</f>
        <v>2856.4196875000002</v>
      </c>
      <c r="F4" s="10">
        <f>IFERROR(AVERAGEIFS('Oven Price'!$E:$E,'Oven Price'!$B:$B,$D4,'Oven Price'!G:G,A4),"")</f>
        <v>7500</v>
      </c>
      <c r="G4" s="18">
        <f t="shared" si="0"/>
        <v>0.6191440416666667</v>
      </c>
      <c r="H4" s="18">
        <v>0.2172523961661342</v>
      </c>
    </row>
    <row r="5" spans="1:8" ht="28" x14ac:dyDescent="0.15">
      <c r="A5" s="8" t="s">
        <v>47</v>
      </c>
      <c r="B5" s="8" t="s">
        <v>71</v>
      </c>
      <c r="C5" s="9" t="s">
        <v>4</v>
      </c>
      <c r="D5" s="9" t="s">
        <v>67</v>
      </c>
      <c r="E5" s="10">
        <f>IFERROR(AVERAGEIFS('Oven Costs'!$E:$E,'Oven Costs'!$B:$B,$D5,'Oven Costs'!$I:$I,A5,'Oven Costs'!H:H,"Vendor"),"")</f>
        <v>3435.5</v>
      </c>
      <c r="F5" s="10">
        <f>IFERROR(AVERAGEIFS('Oven Price'!$E:$E,'Oven Price'!$B:$B,$D5,'Oven Price'!G:G,A5),"")</f>
        <v>13300</v>
      </c>
      <c r="G5" s="18">
        <f t="shared" si="0"/>
        <v>0.74169172932330829</v>
      </c>
      <c r="H5" s="18">
        <v>0.34185303514376997</v>
      </c>
    </row>
    <row r="6" spans="1:8" ht="28" x14ac:dyDescent="0.15">
      <c r="A6" s="8" t="s">
        <v>47</v>
      </c>
      <c r="B6" s="8" t="s">
        <v>71</v>
      </c>
      <c r="C6" s="9" t="s">
        <v>4</v>
      </c>
      <c r="D6" s="9" t="s">
        <v>68</v>
      </c>
      <c r="E6" s="10">
        <f>IFERROR(AVERAGEIFS('Oven Costs'!$E:$E,'Oven Costs'!$B:$B,$D6,'Oven Costs'!$I:$I,A6,'Oven Costs'!H:H,"Vendor"),"")</f>
        <v>3748.875</v>
      </c>
      <c r="F6" s="10">
        <f>IFERROR(AVERAGEIFS('Oven Price'!$E:$E,'Oven Price'!$B:$B,$D6,'Oven Price'!G:G,A6),"")</f>
        <v>12915</v>
      </c>
      <c r="G6" s="18">
        <f t="shared" si="0"/>
        <v>0.70972706155632981</v>
      </c>
      <c r="H6" s="18">
        <v>2.5559105431309907E-2</v>
      </c>
    </row>
    <row r="7" spans="1:8" ht="28" x14ac:dyDescent="0.15">
      <c r="A7" s="8" t="s">
        <v>47</v>
      </c>
      <c r="B7" s="8" t="s">
        <v>71</v>
      </c>
      <c r="C7" s="9" t="s">
        <v>10</v>
      </c>
      <c r="D7" s="9" t="s">
        <v>65</v>
      </c>
      <c r="E7" s="10">
        <f>IFERROR(AVERAGEIFS('Oven Costs'!$E:$E,'Oven Costs'!$B:$B,$D7,'Oven Costs'!$I:$I,A7,'Oven Costs'!H:H,"Vendor"),"")</f>
        <v>2140.0700000000006</v>
      </c>
      <c r="F7" s="10">
        <f>IFERROR(AVERAGEIFS('Oven Price'!$E:$E,'Oven Price'!$B:$B,$D7,'Oven Price'!G:G,A7),"")</f>
        <v>7158</v>
      </c>
      <c r="G7" s="18">
        <f t="shared" si="0"/>
        <v>0.70102402905839611</v>
      </c>
      <c r="H7" s="18">
        <v>9.584664536741215E-2</v>
      </c>
    </row>
    <row r="8" spans="1:8" ht="28" x14ac:dyDescent="0.15">
      <c r="A8" s="8" t="s">
        <v>47</v>
      </c>
      <c r="B8" s="8" t="s">
        <v>71</v>
      </c>
      <c r="C8" s="9" t="s">
        <v>10</v>
      </c>
      <c r="D8" s="9" t="s">
        <v>32</v>
      </c>
      <c r="E8" s="10">
        <f>IFERROR(AVERAGEIFS('Oven Costs'!$E:$E,'Oven Costs'!$B:$B,$D8,'Oven Costs'!$I:$I,A8,'Oven Costs'!H:H,"Vendor"),"")</f>
        <v>2186.0800000000004</v>
      </c>
      <c r="F8" s="10">
        <f>IFERROR(AVERAGEIFS('Oven Price'!$E:$E,'Oven Price'!$B:$B,$D8,'Oven Price'!G:G,A8),"")</f>
        <v>7153</v>
      </c>
      <c r="G8" s="18">
        <f t="shared" si="0"/>
        <v>0.69438277645743041</v>
      </c>
      <c r="H8" s="18">
        <v>0.14696485623003197</v>
      </c>
    </row>
    <row r="9" spans="1:8" ht="28" x14ac:dyDescent="0.15">
      <c r="A9" s="8" t="s">
        <v>47</v>
      </c>
      <c r="B9" s="8" t="s">
        <v>71</v>
      </c>
      <c r="C9" s="9" t="s">
        <v>8</v>
      </c>
      <c r="D9" s="9" t="s">
        <v>9</v>
      </c>
      <c r="E9" s="10">
        <f>IFERROR(AVERAGEIFS('Oven Costs'!$E:$E,'Oven Costs'!$B:$B,$D9,'Oven Costs'!$I:$I,A9,'Oven Costs'!H:H,"Vendor"),"")</f>
        <v>2756.5</v>
      </c>
      <c r="F9" s="10">
        <f>IFERROR(AVERAGEIFS('Oven Price'!$E:$E,'Oven Price'!$B:$B,$D9,'Oven Price'!G:G,A9),"")</f>
        <v>11481</v>
      </c>
      <c r="G9" s="18">
        <f t="shared" si="0"/>
        <v>0.75990767354760036</v>
      </c>
      <c r="H9" s="18">
        <v>2.2364217252396169E-2</v>
      </c>
    </row>
    <row r="10" spans="1:8" ht="28" x14ac:dyDescent="0.15">
      <c r="A10" s="8" t="s">
        <v>47</v>
      </c>
      <c r="B10" s="8" t="s">
        <v>71</v>
      </c>
      <c r="C10" s="9" t="s">
        <v>12</v>
      </c>
      <c r="D10" s="9" t="s">
        <v>13</v>
      </c>
      <c r="E10" s="10">
        <f>IFERROR(AVERAGEIFS('Oven Costs'!$E:$E,'Oven Costs'!$B:$B,$D10,'Oven Costs'!$I:$I,A10,'Oven Costs'!H:H,"Vendor"),"")</f>
        <v>3527.6099999999997</v>
      </c>
      <c r="F10" s="10">
        <f>IFERROR(AVERAGEIFS('Oven Price'!$E:$E,'Oven Price'!$B:$B,$D10,'Oven Price'!G:G,A10),"")</f>
        <v>6690</v>
      </c>
      <c r="G10" s="18">
        <f t="shared" si="0"/>
        <v>0.47270403587443954</v>
      </c>
      <c r="H10" s="18">
        <v>9.5846645367412137E-3</v>
      </c>
    </row>
    <row r="11" spans="1:8" ht="28" x14ac:dyDescent="0.15">
      <c r="A11" s="8" t="s">
        <v>47</v>
      </c>
      <c r="B11" s="8" t="s">
        <v>71</v>
      </c>
      <c r="C11" s="9" t="s">
        <v>34</v>
      </c>
      <c r="D11" s="9" t="s">
        <v>43</v>
      </c>
      <c r="E11" s="10">
        <f>IFERROR(AVERAGEIFS('Oven Costs'!$E:$E,'Oven Costs'!$B:$B,$D11,'Oven Costs'!$I:$I,A11,'Oven Costs'!H:H,"Vendor"),"")</f>
        <v>3137.1499999999996</v>
      </c>
      <c r="F11" s="10">
        <f>IFERROR(AVERAGEIFS('Oven Price'!$E:$E,'Oven Price'!$B:$B,$D11,'Oven Price'!G:G,A11),"")</f>
        <v>11210</v>
      </c>
      <c r="G11" s="18">
        <f t="shared" si="0"/>
        <v>0.72014719000892069</v>
      </c>
      <c r="H11" s="18">
        <v>8.3067092651757199E-2</v>
      </c>
    </row>
    <row r="12" spans="1:8" ht="28" x14ac:dyDescent="0.15">
      <c r="A12" s="8" t="s">
        <v>47</v>
      </c>
      <c r="B12" s="8" t="s">
        <v>71</v>
      </c>
      <c r="C12" s="9" t="s">
        <v>34</v>
      </c>
      <c r="D12" s="9" t="s">
        <v>35</v>
      </c>
      <c r="E12" s="10">
        <f>IFERROR(AVERAGEIFS('Oven Costs'!$E:$E,'Oven Costs'!$B:$B,$D12,'Oven Costs'!$I:$I,A12,'Oven Costs'!H:H,"Vendor"),"")</f>
        <v>3018.375</v>
      </c>
      <c r="F12" s="10">
        <f>IFERROR(AVERAGEIFS('Oven Price'!$E:$E,'Oven Price'!$B:$B,$D12,'Oven Price'!G:G,A12),"")</f>
        <v>11210</v>
      </c>
      <c r="G12" s="18">
        <f t="shared" si="0"/>
        <v>0.73074264049955395</v>
      </c>
      <c r="H12" s="18">
        <v>1.2779552715654953E-2</v>
      </c>
    </row>
    <row r="13" spans="1:8" ht="28" x14ac:dyDescent="0.15">
      <c r="A13" s="8" t="s">
        <v>47</v>
      </c>
      <c r="B13" s="8" t="s">
        <v>71</v>
      </c>
      <c r="C13" s="9" t="s">
        <v>36</v>
      </c>
      <c r="D13" s="9" t="s">
        <v>69</v>
      </c>
      <c r="E13" s="10">
        <f>IFERROR(AVERAGEIFS('Oven Costs'!$E:$E,'Oven Costs'!$B:$B,$D13,'Oven Costs'!$I:$I,A13,'Oven Costs'!H:H,"Vendor"),"")</f>
        <v>3048.625</v>
      </c>
      <c r="F13" s="10">
        <f>IFERROR(AVERAGEIFS('Oven Price'!$E:$E,'Oven Price'!$B:$B,$D13,'Oven Price'!G:G,A13),"")</f>
        <v>11210</v>
      </c>
      <c r="G13" s="18">
        <f t="shared" si="0"/>
        <v>0.72804415700267611</v>
      </c>
      <c r="H13" s="18">
        <v>1.2779552715654953E-2</v>
      </c>
    </row>
    <row r="14" spans="1:8" ht="16" x14ac:dyDescent="0.2">
      <c r="A14" s="23" t="s">
        <v>70</v>
      </c>
      <c r="B14" s="24"/>
      <c r="C14" s="25"/>
      <c r="D14" s="11"/>
      <c r="E14" s="12">
        <f>AVERAGE(E2:E13)</f>
        <v>3537.7722656250003</v>
      </c>
      <c r="F14" s="12">
        <f>AVERAGE(F2:F13)</f>
        <v>11047.25</v>
      </c>
      <c r="G14" s="11"/>
      <c r="H14" s="11"/>
    </row>
    <row r="15" spans="1:8" x14ac:dyDescent="0.15">
      <c r="B15" s="7"/>
      <c r="E15" s="7"/>
    </row>
    <row r="16" spans="1:8" ht="14" customHeight="1" x14ac:dyDescent="0.15">
      <c r="A16" s="29" t="s">
        <v>93</v>
      </c>
      <c r="B16" s="30"/>
      <c r="C16" s="30"/>
      <c r="D16" s="30"/>
      <c r="E16" s="31"/>
      <c r="F16" s="15">
        <f>SUMPRODUCT(G2:G13,H2:H13)</f>
        <v>0.69644299301905088</v>
      </c>
    </row>
    <row r="17" spans="1:7" x14ac:dyDescent="0.15">
      <c r="B17" s="7"/>
      <c r="E17" s="7"/>
    </row>
    <row r="18" spans="1:7" ht="32" x14ac:dyDescent="0.15">
      <c r="A18" s="17" t="str">
        <f>A1</f>
        <v>Group</v>
      </c>
      <c r="B18" s="17" t="str">
        <f t="shared" ref="B18:G18" si="1">B1</f>
        <v>Size</v>
      </c>
      <c r="C18" s="17" t="str">
        <f t="shared" si="1"/>
        <v>Manufacturer</v>
      </c>
      <c r="D18" s="17" t="str">
        <f t="shared" si="1"/>
        <v>Model</v>
      </c>
      <c r="E18" s="17" t="str">
        <f t="shared" si="1"/>
        <v>Cost Per Deck</v>
      </c>
      <c r="F18" s="17" t="str">
        <f>F1</f>
        <v>List Price Per Deck</v>
      </c>
      <c r="G18" s="17" t="str">
        <f t="shared" si="1"/>
        <v xml:space="preserve">Discount off List </v>
      </c>
    </row>
    <row r="19" spans="1:7" x14ac:dyDescent="0.15">
      <c r="A19" s="8" t="s">
        <v>29</v>
      </c>
      <c r="B19" s="8" t="s">
        <v>71</v>
      </c>
      <c r="C19" s="8" t="s">
        <v>8</v>
      </c>
      <c r="D19" s="8" t="s">
        <v>48</v>
      </c>
      <c r="E19" s="10">
        <f t="shared" ref="E19:E31" si="2">(1-$F$16)*F19</f>
        <v>2862.2390188233694</v>
      </c>
      <c r="F19" s="10">
        <f>IFERROR(AVERAGEIFS('Oven Price'!$E:$E,'Oven Price'!$B:$B,$D19,'Oven Price'!G:G,A19),"")</f>
        <v>9429</v>
      </c>
      <c r="G19" s="16">
        <f t="shared" ref="G19:G31" si="3">1-E19/F19</f>
        <v>0.69644299301905088</v>
      </c>
    </row>
    <row r="20" spans="1:7" x14ac:dyDescent="0.15">
      <c r="A20" s="8" t="s">
        <v>29</v>
      </c>
      <c r="B20" s="8" t="s">
        <v>71</v>
      </c>
      <c r="C20" s="8" t="s">
        <v>8</v>
      </c>
      <c r="D20" s="8" t="s">
        <v>49</v>
      </c>
      <c r="E20" s="10">
        <f t="shared" si="2"/>
        <v>2862.2390188233694</v>
      </c>
      <c r="F20" s="10">
        <f>IFERROR(AVERAGEIFS('Oven Price'!$E:$E,'Oven Price'!$B:$B,$D20,'Oven Price'!G:G,A20),"")</f>
        <v>9429</v>
      </c>
      <c r="G20" s="16">
        <f t="shared" si="3"/>
        <v>0.69644299301905088</v>
      </c>
    </row>
    <row r="21" spans="1:7" x14ac:dyDescent="0.15">
      <c r="A21" s="8" t="s">
        <v>29</v>
      </c>
      <c r="B21" s="8" t="s">
        <v>71</v>
      </c>
      <c r="C21" s="8" t="s">
        <v>4</v>
      </c>
      <c r="D21" s="8" t="s">
        <v>53</v>
      </c>
      <c r="E21" s="10">
        <f t="shared" si="2"/>
        <v>3610.8105980383898</v>
      </c>
      <c r="F21" s="10">
        <f>IFERROR(AVERAGEIFS('Oven Price'!$E:$E,'Oven Price'!$B:$B,$D21,'Oven Price'!G:G,A21),"")</f>
        <v>11895</v>
      </c>
      <c r="G21" s="16">
        <f t="shared" si="3"/>
        <v>0.69644299301905088</v>
      </c>
    </row>
    <row r="22" spans="1:7" x14ac:dyDescent="0.15">
      <c r="A22" s="8" t="s">
        <v>29</v>
      </c>
      <c r="B22" s="8" t="s">
        <v>71</v>
      </c>
      <c r="C22" s="8" t="s">
        <v>4</v>
      </c>
      <c r="D22" s="8" t="s">
        <v>54</v>
      </c>
      <c r="E22" s="10">
        <f t="shared" si="2"/>
        <v>1784.9152010479809</v>
      </c>
      <c r="F22" s="10">
        <f>IFERROR(AVERAGEIFS('Oven Price'!$E:$E,'Oven Price'!$B:$B,$D22,'Oven Price'!G:G,A22),"")</f>
        <v>5880</v>
      </c>
      <c r="G22" s="16">
        <f t="shared" si="3"/>
        <v>0.69644299301905088</v>
      </c>
    </row>
    <row r="23" spans="1:7" x14ac:dyDescent="0.15">
      <c r="A23" s="8" t="s">
        <v>29</v>
      </c>
      <c r="B23" s="8" t="s">
        <v>71</v>
      </c>
      <c r="C23" s="8" t="s">
        <v>55</v>
      </c>
      <c r="D23" s="8" t="s">
        <v>56</v>
      </c>
      <c r="E23" s="10">
        <f t="shared" si="2"/>
        <v>1967.0494052365502</v>
      </c>
      <c r="F23" s="10">
        <f>IFERROR(AVERAGEIFS('Oven Price'!$E:$E,'Oven Price'!$B:$B,$D23,'Oven Price'!G:G,A23),"")</f>
        <v>6480</v>
      </c>
      <c r="G23" s="16">
        <f t="shared" si="3"/>
        <v>0.69644299301905088</v>
      </c>
    </row>
    <row r="24" spans="1:7" x14ac:dyDescent="0.15">
      <c r="A24" s="8" t="s">
        <v>29</v>
      </c>
      <c r="B24" s="8" t="s">
        <v>71</v>
      </c>
      <c r="C24" s="8" t="s">
        <v>55</v>
      </c>
      <c r="D24" s="8" t="s">
        <v>57</v>
      </c>
      <c r="E24" s="10">
        <f t="shared" si="2"/>
        <v>1967.0494052365502</v>
      </c>
      <c r="F24" s="10">
        <f>IFERROR(AVERAGEIFS('Oven Price'!$E:$E,'Oven Price'!$B:$B,$D24,'Oven Price'!G:G,A24),"")</f>
        <v>6480</v>
      </c>
      <c r="G24" s="16">
        <f t="shared" si="3"/>
        <v>0.69644299301905088</v>
      </c>
    </row>
    <row r="25" spans="1:7" x14ac:dyDescent="0.15">
      <c r="A25" s="8" t="s">
        <v>29</v>
      </c>
      <c r="B25" s="8" t="s">
        <v>71</v>
      </c>
      <c r="C25" s="8" t="s">
        <v>55</v>
      </c>
      <c r="D25" s="8" t="s">
        <v>58</v>
      </c>
      <c r="E25" s="10">
        <f t="shared" si="2"/>
        <v>2333.746269669537</v>
      </c>
      <c r="F25" s="10">
        <f>IFERROR(AVERAGEIFS('Oven Price'!$E:$E,'Oven Price'!$B:$B,$D25,'Oven Price'!G:G,A25),"")</f>
        <v>7688</v>
      </c>
      <c r="G25" s="16">
        <f t="shared" si="3"/>
        <v>0.69644299301905088</v>
      </c>
    </row>
    <row r="26" spans="1:7" x14ac:dyDescent="0.15">
      <c r="A26" s="8" t="s">
        <v>29</v>
      </c>
      <c r="B26" s="8" t="s">
        <v>71</v>
      </c>
      <c r="C26" s="8" t="s">
        <v>55</v>
      </c>
      <c r="D26" s="8" t="s">
        <v>79</v>
      </c>
      <c r="E26" s="10">
        <f t="shared" si="2"/>
        <v>2333.746269669537</v>
      </c>
      <c r="F26" s="10">
        <f>IFERROR(AVERAGEIFS('Oven Price'!$E:$E,'Oven Price'!$B:$B,$D26,'Oven Price'!G:G,A26),"")</f>
        <v>7688</v>
      </c>
      <c r="G26" s="16">
        <f t="shared" si="3"/>
        <v>0.69644299301905088</v>
      </c>
    </row>
    <row r="27" spans="1:7" x14ac:dyDescent="0.15">
      <c r="A27" s="8" t="s">
        <v>29</v>
      </c>
      <c r="B27" s="8" t="s">
        <v>71</v>
      </c>
      <c r="C27" s="8" t="s">
        <v>34</v>
      </c>
      <c r="D27" s="8" t="s">
        <v>59</v>
      </c>
      <c r="E27" s="10">
        <f t="shared" si="2"/>
        <v>3612.3283830732944</v>
      </c>
      <c r="F27" s="10">
        <f>IFERROR(AVERAGEIFS('Oven Price'!$E:$E,'Oven Price'!$B:$B,$D27,'Oven Price'!G:G,A27),"")</f>
        <v>11900</v>
      </c>
      <c r="G27" s="16">
        <f t="shared" si="3"/>
        <v>0.69644299301905088</v>
      </c>
    </row>
    <row r="28" spans="1:7" x14ac:dyDescent="0.15">
      <c r="A28" s="8" t="s">
        <v>29</v>
      </c>
      <c r="B28" s="8" t="s">
        <v>71</v>
      </c>
      <c r="C28" s="8" t="s">
        <v>30</v>
      </c>
      <c r="D28" s="8" t="s">
        <v>60</v>
      </c>
      <c r="E28" s="10">
        <f t="shared" si="2"/>
        <v>2820.0445948530173</v>
      </c>
      <c r="F28" s="10">
        <f>IFERROR(AVERAGEIFS('Oven Price'!$E:$E,'Oven Price'!$B:$B,$D28,'Oven Price'!G:G,A28),"")</f>
        <v>9290</v>
      </c>
      <c r="G28" s="16">
        <f t="shared" si="3"/>
        <v>0.69644299301905088</v>
      </c>
    </row>
    <row r="29" spans="1:7" x14ac:dyDescent="0.15">
      <c r="A29" s="8" t="s">
        <v>29</v>
      </c>
      <c r="B29" s="8" t="s">
        <v>71</v>
      </c>
      <c r="C29" s="8" t="s">
        <v>30</v>
      </c>
      <c r="D29" s="8" t="s">
        <v>61</v>
      </c>
      <c r="E29" s="10">
        <f t="shared" si="2"/>
        <v>2761.4580925056939</v>
      </c>
      <c r="F29" s="10">
        <f>IFERROR(AVERAGEIFS('Oven Price'!$E:$E,'Oven Price'!$B:$B,$D29,'Oven Price'!G:G,A29),"")</f>
        <v>9097</v>
      </c>
      <c r="G29" s="16">
        <f t="shared" si="3"/>
        <v>0.69644299301905088</v>
      </c>
    </row>
    <row r="30" spans="1:7" x14ac:dyDescent="0.15">
      <c r="A30" s="8" t="s">
        <v>29</v>
      </c>
      <c r="B30" s="8" t="s">
        <v>71</v>
      </c>
      <c r="C30" s="8" t="s">
        <v>31</v>
      </c>
      <c r="D30" s="8" t="s">
        <v>62</v>
      </c>
      <c r="E30" s="10">
        <f t="shared" si="2"/>
        <v>1897.534850637913</v>
      </c>
      <c r="F30" s="10">
        <f>IFERROR(AVERAGEIFS('Oven Price'!$E:$E,'Oven Price'!$B:$B,$D30,'Oven Price'!G:G,A30),"")</f>
        <v>6251</v>
      </c>
      <c r="G30" s="16">
        <f t="shared" si="3"/>
        <v>0.69644299301905088</v>
      </c>
    </row>
    <row r="31" spans="1:7" x14ac:dyDescent="0.15">
      <c r="A31" s="8" t="s">
        <v>29</v>
      </c>
      <c r="B31" s="8" t="s">
        <v>71</v>
      </c>
      <c r="C31" s="8" t="s">
        <v>31</v>
      </c>
      <c r="D31" s="8" t="s">
        <v>63</v>
      </c>
      <c r="E31" s="10">
        <f t="shared" si="2"/>
        <v>1897.3830721344225</v>
      </c>
      <c r="F31" s="10">
        <f>IFERROR(AVERAGEIFS('Oven Price'!$E:$E,'Oven Price'!$B:$B,$D31,'Oven Price'!G:G,A31),"")</f>
        <v>6250.5</v>
      </c>
      <c r="G31" s="16">
        <f t="shared" si="3"/>
        <v>0.69644299301905088</v>
      </c>
    </row>
    <row r="32" spans="1:7" ht="16" x14ac:dyDescent="0.2">
      <c r="A32" s="26" t="s">
        <v>70</v>
      </c>
      <c r="B32" s="27"/>
      <c r="C32" s="28"/>
      <c r="D32" s="11"/>
      <c r="E32" s="12">
        <f>AVERAGE(E19:E31)</f>
        <v>2516.1957061345865</v>
      </c>
      <c r="F32" s="12">
        <f>AVERAGE(F19:F31)</f>
        <v>8289.038461538461</v>
      </c>
      <c r="G32" s="11"/>
    </row>
    <row r="33" spans="1:7" x14ac:dyDescent="0.15">
      <c r="A33" s="13"/>
      <c r="B33" s="13"/>
      <c r="C33" s="13"/>
      <c r="D33" s="13"/>
      <c r="E33" s="13"/>
      <c r="F33" s="13"/>
      <c r="G33" s="13"/>
    </row>
    <row r="34" spans="1:7" s="13" customFormat="1" ht="48" x14ac:dyDescent="0.2">
      <c r="A34" s="5" t="s">
        <v>37</v>
      </c>
      <c r="B34" s="5" t="s">
        <v>38</v>
      </c>
      <c r="C34" s="6" t="s">
        <v>87</v>
      </c>
      <c r="D34" s="5" t="s">
        <v>39</v>
      </c>
      <c r="E34" s="5" t="s">
        <v>40</v>
      </c>
      <c r="F34" s="6" t="s">
        <v>88</v>
      </c>
      <c r="G34" s="5" t="s">
        <v>41</v>
      </c>
    </row>
    <row r="35" spans="1:7" x14ac:dyDescent="0.15">
      <c r="A35" s="8" t="s">
        <v>71</v>
      </c>
      <c r="B35" s="14">
        <f>F32</f>
        <v>8289.038461538461</v>
      </c>
      <c r="C35" s="14">
        <f>F14</f>
        <v>11047.25</v>
      </c>
      <c r="D35" s="14">
        <f>C35-B35</f>
        <v>2758.211538461539</v>
      </c>
      <c r="E35" s="14">
        <f>E32</f>
        <v>2516.1957061345865</v>
      </c>
      <c r="F35" s="14">
        <f>E14</f>
        <v>3537.7722656250003</v>
      </c>
      <c r="G35" s="14">
        <f>F35-E35</f>
        <v>1021.5765594904137</v>
      </c>
    </row>
    <row r="37" spans="1:7" x14ac:dyDescent="0.15">
      <c r="A37" s="19" t="s">
        <v>91</v>
      </c>
    </row>
    <row r="38" spans="1:7" ht="27.5" customHeight="1" x14ac:dyDescent="0.15">
      <c r="A38" s="32" t="s">
        <v>101</v>
      </c>
      <c r="B38" s="32"/>
      <c r="C38" s="32"/>
      <c r="D38" s="32"/>
      <c r="E38" s="32"/>
      <c r="F38" s="32"/>
      <c r="G38" s="32"/>
    </row>
    <row r="39" spans="1:7" ht="27" customHeight="1" x14ac:dyDescent="0.15">
      <c r="A39" s="32" t="s">
        <v>99</v>
      </c>
      <c r="B39" s="32"/>
      <c r="C39" s="32"/>
      <c r="D39" s="32"/>
      <c r="E39" s="32"/>
      <c r="F39" s="32"/>
      <c r="G39" s="32"/>
    </row>
    <row r="40" spans="1:7" ht="27" customHeight="1" x14ac:dyDescent="0.15">
      <c r="A40" s="32" t="s">
        <v>100</v>
      </c>
      <c r="B40" s="32"/>
      <c r="C40" s="32"/>
      <c r="D40" s="32"/>
      <c r="E40" s="32"/>
      <c r="F40" s="32"/>
      <c r="G40" s="32"/>
    </row>
    <row r="41" spans="1:7" x14ac:dyDescent="0.15">
      <c r="A41" s="22" t="s">
        <v>92</v>
      </c>
      <c r="B41" s="22"/>
      <c r="C41" s="22"/>
      <c r="D41" s="22"/>
      <c r="E41" s="22"/>
      <c r="F41" s="22"/>
      <c r="G41" s="22"/>
    </row>
    <row r="42" spans="1:7" x14ac:dyDescent="0.15">
      <c r="A42" s="22" t="s">
        <v>94</v>
      </c>
      <c r="B42" s="22"/>
      <c r="C42" s="22"/>
      <c r="D42" s="22"/>
      <c r="E42" s="22"/>
      <c r="F42" s="22"/>
      <c r="G42" s="22"/>
    </row>
    <row r="43" spans="1:7" x14ac:dyDescent="0.15">
      <c r="A43" s="22"/>
      <c r="B43" s="22"/>
      <c r="C43" s="22"/>
      <c r="D43" s="22"/>
      <c r="E43" s="22"/>
      <c r="F43" s="22"/>
      <c r="G43" s="22"/>
    </row>
    <row r="44" spans="1:7" x14ac:dyDescent="0.15">
      <c r="A44" s="22"/>
      <c r="B44" s="22"/>
      <c r="C44" s="22"/>
      <c r="D44" s="22"/>
      <c r="E44" s="22"/>
      <c r="F44" s="22"/>
      <c r="G44" s="22"/>
    </row>
    <row r="45" spans="1:7" x14ac:dyDescent="0.15">
      <c r="A45" s="22"/>
      <c r="B45" s="22"/>
      <c r="C45" s="22"/>
      <c r="D45" s="22"/>
      <c r="E45" s="22"/>
      <c r="F45" s="22"/>
      <c r="G45" s="22"/>
    </row>
  </sheetData>
  <mergeCells count="11">
    <mergeCell ref="A43:G43"/>
    <mergeCell ref="A44:G44"/>
    <mergeCell ref="A45:G45"/>
    <mergeCell ref="A14:C14"/>
    <mergeCell ref="A32:C32"/>
    <mergeCell ref="A16:E16"/>
    <mergeCell ref="A40:G40"/>
    <mergeCell ref="A39:G39"/>
    <mergeCell ref="A38:G38"/>
    <mergeCell ref="A41:G41"/>
    <mergeCell ref="A42:G42"/>
  </mergeCells>
  <conditionalFormatting sqref="A2:E13">
    <cfRule type="expression" dxfId="9" priority="9">
      <formula>MOD(ROW(),2)</formula>
    </cfRule>
  </conditionalFormatting>
  <conditionalFormatting sqref="A19:G31">
    <cfRule type="expression" dxfId="8" priority="7">
      <formula>MOD(ROW(),2)</formula>
    </cfRule>
  </conditionalFormatting>
  <conditionalFormatting sqref="F2:G13">
    <cfRule type="expression" dxfId="7" priority="5">
      <formula>MOD(ROW(),2)</formula>
    </cfRule>
  </conditionalFormatting>
  <conditionalFormatting sqref="H2:H13">
    <cfRule type="expression" dxfId="6" priority="1">
      <formula>MOD(ROW(),2)</formula>
    </cfRule>
  </conditionalFormatting>
  <pageMargins left="0.7" right="0.7" top="0.75" bottom="0.75" header="0.3" footer="0.3"/>
  <pageSetup scale="8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4"/>
  <sheetViews>
    <sheetView workbookViewId="0">
      <selection activeCell="E17" sqref="E17"/>
    </sheetView>
  </sheetViews>
  <sheetFormatPr baseColWidth="10" defaultColWidth="8.83203125" defaultRowHeight="14" x14ac:dyDescent="0.15"/>
  <cols>
    <col min="1" max="1" width="20.5" bestFit="1" customWidth="1"/>
    <col min="2" max="2" width="12.6640625" bestFit="1" customWidth="1"/>
    <col min="3" max="3" width="8.83203125" style="20"/>
  </cols>
  <sheetData>
    <row r="1" spans="1:5" x14ac:dyDescent="0.15">
      <c r="A1" t="s">
        <v>64</v>
      </c>
      <c r="B1" t="s">
        <v>27</v>
      </c>
      <c r="C1" s="20" t="s">
        <v>96</v>
      </c>
      <c r="D1" t="s">
        <v>104</v>
      </c>
      <c r="E1" t="s">
        <v>6</v>
      </c>
    </row>
    <row r="2" spans="1:5" x14ac:dyDescent="0.15">
      <c r="A2" t="s">
        <v>120</v>
      </c>
      <c r="B2" t="s">
        <v>122</v>
      </c>
      <c r="C2" s="20">
        <v>1350</v>
      </c>
      <c r="D2">
        <v>10437718</v>
      </c>
    </row>
    <row r="3" spans="1:5" x14ac:dyDescent="0.15">
      <c r="A3" t="s">
        <v>120</v>
      </c>
      <c r="B3" t="s">
        <v>122</v>
      </c>
      <c r="C3" s="20">
        <v>1350</v>
      </c>
      <c r="D3">
        <v>10437887</v>
      </c>
    </row>
    <row r="4" spans="1:5" x14ac:dyDescent="0.15">
      <c r="A4" t="s">
        <v>120</v>
      </c>
      <c r="B4" t="s">
        <v>122</v>
      </c>
      <c r="C4" s="20">
        <v>1350</v>
      </c>
      <c r="D4">
        <v>10437947</v>
      </c>
    </row>
    <row r="5" spans="1:5" x14ac:dyDescent="0.15">
      <c r="A5" t="s">
        <v>120</v>
      </c>
      <c r="B5" t="s">
        <v>122</v>
      </c>
      <c r="C5" s="20">
        <v>1350</v>
      </c>
      <c r="D5">
        <v>10438021</v>
      </c>
    </row>
    <row r="6" spans="1:5" x14ac:dyDescent="0.15">
      <c r="A6" t="s">
        <v>120</v>
      </c>
      <c r="B6" t="s">
        <v>122</v>
      </c>
      <c r="C6" s="20">
        <v>1350</v>
      </c>
      <c r="D6">
        <v>10438126</v>
      </c>
    </row>
    <row r="7" spans="1:5" x14ac:dyDescent="0.15">
      <c r="A7" t="s">
        <v>120</v>
      </c>
      <c r="B7" t="s">
        <v>122</v>
      </c>
      <c r="C7" s="20">
        <v>1288</v>
      </c>
      <c r="D7">
        <v>10438128</v>
      </c>
    </row>
    <row r="8" spans="1:5" x14ac:dyDescent="0.15">
      <c r="A8" t="s">
        <v>120</v>
      </c>
      <c r="B8" t="s">
        <v>122</v>
      </c>
      <c r="C8" s="20">
        <v>1350</v>
      </c>
      <c r="D8">
        <v>10438256</v>
      </c>
    </row>
    <row r="9" spans="1:5" x14ac:dyDescent="0.15">
      <c r="A9" t="s">
        <v>120</v>
      </c>
      <c r="B9" t="s">
        <v>122</v>
      </c>
      <c r="C9" s="20">
        <v>1288</v>
      </c>
      <c r="D9">
        <v>10438629</v>
      </c>
    </row>
    <row r="10" spans="1:5" x14ac:dyDescent="0.15">
      <c r="A10" t="s">
        <v>120</v>
      </c>
      <c r="B10" t="s">
        <v>122</v>
      </c>
      <c r="C10" s="20">
        <v>1288</v>
      </c>
      <c r="D10">
        <v>10438722</v>
      </c>
    </row>
    <row r="11" spans="1:5" x14ac:dyDescent="0.15">
      <c r="A11" t="s">
        <v>119</v>
      </c>
      <c r="B11" t="s">
        <v>121</v>
      </c>
      <c r="C11" s="20">
        <v>1188</v>
      </c>
      <c r="D11">
        <v>10438789</v>
      </c>
    </row>
    <row r="12" spans="1:5" x14ac:dyDescent="0.15">
      <c r="A12" t="s">
        <v>119</v>
      </c>
      <c r="B12" t="s">
        <v>121</v>
      </c>
      <c r="C12" s="20">
        <v>1188</v>
      </c>
      <c r="D12">
        <v>10438819</v>
      </c>
    </row>
    <row r="13" spans="1:5" x14ac:dyDescent="0.15">
      <c r="A13" t="s">
        <v>120</v>
      </c>
      <c r="B13" t="s">
        <v>122</v>
      </c>
      <c r="C13" s="20">
        <v>1288</v>
      </c>
      <c r="D13">
        <v>10438972</v>
      </c>
    </row>
    <row r="14" spans="1:5" x14ac:dyDescent="0.15">
      <c r="A14" t="s">
        <v>119</v>
      </c>
      <c r="B14" t="s">
        <v>121</v>
      </c>
      <c r="C14" s="20">
        <v>1188</v>
      </c>
      <c r="D14">
        <v>10439225</v>
      </c>
    </row>
    <row r="15" spans="1:5" x14ac:dyDescent="0.15">
      <c r="A15" t="s">
        <v>119</v>
      </c>
      <c r="B15" t="s">
        <v>121</v>
      </c>
      <c r="C15" s="20">
        <v>1188</v>
      </c>
      <c r="D15">
        <v>10439834</v>
      </c>
    </row>
    <row r="16" spans="1:5" x14ac:dyDescent="0.15">
      <c r="A16" t="s">
        <v>119</v>
      </c>
      <c r="B16" t="s">
        <v>121</v>
      </c>
      <c r="C16" s="20">
        <v>1188</v>
      </c>
      <c r="D16">
        <v>10440539</v>
      </c>
    </row>
    <row r="17" spans="1:5" x14ac:dyDescent="0.15">
      <c r="A17" t="s">
        <v>119</v>
      </c>
      <c r="B17" t="s">
        <v>121</v>
      </c>
      <c r="C17" s="20">
        <v>1188</v>
      </c>
      <c r="D17">
        <v>10441265</v>
      </c>
    </row>
    <row r="18" spans="1:5" x14ac:dyDescent="0.15">
      <c r="A18" t="s">
        <v>119</v>
      </c>
      <c r="B18" t="s">
        <v>121</v>
      </c>
      <c r="C18" s="20">
        <v>1188</v>
      </c>
      <c r="D18">
        <v>10441774</v>
      </c>
    </row>
    <row r="19" spans="1:5" x14ac:dyDescent="0.15">
      <c r="A19" t="s">
        <v>119</v>
      </c>
      <c r="B19" t="s">
        <v>121</v>
      </c>
      <c r="C19" s="20">
        <v>1228</v>
      </c>
      <c r="D19">
        <v>10442043</v>
      </c>
    </row>
    <row r="20" spans="1:5" x14ac:dyDescent="0.15">
      <c r="A20" t="s">
        <v>119</v>
      </c>
      <c r="B20" t="s">
        <v>121</v>
      </c>
      <c r="C20" s="20">
        <v>1228</v>
      </c>
      <c r="D20">
        <v>10442184</v>
      </c>
    </row>
    <row r="21" spans="1:5" x14ac:dyDescent="0.15">
      <c r="A21" t="s">
        <v>120</v>
      </c>
      <c r="B21" t="s">
        <v>122</v>
      </c>
      <c r="C21" s="20">
        <v>1388</v>
      </c>
      <c r="D21">
        <v>10442217</v>
      </c>
    </row>
    <row r="22" spans="1:5" x14ac:dyDescent="0.15">
      <c r="A22" t="s">
        <v>119</v>
      </c>
      <c r="B22" t="s">
        <v>121</v>
      </c>
      <c r="C22" s="20">
        <v>1228</v>
      </c>
      <c r="D22">
        <v>10442275</v>
      </c>
    </row>
    <row r="23" spans="1:5" x14ac:dyDescent="0.15">
      <c r="A23" t="s">
        <v>120</v>
      </c>
      <c r="B23" t="s">
        <v>122</v>
      </c>
      <c r="C23" s="20">
        <v>1388</v>
      </c>
      <c r="D23">
        <v>10442299</v>
      </c>
    </row>
    <row r="24" spans="1:5" x14ac:dyDescent="0.15">
      <c r="A24" t="s">
        <v>120</v>
      </c>
      <c r="B24" t="s">
        <v>122</v>
      </c>
      <c r="C24" s="20">
        <v>1328</v>
      </c>
      <c r="D24">
        <v>10442385</v>
      </c>
    </row>
    <row r="25" spans="1:5" x14ac:dyDescent="0.15">
      <c r="A25" t="s">
        <v>119</v>
      </c>
      <c r="B25" t="s">
        <v>121</v>
      </c>
      <c r="C25" s="20">
        <v>1228</v>
      </c>
      <c r="D25">
        <v>10442418</v>
      </c>
    </row>
    <row r="26" spans="1:5" x14ac:dyDescent="0.15">
      <c r="A26" t="s">
        <v>120</v>
      </c>
      <c r="B26" t="s">
        <v>122</v>
      </c>
      <c r="C26" s="20">
        <v>1388</v>
      </c>
      <c r="D26">
        <v>10442472</v>
      </c>
    </row>
    <row r="27" spans="1:5" x14ac:dyDescent="0.15">
      <c r="A27" t="s">
        <v>119</v>
      </c>
      <c r="B27" t="s">
        <v>125</v>
      </c>
      <c r="C27" s="20">
        <v>3749</v>
      </c>
      <c r="D27">
        <v>10441746</v>
      </c>
      <c r="E27" t="s">
        <v>123</v>
      </c>
    </row>
    <row r="28" spans="1:5" x14ac:dyDescent="0.15">
      <c r="A28" t="s">
        <v>119</v>
      </c>
      <c r="B28" t="s">
        <v>125</v>
      </c>
      <c r="C28" s="20">
        <v>7498</v>
      </c>
      <c r="D28">
        <v>10442054</v>
      </c>
      <c r="E28" t="s">
        <v>124</v>
      </c>
    </row>
    <row r="29" spans="1:5" x14ac:dyDescent="0.15">
      <c r="A29" t="s">
        <v>119</v>
      </c>
      <c r="B29" t="s">
        <v>125</v>
      </c>
      <c r="C29" s="20">
        <v>3749</v>
      </c>
      <c r="D29">
        <v>10442594</v>
      </c>
      <c r="E29" t="s">
        <v>126</v>
      </c>
    </row>
    <row r="30" spans="1:5" x14ac:dyDescent="0.15">
      <c r="A30" t="s">
        <v>119</v>
      </c>
      <c r="B30" t="s">
        <v>121</v>
      </c>
      <c r="C30" s="20">
        <v>1349</v>
      </c>
      <c r="D30">
        <v>10441155</v>
      </c>
    </row>
    <row r="31" spans="1:5" x14ac:dyDescent="0.15">
      <c r="A31" t="s">
        <v>119</v>
      </c>
      <c r="B31" t="s">
        <v>121</v>
      </c>
      <c r="C31" s="20">
        <v>1349</v>
      </c>
      <c r="D31">
        <v>10442005</v>
      </c>
    </row>
    <row r="32" spans="1:5" x14ac:dyDescent="0.15">
      <c r="A32" t="s">
        <v>119</v>
      </c>
      <c r="B32" t="s">
        <v>121</v>
      </c>
      <c r="C32" s="20">
        <v>1349</v>
      </c>
      <c r="D32">
        <v>10442314</v>
      </c>
    </row>
    <row r="33" spans="1:4" x14ac:dyDescent="0.15">
      <c r="A33" t="s">
        <v>119</v>
      </c>
      <c r="B33" t="s">
        <v>121</v>
      </c>
      <c r="C33" s="20">
        <v>1399</v>
      </c>
      <c r="D33">
        <v>10442660</v>
      </c>
    </row>
    <row r="34" spans="1:4" x14ac:dyDescent="0.15">
      <c r="A34" t="s">
        <v>119</v>
      </c>
      <c r="B34" t="s">
        <v>121</v>
      </c>
      <c r="C34" s="20">
        <v>1399</v>
      </c>
      <c r="D34">
        <v>10442661</v>
      </c>
    </row>
    <row r="35" spans="1:4" x14ac:dyDescent="0.15">
      <c r="A35" t="s">
        <v>119</v>
      </c>
      <c r="B35" t="s">
        <v>121</v>
      </c>
      <c r="C35" s="20">
        <v>1349</v>
      </c>
      <c r="D35">
        <v>10442667</v>
      </c>
    </row>
    <row r="36" spans="1:4" x14ac:dyDescent="0.15">
      <c r="A36" t="s">
        <v>119</v>
      </c>
      <c r="B36" t="s">
        <v>121</v>
      </c>
      <c r="C36" s="20">
        <v>1399</v>
      </c>
      <c r="D36">
        <v>10442676</v>
      </c>
    </row>
    <row r="37" spans="1:4" x14ac:dyDescent="0.15">
      <c r="A37" t="s">
        <v>119</v>
      </c>
      <c r="B37" t="s">
        <v>121</v>
      </c>
      <c r="C37" s="20">
        <v>1349</v>
      </c>
      <c r="D37">
        <v>10442683</v>
      </c>
    </row>
    <row r="38" spans="1:4" x14ac:dyDescent="0.15">
      <c r="A38" t="s">
        <v>120</v>
      </c>
      <c r="B38" t="s">
        <v>122</v>
      </c>
      <c r="C38" s="20">
        <v>1371.4</v>
      </c>
      <c r="D38">
        <v>10429956</v>
      </c>
    </row>
    <row r="39" spans="1:4" x14ac:dyDescent="0.15">
      <c r="A39" t="s">
        <v>120</v>
      </c>
      <c r="B39" t="s">
        <v>122</v>
      </c>
      <c r="C39" s="20">
        <v>1298</v>
      </c>
      <c r="D39">
        <v>10437609</v>
      </c>
    </row>
    <row r="40" spans="1:4" x14ac:dyDescent="0.15">
      <c r="A40" t="s">
        <v>120</v>
      </c>
      <c r="B40" t="s">
        <v>122</v>
      </c>
      <c r="C40" s="20">
        <v>1298</v>
      </c>
      <c r="D40">
        <v>10437727</v>
      </c>
    </row>
    <row r="41" spans="1:4" x14ac:dyDescent="0.15">
      <c r="A41" t="s">
        <v>120</v>
      </c>
      <c r="B41" t="s">
        <v>122</v>
      </c>
      <c r="C41" s="20">
        <v>1371</v>
      </c>
      <c r="D41">
        <v>10438489</v>
      </c>
    </row>
    <row r="42" spans="1:4" x14ac:dyDescent="0.15">
      <c r="A42" t="s">
        <v>120</v>
      </c>
      <c r="B42" t="s">
        <v>122</v>
      </c>
      <c r="C42" s="20">
        <v>1371.4</v>
      </c>
      <c r="D42">
        <v>10440535</v>
      </c>
    </row>
    <row r="43" spans="1:4" x14ac:dyDescent="0.15">
      <c r="A43" t="s">
        <v>119</v>
      </c>
      <c r="B43" t="s">
        <v>121</v>
      </c>
      <c r="C43" s="20">
        <v>1371.4</v>
      </c>
      <c r="D43">
        <v>10441188</v>
      </c>
    </row>
    <row r="44" spans="1:4" x14ac:dyDescent="0.15">
      <c r="A44" t="s">
        <v>120</v>
      </c>
      <c r="B44" t="s">
        <v>122</v>
      </c>
      <c r="C44" s="20">
        <v>1371.4</v>
      </c>
      <c r="D44">
        <v>10441797</v>
      </c>
    </row>
    <row r="45" spans="1:4" x14ac:dyDescent="0.15">
      <c r="A45" t="s">
        <v>120</v>
      </c>
      <c r="B45" t="s">
        <v>122</v>
      </c>
      <c r="C45" s="20">
        <v>1371.4</v>
      </c>
      <c r="D45">
        <v>10441822</v>
      </c>
    </row>
    <row r="46" spans="1:4" x14ac:dyDescent="0.15">
      <c r="A46" t="s">
        <v>120</v>
      </c>
      <c r="B46" t="s">
        <v>122</v>
      </c>
      <c r="C46" s="20">
        <v>1371.4</v>
      </c>
      <c r="D46">
        <v>10441857</v>
      </c>
    </row>
    <row r="47" spans="1:4" x14ac:dyDescent="0.15">
      <c r="A47" t="s">
        <v>120</v>
      </c>
      <c r="B47" t="s">
        <v>122</v>
      </c>
      <c r="C47" s="20">
        <v>1371.4</v>
      </c>
      <c r="D47">
        <v>10441874</v>
      </c>
    </row>
    <row r="48" spans="1:4" x14ac:dyDescent="0.15">
      <c r="A48" t="s">
        <v>119</v>
      </c>
      <c r="B48" t="s">
        <v>121</v>
      </c>
      <c r="C48" s="20">
        <v>1228</v>
      </c>
      <c r="D48">
        <v>10442481</v>
      </c>
    </row>
    <row r="49" spans="1:4" x14ac:dyDescent="0.15">
      <c r="A49" t="s">
        <v>119</v>
      </c>
      <c r="B49" t="s">
        <v>121</v>
      </c>
      <c r="C49" s="20">
        <v>1371.4</v>
      </c>
    </row>
    <row r="50" spans="1:4" x14ac:dyDescent="0.15">
      <c r="A50" t="s">
        <v>119</v>
      </c>
      <c r="B50" t="s">
        <v>121</v>
      </c>
      <c r="C50" s="20">
        <v>1228</v>
      </c>
    </row>
    <row r="51" spans="1:4" x14ac:dyDescent="0.15">
      <c r="A51" t="s">
        <v>119</v>
      </c>
      <c r="B51" t="s">
        <v>121</v>
      </c>
      <c r="C51" s="20">
        <v>1371.4</v>
      </c>
    </row>
    <row r="52" spans="1:4" x14ac:dyDescent="0.15">
      <c r="A52" t="s">
        <v>119</v>
      </c>
      <c r="B52" t="s">
        <v>121</v>
      </c>
      <c r="C52" s="20">
        <v>1228</v>
      </c>
    </row>
    <row r="53" spans="1:4" x14ac:dyDescent="0.15">
      <c r="A53" t="s">
        <v>119</v>
      </c>
      <c r="B53" t="s">
        <v>121</v>
      </c>
      <c r="C53" s="20">
        <v>1371.4</v>
      </c>
    </row>
    <row r="54" spans="1:4" x14ac:dyDescent="0.15">
      <c r="A54" t="s">
        <v>119</v>
      </c>
      <c r="B54" t="s">
        <v>121</v>
      </c>
      <c r="C54" s="20">
        <v>1228</v>
      </c>
    </row>
    <row r="55" spans="1:4" x14ac:dyDescent="0.15">
      <c r="A55" t="s">
        <v>119</v>
      </c>
      <c r="B55" t="s">
        <v>121</v>
      </c>
      <c r="C55" s="20">
        <v>1299</v>
      </c>
      <c r="D55">
        <v>10332733</v>
      </c>
    </row>
    <row r="56" spans="1:4" x14ac:dyDescent="0.15">
      <c r="A56" t="s">
        <v>119</v>
      </c>
      <c r="B56" t="s">
        <v>121</v>
      </c>
      <c r="C56" s="20">
        <v>1239</v>
      </c>
      <c r="D56">
        <v>10439122</v>
      </c>
    </row>
    <row r="57" spans="1:4" x14ac:dyDescent="0.15">
      <c r="A57" t="s">
        <v>119</v>
      </c>
      <c r="B57" t="s">
        <v>121</v>
      </c>
      <c r="C57" s="20">
        <v>1249</v>
      </c>
      <c r="D57">
        <v>10440313</v>
      </c>
    </row>
    <row r="58" spans="1:4" x14ac:dyDescent="0.15">
      <c r="A58" t="s">
        <v>119</v>
      </c>
      <c r="B58" t="s">
        <v>121</v>
      </c>
      <c r="C58" s="20">
        <v>1239</v>
      </c>
      <c r="D58">
        <v>10441032</v>
      </c>
    </row>
    <row r="59" spans="1:4" x14ac:dyDescent="0.15">
      <c r="A59" t="s">
        <v>119</v>
      </c>
      <c r="B59" t="s">
        <v>121</v>
      </c>
      <c r="C59" s="20">
        <v>1239</v>
      </c>
      <c r="D59">
        <v>10441114</v>
      </c>
    </row>
    <row r="60" spans="1:4" x14ac:dyDescent="0.15">
      <c r="A60" t="s">
        <v>119</v>
      </c>
      <c r="B60" t="s">
        <v>121</v>
      </c>
      <c r="C60" s="20">
        <v>1239</v>
      </c>
      <c r="D60">
        <v>10441915</v>
      </c>
    </row>
    <row r="61" spans="1:4" x14ac:dyDescent="0.15">
      <c r="A61" t="s">
        <v>120</v>
      </c>
      <c r="B61" t="s">
        <v>122</v>
      </c>
      <c r="C61" s="20">
        <v>1349</v>
      </c>
      <c r="D61">
        <v>10438826</v>
      </c>
    </row>
    <row r="62" spans="1:4" x14ac:dyDescent="0.15">
      <c r="A62" t="s">
        <v>120</v>
      </c>
      <c r="B62" t="s">
        <v>122</v>
      </c>
      <c r="C62" s="20">
        <v>1349</v>
      </c>
      <c r="D62">
        <v>10440891</v>
      </c>
    </row>
    <row r="63" spans="1:4" x14ac:dyDescent="0.15">
      <c r="A63" t="s">
        <v>120</v>
      </c>
      <c r="B63" t="s">
        <v>122</v>
      </c>
      <c r="C63" s="20">
        <v>1349</v>
      </c>
      <c r="D63">
        <v>10440901</v>
      </c>
    </row>
    <row r="64" spans="1:4" x14ac:dyDescent="0.15">
      <c r="A64" t="s">
        <v>120</v>
      </c>
      <c r="B64" t="s">
        <v>122</v>
      </c>
      <c r="C64" s="20">
        <v>1349</v>
      </c>
      <c r="D64">
        <v>10441816</v>
      </c>
    </row>
    <row r="65" spans="1:4" x14ac:dyDescent="0.15">
      <c r="A65" t="s">
        <v>120</v>
      </c>
      <c r="B65" t="s">
        <v>122</v>
      </c>
      <c r="C65" s="20">
        <v>1349</v>
      </c>
      <c r="D65">
        <v>10441916</v>
      </c>
    </row>
    <row r="66" spans="1:4" x14ac:dyDescent="0.15">
      <c r="A66" t="s">
        <v>120</v>
      </c>
      <c r="B66" t="s">
        <v>122</v>
      </c>
      <c r="C66" s="20">
        <v>1349</v>
      </c>
      <c r="D66">
        <v>10442128</v>
      </c>
    </row>
    <row r="67" spans="1:4" x14ac:dyDescent="0.15">
      <c r="A67" t="s">
        <v>120</v>
      </c>
      <c r="B67" t="s">
        <v>122</v>
      </c>
      <c r="C67" s="20">
        <v>1349</v>
      </c>
      <c r="D67">
        <v>10442283</v>
      </c>
    </row>
    <row r="68" spans="1:4" x14ac:dyDescent="0.15">
      <c r="A68" t="s">
        <v>120</v>
      </c>
      <c r="B68" t="s">
        <v>122</v>
      </c>
      <c r="C68" s="20">
        <v>1549</v>
      </c>
      <c r="D68">
        <v>10437891</v>
      </c>
    </row>
    <row r="69" spans="1:4" x14ac:dyDescent="0.15">
      <c r="A69" t="s">
        <v>120</v>
      </c>
      <c r="B69" t="s">
        <v>122</v>
      </c>
      <c r="C69" s="20">
        <v>1549</v>
      </c>
      <c r="D69">
        <v>10437893</v>
      </c>
    </row>
    <row r="70" spans="1:4" x14ac:dyDescent="0.15">
      <c r="A70" t="s">
        <v>120</v>
      </c>
      <c r="B70" t="s">
        <v>122</v>
      </c>
      <c r="C70" s="20">
        <v>1549.95</v>
      </c>
      <c r="D70">
        <v>10437894</v>
      </c>
    </row>
    <row r="71" spans="1:4" x14ac:dyDescent="0.15">
      <c r="A71" t="s">
        <v>120</v>
      </c>
      <c r="B71" t="s">
        <v>122</v>
      </c>
      <c r="C71" s="20">
        <v>1549.95</v>
      </c>
      <c r="D71">
        <v>10438974</v>
      </c>
    </row>
    <row r="72" spans="1:4" x14ac:dyDescent="0.15">
      <c r="A72" t="s">
        <v>120</v>
      </c>
      <c r="B72" t="s">
        <v>122</v>
      </c>
      <c r="C72" s="20">
        <v>1549.95</v>
      </c>
      <c r="D72">
        <v>10441025</v>
      </c>
    </row>
    <row r="73" spans="1:4" x14ac:dyDescent="0.15">
      <c r="A73" t="s">
        <v>120</v>
      </c>
      <c r="B73" t="s">
        <v>122</v>
      </c>
      <c r="C73" s="20">
        <v>1499.95</v>
      </c>
      <c r="D73">
        <v>10442109</v>
      </c>
    </row>
    <row r="74" spans="1:4" x14ac:dyDescent="0.15">
      <c r="A74" t="s">
        <v>120</v>
      </c>
      <c r="B74" t="s">
        <v>122</v>
      </c>
      <c r="C74" s="20">
        <v>1499.95</v>
      </c>
      <c r="D74">
        <v>10442339</v>
      </c>
    </row>
  </sheetData>
  <autoFilter ref="A1:E74"/>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activeCell="D2" sqref="D2"/>
    </sheetView>
  </sheetViews>
  <sheetFormatPr baseColWidth="10" defaultColWidth="8.83203125" defaultRowHeight="14" x14ac:dyDescent="0.15"/>
  <cols>
    <col min="1" max="1" width="20" bestFit="1" customWidth="1"/>
    <col min="2" max="2" width="14.5" customWidth="1"/>
    <col min="3" max="3" width="13.6640625" bestFit="1" customWidth="1"/>
    <col min="4" max="4" width="16.6640625" bestFit="1" customWidth="1"/>
    <col min="5" max="5" width="10" customWidth="1"/>
    <col min="6" max="6" width="10.5" customWidth="1"/>
  </cols>
  <sheetData>
    <row r="1" spans="1:6" ht="48" x14ac:dyDescent="0.15">
      <c r="A1" s="17" t="s">
        <v>64</v>
      </c>
      <c r="B1" s="17" t="s">
        <v>27</v>
      </c>
      <c r="C1" s="17" t="s">
        <v>128</v>
      </c>
      <c r="D1" s="17" t="s">
        <v>129</v>
      </c>
      <c r="E1" s="17" t="s">
        <v>89</v>
      </c>
      <c r="F1" s="17" t="s">
        <v>95</v>
      </c>
    </row>
    <row r="2" spans="1:6" x14ac:dyDescent="0.15">
      <c r="A2" s="9" t="s">
        <v>119</v>
      </c>
      <c r="B2" s="9" t="s">
        <v>121</v>
      </c>
      <c r="C2" s="10">
        <f>AVERAGEIF('Fryer Costs'!B:B,B2,'Fryer Costs'!C:C)</f>
        <v>1274.8969696969698</v>
      </c>
      <c r="D2" s="10">
        <v>9820</v>
      </c>
      <c r="E2" s="18">
        <f>1-(C2/D2)</f>
        <v>0.87017342467444303</v>
      </c>
      <c r="F2" s="18">
        <v>0.34</v>
      </c>
    </row>
    <row r="3" spans="1:6" x14ac:dyDescent="0.15">
      <c r="A3" s="9" t="s">
        <v>120</v>
      </c>
      <c r="B3" s="9" t="s">
        <v>122</v>
      </c>
      <c r="C3" s="10">
        <f>AVERAGEIF('Fryer Costs'!B:B,B3,'Fryer Costs'!C:C)</f>
        <v>1381.8959459459459</v>
      </c>
      <c r="D3" s="10">
        <v>2838</v>
      </c>
      <c r="E3" s="18">
        <f t="shared" ref="E3:E4" si="0">1-(C3/D3)</f>
        <v>0.51307401481820092</v>
      </c>
      <c r="F3" s="18">
        <v>0.64</v>
      </c>
    </row>
    <row r="4" spans="1:6" x14ac:dyDescent="0.15">
      <c r="A4" s="9" t="s">
        <v>119</v>
      </c>
      <c r="B4" s="9" t="s">
        <v>125</v>
      </c>
      <c r="C4" s="10">
        <f>AVERAGEIF('Fryer Costs'!B:B,B4,'Fryer Costs'!C:C)</f>
        <v>4998.666666666667</v>
      </c>
      <c r="D4" s="10">
        <v>10199</v>
      </c>
      <c r="E4" s="18">
        <f t="shared" si="0"/>
        <v>0.50988659018858051</v>
      </c>
      <c r="F4" s="18">
        <v>0.02</v>
      </c>
    </row>
    <row r="5" spans="1:6" ht="16" x14ac:dyDescent="0.2">
      <c r="A5" s="23" t="s">
        <v>115</v>
      </c>
      <c r="B5" s="24"/>
      <c r="C5" s="25"/>
      <c r="D5" s="11"/>
      <c r="E5" s="12">
        <f>AVERAGE(C2:C4)</f>
        <v>2551.819860769861</v>
      </c>
      <c r="F5" s="12">
        <f>AVERAGE(D2:D4)</f>
        <v>7619</v>
      </c>
    </row>
    <row r="6" spans="1:6" x14ac:dyDescent="0.15">
      <c r="B6" s="7"/>
      <c r="E6" s="7"/>
    </row>
    <row r="7" spans="1:6" ht="14" customHeight="1" x14ac:dyDescent="0.15">
      <c r="A7" s="29" t="s">
        <v>114</v>
      </c>
      <c r="B7" s="30"/>
      <c r="C7" s="30"/>
      <c r="D7" s="30"/>
      <c r="E7" s="31"/>
      <c r="F7" s="15">
        <f>SUMPRODUCT(E2:E4,F2:F4)</f>
        <v>0.63442406567673082</v>
      </c>
    </row>
    <row r="8" spans="1:6" x14ac:dyDescent="0.15">
      <c r="B8" s="7"/>
      <c r="E8" s="7"/>
    </row>
    <row r="9" spans="1:6" x14ac:dyDescent="0.15">
      <c r="A9" s="19" t="s">
        <v>91</v>
      </c>
    </row>
    <row r="10" spans="1:6" x14ac:dyDescent="0.15">
      <c r="A10" s="32" t="s">
        <v>116</v>
      </c>
      <c r="B10" s="32"/>
      <c r="C10" s="32"/>
      <c r="D10" s="32"/>
      <c r="E10" s="32"/>
      <c r="F10" s="32"/>
    </row>
    <row r="11" spans="1:6" x14ac:dyDescent="0.15">
      <c r="A11" s="32" t="s">
        <v>117</v>
      </c>
      <c r="B11" s="32"/>
      <c r="C11" s="32"/>
      <c r="D11" s="32"/>
      <c r="E11" s="32"/>
      <c r="F11" s="32"/>
    </row>
    <row r="12" spans="1:6" ht="27" customHeight="1" x14ac:dyDescent="0.15">
      <c r="A12" s="32" t="s">
        <v>127</v>
      </c>
      <c r="B12" s="32"/>
      <c r="C12" s="32"/>
      <c r="D12" s="32"/>
      <c r="E12" s="32"/>
      <c r="F12" s="32"/>
    </row>
    <row r="13" spans="1:6" x14ac:dyDescent="0.15">
      <c r="A13" s="22" t="s">
        <v>92</v>
      </c>
      <c r="B13" s="22"/>
      <c r="C13" s="22"/>
      <c r="D13" s="22"/>
      <c r="E13" s="22"/>
      <c r="F13" s="22"/>
    </row>
    <row r="14" spans="1:6" x14ac:dyDescent="0.15">
      <c r="A14" s="22"/>
      <c r="B14" s="22"/>
      <c r="C14" s="22"/>
      <c r="D14" s="22"/>
      <c r="E14" s="22"/>
      <c r="F14" s="22"/>
    </row>
    <row r="15" spans="1:6" x14ac:dyDescent="0.15">
      <c r="A15" s="22"/>
      <c r="B15" s="22"/>
      <c r="C15" s="22"/>
      <c r="D15" s="22"/>
      <c r="E15" s="22"/>
      <c r="F15" s="22"/>
    </row>
    <row r="16" spans="1:6" x14ac:dyDescent="0.15">
      <c r="A16" s="22"/>
      <c r="B16" s="22"/>
      <c r="C16" s="22"/>
      <c r="D16" s="22"/>
      <c r="E16" s="22"/>
      <c r="F16" s="22"/>
    </row>
    <row r="17" spans="1:6" x14ac:dyDescent="0.15">
      <c r="A17" s="22"/>
      <c r="B17" s="22"/>
      <c r="C17" s="22"/>
      <c r="D17" s="22"/>
      <c r="E17" s="22"/>
      <c r="F17" s="22"/>
    </row>
  </sheetData>
  <mergeCells count="10">
    <mergeCell ref="A14:F14"/>
    <mergeCell ref="A15:F15"/>
    <mergeCell ref="A16:F16"/>
    <mergeCell ref="A17:F17"/>
    <mergeCell ref="A5:C5"/>
    <mergeCell ref="A7:E7"/>
    <mergeCell ref="A10:F10"/>
    <mergeCell ref="A11:F11"/>
    <mergeCell ref="A12:F12"/>
    <mergeCell ref="A13:F13"/>
  </mergeCells>
  <conditionalFormatting sqref="A2:C4">
    <cfRule type="expression" dxfId="5" priority="3">
      <formula>MOD(ROW(),2)</formula>
    </cfRule>
  </conditionalFormatting>
  <conditionalFormatting sqref="D2:E4">
    <cfRule type="expression" dxfId="4" priority="2">
      <formula>MOD(ROW(),2)</formula>
    </cfRule>
  </conditionalFormatting>
  <conditionalFormatting sqref="F2:F4">
    <cfRule type="expression" dxfId="3" priority="1">
      <formula>MOD(ROW(),2)</formula>
    </cfRule>
  </conditionalFormatting>
  <pageMargins left="0.7" right="0.7" top="0.75" bottom="0.75" header="0.3" footer="0.3"/>
  <pageSetup scale="8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workbookViewId="0">
      <selection sqref="A1:A1048576"/>
    </sheetView>
  </sheetViews>
  <sheetFormatPr baseColWidth="10" defaultColWidth="8.83203125" defaultRowHeight="14" x14ac:dyDescent="0.15"/>
  <cols>
    <col min="1" max="1" width="20.5" bestFit="1" customWidth="1"/>
    <col min="2" max="2" width="12.6640625" bestFit="1" customWidth="1"/>
    <col min="3" max="3" width="8.83203125" style="20"/>
  </cols>
  <sheetData>
    <row r="1" spans="1:5" x14ac:dyDescent="0.15">
      <c r="A1" t="s">
        <v>64</v>
      </c>
      <c r="B1" t="s">
        <v>27</v>
      </c>
      <c r="C1" s="20" t="s">
        <v>96</v>
      </c>
      <c r="D1" t="s">
        <v>104</v>
      </c>
      <c r="E1" t="s">
        <v>6</v>
      </c>
    </row>
    <row r="2" spans="1:5" x14ac:dyDescent="0.15">
      <c r="A2" t="s">
        <v>103</v>
      </c>
      <c r="B2" t="s">
        <v>102</v>
      </c>
      <c r="C2" s="20">
        <v>5800</v>
      </c>
      <c r="D2">
        <v>10432232</v>
      </c>
      <c r="E2">
        <v>3118</v>
      </c>
    </row>
    <row r="3" spans="1:5" x14ac:dyDescent="0.15">
      <c r="A3" t="s">
        <v>103</v>
      </c>
      <c r="B3" t="s">
        <v>102</v>
      </c>
      <c r="C3" s="20">
        <v>5800</v>
      </c>
      <c r="D3">
        <v>10432233</v>
      </c>
      <c r="E3">
        <v>3058</v>
      </c>
    </row>
    <row r="4" spans="1:5" x14ac:dyDescent="0.15">
      <c r="A4" t="s">
        <v>103</v>
      </c>
      <c r="B4" t="s">
        <v>102</v>
      </c>
      <c r="C4" s="20">
        <v>5800</v>
      </c>
      <c r="D4">
        <v>10437770</v>
      </c>
      <c r="E4">
        <v>3158</v>
      </c>
    </row>
    <row r="5" spans="1:5" x14ac:dyDescent="0.15">
      <c r="A5" t="s">
        <v>103</v>
      </c>
      <c r="B5" t="s">
        <v>102</v>
      </c>
      <c r="C5" s="20">
        <v>6000</v>
      </c>
      <c r="D5">
        <v>10441164</v>
      </c>
      <c r="E5">
        <v>150656</v>
      </c>
    </row>
    <row r="6" spans="1:5" x14ac:dyDescent="0.15">
      <c r="A6" t="s">
        <v>107</v>
      </c>
      <c r="B6" t="s">
        <v>108</v>
      </c>
      <c r="C6" s="20">
        <f>15256.6</f>
        <v>15256.6</v>
      </c>
      <c r="D6">
        <v>10437595</v>
      </c>
      <c r="E6">
        <v>328256</v>
      </c>
    </row>
    <row r="7" spans="1:5" x14ac:dyDescent="0.15">
      <c r="A7" t="s">
        <v>107</v>
      </c>
      <c r="B7" t="s">
        <v>108</v>
      </c>
      <c r="C7" s="20">
        <f>15558.04</f>
        <v>15558.04</v>
      </c>
      <c r="D7">
        <v>10442361</v>
      </c>
      <c r="E7">
        <v>443065</v>
      </c>
    </row>
    <row r="8" spans="1:5" x14ac:dyDescent="0.15">
      <c r="A8" t="s">
        <v>107</v>
      </c>
      <c r="B8" t="s">
        <v>108</v>
      </c>
      <c r="C8" s="20">
        <f>15558.04</f>
        <v>15558.04</v>
      </c>
      <c r="D8">
        <v>10442384</v>
      </c>
      <c r="E8">
        <v>443065</v>
      </c>
    </row>
    <row r="9" spans="1:5" x14ac:dyDescent="0.15">
      <c r="A9" t="s">
        <v>107</v>
      </c>
      <c r="B9" t="s">
        <v>108</v>
      </c>
      <c r="C9" s="21">
        <v>17119</v>
      </c>
      <c r="D9">
        <v>10442213</v>
      </c>
      <c r="E9" t="s">
        <v>113</v>
      </c>
    </row>
    <row r="10" spans="1:5" x14ac:dyDescent="0.15">
      <c r="A10" t="s">
        <v>105</v>
      </c>
      <c r="B10" t="s">
        <v>106</v>
      </c>
      <c r="C10" s="20">
        <f>15778.82</f>
        <v>15778.82</v>
      </c>
      <c r="D10">
        <v>10442495</v>
      </c>
      <c r="E10">
        <v>455832</v>
      </c>
    </row>
    <row r="11" spans="1:5" x14ac:dyDescent="0.15">
      <c r="A11" t="s">
        <v>105</v>
      </c>
      <c r="B11" t="s">
        <v>106</v>
      </c>
      <c r="C11" s="20">
        <v>8250</v>
      </c>
      <c r="D11">
        <v>10441906</v>
      </c>
      <c r="E11">
        <v>411444</v>
      </c>
    </row>
    <row r="12" spans="1:5" x14ac:dyDescent="0.15">
      <c r="A12" t="s">
        <v>105</v>
      </c>
      <c r="B12" t="s">
        <v>106</v>
      </c>
      <c r="C12" s="20">
        <v>5889</v>
      </c>
      <c r="D12">
        <v>10441631</v>
      </c>
    </row>
    <row r="13" spans="1:5" x14ac:dyDescent="0.15">
      <c r="A13" t="s">
        <v>105</v>
      </c>
      <c r="B13" t="s">
        <v>106</v>
      </c>
      <c r="C13" s="20">
        <v>8396</v>
      </c>
      <c r="D13">
        <v>10440534</v>
      </c>
      <c r="E13">
        <v>381890</v>
      </c>
    </row>
    <row r="14" spans="1:5" x14ac:dyDescent="0.15">
      <c r="A14" t="s">
        <v>105</v>
      </c>
      <c r="B14" t="s">
        <v>106</v>
      </c>
      <c r="C14" s="20">
        <v>6100</v>
      </c>
      <c r="D14">
        <v>10433643</v>
      </c>
      <c r="E14">
        <v>300566</v>
      </c>
    </row>
    <row r="15" spans="1:5" x14ac:dyDescent="0.15">
      <c r="A15" t="s">
        <v>107</v>
      </c>
      <c r="B15" t="s">
        <v>110</v>
      </c>
      <c r="C15" s="20">
        <v>8019</v>
      </c>
      <c r="D15">
        <v>10438751</v>
      </c>
      <c r="E15" t="s">
        <v>109</v>
      </c>
    </row>
    <row r="16" spans="1:5" x14ac:dyDescent="0.15">
      <c r="A16" t="s">
        <v>107</v>
      </c>
      <c r="B16" t="s">
        <v>110</v>
      </c>
      <c r="C16" s="20">
        <v>8019</v>
      </c>
      <c r="D16">
        <v>10438752</v>
      </c>
      <c r="E16" t="s">
        <v>111</v>
      </c>
    </row>
    <row r="17" spans="1:5" x14ac:dyDescent="0.15">
      <c r="A17" t="s">
        <v>107</v>
      </c>
      <c r="B17" t="s">
        <v>110</v>
      </c>
      <c r="C17" s="21">
        <v>8019</v>
      </c>
      <c r="D17">
        <v>10440346</v>
      </c>
      <c r="E17" t="s">
        <v>112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4"/>
  <sheetViews>
    <sheetView workbookViewId="0">
      <selection activeCell="G18" sqref="G18"/>
    </sheetView>
  </sheetViews>
  <sheetFormatPr baseColWidth="10" defaultColWidth="8.83203125" defaultRowHeight="14" x14ac:dyDescent="0.15"/>
  <cols>
    <col min="1" max="1" width="26.6640625" customWidth="1"/>
    <col min="2" max="2" width="14.5" customWidth="1"/>
    <col min="3" max="3" width="13.6640625" bestFit="1" customWidth="1"/>
    <col min="4" max="4" width="16.6640625" bestFit="1" customWidth="1"/>
    <col min="5" max="5" width="10" customWidth="1"/>
    <col min="6" max="6" width="10.5" customWidth="1"/>
  </cols>
  <sheetData>
    <row r="1" spans="1:6" ht="48" x14ac:dyDescent="0.15">
      <c r="A1" s="17" t="s">
        <v>64</v>
      </c>
      <c r="B1" s="17" t="s">
        <v>27</v>
      </c>
      <c r="C1" s="17" t="s">
        <v>128</v>
      </c>
      <c r="D1" s="17" t="s">
        <v>129</v>
      </c>
      <c r="E1" s="17" t="s">
        <v>89</v>
      </c>
      <c r="F1" s="17" t="s">
        <v>95</v>
      </c>
    </row>
    <row r="2" spans="1:6" x14ac:dyDescent="0.15">
      <c r="A2" s="9" t="s">
        <v>103</v>
      </c>
      <c r="B2" s="9" t="s">
        <v>102</v>
      </c>
      <c r="C2" s="10">
        <f>AVERAGEIF('Steamer Costs'!B:B,B2,'Steamer Costs'!C:C)</f>
        <v>5850</v>
      </c>
      <c r="D2" s="10">
        <v>15792</v>
      </c>
      <c r="E2" s="18">
        <f>1-(C2/D2)</f>
        <v>0.62955927051671734</v>
      </c>
      <c r="F2" s="18">
        <v>0.33</v>
      </c>
    </row>
    <row r="3" spans="1:6" x14ac:dyDescent="0.15">
      <c r="A3" s="9" t="s">
        <v>105</v>
      </c>
      <c r="B3" s="9" t="s">
        <v>106</v>
      </c>
      <c r="C3" s="10">
        <f>AVERAGEIF('Steamer Costs'!B:B,B3,'Steamer Costs'!C:C)</f>
        <v>8882.7639999999992</v>
      </c>
      <c r="D3" s="10">
        <v>14389</v>
      </c>
      <c r="E3" s="18">
        <f t="shared" ref="E3:E5" si="0">1-(C3/D3)</f>
        <v>0.38266981722148874</v>
      </c>
      <c r="F3" s="18">
        <v>0.4</v>
      </c>
    </row>
    <row r="4" spans="1:6" x14ac:dyDescent="0.15">
      <c r="A4" s="9" t="s">
        <v>107</v>
      </c>
      <c r="B4" s="9" t="s">
        <v>108</v>
      </c>
      <c r="C4" s="10">
        <f>AVERAGEIF('Steamer Costs'!B:B,B4,'Steamer Costs'!C:C)</f>
        <v>15872.92</v>
      </c>
      <c r="D4" s="10">
        <f>36040/2</f>
        <v>18020</v>
      </c>
      <c r="E4" s="18">
        <f t="shared" si="0"/>
        <v>0.11914983351831299</v>
      </c>
      <c r="F4" s="18">
        <v>0.2</v>
      </c>
    </row>
    <row r="5" spans="1:6" x14ac:dyDescent="0.15">
      <c r="A5" s="9" t="s">
        <v>107</v>
      </c>
      <c r="B5" s="9" t="s">
        <v>110</v>
      </c>
      <c r="C5" s="10">
        <f>AVERAGEIF('Steamer Costs'!B:B,B5,'Steamer Costs'!C:C)</f>
        <v>8019</v>
      </c>
      <c r="D5" s="10">
        <v>14590</v>
      </c>
      <c r="E5" s="18">
        <f t="shared" si="0"/>
        <v>0.45037697052775871</v>
      </c>
      <c r="F5" s="18">
        <v>7.0000000000000007E-2</v>
      </c>
    </row>
    <row r="6" spans="1:6" ht="16" x14ac:dyDescent="0.2">
      <c r="A6" s="23" t="s">
        <v>115</v>
      </c>
      <c r="B6" s="24"/>
      <c r="C6" s="25"/>
      <c r="D6" s="11"/>
      <c r="E6" s="12">
        <f>AVERAGE(C2:C5)</f>
        <v>9656.1710000000003</v>
      </c>
      <c r="F6" s="12">
        <f>AVERAGE(D2:D5)</f>
        <v>15697.75</v>
      </c>
    </row>
    <row r="7" spans="1:6" x14ac:dyDescent="0.15">
      <c r="B7" s="7"/>
      <c r="E7" s="7"/>
    </row>
    <row r="8" spans="1:6" ht="14" customHeight="1" x14ac:dyDescent="0.15">
      <c r="A8" s="29" t="s">
        <v>114</v>
      </c>
      <c r="B8" s="30"/>
      <c r="C8" s="30"/>
      <c r="D8" s="30"/>
      <c r="E8" s="31"/>
      <c r="F8" s="15">
        <f>SUMPRODUCT(E2:E5,F2:F5)</f>
        <v>0.41617884079971795</v>
      </c>
    </row>
    <row r="9" spans="1:6" x14ac:dyDescent="0.15">
      <c r="B9" s="7"/>
      <c r="E9" s="7"/>
    </row>
    <row r="10" spans="1:6" x14ac:dyDescent="0.15">
      <c r="A10" s="19" t="s">
        <v>91</v>
      </c>
    </row>
    <row r="11" spans="1:6" x14ac:dyDescent="0.15">
      <c r="A11" s="32" t="s">
        <v>116</v>
      </c>
      <c r="B11" s="32"/>
      <c r="C11" s="32"/>
      <c r="D11" s="32"/>
      <c r="E11" s="32"/>
      <c r="F11" s="32"/>
    </row>
    <row r="12" spans="1:6" x14ac:dyDescent="0.15">
      <c r="A12" s="32" t="s">
        <v>117</v>
      </c>
      <c r="B12" s="32"/>
      <c r="C12" s="32"/>
      <c r="D12" s="32"/>
      <c r="E12" s="32"/>
      <c r="F12" s="32"/>
    </row>
    <row r="13" spans="1:6" ht="27" customHeight="1" x14ac:dyDescent="0.15">
      <c r="A13" s="32" t="s">
        <v>118</v>
      </c>
      <c r="B13" s="32"/>
      <c r="C13" s="32"/>
      <c r="D13" s="32"/>
      <c r="E13" s="32"/>
      <c r="F13" s="32"/>
    </row>
    <row r="14" spans="1:6" x14ac:dyDescent="0.15">
      <c r="A14" s="22" t="s">
        <v>92</v>
      </c>
      <c r="B14" s="22"/>
      <c r="C14" s="22"/>
      <c r="D14" s="22"/>
      <c r="E14" s="22"/>
      <c r="F14" s="22"/>
    </row>
  </sheetData>
  <mergeCells count="6">
    <mergeCell ref="A14:F14"/>
    <mergeCell ref="A6:C6"/>
    <mergeCell ref="A8:E8"/>
    <mergeCell ref="A11:F11"/>
    <mergeCell ref="A12:F12"/>
    <mergeCell ref="A13:F13"/>
  </mergeCells>
  <conditionalFormatting sqref="A2:C5">
    <cfRule type="expression" dxfId="2" priority="4">
      <formula>MOD(ROW(),2)</formula>
    </cfRule>
  </conditionalFormatting>
  <conditionalFormatting sqref="D2:E5">
    <cfRule type="expression" dxfId="1" priority="2">
      <formula>MOD(ROW(),2)</formula>
    </cfRule>
  </conditionalFormatting>
  <conditionalFormatting sqref="F2:F5">
    <cfRule type="expression" dxfId="0" priority="1">
      <formula>MOD(ROW(),2)</formula>
    </cfRule>
  </conditionalFormatting>
  <pageMargins left="0.7" right="0.7" top="0.75" bottom="0.75" header="0.3" footer="0.3"/>
  <pageSetup scale="8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Oven Costs</vt:lpstr>
      <vt:lpstr>Oven Price</vt:lpstr>
      <vt:lpstr>Oven Summary</vt:lpstr>
      <vt:lpstr>Fryer Costs</vt:lpstr>
      <vt:lpstr>Fryer Summary</vt:lpstr>
      <vt:lpstr>Steamer Costs</vt:lpstr>
      <vt:lpstr>Steamer Summary</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Hector Lefbad</dc:creator>
  <cp:lastModifiedBy>Jennifer Holmes</cp:lastModifiedBy>
  <dcterms:created xsi:type="dcterms:W3CDTF">2015-09-25T21:04:27Z</dcterms:created>
  <dcterms:modified xsi:type="dcterms:W3CDTF">2017-12-06T17:50:04Z</dcterms:modified>
</cp:coreProperties>
</file>