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201"/>
  <workbookPr/>
  <mc:AlternateContent xmlns:mc="http://schemas.openxmlformats.org/markup-compatibility/2006">
    <mc:Choice Requires="x15">
      <x15ac:absPath xmlns:x15ac="http://schemas.microsoft.com/office/spreadsheetml/2010/11/ac" url="S:\SHARE\Commercial &amp; Industrial Markets\2013-2014 Business Energy Solutions\Engineering\Records\EE Customer Programs - Workpapers\WPA uploads\Pending\"/>
    </mc:Choice>
  </mc:AlternateContent>
  <bookViews>
    <workbookView xWindow="0" yWindow="0" windowWidth="24000" windowHeight="9730" activeTab="1"/>
  </bookViews>
  <sheets>
    <sheet name="A10" sheetId="1" r:id="rId1"/>
    <sheet name="Inactive Measures" sheetId="2" r:id="rId2"/>
  </sheets>
  <calcPr calcId="171027"/>
</workbook>
</file>

<file path=xl/calcChain.xml><?xml version="1.0" encoding="utf-8"?>
<calcChain xmlns="http://schemas.openxmlformats.org/spreadsheetml/2006/main">
  <c r="P12" i="2" l="1"/>
  <c r="O12" i="2"/>
  <c r="N12" i="2"/>
  <c r="O11" i="2"/>
  <c r="N11" i="2"/>
  <c r="O10" i="2"/>
  <c r="N10" i="2"/>
  <c r="O9" i="2"/>
  <c r="N9" i="2"/>
  <c r="P8" i="2"/>
  <c r="O8" i="2"/>
  <c r="N8" i="2"/>
  <c r="O7" i="2"/>
  <c r="N7" i="2"/>
  <c r="P6" i="2"/>
  <c r="O6" i="2"/>
  <c r="N6" i="2"/>
  <c r="P5" i="2"/>
  <c r="O5" i="2"/>
  <c r="N5" i="2"/>
  <c r="O4" i="2"/>
  <c r="N4" i="2"/>
  <c r="T72" i="1" l="1"/>
  <c r="T71" i="1"/>
  <c r="T70" i="1"/>
  <c r="T69" i="1"/>
  <c r="T68" i="1"/>
  <c r="T67" i="1"/>
  <c r="T66" i="1"/>
  <c r="T65" i="1"/>
  <c r="T64" i="1"/>
  <c r="T63" i="1"/>
  <c r="T62" i="1"/>
  <c r="T61" i="1"/>
  <c r="T60" i="1"/>
  <c r="T59" i="1"/>
  <c r="T58" i="1"/>
  <c r="T57" i="1"/>
  <c r="T56" i="1"/>
  <c r="T55" i="1"/>
  <c r="T54" i="1"/>
  <c r="T53" i="1"/>
  <c r="T52" i="1"/>
  <c r="T51" i="1"/>
  <c r="T50" i="1"/>
  <c r="T49" i="1"/>
  <c r="T48" i="1"/>
  <c r="T47" i="1"/>
  <c r="T46" i="1"/>
  <c r="T41" i="1"/>
  <c r="T40" i="1"/>
  <c r="T34" i="1"/>
  <c r="T33" i="1"/>
  <c r="T73" i="1"/>
  <c r="T32" i="1"/>
  <c r="T31" i="1"/>
  <c r="T30" i="1"/>
  <c r="T29" i="1"/>
  <c r="T28" i="1"/>
  <c r="T27" i="1"/>
  <c r="T26" i="1"/>
  <c r="T25" i="1"/>
  <c r="T24" i="1"/>
  <c r="T21" i="1"/>
  <c r="T20" i="1"/>
  <c r="T19" i="1"/>
  <c r="T18" i="1"/>
  <c r="T17" i="1"/>
  <c r="T16" i="1"/>
  <c r="T15" i="1"/>
  <c r="T14" i="1"/>
  <c r="T13" i="1"/>
  <c r="T12" i="1"/>
  <c r="T11" i="1"/>
  <c r="T10" i="1"/>
  <c r="T9" i="1"/>
  <c r="T8" i="1"/>
  <c r="T7" i="1"/>
  <c r="T6" i="1"/>
  <c r="P14" i="1" l="1"/>
  <c r="P13" i="1"/>
  <c r="P12" i="1"/>
  <c r="N14" i="1"/>
  <c r="N13" i="1"/>
  <c r="N12" i="1"/>
  <c r="W66" i="1" l="1"/>
  <c r="W58" i="1"/>
  <c r="W50" i="1"/>
  <c r="X30" i="1"/>
  <c r="X21" i="1"/>
  <c r="X14" i="1"/>
  <c r="X13" i="1"/>
  <c r="X72" i="1"/>
  <c r="W72" i="1"/>
  <c r="V72" i="1"/>
  <c r="X71" i="1"/>
  <c r="W71" i="1"/>
  <c r="V71" i="1"/>
  <c r="X70" i="1"/>
  <c r="W70" i="1"/>
  <c r="V70" i="1"/>
  <c r="X69" i="1"/>
  <c r="W69" i="1"/>
  <c r="V69" i="1"/>
  <c r="X68" i="1"/>
  <c r="W68" i="1"/>
  <c r="V68" i="1"/>
  <c r="X67" i="1"/>
  <c r="W67" i="1"/>
  <c r="V67" i="1"/>
  <c r="X65" i="1"/>
  <c r="W65" i="1"/>
  <c r="V65" i="1"/>
  <c r="X64" i="1"/>
  <c r="W64" i="1"/>
  <c r="V64" i="1"/>
  <c r="X63" i="1"/>
  <c r="W63" i="1"/>
  <c r="V63" i="1"/>
  <c r="X62" i="1"/>
  <c r="W62" i="1"/>
  <c r="V62" i="1"/>
  <c r="X61" i="1"/>
  <c r="W61" i="1"/>
  <c r="V61" i="1"/>
  <c r="X60" i="1"/>
  <c r="W60" i="1"/>
  <c r="V60" i="1"/>
  <c r="X59" i="1"/>
  <c r="W59" i="1"/>
  <c r="V59" i="1"/>
  <c r="X57" i="1"/>
  <c r="W57" i="1"/>
  <c r="V57" i="1"/>
  <c r="X56" i="1"/>
  <c r="W56" i="1"/>
  <c r="V56" i="1"/>
  <c r="X55" i="1"/>
  <c r="W55" i="1"/>
  <c r="V55" i="1"/>
  <c r="X54" i="1"/>
  <c r="W54" i="1"/>
  <c r="V54" i="1"/>
  <c r="X53" i="1"/>
  <c r="W53" i="1"/>
  <c r="V53" i="1"/>
  <c r="X52" i="1"/>
  <c r="W52" i="1"/>
  <c r="V52" i="1"/>
  <c r="X51" i="1"/>
  <c r="W51" i="1"/>
  <c r="V51" i="1"/>
  <c r="X49" i="1"/>
  <c r="W49" i="1"/>
  <c r="V49" i="1"/>
  <c r="X48" i="1"/>
  <c r="W48" i="1"/>
  <c r="V48" i="1"/>
  <c r="X47" i="1"/>
  <c r="W47" i="1"/>
  <c r="V47" i="1"/>
  <c r="X46" i="1"/>
  <c r="W46" i="1"/>
  <c r="V46" i="1"/>
  <c r="X41" i="1"/>
  <c r="W41" i="1"/>
  <c r="V41" i="1"/>
  <c r="X40" i="1"/>
  <c r="W40" i="1"/>
  <c r="V40" i="1"/>
  <c r="X34" i="1"/>
  <c r="W34" i="1"/>
  <c r="V34" i="1"/>
  <c r="X33" i="1"/>
  <c r="W33" i="1"/>
  <c r="V33" i="1"/>
  <c r="X73" i="1"/>
  <c r="W73" i="1"/>
  <c r="V73" i="1"/>
  <c r="X32" i="1"/>
  <c r="W32" i="1"/>
  <c r="V32" i="1"/>
  <c r="W29" i="1"/>
  <c r="X28" i="1"/>
  <c r="W28" i="1"/>
  <c r="V28" i="1"/>
  <c r="X27" i="1"/>
  <c r="W27" i="1"/>
  <c r="V27" i="1"/>
  <c r="X26" i="1"/>
  <c r="W26" i="1"/>
  <c r="V26" i="1"/>
  <c r="X25" i="1"/>
  <c r="W25" i="1"/>
  <c r="V25" i="1"/>
  <c r="X24" i="1"/>
  <c r="W24" i="1"/>
  <c r="V24" i="1"/>
  <c r="X20" i="1"/>
  <c r="W20" i="1"/>
  <c r="V20" i="1"/>
  <c r="X19" i="1"/>
  <c r="W19" i="1"/>
  <c r="V19" i="1"/>
  <c r="X18" i="1"/>
  <c r="W18" i="1"/>
  <c r="V18" i="1"/>
  <c r="X17" i="1"/>
  <c r="W17" i="1"/>
  <c r="V17" i="1"/>
  <c r="X16" i="1"/>
  <c r="W16" i="1"/>
  <c r="V16" i="1"/>
  <c r="X15" i="1"/>
  <c r="W15" i="1"/>
  <c r="V15" i="1"/>
  <c r="X12" i="1"/>
  <c r="W12" i="1"/>
  <c r="V12" i="1"/>
  <c r="X11" i="1"/>
  <c r="W11" i="1"/>
  <c r="V11" i="1"/>
  <c r="X10" i="1"/>
  <c r="W10" i="1"/>
  <c r="V10" i="1"/>
  <c r="X9" i="1"/>
  <c r="W9" i="1"/>
  <c r="V9" i="1"/>
  <c r="X8" i="1"/>
  <c r="W8" i="1"/>
  <c r="V8" i="1"/>
  <c r="X7" i="1"/>
  <c r="W7" i="1"/>
  <c r="V7" i="1"/>
  <c r="W6" i="1"/>
  <c r="P11" i="1"/>
  <c r="P10" i="1"/>
  <c r="P9" i="1"/>
  <c r="P8" i="1"/>
  <c r="P7" i="1"/>
  <c r="P6" i="1"/>
  <c r="O6" i="1"/>
  <c r="N11" i="1"/>
  <c r="N10" i="1"/>
  <c r="N9" i="1"/>
  <c r="N8" i="1"/>
  <c r="N7" i="1"/>
  <c r="N6" i="1"/>
  <c r="O12" i="1"/>
  <c r="O72" i="1"/>
  <c r="N72" i="1"/>
  <c r="O71" i="1"/>
  <c r="N71" i="1"/>
  <c r="P70" i="1"/>
  <c r="O70" i="1"/>
  <c r="N70" i="1"/>
  <c r="P69" i="1"/>
  <c r="O69" i="1"/>
  <c r="N69" i="1"/>
  <c r="P68" i="1"/>
  <c r="O68" i="1"/>
  <c r="N68" i="1"/>
  <c r="P67" i="1"/>
  <c r="O67" i="1"/>
  <c r="N67" i="1"/>
  <c r="P66" i="1"/>
  <c r="O66" i="1"/>
  <c r="N66" i="1"/>
  <c r="P65" i="1"/>
  <c r="O65" i="1"/>
  <c r="N65" i="1"/>
  <c r="O64" i="1"/>
  <c r="N64" i="1"/>
  <c r="P63" i="1"/>
  <c r="O63" i="1"/>
  <c r="N63" i="1"/>
  <c r="P62" i="1"/>
  <c r="O62" i="1"/>
  <c r="N62" i="1"/>
  <c r="P61" i="1"/>
  <c r="O61" i="1"/>
  <c r="N61" i="1"/>
  <c r="O60" i="1"/>
  <c r="N60" i="1"/>
  <c r="O59" i="1"/>
  <c r="N59" i="1"/>
  <c r="O58" i="1"/>
  <c r="N58" i="1"/>
  <c r="O57" i="1"/>
  <c r="N57" i="1"/>
  <c r="P56" i="1"/>
  <c r="O56" i="1"/>
  <c r="N56" i="1"/>
  <c r="P55" i="1"/>
  <c r="O55" i="1"/>
  <c r="N55" i="1"/>
  <c r="P54" i="1"/>
  <c r="O54" i="1"/>
  <c r="N54" i="1"/>
  <c r="O53" i="1"/>
  <c r="N53" i="1"/>
  <c r="O52" i="1"/>
  <c r="N52" i="1"/>
  <c r="P51" i="1"/>
  <c r="O51" i="1"/>
  <c r="N51" i="1"/>
  <c r="O50" i="1"/>
  <c r="N50" i="1"/>
  <c r="P49" i="1"/>
  <c r="O49" i="1"/>
  <c r="N49" i="1"/>
  <c r="P48" i="1"/>
  <c r="O48" i="1"/>
  <c r="N48" i="1"/>
  <c r="P47" i="1"/>
  <c r="O47" i="1"/>
  <c r="N47" i="1"/>
  <c r="P46" i="1"/>
  <c r="O46" i="1"/>
  <c r="N46" i="1"/>
  <c r="P41" i="1"/>
  <c r="P40" i="1"/>
  <c r="M23" i="1"/>
  <c r="X23" i="1" s="1"/>
  <c r="L23" i="1"/>
  <c r="W23" i="1" s="1"/>
  <c r="K23" i="1"/>
  <c r="V23" i="1" s="1"/>
  <c r="M22" i="1"/>
  <c r="L22" i="1"/>
  <c r="K22" i="1"/>
  <c r="I23" i="1"/>
  <c r="T23" i="1" s="1"/>
  <c r="I22" i="1"/>
  <c r="T22" i="1" s="1"/>
  <c r="P34" i="1"/>
  <c r="O34" i="1"/>
  <c r="N34" i="1"/>
  <c r="O33" i="1"/>
  <c r="N33" i="1"/>
  <c r="O73" i="1"/>
  <c r="N73" i="1"/>
  <c r="O32" i="1"/>
  <c r="N32" i="1"/>
  <c r="P31" i="1"/>
  <c r="O31" i="1"/>
  <c r="N31" i="1"/>
  <c r="P30" i="1"/>
  <c r="O30" i="1"/>
  <c r="N30" i="1"/>
  <c r="P29" i="1"/>
  <c r="O29" i="1"/>
  <c r="N29" i="1"/>
  <c r="O28" i="1"/>
  <c r="N28" i="1"/>
  <c r="O27" i="1"/>
  <c r="N27" i="1"/>
  <c r="O26" i="1"/>
  <c r="N26" i="1"/>
  <c r="P25" i="1"/>
  <c r="O25" i="1"/>
  <c r="N25" i="1"/>
  <c r="P24" i="1"/>
  <c r="O24" i="1"/>
  <c r="N24" i="1"/>
  <c r="P21" i="1"/>
  <c r="O21" i="1"/>
  <c r="N21" i="1"/>
  <c r="P20" i="1"/>
  <c r="O20" i="1"/>
  <c r="N20" i="1"/>
  <c r="O19" i="1"/>
  <c r="N19" i="1"/>
  <c r="O18" i="1"/>
  <c r="N18" i="1"/>
  <c r="P17" i="1"/>
  <c r="O17" i="1"/>
  <c r="N17" i="1"/>
  <c r="P16" i="1"/>
  <c r="O16" i="1"/>
  <c r="N16" i="1"/>
  <c r="P15" i="1"/>
  <c r="O15" i="1"/>
  <c r="N15" i="1"/>
  <c r="O11" i="1"/>
  <c r="O10" i="1"/>
  <c r="O9" i="1"/>
  <c r="O8" i="1"/>
  <c r="O7" i="1"/>
  <c r="V6" i="1" l="1"/>
  <c r="X6" i="1"/>
  <c r="X22" i="1"/>
  <c r="V30" i="1"/>
  <c r="V22" i="1"/>
  <c r="W30" i="1"/>
  <c r="W22" i="1"/>
  <c r="V14" i="1"/>
  <c r="W14" i="1"/>
  <c r="X50" i="1"/>
  <c r="X58" i="1"/>
  <c r="X66" i="1"/>
  <c r="V50" i="1"/>
  <c r="V58" i="1"/>
  <c r="V66" i="1"/>
  <c r="V29" i="1"/>
  <c r="X29" i="1"/>
  <c r="V13" i="1"/>
  <c r="V21" i="1"/>
  <c r="W13" i="1"/>
  <c r="W21" i="1"/>
  <c r="R75" i="1"/>
  <c r="N22" i="1"/>
  <c r="O22" i="1"/>
  <c r="N23" i="1"/>
  <c r="O23" i="1"/>
  <c r="O13" i="1"/>
  <c r="O14" i="1"/>
  <c r="W75" i="1" l="1"/>
  <c r="X75" i="1"/>
  <c r="T75" i="1"/>
  <c r="V75" i="1"/>
</calcChain>
</file>

<file path=xl/sharedStrings.xml><?xml version="1.0" encoding="utf-8"?>
<sst xmlns="http://schemas.openxmlformats.org/spreadsheetml/2006/main" count="395" uniqueCount="148">
  <si>
    <t>Direct Install Measures</t>
  </si>
  <si>
    <t>CMHP</t>
  </si>
  <si>
    <t>Me. #</t>
  </si>
  <si>
    <t>Measure</t>
  </si>
  <si>
    <t>Unit Type</t>
  </si>
  <si>
    <t>Energy Source Verification</t>
  </si>
  <si>
    <t>Measure ID</t>
  </si>
  <si>
    <t>EUL</t>
  </si>
  <si>
    <t>Amount</t>
  </si>
  <si>
    <t>Incentive/Rebate/Unit ($)</t>
  </si>
  <si>
    <t>Gross Savings kWh per Unit</t>
  </si>
  <si>
    <t>Gross Savings kW per Unit</t>
  </si>
  <si>
    <t>Gross Savings Therms</t>
  </si>
  <si>
    <t>PER TON</t>
  </si>
  <si>
    <t>DEER 2017</t>
  </si>
  <si>
    <t>Res-DuctSeal-HighToLow-wtd</t>
  </si>
  <si>
    <t>Res-DuctSeal-MedToLow-wtd</t>
  </si>
  <si>
    <t>AC Diagnostic CZ 07</t>
  </si>
  <si>
    <t>Res-RCA-wtd</t>
  </si>
  <si>
    <t>AC Diagnostic CZ 10</t>
  </si>
  <si>
    <t>AC Diagnostic CZ 14</t>
  </si>
  <si>
    <t>Thermostatic Shower Start</t>
  </si>
  <si>
    <t>Unit</t>
  </si>
  <si>
    <t>Res-ShwrFlowRes-Gas</t>
  </si>
  <si>
    <t>Faucet Aerator - 0.5GPM, Bathroom</t>
  </si>
  <si>
    <t>Res-FaucetAerLav-Gas-0.5</t>
  </si>
  <si>
    <t>Faucet Aerator - 1.5GPM, Kitchen</t>
  </si>
  <si>
    <t>Res-FaucetAerKit-Gas-1.5</t>
  </si>
  <si>
    <t>Low Flow Showerheads-Gas</t>
  </si>
  <si>
    <t>Res-ShowerHd-Gas-1.5</t>
  </si>
  <si>
    <t>Vending Machine Controller (Cold Drink)</t>
  </si>
  <si>
    <t>Per Machine</t>
  </si>
  <si>
    <t>Workpaper</t>
  </si>
  <si>
    <t>NA</t>
  </si>
  <si>
    <t>Central AC Brushless Fan Motor replacing Permanent Split Capacitor (PSC) Motor CZ 07</t>
  </si>
  <si>
    <t>Per Ton</t>
  </si>
  <si>
    <t>Disposition letter</t>
  </si>
  <si>
    <t>Central AC Brushless Fan Motor replacing Permanent Split Capacitor (PSC) Motor CZ 10</t>
  </si>
  <si>
    <t>Central AC Brushless Fan Motor replacing Permanent Split Capacitor (PSC) Motor CZ 14</t>
  </si>
  <si>
    <t>HVAC Upgrade EFC CZ 07</t>
  </si>
  <si>
    <t>Per System</t>
  </si>
  <si>
    <t>Robert Mowris</t>
  </si>
  <si>
    <t>HVAC Upgrade EFC CZ 10</t>
  </si>
  <si>
    <t>HVAC Upgrade EFC CZ 14</t>
  </si>
  <si>
    <t>Interior LED fixture (18 Watt)</t>
  </si>
  <si>
    <t>R-In-LEDFixt-3(18w)-dWP35</t>
  </si>
  <si>
    <t>Exterior LED fixture (13 Watt)</t>
  </si>
  <si>
    <t>Per Fixture</t>
  </si>
  <si>
    <t>SDGE</t>
  </si>
  <si>
    <t>Exterior LED fixture (13 Watt) - Common Area</t>
  </si>
  <si>
    <t>Interior LED fixture (18 Watt) - Common Area</t>
  </si>
  <si>
    <t>R-InCmn-LED-PAR30(18w)-dWP43</t>
  </si>
  <si>
    <t>LED A-lamp 7 Watt - Dwelling Unit</t>
  </si>
  <si>
    <t>Lamp</t>
  </si>
  <si>
    <t>LED A-lamp 11 Watt - Dwelling Unit</t>
  </si>
  <si>
    <t>LED A-lamp 13 Watt - Dwelling Unit</t>
  </si>
  <si>
    <t>LED A-lamp 11 Watt - Indoor Common Area</t>
  </si>
  <si>
    <t>LED A-lamp 11 Watt - Outdoor Common Area</t>
  </si>
  <si>
    <t>LED A-lamp 13 Watt - Indoor Common Area</t>
  </si>
  <si>
    <t>LED A-lamp 13 Watt - Outdoor Common Area</t>
  </si>
  <si>
    <t>Variable speed pool pump</t>
  </si>
  <si>
    <t>pump</t>
  </si>
  <si>
    <t>LED pool and spa lighting</t>
  </si>
  <si>
    <t>TBD</t>
  </si>
  <si>
    <t>LED Screw-in PAR30 12 Watt - Common Area</t>
  </si>
  <si>
    <t>R-InCmn-LED-PAR30(12w)-dWP29</t>
  </si>
  <si>
    <t>LED Screw-in PAR30 12 Watt - Interior Dwelling Units</t>
  </si>
  <si>
    <t>R-In-LED-PAR30(12w)-dWP29</t>
  </si>
  <si>
    <t>Evaporative coolers (CZ 14+)</t>
  </si>
  <si>
    <t>D03-405</t>
  </si>
  <si>
    <t>Ext LED 4W landscape lighting (26W basecase)</t>
  </si>
  <si>
    <t>Tankless water heaters (0.92EF, 40g replace)</t>
  </si>
  <si>
    <t>unit</t>
  </si>
  <si>
    <t>RG-WtrHt-SmlInst-Gas-150kBtuh-lt2G-0p92EF-40g</t>
  </si>
  <si>
    <t>Tankless water heaters (0.92EF, &gt;40g replace)</t>
  </si>
  <si>
    <t>RG-WtrHt-SmlInst-Gas-150kBtuh-lt2G-0p92EF</t>
  </si>
  <si>
    <t>R19-R38 attic insulation</t>
  </si>
  <si>
    <t>Sq. Ft.</t>
  </si>
  <si>
    <t>R-11-R38 attic insulation-sq ft</t>
  </si>
  <si>
    <t>R 0-R38 attic insulation</t>
  </si>
  <si>
    <t>Knee Wall Insulation R19</t>
  </si>
  <si>
    <t>Duct replacement (HighReduction Duct Seal)</t>
  </si>
  <si>
    <t>Per ton</t>
  </si>
  <si>
    <t>Single duct returns w/ duct seal (HighRed Duct Seal)</t>
  </si>
  <si>
    <t>Air seal - no AC</t>
  </si>
  <si>
    <t>home</t>
  </si>
  <si>
    <t>Air seal - with AC</t>
  </si>
  <si>
    <t>Window replacment - West (single pane to double pane)</t>
  </si>
  <si>
    <t>Area-100Win</t>
  </si>
  <si>
    <t>Window replacment - South (single pane to double pane)</t>
  </si>
  <si>
    <t>AC upgrade - 16 SEER</t>
  </si>
  <si>
    <t>RE-HV-ResAC-16S</t>
  </si>
  <si>
    <t>AC upgrade - 16 SEER (common area)</t>
  </si>
  <si>
    <t>NE-HVAC-airAC-Split-45to55kBtuh-16p0seer</t>
  </si>
  <si>
    <t>Heat pump upgrade - 16 SEER</t>
  </si>
  <si>
    <t>RE-HV-ResHP-16p0S-8p4H</t>
  </si>
  <si>
    <t>Furnace upgrade (AFUE 92+)</t>
  </si>
  <si>
    <t>Per kBTUh</t>
  </si>
  <si>
    <t>Res-GasFurnace-AFUE92</t>
  </si>
  <si>
    <t>Furnace upgrade (AFUE 96+)</t>
  </si>
  <si>
    <t>Res-GasFurnace-AFUE96</t>
  </si>
  <si>
    <t>LED 2x2 fixtures/retrofits (residence)</t>
  </si>
  <si>
    <t>LED 2x4 fixtures/retrofits (residence)</t>
  </si>
  <si>
    <t>2x2 LED retrofit (40-60 watts) - Common Area</t>
  </si>
  <si>
    <t>2x4 LED retrofit (40-60 watts) - Common Area</t>
  </si>
  <si>
    <t>Exterior LED fixture (28 Watt) - Common Area</t>
  </si>
  <si>
    <t>C-Out-LEDFixt-Ext(28w)-dwP52</t>
  </si>
  <si>
    <t>Exterior LED fixture (43 Watt) - Common Area</t>
  </si>
  <si>
    <t>R-Out-LEDFixt-Ext-2(43w)-dWP162-dWC107 / C-Out-LEDFixt-Ext(43w)-dwP52</t>
  </si>
  <si>
    <t>Exterior LED fixture (52 Watt) - Common Area</t>
  </si>
  <si>
    <t>R-Out-LEDFixt-Ext(52w)-dWP153-dWC98 / C-Out-LEDFixt-Ext(54w)-dwP84</t>
  </si>
  <si>
    <t>Refrigerator</t>
  </si>
  <si>
    <t>RE-RefgFrz-BM-TTD_Large-Tier2</t>
  </si>
  <si>
    <t>Clothes washer (ES Tier 2 or higher)</t>
  </si>
  <si>
    <t>RB-Appl-EffCW-med-Tier2-Front</t>
  </si>
  <si>
    <t>Smart programmable thermostat</t>
  </si>
  <si>
    <t>Commercial HE clothes washer-Common Area</t>
  </si>
  <si>
    <t>2015-16 MFEER</t>
  </si>
  <si>
    <t>Central System natual Gas  water heaters</t>
  </si>
  <si>
    <t>Cental System natural Gas boilers</t>
  </si>
  <si>
    <t>Boiler controllers</t>
  </si>
  <si>
    <t>Occupancy sensor</t>
  </si>
  <si>
    <t>Energy start Certified Led MR replacement lamps</t>
  </si>
  <si>
    <t>TOTAL</t>
  </si>
  <si>
    <t>Tier-2 smartstrip power strip (2x product)</t>
  </si>
  <si>
    <t>Tier-2 smartstrip power strip (3x product)</t>
  </si>
  <si>
    <t>Duct Test and Seal HighLeakage CZ 07</t>
  </si>
  <si>
    <t>Duct Test and Seal HighLeakage CZ 10</t>
  </si>
  <si>
    <t>Duct Test and Seal HighLeakage CZ 14</t>
  </si>
  <si>
    <t>Duct Test and Seal MedLeakage CZ 07</t>
  </si>
  <si>
    <t>Duct Test and Seal MedLeakage CZ 10</t>
  </si>
  <si>
    <t>Duct Test and Seal MedLeakage CZ 14</t>
  </si>
  <si>
    <t>Inactive Measures</t>
  </si>
  <si>
    <t>$/kW</t>
  </si>
  <si>
    <t>$/kwh</t>
  </si>
  <si>
    <t>$/Thm</t>
  </si>
  <si>
    <t>Quantities</t>
  </si>
  <si>
    <t>*Incentive levels and measures offerings are subject to change as they are tied to the Company's Energy Efficiency Residential Rebate Programs (i.e., measure quantities above are not binding to that quanitity and be exceeded or not exceeded; this is for forecast purposes with energy savings).  Measure costs shall be renegotiated on an as-needed basis as determined by Company, to include measure costs, incentive levels, and measure offerings with a written authorization to include an email communication from a Program Supervisor or Manager at the Company.</t>
  </si>
  <si>
    <t xml:space="preserve">$/kWh DTS / AC Service - Costs are allocated to kWh/Therms on a pro rata basis </t>
  </si>
  <si>
    <t>for the DTS and AC services, as done by SCE/SCG when allocating costs for electric/therm savings</t>
  </si>
  <si>
    <t>The allocation ratio is 25/75%</t>
  </si>
  <si>
    <t>Total Savings kWh</t>
  </si>
  <si>
    <t>Total Savings kW</t>
  </si>
  <si>
    <t>Total Savings Therms</t>
  </si>
  <si>
    <t>2017 Measure Subtotals</t>
  </si>
  <si>
    <t>Total Energy Savings</t>
  </si>
  <si>
    <t>SCHEDULE B - ATTACHMENT 10 Figures (CMHP)</t>
  </si>
  <si>
    <t>Customer Co-pay Measures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</si>
</sst>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quot;$&quot;#,##0.00"/>
    <numFmt numFmtId="165" formatCode="&quot;$&quot;#,##0"/>
    <numFmt numFmtId="166" formatCode="0.0"/>
  </numFmts>
  <fonts count="10" x14ac:knownFonts="1">
    <font>
      <sz val="10"/>
      <color rgb="FF000000"/>
      <name val="Arial"/>
    </font>
    <font>
      <sz val="11"/>
      <color rgb="FF000000"/>
      <name val="Calibri"/>
      <family val="2"/>
    </font>
    <font>
      <sz val="10"/>
      <name val="Arial"/>
      <family val="2"/>
    </font>
    <font>
      <sz val="11"/>
      <color rgb="FFFFFFFF"/>
      <name val="Calibri"/>
      <family val="2"/>
    </font>
    <font>
      <b/>
      <sz val="11"/>
      <color rgb="FF000000"/>
      <name val="Calibri"/>
      <family val="2"/>
    </font>
    <font>
      <b/>
      <sz val="11"/>
      <color rgb="FFFFFFFF"/>
      <name val="Calibri"/>
      <family val="2"/>
    </font>
    <font>
      <sz val="10"/>
      <color rgb="FF000000"/>
      <name val="Arial"/>
      <family val="2"/>
    </font>
    <font>
      <sz val="9"/>
      <color rgb="FF000000"/>
      <name val="Calibri"/>
      <family val="2"/>
    </font>
    <font>
      <sz val="10"/>
      <color rgb="FF000000"/>
      <name val="Calibri"/>
      <family val="2"/>
    </font>
    <font>
      <sz val="11"/>
      <color rgb="FF1F497D"/>
      <name val="Calibri"/>
      <family val="2"/>
      <scheme val="minor"/>
    </font>
  </fonts>
  <fills count="13">
    <fill>
      <patternFill patternType="none"/>
    </fill>
    <fill>
      <patternFill patternType="gray125"/>
    </fill>
    <fill>
      <patternFill patternType="solid">
        <fgColor rgb="FF000000"/>
        <bgColor rgb="FF000000"/>
      </patternFill>
    </fill>
    <fill>
      <patternFill patternType="solid">
        <fgColor rgb="FFFFFFFF"/>
        <bgColor rgb="FFFFFFFF"/>
      </patternFill>
    </fill>
    <fill>
      <patternFill patternType="solid">
        <fgColor rgb="FFFF9900"/>
        <bgColor rgb="FFFF9900"/>
      </patternFill>
    </fill>
    <fill>
      <patternFill patternType="solid">
        <fgColor rgb="FF0000FF"/>
        <bgColor rgb="FF0000FF"/>
      </patternFill>
    </fill>
    <fill>
      <patternFill patternType="solid">
        <fgColor rgb="FFD9D9D9"/>
        <bgColor rgb="FFD9D9D9"/>
      </patternFill>
    </fill>
    <fill>
      <patternFill patternType="solid">
        <fgColor rgb="FFEFEFEF"/>
        <bgColor rgb="FFEFEFEF"/>
      </patternFill>
    </fill>
    <fill>
      <patternFill patternType="solid">
        <fgColor rgb="FF999999"/>
        <bgColor rgb="FF999999"/>
      </patternFill>
    </fill>
    <fill>
      <patternFill patternType="solid">
        <fgColor rgb="FFFFFF00"/>
        <bgColor indexed="64"/>
      </patternFill>
    </fill>
    <fill>
      <patternFill patternType="solid">
        <fgColor theme="0" tint="-4.9989318521683403E-2"/>
        <bgColor indexed="64"/>
      </patternFill>
    </fill>
    <fill>
      <patternFill patternType="solid">
        <fgColor rgb="FFFFFF00"/>
        <bgColor rgb="FFD0CECE"/>
      </patternFill>
    </fill>
    <fill>
      <patternFill patternType="solid">
        <fgColor rgb="FFFFFF00"/>
        <bgColor rgb="FFD9D9D9"/>
      </patternFill>
    </fill>
  </fills>
  <borders count="33">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style="thin">
        <color rgb="FF000000"/>
      </left>
      <right style="thin">
        <color rgb="FF000000"/>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top/>
      <bottom/>
      <diagonal/>
    </border>
    <border>
      <left style="thin">
        <color indexed="64"/>
      </left>
      <right style="thin">
        <color rgb="FF000000"/>
      </right>
      <top style="thin">
        <color indexed="64"/>
      </top>
      <bottom/>
      <diagonal/>
    </border>
    <border>
      <left style="thin">
        <color rgb="FF000000"/>
      </left>
      <right style="thin">
        <color rgb="FF000000"/>
      </right>
      <top style="thin">
        <color indexed="64"/>
      </top>
      <bottom/>
      <diagonal/>
    </border>
    <border>
      <left style="thin">
        <color rgb="FF000000"/>
      </left>
      <right style="thin">
        <color indexed="64"/>
      </right>
      <top style="thin">
        <color indexed="64"/>
      </top>
      <bottom/>
      <diagonal/>
    </border>
    <border>
      <left style="thin">
        <color indexed="64"/>
      </left>
      <right style="thin">
        <color rgb="FF000000"/>
      </right>
      <top/>
      <bottom style="thin">
        <color indexed="64"/>
      </bottom>
      <diagonal/>
    </border>
    <border>
      <left style="thin">
        <color rgb="FF000000"/>
      </left>
      <right style="thin">
        <color rgb="FF000000"/>
      </right>
      <top/>
      <bottom style="thin">
        <color indexed="64"/>
      </bottom>
      <diagonal/>
    </border>
    <border>
      <left style="thin">
        <color rgb="FF000000"/>
      </left>
      <right style="thin">
        <color indexed="64"/>
      </right>
      <top/>
      <bottom style="thin">
        <color indexed="64"/>
      </bottom>
      <diagonal/>
    </border>
    <border>
      <left/>
      <right style="thin">
        <color rgb="FF000000"/>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rgb="FF000000"/>
      </right>
      <top style="thin">
        <color indexed="64"/>
      </top>
      <bottom style="thin">
        <color indexed="64"/>
      </bottom>
      <diagonal/>
    </border>
  </borders>
  <cellStyleXfs count="1">
    <xf numFmtId="0" fontId="0" fillId="0" borderId="0"/>
  </cellStyleXfs>
  <cellXfs count="173">
    <xf numFmtId="0" fontId="0" fillId="0" borderId="0" xfId="0" applyFont="1" applyAlignment="1"/>
    <xf numFmtId="0" fontId="1" fillId="0" borderId="0" xfId="0" applyFont="1" applyAlignment="1"/>
    <xf numFmtId="0" fontId="1" fillId="0" borderId="0" xfId="0" applyFont="1" applyAlignment="1"/>
    <xf numFmtId="0" fontId="1" fillId="0" borderId="0" xfId="0" applyFont="1" applyAlignment="1"/>
    <xf numFmtId="0" fontId="1" fillId="2" borderId="0" xfId="0" applyFont="1" applyFill="1" applyAlignment="1"/>
    <xf numFmtId="0" fontId="1" fillId="0" borderId="0" xfId="0" applyFont="1" applyAlignment="1">
      <alignment horizontal="center"/>
    </xf>
    <xf numFmtId="0" fontId="2" fillId="0" borderId="0" xfId="0" applyFont="1" applyAlignment="1">
      <alignment horizontal="center"/>
    </xf>
    <xf numFmtId="0" fontId="2" fillId="2" borderId="0" xfId="0" applyFont="1" applyFill="1"/>
    <xf numFmtId="0" fontId="1" fillId="0" borderId="0" xfId="0" applyFont="1" applyAlignment="1">
      <alignment horizontal="right"/>
    </xf>
    <xf numFmtId="0" fontId="1" fillId="0" borderId="0" xfId="0" applyFont="1" applyAlignment="1"/>
    <xf numFmtId="0" fontId="1" fillId="2" borderId="0" xfId="0" applyFont="1" applyFill="1" applyAlignment="1"/>
    <xf numFmtId="0" fontId="1" fillId="0" borderId="0" xfId="0" applyFont="1" applyAlignment="1">
      <alignment horizontal="center"/>
    </xf>
    <xf numFmtId="0" fontId="3" fillId="2" borderId="1" xfId="0" applyFont="1" applyFill="1" applyBorder="1" applyAlignment="1"/>
    <xf numFmtId="0" fontId="1" fillId="2" borderId="1" xfId="0" applyFont="1" applyFill="1" applyBorder="1" applyAlignment="1"/>
    <xf numFmtId="0" fontId="1" fillId="2" borderId="1" xfId="0" applyFont="1" applyFill="1" applyBorder="1" applyAlignment="1"/>
    <xf numFmtId="0" fontId="1" fillId="2" borderId="1" xfId="0" applyFont="1" applyFill="1" applyBorder="1" applyAlignment="1">
      <alignment horizontal="center"/>
    </xf>
    <xf numFmtId="164" fontId="4" fillId="2" borderId="1" xfId="0" applyNumberFormat="1" applyFont="1" applyFill="1" applyBorder="1" applyAlignment="1">
      <alignment horizontal="center"/>
    </xf>
    <xf numFmtId="0" fontId="5" fillId="5" borderId="1" xfId="0" applyFont="1" applyFill="1" applyBorder="1" applyAlignment="1">
      <alignment horizontal="center"/>
    </xf>
    <xf numFmtId="0" fontId="5" fillId="2" borderId="1" xfId="0" applyFont="1" applyFill="1" applyBorder="1" applyAlignment="1">
      <alignment horizontal="center"/>
    </xf>
    <xf numFmtId="0" fontId="1" fillId="2" borderId="1" xfId="0" applyFont="1" applyFill="1" applyBorder="1" applyAlignment="1">
      <alignment wrapText="1"/>
    </xf>
    <xf numFmtId="164" fontId="1" fillId="2" borderId="0" xfId="0" applyNumberFormat="1" applyFont="1" applyFill="1" applyAlignment="1"/>
    <xf numFmtId="164" fontId="1" fillId="3" borderId="0" xfId="0" applyNumberFormat="1" applyFont="1" applyFill="1" applyAlignment="1">
      <alignment horizontal="right"/>
    </xf>
    <xf numFmtId="0" fontId="1" fillId="2" borderId="0" xfId="0" applyFont="1" applyFill="1" applyAlignment="1">
      <alignment horizontal="right"/>
    </xf>
    <xf numFmtId="0" fontId="1" fillId="7" borderId="0" xfId="0" applyFont="1" applyFill="1" applyAlignment="1">
      <alignment horizontal="right"/>
    </xf>
    <xf numFmtId="0" fontId="2" fillId="2" borderId="0" xfId="0" applyFont="1" applyFill="1" applyAlignment="1"/>
    <xf numFmtId="164" fontId="1" fillId="2" borderId="1" xfId="0" applyNumberFormat="1" applyFont="1" applyFill="1" applyBorder="1" applyAlignment="1"/>
    <xf numFmtId="164" fontId="1" fillId="0" borderId="0" xfId="0" applyNumberFormat="1" applyFont="1" applyAlignment="1">
      <alignment horizontal="right"/>
    </xf>
    <xf numFmtId="164" fontId="1" fillId="3" borderId="0" xfId="0" applyNumberFormat="1" applyFont="1" applyFill="1" applyAlignment="1"/>
    <xf numFmtId="0" fontId="2" fillId="0" borderId="0" xfId="0" applyFont="1" applyAlignment="1"/>
    <xf numFmtId="0" fontId="2" fillId="0" borderId="0" xfId="0" applyFont="1" applyAlignment="1"/>
    <xf numFmtId="0" fontId="2" fillId="0" borderId="0" xfId="0" applyFont="1" applyAlignment="1"/>
    <xf numFmtId="0" fontId="2" fillId="0" borderId="0" xfId="0" applyFont="1" applyAlignment="1">
      <alignment horizontal="center"/>
    </xf>
    <xf numFmtId="0" fontId="0" fillId="0" borderId="0" xfId="0" applyFont="1" applyAlignment="1"/>
    <xf numFmtId="0" fontId="1" fillId="0" borderId="0" xfId="0" applyFont="1" applyFill="1" applyAlignment="1"/>
    <xf numFmtId="0" fontId="5" fillId="2" borderId="2" xfId="0" applyFont="1" applyFill="1" applyBorder="1" applyAlignment="1">
      <alignment horizontal="center"/>
    </xf>
    <xf numFmtId="0" fontId="1" fillId="2" borderId="5" xfId="0" applyFont="1" applyFill="1" applyBorder="1" applyAlignment="1">
      <alignment wrapText="1"/>
    </xf>
    <xf numFmtId="0" fontId="1" fillId="2" borderId="6" xfId="0" applyFont="1" applyFill="1" applyBorder="1" applyAlignment="1">
      <alignment wrapText="1"/>
    </xf>
    <xf numFmtId="0" fontId="0" fillId="0" borderId="0" xfId="0" applyFont="1" applyFill="1" applyAlignment="1"/>
    <xf numFmtId="164" fontId="1" fillId="0" borderId="0" xfId="0" applyNumberFormat="1" applyFont="1" applyFill="1" applyAlignment="1">
      <alignment horizontal="right"/>
    </xf>
    <xf numFmtId="164" fontId="1" fillId="0" borderId="0" xfId="0" applyNumberFormat="1" applyFont="1" applyFill="1" applyAlignment="1"/>
    <xf numFmtId="0" fontId="2" fillId="0" borderId="0" xfId="0" applyFont="1" applyFill="1" applyAlignment="1"/>
    <xf numFmtId="0" fontId="1" fillId="0" borderId="0" xfId="0" applyFont="1" applyFill="1" applyAlignment="1">
      <alignment horizontal="center"/>
    </xf>
    <xf numFmtId="0" fontId="0" fillId="0" borderId="0" xfId="0" applyFont="1" applyAlignment="1">
      <alignment horizontal="center"/>
    </xf>
    <xf numFmtId="0" fontId="5" fillId="5" borderId="6" xfId="0" applyFont="1" applyFill="1" applyBorder="1" applyAlignment="1">
      <alignment horizontal="center"/>
    </xf>
    <xf numFmtId="164" fontId="7" fillId="7" borderId="16" xfId="0" applyNumberFormat="1" applyFont="1" applyFill="1" applyBorder="1" applyAlignment="1">
      <alignment horizontal="center"/>
    </xf>
    <xf numFmtId="165" fontId="7" fillId="7" borderId="0" xfId="0" applyNumberFormat="1" applyFont="1" applyFill="1" applyBorder="1" applyAlignment="1">
      <alignment horizontal="center"/>
    </xf>
    <xf numFmtId="164" fontId="7" fillId="7" borderId="17" xfId="0" applyNumberFormat="1" applyFont="1" applyFill="1" applyBorder="1" applyAlignment="1">
      <alignment horizontal="center"/>
    </xf>
    <xf numFmtId="165" fontId="7" fillId="7" borderId="17" xfId="0" applyNumberFormat="1" applyFont="1" applyFill="1" applyBorder="1" applyAlignment="1">
      <alignment horizontal="center"/>
    </xf>
    <xf numFmtId="0" fontId="1" fillId="7" borderId="16" xfId="0" applyFont="1" applyFill="1" applyBorder="1" applyAlignment="1">
      <alignment horizontal="center"/>
    </xf>
    <xf numFmtId="0" fontId="1" fillId="7" borderId="0" xfId="0" applyFont="1" applyFill="1" applyBorder="1" applyAlignment="1">
      <alignment horizontal="center"/>
    </xf>
    <xf numFmtId="0" fontId="1" fillId="7" borderId="17" xfId="0" applyFont="1" applyFill="1" applyBorder="1" applyAlignment="1">
      <alignment horizontal="center"/>
    </xf>
    <xf numFmtId="0" fontId="2" fillId="8" borderId="16" xfId="0" applyFont="1" applyFill="1" applyBorder="1" applyAlignment="1">
      <alignment horizontal="center"/>
    </xf>
    <xf numFmtId="0" fontId="2" fillId="8" borderId="0" xfId="0" applyFont="1" applyFill="1" applyBorder="1" applyAlignment="1">
      <alignment horizontal="center"/>
    </xf>
    <xf numFmtId="0" fontId="2" fillId="8" borderId="17" xfId="0" applyFont="1" applyFill="1" applyBorder="1" applyAlignment="1">
      <alignment horizontal="center"/>
    </xf>
    <xf numFmtId="0" fontId="2" fillId="8" borderId="0" xfId="0" applyFont="1" applyFill="1" applyAlignment="1">
      <alignment horizontal="right"/>
    </xf>
    <xf numFmtId="164" fontId="8" fillId="7" borderId="13" xfId="0" applyNumberFormat="1" applyFont="1" applyFill="1" applyBorder="1" applyAlignment="1">
      <alignment horizontal="center"/>
    </xf>
    <xf numFmtId="165" fontId="8" fillId="7" borderId="14" xfId="0" applyNumberFormat="1" applyFont="1" applyFill="1" applyBorder="1" applyAlignment="1">
      <alignment horizontal="center"/>
    </xf>
    <xf numFmtId="164" fontId="8" fillId="7" borderId="15" xfId="0" applyNumberFormat="1" applyFont="1" applyFill="1" applyBorder="1" applyAlignment="1">
      <alignment horizontal="center"/>
    </xf>
    <xf numFmtId="164" fontId="8" fillId="7" borderId="16" xfId="0" applyNumberFormat="1" applyFont="1" applyFill="1" applyBorder="1" applyAlignment="1">
      <alignment horizontal="center"/>
    </xf>
    <xf numFmtId="165" fontId="8" fillId="7" borderId="0" xfId="0" applyNumberFormat="1" applyFont="1" applyFill="1" applyBorder="1" applyAlignment="1">
      <alignment horizontal="center"/>
    </xf>
    <xf numFmtId="164" fontId="8" fillId="7" borderId="17" xfId="0" applyNumberFormat="1" applyFont="1" applyFill="1" applyBorder="1" applyAlignment="1">
      <alignment horizontal="center"/>
    </xf>
    <xf numFmtId="165" fontId="8" fillId="7" borderId="17" xfId="0" applyNumberFormat="1" applyFont="1" applyFill="1" applyBorder="1" applyAlignment="1">
      <alignment horizontal="center"/>
    </xf>
    <xf numFmtId="0" fontId="1" fillId="0" borderId="0" xfId="0" applyFont="1" applyFill="1" applyBorder="1" applyAlignment="1">
      <alignment horizontal="center"/>
    </xf>
    <xf numFmtId="0" fontId="1" fillId="0" borderId="19" xfId="0" applyFont="1" applyFill="1" applyBorder="1" applyAlignment="1">
      <alignment horizontal="center"/>
    </xf>
    <xf numFmtId="0" fontId="1" fillId="10" borderId="0" xfId="0" applyFont="1" applyFill="1" applyAlignment="1">
      <alignment horizontal="right"/>
    </xf>
    <xf numFmtId="0" fontId="1" fillId="10" borderId="13" xfId="0" applyFont="1" applyFill="1" applyBorder="1" applyAlignment="1">
      <alignment horizontal="center"/>
    </xf>
    <xf numFmtId="0" fontId="1" fillId="10" borderId="14" xfId="0" applyFont="1" applyFill="1" applyBorder="1" applyAlignment="1">
      <alignment horizontal="center"/>
    </xf>
    <xf numFmtId="0" fontId="1" fillId="10" borderId="15" xfId="0" applyFont="1" applyFill="1" applyBorder="1" applyAlignment="1">
      <alignment horizontal="center"/>
    </xf>
    <xf numFmtId="0" fontId="1" fillId="10" borderId="16" xfId="0" applyFont="1" applyFill="1" applyBorder="1" applyAlignment="1">
      <alignment horizontal="center"/>
    </xf>
    <xf numFmtId="0" fontId="1" fillId="10" borderId="0" xfId="0" applyFont="1" applyFill="1" applyBorder="1" applyAlignment="1">
      <alignment horizontal="center"/>
    </xf>
    <xf numFmtId="0" fontId="1" fillId="10" borderId="17" xfId="0" applyFont="1" applyFill="1" applyBorder="1" applyAlignment="1">
      <alignment horizontal="center"/>
    </xf>
    <xf numFmtId="0" fontId="1" fillId="7" borderId="0" xfId="0" applyFont="1" applyFill="1" applyBorder="1" applyAlignment="1">
      <alignment horizontal="right"/>
    </xf>
    <xf numFmtId="164" fontId="7" fillId="7" borderId="18" xfId="0" applyNumberFormat="1" applyFont="1" applyFill="1" applyBorder="1" applyAlignment="1">
      <alignment horizontal="center"/>
    </xf>
    <xf numFmtId="165" fontId="7" fillId="7" borderId="19" xfId="0" applyNumberFormat="1" applyFont="1" applyFill="1" applyBorder="1" applyAlignment="1">
      <alignment horizontal="center"/>
    </xf>
    <xf numFmtId="165" fontId="7" fillId="7" borderId="20" xfId="0" applyNumberFormat="1" applyFont="1" applyFill="1" applyBorder="1" applyAlignment="1">
      <alignment horizontal="center"/>
    </xf>
    <xf numFmtId="0" fontId="1" fillId="7" borderId="16" xfId="0" applyFont="1" applyFill="1" applyBorder="1" applyAlignment="1">
      <alignment horizontal="right"/>
    </xf>
    <xf numFmtId="0" fontId="1" fillId="7" borderId="17" xfId="0" applyFont="1" applyFill="1" applyBorder="1" applyAlignment="1">
      <alignment horizontal="right"/>
    </xf>
    <xf numFmtId="0" fontId="1" fillId="7" borderId="18" xfId="0" applyFont="1" applyFill="1" applyBorder="1" applyAlignment="1">
      <alignment horizontal="right"/>
    </xf>
    <xf numFmtId="0" fontId="1" fillId="7" borderId="19" xfId="0" applyFont="1" applyFill="1" applyBorder="1" applyAlignment="1">
      <alignment horizontal="right"/>
    </xf>
    <xf numFmtId="0" fontId="1" fillId="7" borderId="20" xfId="0" applyFont="1" applyFill="1" applyBorder="1" applyAlignment="1">
      <alignment horizontal="right"/>
    </xf>
    <xf numFmtId="164" fontId="1" fillId="0" borderId="17" xfId="0" applyNumberFormat="1" applyFont="1" applyFill="1" applyBorder="1" applyAlignment="1">
      <alignment horizontal="right"/>
    </xf>
    <xf numFmtId="164" fontId="1" fillId="3" borderId="17" xfId="0" applyNumberFormat="1" applyFont="1" applyFill="1" applyBorder="1" applyAlignment="1">
      <alignment horizontal="right"/>
    </xf>
    <xf numFmtId="164" fontId="1" fillId="0" borderId="20" xfId="0" applyNumberFormat="1" applyFont="1" applyFill="1" applyBorder="1" applyAlignment="1">
      <alignment horizontal="right"/>
    </xf>
    <xf numFmtId="164" fontId="1" fillId="2" borderId="14" xfId="0" applyNumberFormat="1" applyFont="1" applyFill="1" applyBorder="1" applyAlignment="1"/>
    <xf numFmtId="0" fontId="1" fillId="0" borderId="16" xfId="0" applyFont="1" applyFill="1" applyBorder="1" applyAlignment="1"/>
    <xf numFmtId="0" fontId="1" fillId="0" borderId="0" xfId="0" applyFont="1" applyFill="1" applyBorder="1" applyAlignment="1"/>
    <xf numFmtId="0" fontId="6" fillId="0" borderId="0" xfId="0" applyFont="1" applyFill="1" applyBorder="1" applyAlignment="1"/>
    <xf numFmtId="164" fontId="1" fillId="2" borderId="0" xfId="0" applyNumberFormat="1" applyFont="1" applyFill="1" applyBorder="1" applyAlignment="1"/>
    <xf numFmtId="0" fontId="1" fillId="0" borderId="18" xfId="0" applyFont="1" applyFill="1" applyBorder="1" applyAlignment="1"/>
    <xf numFmtId="0" fontId="1" fillId="0" borderId="19" xfId="0" applyFont="1" applyFill="1" applyBorder="1" applyAlignment="1"/>
    <xf numFmtId="164" fontId="1" fillId="2" borderId="19" xfId="0" applyNumberFormat="1" applyFont="1" applyFill="1" applyBorder="1" applyAlignment="1"/>
    <xf numFmtId="0" fontId="2" fillId="2" borderId="4" xfId="0" applyFont="1" applyFill="1" applyBorder="1"/>
    <xf numFmtId="0" fontId="5" fillId="2" borderId="6" xfId="0" applyFont="1" applyFill="1" applyBorder="1" applyAlignment="1">
      <alignment horizontal="center"/>
    </xf>
    <xf numFmtId="0" fontId="1" fillId="2" borderId="31" xfId="0" applyFont="1" applyFill="1" applyBorder="1" applyAlignment="1"/>
    <xf numFmtId="0" fontId="0" fillId="9" borderId="0" xfId="0" applyFont="1" applyFill="1" applyAlignment="1"/>
    <xf numFmtId="3" fontId="1" fillId="0" borderId="0" xfId="0" applyNumberFormat="1" applyFont="1" applyFill="1" applyAlignment="1">
      <alignment horizontal="center"/>
    </xf>
    <xf numFmtId="3" fontId="5" fillId="5" borderId="6" xfId="0" applyNumberFormat="1" applyFont="1" applyFill="1" applyBorder="1" applyAlignment="1">
      <alignment horizontal="center"/>
    </xf>
    <xf numFmtId="3" fontId="5" fillId="5" borderId="1" xfId="0" applyNumberFormat="1" applyFont="1" applyFill="1" applyBorder="1" applyAlignment="1">
      <alignment horizontal="center"/>
    </xf>
    <xf numFmtId="3" fontId="0" fillId="0" borderId="0" xfId="0" applyNumberFormat="1" applyFont="1" applyFill="1" applyAlignment="1">
      <alignment horizontal="center"/>
    </xf>
    <xf numFmtId="164" fontId="1" fillId="0" borderId="0" xfId="0" applyNumberFormat="1" applyFont="1" applyFill="1" applyBorder="1" applyAlignment="1"/>
    <xf numFmtId="164" fontId="8" fillId="7" borderId="18" xfId="0" applyNumberFormat="1" applyFont="1" applyFill="1" applyBorder="1" applyAlignment="1">
      <alignment horizontal="center"/>
    </xf>
    <xf numFmtId="165" fontId="8" fillId="7" borderId="19" xfId="0" applyNumberFormat="1" applyFont="1" applyFill="1" applyBorder="1" applyAlignment="1">
      <alignment horizontal="center"/>
    </xf>
    <xf numFmtId="164" fontId="8" fillId="7" borderId="20" xfId="0" applyNumberFormat="1" applyFont="1" applyFill="1" applyBorder="1" applyAlignment="1">
      <alignment horizontal="center"/>
    </xf>
    <xf numFmtId="0" fontId="9" fillId="0" borderId="0" xfId="0" applyFont="1" applyAlignment="1">
      <alignment vertical="center" wrapText="1"/>
    </xf>
    <xf numFmtId="0" fontId="1" fillId="2" borderId="7" xfId="0" applyFont="1" applyFill="1" applyBorder="1" applyAlignment="1">
      <alignment wrapText="1"/>
    </xf>
    <xf numFmtId="0" fontId="1" fillId="2" borderId="9" xfId="0" applyFont="1" applyFill="1" applyBorder="1" applyAlignment="1">
      <alignment wrapText="1"/>
    </xf>
    <xf numFmtId="166" fontId="0" fillId="0" borderId="13" xfId="0" applyNumberFormat="1" applyFont="1" applyBorder="1" applyAlignment="1">
      <alignment horizontal="center"/>
    </xf>
    <xf numFmtId="166" fontId="0" fillId="0" borderId="14" xfId="0" applyNumberFormat="1" applyFont="1" applyBorder="1" applyAlignment="1">
      <alignment horizontal="center"/>
    </xf>
    <xf numFmtId="166" fontId="0" fillId="0" borderId="15" xfId="0" applyNumberFormat="1" applyFont="1" applyBorder="1" applyAlignment="1">
      <alignment horizontal="center"/>
    </xf>
    <xf numFmtId="166" fontId="0" fillId="0" borderId="16" xfId="0" applyNumberFormat="1" applyFont="1" applyBorder="1" applyAlignment="1">
      <alignment horizontal="center"/>
    </xf>
    <xf numFmtId="166" fontId="0" fillId="0" borderId="0" xfId="0" applyNumberFormat="1" applyFont="1" applyBorder="1" applyAlignment="1">
      <alignment horizontal="center"/>
    </xf>
    <xf numFmtId="166" fontId="0" fillId="0" borderId="17" xfId="0" applyNumberFormat="1" applyFont="1" applyBorder="1" applyAlignment="1">
      <alignment horizontal="center"/>
    </xf>
    <xf numFmtId="166" fontId="6" fillId="0" borderId="16" xfId="0" applyNumberFormat="1" applyFont="1" applyBorder="1" applyAlignment="1">
      <alignment horizontal="center"/>
    </xf>
    <xf numFmtId="166" fontId="6" fillId="0" borderId="0" xfId="0" applyNumberFormat="1" applyFont="1" applyBorder="1" applyAlignment="1">
      <alignment horizontal="center"/>
    </xf>
    <xf numFmtId="166" fontId="6" fillId="0" borderId="17" xfId="0" applyNumberFormat="1" applyFont="1" applyBorder="1" applyAlignment="1">
      <alignment horizontal="center"/>
    </xf>
    <xf numFmtId="0" fontId="0" fillId="0" borderId="16" xfId="0" applyFont="1" applyBorder="1" applyAlignment="1"/>
    <xf numFmtId="0" fontId="0" fillId="0" borderId="0" xfId="0" applyFont="1" applyBorder="1" applyAlignment="1"/>
    <xf numFmtId="0" fontId="0" fillId="0" borderId="17" xfId="0" applyFont="1" applyBorder="1" applyAlignment="1"/>
    <xf numFmtId="0" fontId="5" fillId="2" borderId="3" xfId="0" applyFont="1" applyFill="1" applyBorder="1" applyAlignment="1">
      <alignment horizontal="center"/>
    </xf>
    <xf numFmtId="0" fontId="1" fillId="2" borderId="10" xfId="0" applyFont="1" applyFill="1" applyBorder="1" applyAlignment="1">
      <alignment wrapText="1"/>
    </xf>
    <xf numFmtId="0" fontId="1" fillId="2" borderId="11" xfId="0" applyFont="1" applyFill="1" applyBorder="1" applyAlignment="1">
      <alignment wrapText="1"/>
    </xf>
    <xf numFmtId="165" fontId="1" fillId="0" borderId="0" xfId="0" applyNumberFormat="1" applyFont="1" applyFill="1" applyAlignment="1">
      <alignment horizontal="center"/>
    </xf>
    <xf numFmtId="165" fontId="5" fillId="5" borderId="1" xfId="0" applyNumberFormat="1" applyFont="1" applyFill="1" applyBorder="1" applyAlignment="1">
      <alignment horizontal="center"/>
    </xf>
    <xf numFmtId="3" fontId="1" fillId="4" borderId="30" xfId="0" applyNumberFormat="1" applyFont="1" applyFill="1" applyBorder="1" applyAlignment="1">
      <alignment horizontal="center"/>
    </xf>
    <xf numFmtId="0" fontId="0" fillId="0" borderId="0" xfId="0" applyFont="1" applyAlignment="1"/>
    <xf numFmtId="0" fontId="1" fillId="11" borderId="30" xfId="0" applyFont="1" applyFill="1" applyBorder="1" applyAlignment="1"/>
    <xf numFmtId="0" fontId="1" fillId="11" borderId="31" xfId="0" applyFont="1" applyFill="1" applyBorder="1" applyAlignment="1"/>
    <xf numFmtId="0" fontId="1" fillId="11" borderId="31" xfId="0" applyFont="1" applyFill="1" applyBorder="1" applyAlignment="1">
      <alignment horizontal="center"/>
    </xf>
    <xf numFmtId="164" fontId="1" fillId="2" borderId="31" xfId="0" applyNumberFormat="1" applyFont="1" applyFill="1" applyBorder="1" applyAlignment="1"/>
    <xf numFmtId="0" fontId="1" fillId="12" borderId="31" xfId="0" applyFont="1" applyFill="1" applyBorder="1" applyAlignment="1"/>
    <xf numFmtId="0" fontId="1" fillId="12" borderId="31" xfId="0" applyFont="1" applyFill="1" applyBorder="1" applyAlignment="1">
      <alignment horizontal="center"/>
    </xf>
    <xf numFmtId="3" fontId="1" fillId="11" borderId="31" xfId="0" applyNumberFormat="1" applyFont="1" applyFill="1" applyBorder="1" applyAlignment="1">
      <alignment horizontal="center"/>
    </xf>
    <xf numFmtId="165" fontId="1" fillId="11" borderId="31" xfId="0" applyNumberFormat="1" applyFont="1" applyFill="1" applyBorder="1" applyAlignment="1">
      <alignment horizontal="center"/>
    </xf>
    <xf numFmtId="164" fontId="8" fillId="7" borderId="0" xfId="0" applyNumberFormat="1" applyFont="1" applyFill="1" applyBorder="1" applyAlignment="1">
      <alignment horizontal="center"/>
    </xf>
    <xf numFmtId="3" fontId="1" fillId="4" borderId="30" xfId="0" applyNumberFormat="1" applyFont="1" applyFill="1" applyBorder="1" applyAlignment="1">
      <alignment horizontal="center"/>
    </xf>
    <xf numFmtId="3" fontId="1" fillId="4" borderId="31" xfId="0" applyNumberFormat="1" applyFont="1" applyFill="1" applyBorder="1" applyAlignment="1">
      <alignment horizontal="center"/>
    </xf>
    <xf numFmtId="3" fontId="1" fillId="6" borderId="5" xfId="0" applyNumberFormat="1" applyFont="1" applyFill="1" applyBorder="1" applyAlignment="1">
      <alignment horizontal="center" wrapText="1"/>
    </xf>
    <xf numFmtId="3" fontId="1" fillId="6" borderId="6" xfId="0" applyNumberFormat="1" applyFont="1" applyFill="1" applyBorder="1" applyAlignment="1">
      <alignment horizontal="center" wrapText="1"/>
    </xf>
    <xf numFmtId="165" fontId="1" fillId="6" borderId="5" xfId="0" applyNumberFormat="1" applyFont="1" applyFill="1" applyBorder="1" applyAlignment="1">
      <alignment horizontal="center" wrapText="1"/>
    </xf>
    <xf numFmtId="165" fontId="1" fillId="6" borderId="6" xfId="0" applyNumberFormat="1" applyFont="1" applyFill="1" applyBorder="1" applyAlignment="1">
      <alignment horizontal="center" wrapText="1"/>
    </xf>
    <xf numFmtId="0" fontId="5" fillId="5" borderId="30" xfId="0" applyFont="1" applyFill="1" applyBorder="1" applyAlignment="1">
      <alignment horizontal="center"/>
    </xf>
    <xf numFmtId="0" fontId="5" fillId="5" borderId="31" xfId="0" applyFont="1" applyFill="1" applyBorder="1" applyAlignment="1">
      <alignment horizontal="center"/>
    </xf>
    <xf numFmtId="0" fontId="5" fillId="5" borderId="32" xfId="0" applyFont="1" applyFill="1" applyBorder="1" applyAlignment="1">
      <alignment horizontal="center"/>
    </xf>
    <xf numFmtId="0" fontId="1" fillId="6" borderId="12" xfId="0" applyFont="1" applyFill="1" applyBorder="1" applyAlignment="1">
      <alignment wrapText="1"/>
    </xf>
    <xf numFmtId="0" fontId="2" fillId="0" borderId="12" xfId="0" applyFont="1" applyBorder="1"/>
    <xf numFmtId="0" fontId="5" fillId="5" borderId="2" xfId="0" applyFont="1" applyFill="1" applyBorder="1" applyAlignment="1">
      <alignment horizontal="center"/>
    </xf>
    <xf numFmtId="0" fontId="5" fillId="5" borderId="3" xfId="0" applyFont="1" applyFill="1" applyBorder="1" applyAlignment="1">
      <alignment horizontal="center"/>
    </xf>
    <xf numFmtId="0" fontId="1" fillId="6" borderId="5" xfId="0" applyFont="1" applyFill="1" applyBorder="1" applyAlignment="1">
      <alignment horizontal="center" wrapText="1"/>
    </xf>
    <xf numFmtId="0" fontId="1" fillId="6" borderId="22" xfId="0" applyFont="1" applyFill="1" applyBorder="1" applyAlignment="1">
      <alignment horizontal="center" wrapText="1"/>
    </xf>
    <xf numFmtId="0" fontId="2" fillId="0" borderId="25" xfId="0" applyFont="1" applyBorder="1"/>
    <xf numFmtId="0" fontId="5" fillId="5" borderId="0" xfId="0" applyFont="1" applyFill="1" applyBorder="1" applyAlignment="1">
      <alignment horizontal="center"/>
    </xf>
    <xf numFmtId="0" fontId="5" fillId="5" borderId="17" xfId="0" applyFont="1" applyFill="1" applyBorder="1" applyAlignment="1">
      <alignment horizontal="center"/>
    </xf>
    <xf numFmtId="0" fontId="1" fillId="6" borderId="5" xfId="0" applyFont="1" applyFill="1" applyBorder="1" applyAlignment="1">
      <alignment wrapText="1"/>
    </xf>
    <xf numFmtId="0" fontId="2" fillId="0" borderId="6" xfId="0" applyFont="1" applyBorder="1"/>
    <xf numFmtId="0" fontId="1" fillId="6" borderId="7" xfId="0" applyFont="1" applyFill="1" applyBorder="1" applyAlignment="1">
      <alignment wrapText="1"/>
    </xf>
    <xf numFmtId="0" fontId="2" fillId="0" borderId="9" xfId="0" applyFont="1" applyBorder="1"/>
    <xf numFmtId="0" fontId="1" fillId="6" borderId="23" xfId="0" applyFont="1" applyFill="1" applyBorder="1" applyAlignment="1">
      <alignment horizontal="center" wrapText="1"/>
    </xf>
    <xf numFmtId="0" fontId="2" fillId="0" borderId="26" xfId="0" applyFont="1" applyBorder="1"/>
    <xf numFmtId="0" fontId="1" fillId="6" borderId="24" xfId="0" applyFont="1" applyFill="1" applyBorder="1" applyAlignment="1">
      <alignment horizontal="center" wrapText="1"/>
    </xf>
    <xf numFmtId="0" fontId="2" fillId="0" borderId="27" xfId="0" applyFont="1" applyBorder="1"/>
    <xf numFmtId="0" fontId="1" fillId="6" borderId="5" xfId="0" applyFont="1" applyFill="1" applyBorder="1" applyAlignment="1"/>
    <xf numFmtId="0" fontId="1" fillId="6" borderId="6" xfId="0" applyFont="1" applyFill="1" applyBorder="1" applyAlignment="1">
      <alignment wrapText="1"/>
    </xf>
    <xf numFmtId="0" fontId="2" fillId="0" borderId="6" xfId="0" applyFont="1" applyBorder="1" applyAlignment="1">
      <alignment horizontal="center"/>
    </xf>
    <xf numFmtId="0" fontId="1" fillId="0" borderId="0" xfId="0" applyFont="1" applyAlignment="1"/>
    <xf numFmtId="0" fontId="0" fillId="0" borderId="0" xfId="0" applyFont="1" applyAlignment="1"/>
    <xf numFmtId="0" fontId="2" fillId="0" borderId="12" xfId="0" applyFont="1" applyBorder="1" applyAlignment="1">
      <alignment horizontal="center"/>
    </xf>
    <xf numFmtId="0" fontId="2" fillId="0" borderId="21" xfId="0" applyFont="1" applyBorder="1"/>
    <xf numFmtId="0" fontId="1" fillId="6" borderId="8" xfId="0" applyFont="1" applyFill="1" applyBorder="1" applyAlignment="1">
      <alignment wrapText="1"/>
    </xf>
    <xf numFmtId="0" fontId="2" fillId="0" borderId="29" xfId="0" applyFont="1" applyBorder="1"/>
    <xf numFmtId="0" fontId="5" fillId="5" borderId="9" xfId="0" applyFont="1" applyFill="1" applyBorder="1" applyAlignment="1">
      <alignment horizontal="center"/>
    </xf>
    <xf numFmtId="0" fontId="5" fillId="5" borderId="28" xfId="0" applyFont="1" applyFill="1" applyBorder="1" applyAlignment="1">
      <alignment horizontal="center"/>
    </xf>
    <xf numFmtId="0" fontId="1" fillId="6" borderId="8" xfId="0" applyFont="1" applyFill="1" applyBorder="1" applyAlignment="1">
      <alignment horizontal="center" wrapText="1"/>
    </xf>
    <xf numFmtId="0" fontId="2" fillId="0" borderId="8"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17"/>
  <sheetViews>
    <sheetView showGridLines="0" workbookViewId="0">
      <pane xSplit="2" topLeftCell="C1" activePane="topRight" state="frozen"/>
      <selection pane="topRight" activeCell="B10" sqref="B10"/>
    </sheetView>
  </sheetViews>
  <sheetFormatPr defaultColWidth="14.453125" defaultRowHeight="15.75" customHeight="1" x14ac:dyDescent="0.25"/>
  <cols>
    <col min="1" max="1" width="6" customWidth="1"/>
    <col min="2" max="2" width="76" customWidth="1"/>
    <col min="4" max="5" width="15.453125" customWidth="1"/>
    <col min="6" max="6" width="6.08984375" style="42" customWidth="1"/>
    <col min="7" max="8" width="0.453125" customWidth="1"/>
    <col min="9" max="9" width="12.1796875" style="37" customWidth="1"/>
    <col min="10" max="10" width="0.1796875" customWidth="1"/>
    <col min="11" max="11" width="11.453125" customWidth="1"/>
    <col min="12" max="12" width="9.90625" customWidth="1"/>
    <col min="13" max="13" width="8.6328125" customWidth="1"/>
    <col min="14" max="16" width="8.08984375" customWidth="1"/>
    <col min="17" max="17" width="0.453125" customWidth="1"/>
    <col min="18" max="18" width="12.90625" style="98" customWidth="1"/>
    <col min="19" max="19" width="0.1796875" customWidth="1"/>
    <col min="20" max="20" width="12.90625" style="98" customWidth="1"/>
    <col min="21" max="21" width="0.1796875" customWidth="1"/>
    <col min="22" max="22" width="12.453125" customWidth="1"/>
    <col min="23" max="23" width="13.81640625" customWidth="1"/>
    <col min="24" max="24" width="14.453125" customWidth="1"/>
    <col min="25" max="25" width="0.1796875" hidden="1" customWidth="1"/>
    <col min="26" max="27" width="12.453125" hidden="1" customWidth="1"/>
  </cols>
  <sheetData>
    <row r="1" spans="1:27" ht="14.5" x14ac:dyDescent="0.35">
      <c r="A1" s="163" t="s">
        <v>146</v>
      </c>
      <c r="B1" s="164"/>
      <c r="C1" s="2"/>
      <c r="D1" s="3"/>
      <c r="E1" s="3"/>
      <c r="F1" s="11"/>
      <c r="G1" s="4"/>
      <c r="H1" s="4"/>
      <c r="I1" s="33"/>
      <c r="J1" s="10"/>
      <c r="K1" s="2"/>
      <c r="L1" s="2"/>
      <c r="M1" s="2"/>
      <c r="N1" s="5"/>
      <c r="O1" s="11"/>
      <c r="P1" s="11"/>
      <c r="Q1" s="7"/>
      <c r="R1" s="95"/>
      <c r="S1" s="10"/>
      <c r="T1" s="95"/>
      <c r="U1" s="10"/>
      <c r="Y1" s="10"/>
    </row>
    <row r="2" spans="1:27" ht="31.5" customHeight="1" x14ac:dyDescent="0.35">
      <c r="A2" s="8">
        <v>2017</v>
      </c>
      <c r="B2" s="2"/>
      <c r="C2" s="2"/>
      <c r="D2" s="3"/>
      <c r="E2" s="9"/>
      <c r="F2" s="11"/>
      <c r="G2" s="4"/>
      <c r="H2" s="93"/>
      <c r="I2" s="124"/>
      <c r="J2" s="10"/>
      <c r="K2" s="9"/>
      <c r="N2" s="11"/>
      <c r="O2" s="11"/>
      <c r="P2" s="11"/>
      <c r="Q2" s="7"/>
      <c r="R2" s="123"/>
      <c r="S2" s="10"/>
      <c r="T2" s="123" t="s">
        <v>144</v>
      </c>
      <c r="U2" s="10"/>
      <c r="V2" s="134" t="s">
        <v>145</v>
      </c>
      <c r="W2" s="135"/>
      <c r="X2" s="135"/>
      <c r="Y2" s="10"/>
    </row>
    <row r="3" spans="1:27" ht="14.5" x14ac:dyDescent="0.35">
      <c r="A3" s="12" t="s">
        <v>0</v>
      </c>
      <c r="B3" s="13"/>
      <c r="C3" s="13"/>
      <c r="D3" s="14"/>
      <c r="E3" s="14"/>
      <c r="F3" s="15"/>
      <c r="G3" s="16"/>
      <c r="H3" s="92"/>
      <c r="I3" s="43" t="s">
        <v>1</v>
      </c>
      <c r="J3" s="34"/>
      <c r="K3" s="145" t="s">
        <v>1</v>
      </c>
      <c r="L3" s="146"/>
      <c r="M3" s="146"/>
      <c r="N3" s="146"/>
      <c r="O3" s="146"/>
      <c r="P3" s="146"/>
      <c r="Q3" s="7"/>
      <c r="R3" s="96" t="s">
        <v>1</v>
      </c>
      <c r="S3" s="34"/>
      <c r="T3" s="96" t="s">
        <v>1</v>
      </c>
      <c r="U3" s="34"/>
      <c r="V3" s="140" t="s">
        <v>1</v>
      </c>
      <c r="W3" s="141"/>
      <c r="X3" s="142"/>
      <c r="Y3" s="34"/>
    </row>
    <row r="4" spans="1:27" ht="15" customHeight="1" x14ac:dyDescent="0.35">
      <c r="A4" s="160" t="s">
        <v>2</v>
      </c>
      <c r="B4" s="160" t="s">
        <v>3</v>
      </c>
      <c r="C4" s="160" t="s">
        <v>4</v>
      </c>
      <c r="D4" s="152" t="s">
        <v>5</v>
      </c>
      <c r="E4" s="152" t="s">
        <v>6</v>
      </c>
      <c r="F4" s="147" t="s">
        <v>7</v>
      </c>
      <c r="G4" s="19"/>
      <c r="H4" s="19"/>
      <c r="I4" s="152" t="s">
        <v>9</v>
      </c>
      <c r="J4" s="35"/>
      <c r="K4" s="152" t="s">
        <v>10</v>
      </c>
      <c r="L4" s="152" t="s">
        <v>11</v>
      </c>
      <c r="M4" s="152" t="s">
        <v>12</v>
      </c>
      <c r="N4" s="147" t="s">
        <v>134</v>
      </c>
      <c r="O4" s="147" t="s">
        <v>133</v>
      </c>
      <c r="P4" s="147" t="s">
        <v>135</v>
      </c>
      <c r="Q4" s="4"/>
      <c r="R4" s="136" t="s">
        <v>136</v>
      </c>
      <c r="S4" s="35"/>
      <c r="T4" s="136" t="s">
        <v>8</v>
      </c>
      <c r="U4" s="35"/>
      <c r="V4" s="143" t="s">
        <v>141</v>
      </c>
      <c r="W4" s="143" t="s">
        <v>142</v>
      </c>
      <c r="X4" s="143" t="s">
        <v>143</v>
      </c>
      <c r="Y4" s="35"/>
    </row>
    <row r="5" spans="1:27" ht="14.5" x14ac:dyDescent="0.35">
      <c r="A5" s="153"/>
      <c r="B5" s="153"/>
      <c r="C5" s="153"/>
      <c r="D5" s="153"/>
      <c r="E5" s="153"/>
      <c r="F5" s="162"/>
      <c r="G5" s="19"/>
      <c r="H5" s="19"/>
      <c r="I5" s="161"/>
      <c r="J5" s="36"/>
      <c r="K5" s="153"/>
      <c r="L5" s="153"/>
      <c r="M5" s="153"/>
      <c r="N5" s="144"/>
      <c r="O5" s="144"/>
      <c r="P5" s="144"/>
      <c r="Q5" s="4"/>
      <c r="R5" s="137"/>
      <c r="S5" s="36"/>
      <c r="T5" s="137"/>
      <c r="U5" s="36"/>
      <c r="V5" s="144"/>
      <c r="W5" s="144"/>
      <c r="X5" s="144"/>
      <c r="Y5" s="36"/>
    </row>
    <row r="6" spans="1:27" ht="14.5" x14ac:dyDescent="0.35">
      <c r="A6" s="33"/>
      <c r="B6" s="33" t="s">
        <v>126</v>
      </c>
      <c r="C6" s="33" t="s">
        <v>13</v>
      </c>
      <c r="D6" s="33" t="s">
        <v>14</v>
      </c>
      <c r="E6" s="33" t="s">
        <v>15</v>
      </c>
      <c r="F6" s="41">
        <v>18</v>
      </c>
      <c r="G6" s="20"/>
      <c r="H6" s="22"/>
      <c r="I6" s="38">
        <v>109.85</v>
      </c>
      <c r="J6" s="22"/>
      <c r="K6" s="23">
        <v>50.9</v>
      </c>
      <c r="L6" s="23">
        <v>8.8999999999999996E-2</v>
      </c>
      <c r="M6" s="23">
        <v>2.71</v>
      </c>
      <c r="N6" s="55">
        <f t="shared" ref="N6:N14" si="0">IFERROR($I6*0.25/K6,"NA")</f>
        <v>0.53953831041257361</v>
      </c>
      <c r="O6" s="56">
        <f t="shared" ref="O6:O34" si="1">IFERROR($I6/L6,"NA")</f>
        <v>1234.2696629213483</v>
      </c>
      <c r="P6" s="57">
        <f t="shared" ref="P6:P14" si="2">IFERROR($I6*0.75/M6,"NA")</f>
        <v>30.401291512915126</v>
      </c>
      <c r="Q6" s="24"/>
      <c r="R6" s="95">
        <v>31.491927391017189</v>
      </c>
      <c r="S6" s="22"/>
      <c r="T6" s="121">
        <f t="shared" ref="T6:T34" si="3">R6*I6</f>
        <v>3459.3882239032382</v>
      </c>
      <c r="U6" s="22"/>
      <c r="V6" s="106">
        <f t="shared" ref="V6:V30" si="4">$R6*K6</f>
        <v>1602.9391042027748</v>
      </c>
      <c r="W6" s="107">
        <f t="shared" ref="W6:W30" si="5">$R6*L6</f>
        <v>2.8027815378005299</v>
      </c>
      <c r="X6" s="108">
        <f t="shared" ref="X6:X30" si="6">$R6*M6</f>
        <v>85.343123229656584</v>
      </c>
      <c r="Y6" s="22"/>
      <c r="Z6">
        <v>6.2983854782034376E-6</v>
      </c>
      <c r="AA6">
        <v>0</v>
      </c>
    </row>
    <row r="7" spans="1:27" ht="14.5" x14ac:dyDescent="0.35">
      <c r="A7" s="33"/>
      <c r="B7" s="33" t="s">
        <v>127</v>
      </c>
      <c r="C7" s="33" t="s">
        <v>13</v>
      </c>
      <c r="D7" s="33" t="s">
        <v>14</v>
      </c>
      <c r="E7" s="33" t="s">
        <v>15</v>
      </c>
      <c r="F7" s="41">
        <v>18</v>
      </c>
      <c r="G7" s="20"/>
      <c r="H7" s="22"/>
      <c r="I7" s="38">
        <v>109.85</v>
      </c>
      <c r="J7" s="22"/>
      <c r="K7" s="23">
        <v>109.1</v>
      </c>
      <c r="L7" s="23">
        <v>0.20200000000000001</v>
      </c>
      <c r="M7" s="23">
        <v>5.48</v>
      </c>
      <c r="N7" s="58">
        <f t="shared" si="0"/>
        <v>0.25171860678276808</v>
      </c>
      <c r="O7" s="59">
        <f t="shared" si="1"/>
        <v>543.81188118811872</v>
      </c>
      <c r="P7" s="60">
        <f t="shared" si="2"/>
        <v>15.03421532846715</v>
      </c>
      <c r="Q7" s="24"/>
      <c r="R7" s="95">
        <v>4129.4521973034434</v>
      </c>
      <c r="S7" s="22"/>
      <c r="T7" s="121">
        <f t="shared" si="3"/>
        <v>453620.32387378323</v>
      </c>
      <c r="U7" s="22"/>
      <c r="V7" s="109">
        <f t="shared" si="4"/>
        <v>450523.23472580564</v>
      </c>
      <c r="W7" s="110">
        <f t="shared" si="5"/>
        <v>834.14934385529557</v>
      </c>
      <c r="X7" s="111">
        <f t="shared" si="6"/>
        <v>22629.39804122287</v>
      </c>
      <c r="Y7" s="22"/>
      <c r="Z7" s="32">
        <v>8.2589043946068867E-4</v>
      </c>
      <c r="AA7" s="32">
        <v>4.0862064617379291E-4</v>
      </c>
    </row>
    <row r="8" spans="1:27" ht="14.5" x14ac:dyDescent="0.35">
      <c r="A8" s="33"/>
      <c r="B8" s="33" t="s">
        <v>128</v>
      </c>
      <c r="C8" s="33" t="s">
        <v>13</v>
      </c>
      <c r="D8" s="33" t="s">
        <v>14</v>
      </c>
      <c r="E8" s="33" t="s">
        <v>15</v>
      </c>
      <c r="F8" s="41">
        <v>18</v>
      </c>
      <c r="G8" s="20"/>
      <c r="H8" s="22"/>
      <c r="I8" s="38">
        <v>109.85</v>
      </c>
      <c r="J8" s="22"/>
      <c r="K8" s="23">
        <v>173.1</v>
      </c>
      <c r="L8" s="23">
        <v>0.19900000000000001</v>
      </c>
      <c r="M8" s="23">
        <v>10.69</v>
      </c>
      <c r="N8" s="58">
        <f t="shared" si="0"/>
        <v>0.15865106874638937</v>
      </c>
      <c r="O8" s="59">
        <f t="shared" si="1"/>
        <v>552.01005025125619</v>
      </c>
      <c r="P8" s="60">
        <f t="shared" si="2"/>
        <v>7.7069691300280629</v>
      </c>
      <c r="Q8" s="24"/>
      <c r="R8" s="95">
        <v>516.18152466293043</v>
      </c>
      <c r="S8" s="22"/>
      <c r="T8" s="121">
        <f t="shared" si="3"/>
        <v>56702.540484222904</v>
      </c>
      <c r="U8" s="22"/>
      <c r="V8" s="109">
        <f t="shared" si="4"/>
        <v>89351.021919153252</v>
      </c>
      <c r="W8" s="110">
        <f t="shared" si="5"/>
        <v>102.72012340792315</v>
      </c>
      <c r="X8" s="111">
        <f t="shared" si="6"/>
        <v>5517.9804986467261</v>
      </c>
      <c r="Y8" s="22"/>
      <c r="Z8" s="32">
        <v>1.0323630493258608E-4</v>
      </c>
      <c r="AA8" s="32">
        <v>3.064654846303446E-5</v>
      </c>
    </row>
    <row r="9" spans="1:27" ht="14.5" x14ac:dyDescent="0.35">
      <c r="A9" s="33"/>
      <c r="B9" s="33" t="s">
        <v>129</v>
      </c>
      <c r="C9" s="33" t="s">
        <v>13</v>
      </c>
      <c r="D9" s="33" t="s">
        <v>14</v>
      </c>
      <c r="E9" s="33" t="s">
        <v>16</v>
      </c>
      <c r="F9" s="41">
        <v>18</v>
      </c>
      <c r="G9" s="20"/>
      <c r="H9" s="22"/>
      <c r="I9" s="38">
        <v>109.85</v>
      </c>
      <c r="J9" s="22"/>
      <c r="K9" s="23">
        <v>23.7</v>
      </c>
      <c r="L9" s="23">
        <v>4.2000000000000003E-2</v>
      </c>
      <c r="M9" s="23">
        <v>1.24</v>
      </c>
      <c r="N9" s="58">
        <f t="shared" si="0"/>
        <v>1.1587552742616034</v>
      </c>
      <c r="O9" s="59">
        <f t="shared" si="1"/>
        <v>2615.4761904761904</v>
      </c>
      <c r="P9" s="60">
        <f t="shared" si="2"/>
        <v>66.441532258064512</v>
      </c>
      <c r="Q9" s="24"/>
      <c r="R9" s="95">
        <v>31.491927391017189</v>
      </c>
      <c r="S9" s="22"/>
      <c r="T9" s="121">
        <f t="shared" si="3"/>
        <v>3459.3882239032382</v>
      </c>
      <c r="U9" s="22"/>
      <c r="V9" s="109">
        <f t="shared" si="4"/>
        <v>746.35867916710731</v>
      </c>
      <c r="W9" s="110">
        <f t="shared" si="5"/>
        <v>1.322660950422722</v>
      </c>
      <c r="X9" s="111">
        <f t="shared" si="6"/>
        <v>39.049989964861311</v>
      </c>
      <c r="Y9" s="22"/>
      <c r="Z9" s="32">
        <v>6.2983854782034376E-6</v>
      </c>
      <c r="AA9" s="32">
        <v>0</v>
      </c>
    </row>
    <row r="10" spans="1:27" ht="14.5" x14ac:dyDescent="0.35">
      <c r="A10" s="33"/>
      <c r="B10" s="33" t="s">
        <v>130</v>
      </c>
      <c r="C10" s="33" t="s">
        <v>13</v>
      </c>
      <c r="D10" s="33" t="s">
        <v>14</v>
      </c>
      <c r="E10" s="33" t="s">
        <v>16</v>
      </c>
      <c r="F10" s="41">
        <v>18</v>
      </c>
      <c r="G10" s="20"/>
      <c r="H10" s="22"/>
      <c r="I10" s="38">
        <v>109.85</v>
      </c>
      <c r="J10" s="22"/>
      <c r="K10" s="23">
        <v>50.7</v>
      </c>
      <c r="L10" s="23">
        <v>9.5000000000000001E-2</v>
      </c>
      <c r="M10" s="23">
        <v>2.5</v>
      </c>
      <c r="N10" s="58">
        <f t="shared" si="0"/>
        <v>0.54166666666666663</v>
      </c>
      <c r="O10" s="59">
        <f t="shared" si="1"/>
        <v>1156.3157894736842</v>
      </c>
      <c r="P10" s="60">
        <f t="shared" si="2"/>
        <v>32.954999999999998</v>
      </c>
      <c r="Q10" s="24"/>
      <c r="R10" s="95">
        <v>258.09076233146521</v>
      </c>
      <c r="S10" s="22"/>
      <c r="T10" s="121">
        <f t="shared" si="3"/>
        <v>28351.270242111452</v>
      </c>
      <c r="U10" s="22"/>
      <c r="V10" s="109">
        <f t="shared" si="4"/>
        <v>13085.201650205287</v>
      </c>
      <c r="W10" s="110">
        <f t="shared" si="5"/>
        <v>24.518622421489194</v>
      </c>
      <c r="X10" s="111">
        <f t="shared" si="6"/>
        <v>645.22690582866301</v>
      </c>
      <c r="Y10" s="22"/>
      <c r="Z10" s="32">
        <v>5.1618152466293042E-5</v>
      </c>
      <c r="AA10" s="32">
        <v>0</v>
      </c>
    </row>
    <row r="11" spans="1:27" ht="14.5" x14ac:dyDescent="0.35">
      <c r="A11" s="33"/>
      <c r="B11" s="33" t="s">
        <v>131</v>
      </c>
      <c r="C11" s="33" t="s">
        <v>13</v>
      </c>
      <c r="D11" s="33" t="s">
        <v>14</v>
      </c>
      <c r="E11" s="33" t="s">
        <v>16</v>
      </c>
      <c r="F11" s="41">
        <v>18</v>
      </c>
      <c r="G11" s="20"/>
      <c r="H11" s="22"/>
      <c r="I11" s="38">
        <v>109.85</v>
      </c>
      <c r="J11" s="22"/>
      <c r="K11" s="23">
        <v>79.900000000000006</v>
      </c>
      <c r="L11" s="23">
        <v>9.4E-2</v>
      </c>
      <c r="M11" s="23">
        <v>4.84</v>
      </c>
      <c r="N11" s="58">
        <f t="shared" si="0"/>
        <v>0.34371088861076343</v>
      </c>
      <c r="O11" s="59">
        <f t="shared" si="1"/>
        <v>1168.6170212765958</v>
      </c>
      <c r="P11" s="60">
        <f t="shared" si="2"/>
        <v>17.022210743801651</v>
      </c>
      <c r="Q11" s="24"/>
      <c r="R11" s="95">
        <v>289.78593430358785</v>
      </c>
      <c r="S11" s="22"/>
      <c r="T11" s="121">
        <f t="shared" si="3"/>
        <v>31832.984883249123</v>
      </c>
      <c r="U11" s="22"/>
      <c r="V11" s="109">
        <f t="shared" si="4"/>
        <v>23153.896150856672</v>
      </c>
      <c r="W11" s="110">
        <f t="shared" si="5"/>
        <v>27.23987782453726</v>
      </c>
      <c r="X11" s="111">
        <f t="shared" si="6"/>
        <v>1402.5639220293651</v>
      </c>
      <c r="Y11" s="22"/>
      <c r="Z11" s="32">
        <v>5.7957186860717567E-5</v>
      </c>
      <c r="AA11" s="32">
        <v>0</v>
      </c>
    </row>
    <row r="12" spans="1:27" ht="14.5" x14ac:dyDescent="0.35">
      <c r="A12" s="85"/>
      <c r="B12" s="85" t="s">
        <v>17</v>
      </c>
      <c r="C12" s="85" t="s">
        <v>13</v>
      </c>
      <c r="D12" s="85" t="s">
        <v>14</v>
      </c>
      <c r="E12" s="85" t="s">
        <v>18</v>
      </c>
      <c r="F12" s="62">
        <v>10</v>
      </c>
      <c r="G12" s="83"/>
      <c r="H12" s="22"/>
      <c r="I12" s="99">
        <v>64.95</v>
      </c>
      <c r="J12" s="22"/>
      <c r="K12" s="71">
        <v>104.8</v>
      </c>
      <c r="L12" s="71">
        <v>0.11799999999999999</v>
      </c>
      <c r="M12" s="71">
        <v>2.21</v>
      </c>
      <c r="N12" s="58">
        <f t="shared" si="0"/>
        <v>0.15493797709923665</v>
      </c>
      <c r="O12" s="59">
        <f t="shared" si="1"/>
        <v>550.42372881355936</v>
      </c>
      <c r="P12" s="60">
        <f t="shared" si="2"/>
        <v>22.041855203619914</v>
      </c>
      <c r="Q12" s="24"/>
      <c r="R12" s="95">
        <v>1011.7157883393434</v>
      </c>
      <c r="S12" s="22"/>
      <c r="T12" s="121">
        <f t="shared" si="3"/>
        <v>65710.940452640352</v>
      </c>
      <c r="U12" s="22"/>
      <c r="V12" s="109">
        <f t="shared" si="4"/>
        <v>106027.81461796319</v>
      </c>
      <c r="W12" s="110">
        <f t="shared" si="5"/>
        <v>119.38246302404251</v>
      </c>
      <c r="X12" s="111">
        <f t="shared" si="6"/>
        <v>2235.891892229949</v>
      </c>
      <c r="Y12" s="22"/>
      <c r="Z12" s="32">
        <v>2.0234315766786868E-4</v>
      </c>
      <c r="AA12" s="32">
        <v>3.7230536056478443E-4</v>
      </c>
    </row>
    <row r="13" spans="1:27" ht="14.5" x14ac:dyDescent="0.35">
      <c r="A13" s="33"/>
      <c r="B13" s="33" t="s">
        <v>19</v>
      </c>
      <c r="C13" s="33" t="s">
        <v>13</v>
      </c>
      <c r="D13" s="33" t="s">
        <v>14</v>
      </c>
      <c r="E13" s="33" t="s">
        <v>18</v>
      </c>
      <c r="F13" s="41">
        <v>10</v>
      </c>
      <c r="G13" s="20"/>
      <c r="H13" s="22"/>
      <c r="I13" s="39">
        <v>64.95</v>
      </c>
      <c r="J13" s="22"/>
      <c r="K13" s="23">
        <v>195</v>
      </c>
      <c r="L13" s="23">
        <v>0.19900000000000001</v>
      </c>
      <c r="M13" s="23">
        <v>5.09</v>
      </c>
      <c r="N13" s="58">
        <f t="shared" si="0"/>
        <v>8.3269230769230776E-2</v>
      </c>
      <c r="O13" s="59">
        <f t="shared" si="1"/>
        <v>326.3819095477387</v>
      </c>
      <c r="P13" s="60">
        <f t="shared" si="2"/>
        <v>9.5702357563850704</v>
      </c>
      <c r="Q13" s="24"/>
      <c r="R13" s="95">
        <v>4886.126017775392</v>
      </c>
      <c r="S13" s="22"/>
      <c r="T13" s="121">
        <f t="shared" si="3"/>
        <v>317353.88485451171</v>
      </c>
      <c r="U13" s="22"/>
      <c r="V13" s="109">
        <f t="shared" si="4"/>
        <v>952794.57346620143</v>
      </c>
      <c r="W13" s="110">
        <f t="shared" si="5"/>
        <v>972.33907753730307</v>
      </c>
      <c r="X13" s="111">
        <f t="shared" si="6"/>
        <v>24870.381430476744</v>
      </c>
      <c r="Y13" s="22"/>
      <c r="Z13" s="32">
        <v>9.7722520355507836E-4</v>
      </c>
      <c r="AA13" s="32">
        <v>3.8210287005333138E-3</v>
      </c>
    </row>
    <row r="14" spans="1:27" ht="14.5" x14ac:dyDescent="0.35">
      <c r="A14" s="33"/>
      <c r="B14" s="33" t="s">
        <v>20</v>
      </c>
      <c r="C14" s="33" t="s">
        <v>13</v>
      </c>
      <c r="D14" s="33" t="s">
        <v>14</v>
      </c>
      <c r="E14" s="33" t="s">
        <v>18</v>
      </c>
      <c r="F14" s="41">
        <v>10</v>
      </c>
      <c r="G14" s="20"/>
      <c r="H14" s="22"/>
      <c r="I14" s="39">
        <v>64.95</v>
      </c>
      <c r="J14" s="22"/>
      <c r="K14" s="23">
        <v>396.8</v>
      </c>
      <c r="L14" s="23">
        <v>0.373</v>
      </c>
      <c r="M14" s="23">
        <v>6.1</v>
      </c>
      <c r="N14" s="58">
        <f t="shared" si="0"/>
        <v>4.0921118951612906E-2</v>
      </c>
      <c r="O14" s="59">
        <f t="shared" si="1"/>
        <v>174.12868632707776</v>
      </c>
      <c r="P14" s="60">
        <f t="shared" si="2"/>
        <v>7.9856557377049198</v>
      </c>
      <c r="Q14" s="24"/>
      <c r="R14" s="95">
        <v>498.29044800982791</v>
      </c>
      <c r="S14" s="22"/>
      <c r="T14" s="121">
        <f t="shared" si="3"/>
        <v>32363.964598238323</v>
      </c>
      <c r="U14" s="22"/>
      <c r="V14" s="109">
        <f t="shared" si="4"/>
        <v>197721.64977029973</v>
      </c>
      <c r="W14" s="110">
        <f t="shared" si="5"/>
        <v>185.86233710766581</v>
      </c>
      <c r="X14" s="111">
        <f t="shared" si="6"/>
        <v>3039.5717328599499</v>
      </c>
      <c r="Y14" s="22"/>
      <c r="Z14" s="32">
        <v>9.9658089601965577E-5</v>
      </c>
      <c r="AA14" s="32">
        <v>1.175701138625635E-4</v>
      </c>
    </row>
    <row r="15" spans="1:27" ht="14.5" x14ac:dyDescent="0.35">
      <c r="A15" s="33"/>
      <c r="B15" s="33" t="s">
        <v>26</v>
      </c>
      <c r="C15" s="33" t="s">
        <v>22</v>
      </c>
      <c r="D15" s="33" t="s">
        <v>14</v>
      </c>
      <c r="E15" s="33" t="s">
        <v>27</v>
      </c>
      <c r="F15" s="41">
        <v>10</v>
      </c>
      <c r="G15" s="20"/>
      <c r="H15" s="22"/>
      <c r="I15" s="38">
        <v>8.85</v>
      </c>
      <c r="J15" s="22"/>
      <c r="K15" s="23">
        <v>0</v>
      </c>
      <c r="L15" s="23">
        <v>0</v>
      </c>
      <c r="M15" s="23">
        <v>4.67</v>
      </c>
      <c r="N15" s="58" t="str">
        <f t="shared" ref="N15:N34" si="7">IFERROR($I15/K15,"NA")</f>
        <v>NA</v>
      </c>
      <c r="O15" s="59" t="str">
        <f t="shared" si="1"/>
        <v>NA</v>
      </c>
      <c r="P15" s="60">
        <f>IFERROR($I15/M15,"NA")</f>
        <v>1.8950749464668093</v>
      </c>
      <c r="Q15" s="7"/>
      <c r="R15" s="95">
        <v>2580.907623314652</v>
      </c>
      <c r="S15" s="22"/>
      <c r="T15" s="121">
        <f t="shared" si="3"/>
        <v>22841.032466334669</v>
      </c>
      <c r="U15" s="22"/>
      <c r="V15" s="109">
        <f t="shared" si="4"/>
        <v>0</v>
      </c>
      <c r="W15" s="110">
        <f t="shared" si="5"/>
        <v>0</v>
      </c>
      <c r="X15" s="111">
        <f t="shared" si="6"/>
        <v>12052.838600879424</v>
      </c>
      <c r="Y15" s="22"/>
      <c r="Z15" s="32">
        <v>5.1618152466293039E-4</v>
      </c>
      <c r="AA15" s="32">
        <v>5.8785056931281749E-4</v>
      </c>
    </row>
    <row r="16" spans="1:27" ht="14.5" x14ac:dyDescent="0.35">
      <c r="A16" s="33"/>
      <c r="B16" s="33" t="s">
        <v>28</v>
      </c>
      <c r="C16" s="33" t="s">
        <v>22</v>
      </c>
      <c r="D16" s="33" t="s">
        <v>14</v>
      </c>
      <c r="E16" s="33" t="s">
        <v>29</v>
      </c>
      <c r="F16" s="41">
        <v>10</v>
      </c>
      <c r="G16" s="20"/>
      <c r="H16" s="22"/>
      <c r="I16" s="38">
        <v>34.950000000000003</v>
      </c>
      <c r="J16" s="22"/>
      <c r="K16" s="23">
        <v>0</v>
      </c>
      <c r="L16" s="23">
        <v>0</v>
      </c>
      <c r="M16" s="23">
        <v>7.98</v>
      </c>
      <c r="N16" s="58" t="str">
        <f t="shared" si="7"/>
        <v>NA</v>
      </c>
      <c r="O16" s="59" t="str">
        <f t="shared" si="1"/>
        <v>NA</v>
      </c>
      <c r="P16" s="60">
        <f>IFERROR($I16/M16,"NA")</f>
        <v>4.3796992481203008</v>
      </c>
      <c r="Q16" s="7"/>
      <c r="R16" s="95">
        <v>2580.907623314652</v>
      </c>
      <c r="S16" s="22"/>
      <c r="T16" s="121">
        <f t="shared" si="3"/>
        <v>90202.721434847103</v>
      </c>
      <c r="U16" s="22"/>
      <c r="V16" s="109">
        <f t="shared" si="4"/>
        <v>0</v>
      </c>
      <c r="W16" s="110">
        <f t="shared" si="5"/>
        <v>0</v>
      </c>
      <c r="X16" s="111">
        <f t="shared" si="6"/>
        <v>20595.642834050923</v>
      </c>
      <c r="Y16" s="22"/>
      <c r="Z16" s="32">
        <v>5.1618152466293039E-4</v>
      </c>
      <c r="AA16" s="32">
        <v>1.175701138625635E-3</v>
      </c>
    </row>
    <row r="17" spans="1:27" ht="14.5" x14ac:dyDescent="0.35">
      <c r="A17" s="33"/>
      <c r="B17" s="33" t="s">
        <v>30</v>
      </c>
      <c r="C17" s="33" t="s">
        <v>31</v>
      </c>
      <c r="D17" s="33" t="s">
        <v>32</v>
      </c>
      <c r="E17" s="33"/>
      <c r="F17" s="41">
        <v>10</v>
      </c>
      <c r="G17" s="20"/>
      <c r="H17" s="22"/>
      <c r="I17" s="38">
        <v>319.42</v>
      </c>
      <c r="J17" s="22"/>
      <c r="K17" s="23">
        <v>1612</v>
      </c>
      <c r="L17" s="23">
        <v>0</v>
      </c>
      <c r="M17" s="23">
        <v>0</v>
      </c>
      <c r="N17" s="58">
        <f t="shared" si="7"/>
        <v>0.19815136476426801</v>
      </c>
      <c r="O17" s="59" t="str">
        <f t="shared" si="1"/>
        <v>NA</v>
      </c>
      <c r="P17" s="60" t="str">
        <f>IFERROR($I17/M17,"NA")</f>
        <v>NA</v>
      </c>
      <c r="Q17" s="7"/>
      <c r="R17" s="95">
        <v>49.553426367641322</v>
      </c>
      <c r="S17" s="22"/>
      <c r="T17" s="121">
        <f t="shared" si="3"/>
        <v>15828.355450351992</v>
      </c>
      <c r="U17" s="22"/>
      <c r="V17" s="109">
        <f t="shared" si="4"/>
        <v>79880.123304637804</v>
      </c>
      <c r="W17" s="110">
        <f t="shared" si="5"/>
        <v>0</v>
      </c>
      <c r="X17" s="111">
        <f t="shared" si="6"/>
        <v>0</v>
      </c>
      <c r="Y17" s="22"/>
      <c r="Z17" s="32">
        <v>9.910685273528264E-6</v>
      </c>
      <c r="AA17" s="32">
        <v>4.3047273316713716E-6</v>
      </c>
    </row>
    <row r="18" spans="1:27" ht="14.5" x14ac:dyDescent="0.35">
      <c r="A18" s="33"/>
      <c r="B18" s="33" t="s">
        <v>37</v>
      </c>
      <c r="C18" s="33" t="s">
        <v>35</v>
      </c>
      <c r="D18" s="33" t="s">
        <v>36</v>
      </c>
      <c r="E18" s="33"/>
      <c r="F18" s="41">
        <v>5</v>
      </c>
      <c r="G18" s="20"/>
      <c r="H18" s="22"/>
      <c r="I18" s="38">
        <v>118.8</v>
      </c>
      <c r="J18" s="22"/>
      <c r="K18" s="23">
        <v>74.147999999999996</v>
      </c>
      <c r="L18" s="23">
        <v>9.8799999999999999E-2</v>
      </c>
      <c r="M18" s="23">
        <v>-0.68200000000000005</v>
      </c>
      <c r="N18" s="58">
        <f t="shared" si="7"/>
        <v>1.6022010033986083</v>
      </c>
      <c r="O18" s="59">
        <f t="shared" si="1"/>
        <v>1202.4291497975707</v>
      </c>
      <c r="P18" s="61" t="s">
        <v>33</v>
      </c>
      <c r="Q18" s="7"/>
      <c r="R18" s="95">
        <v>3897.9742138641136</v>
      </c>
      <c r="S18" s="22"/>
      <c r="T18" s="121">
        <f t="shared" si="3"/>
        <v>463079.33660705667</v>
      </c>
      <c r="U18" s="22"/>
      <c r="V18" s="109">
        <f t="shared" si="4"/>
        <v>289026.99200959626</v>
      </c>
      <c r="W18" s="110">
        <f t="shared" si="5"/>
        <v>385.1198523297744</v>
      </c>
      <c r="X18" s="111">
        <f t="shared" si="6"/>
        <v>-2658.4184138553255</v>
      </c>
      <c r="Y18" s="22"/>
      <c r="Z18" s="32">
        <v>7.7959484277282276E-4</v>
      </c>
      <c r="AA18" s="32">
        <v>3.3915101763096596E-4</v>
      </c>
    </row>
    <row r="19" spans="1:27" ht="14.5" x14ac:dyDescent="0.35">
      <c r="A19" s="33"/>
      <c r="B19" s="33" t="s">
        <v>38</v>
      </c>
      <c r="C19" s="33" t="s">
        <v>35</v>
      </c>
      <c r="D19" s="33" t="s">
        <v>36</v>
      </c>
      <c r="E19" s="33"/>
      <c r="F19" s="41">
        <v>5</v>
      </c>
      <c r="G19" s="20"/>
      <c r="H19" s="22"/>
      <c r="I19" s="38">
        <v>118.8</v>
      </c>
      <c r="J19" s="22"/>
      <c r="K19" s="23">
        <v>102.532</v>
      </c>
      <c r="L19" s="23">
        <v>8.5000000000000006E-2</v>
      </c>
      <c r="M19" s="23">
        <v>-0.98799999999999999</v>
      </c>
      <c r="N19" s="58">
        <f t="shared" si="7"/>
        <v>1.1586626614130222</v>
      </c>
      <c r="O19" s="59">
        <f t="shared" si="1"/>
        <v>1397.6470588235293</v>
      </c>
      <c r="P19" s="61" t="s">
        <v>33</v>
      </c>
      <c r="Q19" s="7"/>
      <c r="R19" s="95">
        <v>459.41672511544419</v>
      </c>
      <c r="S19" s="22"/>
      <c r="T19" s="121">
        <f t="shared" si="3"/>
        <v>54578.706943714766</v>
      </c>
      <c r="U19" s="22"/>
      <c r="V19" s="109">
        <f t="shared" si="4"/>
        <v>47104.915659536724</v>
      </c>
      <c r="W19" s="110">
        <f t="shared" si="5"/>
        <v>39.050421634812757</v>
      </c>
      <c r="X19" s="111">
        <f t="shared" si="6"/>
        <v>-453.90372441405884</v>
      </c>
      <c r="Y19" s="22"/>
      <c r="Z19" s="32">
        <v>9.1883345023088835E-5</v>
      </c>
      <c r="AA19" s="32">
        <v>3.9972468079805597E-5</v>
      </c>
    </row>
    <row r="20" spans="1:27" ht="14.5" x14ac:dyDescent="0.35">
      <c r="A20" s="33"/>
      <c r="B20" s="33" t="s">
        <v>42</v>
      </c>
      <c r="C20" s="33" t="s">
        <v>40</v>
      </c>
      <c r="D20" s="33" t="s">
        <v>32</v>
      </c>
      <c r="E20" s="33" t="s">
        <v>41</v>
      </c>
      <c r="F20" s="41">
        <v>5</v>
      </c>
      <c r="G20" s="20"/>
      <c r="H20" s="22"/>
      <c r="I20" s="38">
        <v>143.55000000000001</v>
      </c>
      <c r="J20" s="22"/>
      <c r="K20" s="23">
        <v>224.01300000000001</v>
      </c>
      <c r="L20" s="23">
        <v>0.2054</v>
      </c>
      <c r="M20" s="23">
        <v>0</v>
      </c>
      <c r="N20" s="58">
        <f t="shared" si="7"/>
        <v>0.64081102436019344</v>
      </c>
      <c r="O20" s="59">
        <f t="shared" si="1"/>
        <v>698.88023369036034</v>
      </c>
      <c r="P20" s="60" t="str">
        <f>IFERROR($I20/M20,"NA")</f>
        <v>NA</v>
      </c>
      <c r="Q20" s="7"/>
      <c r="R20" s="95">
        <v>2426.9571997925482</v>
      </c>
      <c r="S20" s="22"/>
      <c r="T20" s="121">
        <f t="shared" si="3"/>
        <v>348389.70603022032</v>
      </c>
      <c r="U20" s="22"/>
      <c r="V20" s="109">
        <f t="shared" si="4"/>
        <v>543669.96319712815</v>
      </c>
      <c r="W20" s="110">
        <f t="shared" si="5"/>
        <v>498.49700883738939</v>
      </c>
      <c r="X20" s="111">
        <f t="shared" si="6"/>
        <v>0</v>
      </c>
      <c r="Y20" s="22"/>
      <c r="Z20" s="32">
        <v>4.8539143995850968E-4</v>
      </c>
      <c r="AA20" s="32">
        <v>2.1116224964466533E-4</v>
      </c>
    </row>
    <row r="21" spans="1:27" ht="14.5" x14ac:dyDescent="0.35">
      <c r="A21" s="33"/>
      <c r="B21" s="33" t="s">
        <v>43</v>
      </c>
      <c r="C21" s="33" t="s">
        <v>40</v>
      </c>
      <c r="D21" s="33" t="s">
        <v>32</v>
      </c>
      <c r="E21" s="33" t="s">
        <v>41</v>
      </c>
      <c r="F21" s="41">
        <v>5</v>
      </c>
      <c r="G21" s="20"/>
      <c r="H21" s="22"/>
      <c r="I21" s="38">
        <v>143.55000000000001</v>
      </c>
      <c r="J21" s="22"/>
      <c r="K21" s="23">
        <v>228.22800000000001</v>
      </c>
      <c r="L21" s="23">
        <v>0.16139999999999999</v>
      </c>
      <c r="M21" s="23">
        <v>0</v>
      </c>
      <c r="N21" s="58">
        <f t="shared" si="7"/>
        <v>0.62897628687102369</v>
      </c>
      <c r="O21" s="59">
        <f t="shared" si="1"/>
        <v>889.40520446096673</v>
      </c>
      <c r="P21" s="60" t="str">
        <f>IFERROR($I21/M21,"NA")</f>
        <v>NA</v>
      </c>
      <c r="Q21" s="7"/>
      <c r="R21" s="95">
        <v>286.25195949500733</v>
      </c>
      <c r="S21" s="22"/>
      <c r="T21" s="121">
        <f t="shared" si="3"/>
        <v>41091.468785508303</v>
      </c>
      <c r="U21" s="22"/>
      <c r="V21" s="109">
        <f t="shared" si="4"/>
        <v>65330.712211626538</v>
      </c>
      <c r="W21" s="110">
        <f t="shared" si="5"/>
        <v>46.20106626249418</v>
      </c>
      <c r="X21" s="111">
        <f t="shared" si="6"/>
        <v>0</v>
      </c>
      <c r="Y21" s="22"/>
      <c r="Z21" s="32">
        <v>5.7250391899001467E-5</v>
      </c>
      <c r="AA21" s="32">
        <v>2.4905922418955803E-5</v>
      </c>
    </row>
    <row r="22" spans="1:27" ht="14.5" x14ac:dyDescent="0.35">
      <c r="A22" s="33"/>
      <c r="B22" s="33" t="s">
        <v>124</v>
      </c>
      <c r="C22" s="33" t="s">
        <v>22</v>
      </c>
      <c r="D22" s="33" t="s">
        <v>36</v>
      </c>
      <c r="E22" s="33"/>
      <c r="F22" s="41">
        <v>5</v>
      </c>
      <c r="G22" s="20"/>
      <c r="H22" s="22"/>
      <c r="I22" s="39">
        <f>72*2</f>
        <v>144</v>
      </c>
      <c r="J22" s="22"/>
      <c r="K22" s="23">
        <f>2*131.3</f>
        <v>262.60000000000002</v>
      </c>
      <c r="L22" s="23">
        <f>2*0.02232</f>
        <v>4.4639999999999999E-2</v>
      </c>
      <c r="M22" s="23">
        <f>2*-1.911</f>
        <v>-3.8220000000000001</v>
      </c>
      <c r="N22" s="58">
        <f t="shared" si="7"/>
        <v>0.54836252856054835</v>
      </c>
      <c r="O22" s="59">
        <f t="shared" si="1"/>
        <v>3225.8064516129034</v>
      </c>
      <c r="P22" s="61" t="s">
        <v>33</v>
      </c>
      <c r="Q22" s="7"/>
      <c r="R22" s="95">
        <v>2269.6953208107229</v>
      </c>
      <c r="S22" s="22"/>
      <c r="T22" s="121">
        <f t="shared" si="3"/>
        <v>326836.1261967441</v>
      </c>
      <c r="U22" s="22"/>
      <c r="V22" s="109">
        <f t="shared" si="4"/>
        <v>596021.99124489585</v>
      </c>
      <c r="W22" s="110">
        <f t="shared" si="5"/>
        <v>101.31919912099067</v>
      </c>
      <c r="X22" s="111">
        <f t="shared" si="6"/>
        <v>-8674.775516138583</v>
      </c>
      <c r="Y22" s="22"/>
      <c r="Z22" s="32">
        <v>4.5393906416214461E-4</v>
      </c>
      <c r="AA22" s="32">
        <v>1.9747936634042422E-4</v>
      </c>
    </row>
    <row r="23" spans="1:27" ht="14.5" x14ac:dyDescent="0.35">
      <c r="A23" s="33"/>
      <c r="B23" s="33" t="s">
        <v>125</v>
      </c>
      <c r="C23" s="33" t="s">
        <v>22</v>
      </c>
      <c r="D23" s="33" t="s">
        <v>36</v>
      </c>
      <c r="E23" s="33"/>
      <c r="F23" s="41">
        <v>5</v>
      </c>
      <c r="G23" s="20"/>
      <c r="H23" s="22"/>
      <c r="I23" s="39">
        <f>69*3</f>
        <v>207</v>
      </c>
      <c r="J23" s="22"/>
      <c r="K23" s="23">
        <f>3*131.3</f>
        <v>393.90000000000003</v>
      </c>
      <c r="L23" s="23">
        <f>3*0.02232</f>
        <v>6.6959999999999992E-2</v>
      </c>
      <c r="M23" s="23">
        <f>3*-1.911</f>
        <v>-5.7330000000000005</v>
      </c>
      <c r="N23" s="58">
        <f t="shared" si="7"/>
        <v>0.5255140898705255</v>
      </c>
      <c r="O23" s="59">
        <f t="shared" si="1"/>
        <v>3091.3978494623661</v>
      </c>
      <c r="P23" s="61" t="s">
        <v>33</v>
      </c>
      <c r="Q23" s="7"/>
      <c r="R23" s="95">
        <v>2269.6953208107229</v>
      </c>
      <c r="S23" s="22"/>
      <c r="T23" s="121">
        <f t="shared" si="3"/>
        <v>469826.93140781962</v>
      </c>
      <c r="U23" s="22"/>
      <c r="V23" s="109">
        <f t="shared" si="4"/>
        <v>894032.98686734389</v>
      </c>
      <c r="W23" s="110">
        <f t="shared" si="5"/>
        <v>151.97879868148598</v>
      </c>
      <c r="X23" s="111">
        <f t="shared" si="6"/>
        <v>-13012.163274207876</v>
      </c>
      <c r="Y23" s="22"/>
      <c r="Z23" s="32">
        <v>4.5393906416214461E-4</v>
      </c>
      <c r="AA23" s="32">
        <v>9.7975094885469595E-5</v>
      </c>
    </row>
    <row r="24" spans="1:27" ht="14.5" x14ac:dyDescent="0.35">
      <c r="A24" s="33"/>
      <c r="B24" s="33" t="s">
        <v>46</v>
      </c>
      <c r="C24" s="33" t="s">
        <v>47</v>
      </c>
      <c r="D24" s="33" t="s">
        <v>48</v>
      </c>
      <c r="E24" s="33"/>
      <c r="F24" s="41">
        <v>16</v>
      </c>
      <c r="G24" s="20"/>
      <c r="H24" s="22"/>
      <c r="I24" s="38">
        <v>69.95</v>
      </c>
      <c r="J24" s="22"/>
      <c r="K24" s="23">
        <v>135</v>
      </c>
      <c r="L24" s="23">
        <v>0</v>
      </c>
      <c r="M24" s="23">
        <v>0</v>
      </c>
      <c r="N24" s="58">
        <f t="shared" si="7"/>
        <v>0.51814814814814814</v>
      </c>
      <c r="O24" s="59" t="str">
        <f t="shared" si="1"/>
        <v>NA</v>
      </c>
      <c r="P24" s="60" t="str">
        <f>IFERROR($I24/M24,"NA")</f>
        <v>NA</v>
      </c>
      <c r="Q24" s="7"/>
      <c r="R24" s="95">
        <v>3404.1012343650114</v>
      </c>
      <c r="S24" s="22"/>
      <c r="T24" s="121">
        <f t="shared" si="3"/>
        <v>238116.88134383256</v>
      </c>
      <c r="U24" s="22"/>
      <c r="V24" s="109">
        <f t="shared" si="4"/>
        <v>459553.66663927655</v>
      </c>
      <c r="W24" s="110">
        <f t="shared" si="5"/>
        <v>0</v>
      </c>
      <c r="X24" s="111">
        <f t="shared" si="6"/>
        <v>0</v>
      </c>
      <c r="Y24" s="22"/>
      <c r="Z24" s="32">
        <v>6.8082024687300224E-4</v>
      </c>
      <c r="AA24" s="32">
        <v>2.7971889589801569E-3</v>
      </c>
    </row>
    <row r="25" spans="1:27" ht="14.5" x14ac:dyDescent="0.35">
      <c r="A25" s="33"/>
      <c r="B25" s="33" t="s">
        <v>49</v>
      </c>
      <c r="C25" s="33" t="s">
        <v>47</v>
      </c>
      <c r="D25" s="33" t="s">
        <v>48</v>
      </c>
      <c r="E25" s="33"/>
      <c r="F25" s="41">
        <v>16</v>
      </c>
      <c r="G25" s="20"/>
      <c r="H25" s="22"/>
      <c r="I25" s="38">
        <v>69.95</v>
      </c>
      <c r="J25" s="22"/>
      <c r="K25" s="23">
        <v>135</v>
      </c>
      <c r="L25" s="23">
        <v>0</v>
      </c>
      <c r="M25" s="23">
        <v>0</v>
      </c>
      <c r="N25" s="58">
        <f t="shared" si="7"/>
        <v>0.51814814814814814</v>
      </c>
      <c r="O25" s="59" t="str">
        <f t="shared" si="1"/>
        <v>NA</v>
      </c>
      <c r="P25" s="60" t="str">
        <f>IFERROR($I25/M25,"NA")</f>
        <v>NA</v>
      </c>
      <c r="Q25" s="24"/>
      <c r="R25" s="95">
        <v>981.56150308318968</v>
      </c>
      <c r="S25" s="22"/>
      <c r="T25" s="121">
        <f t="shared" si="3"/>
        <v>68660.227140669114</v>
      </c>
      <c r="U25" s="22"/>
      <c r="V25" s="109">
        <f t="shared" si="4"/>
        <v>132510.8029162306</v>
      </c>
      <c r="W25" s="110">
        <f t="shared" si="5"/>
        <v>0</v>
      </c>
      <c r="X25" s="111">
        <f t="shared" si="6"/>
        <v>0</v>
      </c>
      <c r="Y25" s="22"/>
      <c r="Z25" s="32">
        <v>1.9631230061663795E-4</v>
      </c>
      <c r="AA25" s="32">
        <v>8.5402715455123131E-5</v>
      </c>
    </row>
    <row r="26" spans="1:27" ht="14.5" x14ac:dyDescent="0.35">
      <c r="A26" s="33"/>
      <c r="B26" s="33" t="s">
        <v>50</v>
      </c>
      <c r="C26" s="33" t="s">
        <v>22</v>
      </c>
      <c r="D26" s="33" t="s">
        <v>14</v>
      </c>
      <c r="E26" s="33" t="s">
        <v>51</v>
      </c>
      <c r="F26" s="41">
        <v>16</v>
      </c>
      <c r="G26" s="20"/>
      <c r="H26" s="22"/>
      <c r="I26" s="38">
        <v>59.95</v>
      </c>
      <c r="J26" s="22"/>
      <c r="K26" s="23">
        <v>283.60000000000002</v>
      </c>
      <c r="L26" s="23">
        <v>5.0999999999999997E-2</v>
      </c>
      <c r="M26" s="23">
        <v>-3.85</v>
      </c>
      <c r="N26" s="58">
        <f t="shared" si="7"/>
        <v>0.21138928067700988</v>
      </c>
      <c r="O26" s="59">
        <f t="shared" si="1"/>
        <v>1175.4901960784316</v>
      </c>
      <c r="P26" s="61" t="s">
        <v>33</v>
      </c>
      <c r="Q26" s="7"/>
      <c r="R26" s="95">
        <v>3404.1012343650114</v>
      </c>
      <c r="S26" s="22"/>
      <c r="T26" s="121">
        <f t="shared" si="3"/>
        <v>204075.86900018243</v>
      </c>
      <c r="U26" s="22"/>
      <c r="V26" s="109">
        <f t="shared" si="4"/>
        <v>965403.11006591725</v>
      </c>
      <c r="W26" s="110">
        <f t="shared" si="5"/>
        <v>173.60916295261558</v>
      </c>
      <c r="X26" s="111">
        <f t="shared" si="6"/>
        <v>-13105.789752305294</v>
      </c>
      <c r="Y26" s="22"/>
      <c r="Z26" s="32">
        <v>6.8082024687300224E-4</v>
      </c>
      <c r="AA26" s="32">
        <v>2.9618061444517486E-4</v>
      </c>
    </row>
    <row r="27" spans="1:27" ht="14.5" x14ac:dyDescent="0.35">
      <c r="A27" s="33"/>
      <c r="B27" s="33" t="s">
        <v>55</v>
      </c>
      <c r="C27" s="33" t="s">
        <v>53</v>
      </c>
      <c r="D27" s="33" t="s">
        <v>48</v>
      </c>
      <c r="E27" s="33"/>
      <c r="F27" s="41">
        <v>16</v>
      </c>
      <c r="G27" s="20"/>
      <c r="H27" s="22"/>
      <c r="I27" s="38">
        <v>10.62</v>
      </c>
      <c r="J27" s="22"/>
      <c r="K27" s="23">
        <v>15.1</v>
      </c>
      <c r="L27" s="23">
        <v>1.6000000000000001E-3</v>
      </c>
      <c r="M27" s="23">
        <v>-0.22</v>
      </c>
      <c r="N27" s="58">
        <f t="shared" si="7"/>
        <v>0.70331125827814567</v>
      </c>
      <c r="O27" s="59">
        <f t="shared" si="1"/>
        <v>6637.4999999999991</v>
      </c>
      <c r="P27" s="61" t="s">
        <v>33</v>
      </c>
      <c r="Q27" s="7"/>
      <c r="R27" s="95">
        <v>30668.409106323346</v>
      </c>
      <c r="S27" s="22"/>
      <c r="T27" s="121">
        <f t="shared" si="3"/>
        <v>325698.5047091539</v>
      </c>
      <c r="U27" s="22"/>
      <c r="V27" s="109">
        <f t="shared" si="4"/>
        <v>463092.9775054825</v>
      </c>
      <c r="W27" s="110">
        <f t="shared" si="5"/>
        <v>49.069454570117358</v>
      </c>
      <c r="X27" s="111">
        <f t="shared" si="6"/>
        <v>-6747.0500033911367</v>
      </c>
      <c r="Y27" s="22"/>
      <c r="Z27" s="32">
        <v>6.1336818212646693E-3</v>
      </c>
      <c r="AA27" s="32">
        <v>1.1488755576459933E-2</v>
      </c>
    </row>
    <row r="28" spans="1:27" ht="14.5" x14ac:dyDescent="0.35">
      <c r="A28" s="33"/>
      <c r="B28" s="33" t="s">
        <v>58</v>
      </c>
      <c r="C28" s="33" t="s">
        <v>47</v>
      </c>
      <c r="D28" s="33" t="s">
        <v>14</v>
      </c>
      <c r="E28" s="33"/>
      <c r="F28" s="41">
        <v>16</v>
      </c>
      <c r="G28" s="20"/>
      <c r="H28" s="22"/>
      <c r="I28" s="38">
        <v>10.62</v>
      </c>
      <c r="J28" s="22"/>
      <c r="K28" s="23">
        <v>165.9</v>
      </c>
      <c r="L28" s="23">
        <v>0.03</v>
      </c>
      <c r="M28" s="23">
        <v>-2.25</v>
      </c>
      <c r="N28" s="58">
        <f t="shared" si="7"/>
        <v>6.4014466546112106E-2</v>
      </c>
      <c r="O28" s="59">
        <f t="shared" si="1"/>
        <v>354</v>
      </c>
      <c r="P28" s="61" t="s">
        <v>33</v>
      </c>
      <c r="Q28" s="24"/>
      <c r="R28" s="95">
        <v>5009.0153463770512</v>
      </c>
      <c r="S28" s="22"/>
      <c r="T28" s="121">
        <f t="shared" si="3"/>
        <v>53195.742978524278</v>
      </c>
      <c r="U28" s="22"/>
      <c r="V28" s="109">
        <f t="shared" si="4"/>
        <v>830995.64596395276</v>
      </c>
      <c r="W28" s="110">
        <f t="shared" si="5"/>
        <v>150.27046039131153</v>
      </c>
      <c r="X28" s="111">
        <f t="shared" si="6"/>
        <v>-11270.284529348366</v>
      </c>
      <c r="Y28" s="22"/>
      <c r="Z28" s="32">
        <v>1.0018030692754102E-3</v>
      </c>
      <c r="AA28" s="32">
        <v>8.9686163966888827E-4</v>
      </c>
    </row>
    <row r="29" spans="1:27" ht="14.5" x14ac:dyDescent="0.35">
      <c r="A29" s="33"/>
      <c r="B29" s="33" t="s">
        <v>59</v>
      </c>
      <c r="C29" s="33" t="s">
        <v>47</v>
      </c>
      <c r="D29" s="33" t="s">
        <v>14</v>
      </c>
      <c r="E29" s="33"/>
      <c r="F29" s="41">
        <v>16</v>
      </c>
      <c r="G29" s="20"/>
      <c r="H29" s="22"/>
      <c r="I29" s="38">
        <v>10.62</v>
      </c>
      <c r="J29" s="22"/>
      <c r="K29" s="23">
        <v>66.400000000000006</v>
      </c>
      <c r="L29" s="23">
        <v>2E-3</v>
      </c>
      <c r="M29" s="23">
        <v>0</v>
      </c>
      <c r="N29" s="58">
        <f t="shared" si="7"/>
        <v>0.15993975903614455</v>
      </c>
      <c r="O29" s="59">
        <f t="shared" si="1"/>
        <v>5309.9999999999991</v>
      </c>
      <c r="P29" s="60" t="str">
        <f>IFERROR($I29/M29,"NA")</f>
        <v>NA</v>
      </c>
      <c r="Q29" s="24"/>
      <c r="R29" s="95">
        <v>2732.1901889329365</v>
      </c>
      <c r="S29" s="22"/>
      <c r="T29" s="121">
        <f t="shared" si="3"/>
        <v>29015.859806467783</v>
      </c>
      <c r="U29" s="22"/>
      <c r="V29" s="109">
        <f t="shared" si="4"/>
        <v>181417.42854514701</v>
      </c>
      <c r="W29" s="110">
        <f t="shared" si="5"/>
        <v>5.4643803778658731</v>
      </c>
      <c r="X29" s="111">
        <f t="shared" si="6"/>
        <v>0</v>
      </c>
      <c r="Y29" s="22"/>
      <c r="Z29" s="32">
        <v>5.4643803778658734E-4</v>
      </c>
      <c r="AA29" s="32">
        <v>2.7902362123032081E-4</v>
      </c>
    </row>
    <row r="30" spans="1:27" ht="14.5" x14ac:dyDescent="0.35">
      <c r="A30" s="33"/>
      <c r="B30" s="33" t="s">
        <v>60</v>
      </c>
      <c r="C30" s="33" t="s">
        <v>61</v>
      </c>
      <c r="D30" s="33" t="s">
        <v>32</v>
      </c>
      <c r="E30" s="33"/>
      <c r="F30" s="41">
        <v>10</v>
      </c>
      <c r="G30" s="20"/>
      <c r="H30" s="22"/>
      <c r="I30" s="38">
        <v>1845</v>
      </c>
      <c r="J30" s="22"/>
      <c r="K30" s="23">
        <v>8860</v>
      </c>
      <c r="L30" s="23">
        <v>1.05</v>
      </c>
      <c r="M30" s="23">
        <v>0</v>
      </c>
      <c r="N30" s="58">
        <f t="shared" si="7"/>
        <v>0.20823927765237021</v>
      </c>
      <c r="O30" s="59">
        <f t="shared" si="1"/>
        <v>1757.1428571428571</v>
      </c>
      <c r="P30" s="60" t="str">
        <f>IFERROR($I30/M30,"NA")</f>
        <v>NA</v>
      </c>
      <c r="Q30" s="7"/>
      <c r="R30" s="95">
        <v>73.291890266630858</v>
      </c>
      <c r="S30" s="22"/>
      <c r="T30" s="121">
        <f t="shared" si="3"/>
        <v>135223.53754193394</v>
      </c>
      <c r="U30" s="22"/>
      <c r="V30" s="109">
        <f t="shared" si="4"/>
        <v>649366.14776234946</v>
      </c>
      <c r="W30" s="110">
        <f t="shared" si="5"/>
        <v>76.956484779962409</v>
      </c>
      <c r="X30" s="111">
        <f t="shared" si="6"/>
        <v>0</v>
      </c>
      <c r="Y30" s="22"/>
      <c r="Z30" s="32">
        <v>1.4658378053326172E-5</v>
      </c>
      <c r="AA30" s="32">
        <v>5.8785056931281746E-6</v>
      </c>
    </row>
    <row r="31" spans="1:27" ht="14.5" x14ac:dyDescent="0.35">
      <c r="A31" s="33"/>
      <c r="B31" s="33" t="s">
        <v>62</v>
      </c>
      <c r="C31" s="33" t="s">
        <v>53</v>
      </c>
      <c r="D31" s="33"/>
      <c r="E31" s="33"/>
      <c r="F31" s="41">
        <v>16</v>
      </c>
      <c r="G31" s="20"/>
      <c r="H31" s="22"/>
      <c r="I31" s="38">
        <v>995</v>
      </c>
      <c r="J31" s="22"/>
      <c r="K31" s="23" t="s">
        <v>63</v>
      </c>
      <c r="L31" s="23" t="s">
        <v>63</v>
      </c>
      <c r="M31" s="23" t="s">
        <v>63</v>
      </c>
      <c r="N31" s="58" t="str">
        <f t="shared" si="7"/>
        <v>NA</v>
      </c>
      <c r="O31" s="59" t="str">
        <f t="shared" si="1"/>
        <v>NA</v>
      </c>
      <c r="P31" s="60" t="str">
        <f>IFERROR($I31/M31,"NA")</f>
        <v>NA</v>
      </c>
      <c r="Q31" s="7"/>
      <c r="R31" s="95">
        <v>33.75764009428741</v>
      </c>
      <c r="S31" s="22"/>
      <c r="T31" s="121">
        <f t="shared" si="3"/>
        <v>33588.851893815976</v>
      </c>
      <c r="U31" s="22"/>
      <c r="V31" s="112" t="s">
        <v>33</v>
      </c>
      <c r="W31" s="113" t="s">
        <v>33</v>
      </c>
      <c r="X31" s="114" t="s">
        <v>33</v>
      </c>
      <c r="Y31" s="22"/>
      <c r="Z31" s="32">
        <v>6.7515280188574814E-6</v>
      </c>
      <c r="AA31" s="32">
        <v>2.7433026567931485E-6</v>
      </c>
    </row>
    <row r="32" spans="1:27" ht="14.5" x14ac:dyDescent="0.35">
      <c r="A32" s="33"/>
      <c r="B32" s="33" t="s">
        <v>64</v>
      </c>
      <c r="C32" s="33" t="s">
        <v>53</v>
      </c>
      <c r="D32" s="33" t="s">
        <v>14</v>
      </c>
      <c r="E32" s="33" t="s">
        <v>65</v>
      </c>
      <c r="F32" s="41">
        <v>16</v>
      </c>
      <c r="G32" s="20"/>
      <c r="H32" s="22"/>
      <c r="I32" s="38">
        <v>17.5</v>
      </c>
      <c r="J32" s="22"/>
      <c r="K32" s="23">
        <v>184</v>
      </c>
      <c r="L32" s="23">
        <v>2.4500000000000001E-2</v>
      </c>
      <c r="M32" s="23">
        <v>-2.1800000000000002</v>
      </c>
      <c r="N32" s="58">
        <f t="shared" si="7"/>
        <v>9.5108695652173919E-2</v>
      </c>
      <c r="O32" s="59">
        <f t="shared" si="1"/>
        <v>714.28571428571422</v>
      </c>
      <c r="P32" s="61" t="s">
        <v>33</v>
      </c>
      <c r="Q32" s="24"/>
      <c r="R32" s="95">
        <v>1821.4601259552912</v>
      </c>
      <c r="S32" s="22"/>
      <c r="T32" s="121">
        <f t="shared" si="3"/>
        <v>31875.552204217598</v>
      </c>
      <c r="U32" s="22"/>
      <c r="V32" s="109">
        <f t="shared" ref="V32:X34" si="8">$R32*K32</f>
        <v>335148.66317577357</v>
      </c>
      <c r="W32" s="110">
        <f t="shared" si="8"/>
        <v>44.62577308590464</v>
      </c>
      <c r="X32" s="111">
        <f t="shared" si="8"/>
        <v>-3970.7830745825354</v>
      </c>
      <c r="Y32" s="22"/>
      <c r="Z32" s="32">
        <v>3.6429202519105823E-4</v>
      </c>
      <c r="AA32" s="32">
        <v>2.9895387988962944E-4</v>
      </c>
    </row>
    <row r="33" spans="1:27" ht="14.5" x14ac:dyDescent="0.35">
      <c r="A33" s="33"/>
      <c r="B33" s="33" t="s">
        <v>68</v>
      </c>
      <c r="C33" s="33" t="s">
        <v>22</v>
      </c>
      <c r="D33" s="33" t="s">
        <v>14</v>
      </c>
      <c r="E33" s="33" t="s">
        <v>69</v>
      </c>
      <c r="F33" s="41">
        <v>18</v>
      </c>
      <c r="G33" s="20"/>
      <c r="H33" s="22"/>
      <c r="I33" s="38">
        <v>900</v>
      </c>
      <c r="J33" s="22"/>
      <c r="K33" s="23">
        <v>1590</v>
      </c>
      <c r="L33" s="23">
        <v>3.33</v>
      </c>
      <c r="M33" s="23">
        <v>-82.9</v>
      </c>
      <c r="N33" s="58">
        <f t="shared" si="7"/>
        <v>0.56603773584905659</v>
      </c>
      <c r="O33" s="59">
        <f t="shared" si="1"/>
        <v>270.27027027027026</v>
      </c>
      <c r="P33" s="61" t="s">
        <v>33</v>
      </c>
      <c r="Q33" s="7"/>
      <c r="R33" s="95">
        <v>337.5605161904777</v>
      </c>
      <c r="S33" s="22"/>
      <c r="T33" s="121">
        <f t="shared" si="3"/>
        <v>303804.46457142994</v>
      </c>
      <c r="U33" s="22"/>
      <c r="V33" s="109">
        <f t="shared" si="8"/>
        <v>536721.22074285953</v>
      </c>
      <c r="W33" s="110">
        <f t="shared" si="8"/>
        <v>1124.0765189142908</v>
      </c>
      <c r="X33" s="111">
        <f t="shared" si="8"/>
        <v>-27983.766792190603</v>
      </c>
      <c r="Y33" s="22"/>
      <c r="Z33" s="32">
        <v>6.7512103238095536E-5</v>
      </c>
      <c r="AA33" s="32"/>
    </row>
    <row r="34" spans="1:27" ht="14.5" x14ac:dyDescent="0.35">
      <c r="A34" s="33"/>
      <c r="B34" s="33" t="s">
        <v>70</v>
      </c>
      <c r="C34" s="33" t="s">
        <v>22</v>
      </c>
      <c r="D34" s="33" t="s">
        <v>32</v>
      </c>
      <c r="E34" s="33"/>
      <c r="F34" s="41">
        <v>16</v>
      </c>
      <c r="G34" s="20"/>
      <c r="H34" s="22"/>
      <c r="I34" s="38">
        <v>99</v>
      </c>
      <c r="J34" s="22"/>
      <c r="K34" s="23">
        <v>386.4</v>
      </c>
      <c r="L34" s="23">
        <v>0</v>
      </c>
      <c r="M34" s="23">
        <v>0</v>
      </c>
      <c r="N34" s="100">
        <f t="shared" si="7"/>
        <v>0.25621118012422361</v>
      </c>
      <c r="O34" s="101" t="str">
        <f t="shared" si="1"/>
        <v>NA</v>
      </c>
      <c r="P34" s="102" t="str">
        <f>IFERROR($I34/M34,"NA")</f>
        <v>NA</v>
      </c>
      <c r="Q34" s="7"/>
      <c r="R34" s="95">
        <v>843.44061129922829</v>
      </c>
      <c r="S34" s="22"/>
      <c r="T34" s="121">
        <f t="shared" si="3"/>
        <v>83500.620518623604</v>
      </c>
      <c r="U34" s="22"/>
      <c r="V34" s="109">
        <f t="shared" si="8"/>
        <v>325905.45220602182</v>
      </c>
      <c r="W34" s="110">
        <f t="shared" si="8"/>
        <v>0</v>
      </c>
      <c r="X34" s="111">
        <f t="shared" si="8"/>
        <v>0</v>
      </c>
      <c r="Y34" s="22"/>
      <c r="Z34" s="32">
        <v>1.6868812225984565E-4</v>
      </c>
      <c r="AA34" s="32">
        <v>1.9497043882208448E-4</v>
      </c>
    </row>
    <row r="35" spans="1:27" s="124" customFormat="1" ht="14.5" x14ac:dyDescent="0.35">
      <c r="A35" s="33"/>
      <c r="B35" s="33"/>
      <c r="C35" s="33"/>
      <c r="D35" s="33"/>
      <c r="E35" s="33"/>
      <c r="F35" s="41"/>
      <c r="G35" s="20"/>
      <c r="H35" s="22"/>
      <c r="I35" s="38"/>
      <c r="J35" s="22"/>
      <c r="K35" s="23"/>
      <c r="L35" s="23"/>
      <c r="M35" s="23"/>
      <c r="N35" s="133"/>
      <c r="O35" s="59"/>
      <c r="P35" s="60"/>
      <c r="Q35" s="7"/>
      <c r="R35" s="95"/>
      <c r="S35" s="22"/>
      <c r="T35" s="121"/>
      <c r="U35" s="22"/>
      <c r="V35" s="109"/>
      <c r="W35" s="110"/>
      <c r="X35" s="111"/>
      <c r="Y35" s="22"/>
    </row>
    <row r="36" spans="1:27" s="124" customFormat="1" ht="14.5" x14ac:dyDescent="0.35">
      <c r="A36" s="33"/>
      <c r="B36" s="33"/>
      <c r="C36" s="33"/>
      <c r="D36" s="33"/>
      <c r="E36" s="33"/>
      <c r="F36" s="41"/>
      <c r="G36" s="20"/>
      <c r="H36" s="22"/>
      <c r="I36" s="38"/>
      <c r="J36" s="22"/>
      <c r="K36" s="23"/>
      <c r="L36" s="23"/>
      <c r="M36" s="23"/>
      <c r="N36" s="133"/>
      <c r="O36" s="59"/>
      <c r="P36" s="60"/>
      <c r="Q36" s="7"/>
      <c r="R36" s="95"/>
      <c r="S36" s="22"/>
      <c r="T36" s="121"/>
      <c r="U36" s="22"/>
      <c r="V36" s="109"/>
      <c r="W36" s="110"/>
      <c r="X36" s="111"/>
      <c r="Y36" s="22"/>
    </row>
    <row r="37" spans="1:27" ht="14.5" x14ac:dyDescent="0.35">
      <c r="A37" s="12" t="s">
        <v>147</v>
      </c>
      <c r="B37" s="13"/>
      <c r="C37" s="13"/>
      <c r="D37" s="14"/>
      <c r="E37" s="14"/>
      <c r="F37" s="15"/>
      <c r="G37" s="25"/>
      <c r="H37" s="18"/>
      <c r="I37" s="17" t="s">
        <v>1</v>
      </c>
      <c r="J37" s="34"/>
      <c r="K37" s="145" t="s">
        <v>1</v>
      </c>
      <c r="L37" s="146"/>
      <c r="M37" s="146"/>
      <c r="N37" s="150"/>
      <c r="O37" s="150"/>
      <c r="P37" s="151"/>
      <c r="Q37" s="91"/>
      <c r="R37" s="97" t="s">
        <v>1</v>
      </c>
      <c r="S37" s="34"/>
      <c r="T37" s="122" t="s">
        <v>1</v>
      </c>
      <c r="U37" s="34"/>
      <c r="V37" s="115"/>
      <c r="W37" s="116"/>
      <c r="X37" s="117"/>
      <c r="Y37" s="118"/>
      <c r="Z37" s="32"/>
      <c r="AA37" s="32"/>
    </row>
    <row r="38" spans="1:27" ht="15" customHeight="1" x14ac:dyDescent="0.35">
      <c r="A38" s="160" t="s">
        <v>2</v>
      </c>
      <c r="B38" s="160" t="s">
        <v>3</v>
      </c>
      <c r="C38" s="160" t="s">
        <v>4</v>
      </c>
      <c r="D38" s="160" t="s">
        <v>5</v>
      </c>
      <c r="E38" s="160" t="s">
        <v>6</v>
      </c>
      <c r="F38" s="147" t="s">
        <v>7</v>
      </c>
      <c r="G38" s="19"/>
      <c r="H38" s="19"/>
      <c r="I38" s="152" t="s">
        <v>9</v>
      </c>
      <c r="J38" s="35"/>
      <c r="K38" s="152" t="s">
        <v>10</v>
      </c>
      <c r="L38" s="152" t="s">
        <v>11</v>
      </c>
      <c r="M38" s="154" t="s">
        <v>12</v>
      </c>
      <c r="N38" s="148" t="s">
        <v>134</v>
      </c>
      <c r="O38" s="156" t="s">
        <v>133</v>
      </c>
      <c r="P38" s="158" t="s">
        <v>135</v>
      </c>
      <c r="Q38" s="4"/>
      <c r="R38" s="136" t="s">
        <v>136</v>
      </c>
      <c r="S38" s="104"/>
      <c r="T38" s="138" t="s">
        <v>136</v>
      </c>
      <c r="U38" s="104"/>
      <c r="V38" s="115"/>
      <c r="W38" s="116"/>
      <c r="X38" s="117"/>
      <c r="Y38" s="119"/>
      <c r="Z38" s="32"/>
      <c r="AA38" s="32"/>
    </row>
    <row r="39" spans="1:27" ht="14.5" x14ac:dyDescent="0.35">
      <c r="A39" s="153"/>
      <c r="B39" s="153"/>
      <c r="C39" s="153"/>
      <c r="D39" s="153"/>
      <c r="E39" s="153"/>
      <c r="F39" s="162"/>
      <c r="G39" s="19"/>
      <c r="H39" s="19"/>
      <c r="I39" s="161"/>
      <c r="J39" s="36"/>
      <c r="K39" s="153"/>
      <c r="L39" s="153"/>
      <c r="M39" s="155"/>
      <c r="N39" s="149"/>
      <c r="O39" s="157"/>
      <c r="P39" s="159"/>
      <c r="Q39" s="4"/>
      <c r="R39" s="137"/>
      <c r="S39" s="105"/>
      <c r="T39" s="139"/>
      <c r="U39" s="105"/>
      <c r="V39" s="115"/>
      <c r="W39" s="116"/>
      <c r="X39" s="117"/>
      <c r="Y39" s="120"/>
      <c r="Z39" s="32">
        <v>0</v>
      </c>
      <c r="AA39" s="32">
        <v>0</v>
      </c>
    </row>
    <row r="40" spans="1:27" ht="14.5" x14ac:dyDescent="0.35">
      <c r="A40" s="1"/>
      <c r="B40" s="33" t="s">
        <v>71</v>
      </c>
      <c r="C40" s="33" t="s">
        <v>72</v>
      </c>
      <c r="D40" s="33" t="s">
        <v>14</v>
      </c>
      <c r="E40" s="33" t="s">
        <v>73</v>
      </c>
      <c r="F40" s="41">
        <v>20</v>
      </c>
      <c r="G40" s="20"/>
      <c r="H40" s="22"/>
      <c r="I40" s="26">
        <v>1200</v>
      </c>
      <c r="J40" s="22"/>
      <c r="K40" s="64">
        <v>-2.92</v>
      </c>
      <c r="L40" s="64">
        <v>-2.9599999999999998E-4</v>
      </c>
      <c r="M40" s="64">
        <v>65.7</v>
      </c>
      <c r="N40" s="65" t="s">
        <v>33</v>
      </c>
      <c r="O40" s="66" t="s">
        <v>33</v>
      </c>
      <c r="P40" s="67">
        <f>IFERROR($I40/M40,"NA")</f>
        <v>18.264840182648403</v>
      </c>
      <c r="Q40" s="7"/>
      <c r="R40" s="95">
        <v>51.61815246629304</v>
      </c>
      <c r="S40" s="22"/>
      <c r="T40" s="121">
        <f>R40*I40</f>
        <v>61941.782959551645</v>
      </c>
      <c r="U40" s="22"/>
      <c r="V40" s="109">
        <f t="shared" ref="V40:X41" si="9">$R40*K40</f>
        <v>-150.72500520157567</v>
      </c>
      <c r="W40" s="110">
        <f t="shared" si="9"/>
        <v>-1.5278973130022739E-2</v>
      </c>
      <c r="X40" s="111">
        <f t="shared" si="9"/>
        <v>3391.3126170354531</v>
      </c>
      <c r="Y40" s="22"/>
      <c r="Z40" s="32">
        <v>1.0323630493258608E-5</v>
      </c>
      <c r="AA40" s="32">
        <v>0</v>
      </c>
    </row>
    <row r="41" spans="1:27" ht="14.5" x14ac:dyDescent="0.35">
      <c r="A41" s="1"/>
      <c r="B41" s="33" t="s">
        <v>74</v>
      </c>
      <c r="C41" s="33" t="s">
        <v>72</v>
      </c>
      <c r="D41" s="33" t="s">
        <v>14</v>
      </c>
      <c r="E41" s="33" t="s">
        <v>75</v>
      </c>
      <c r="F41" s="41">
        <v>20</v>
      </c>
      <c r="G41" s="20"/>
      <c r="H41" s="22"/>
      <c r="I41" s="21">
        <v>1200</v>
      </c>
      <c r="J41" s="22"/>
      <c r="K41" s="64">
        <v>-2.92</v>
      </c>
      <c r="L41" s="64">
        <v>-2.9599999999999998E-4</v>
      </c>
      <c r="M41" s="64">
        <v>118</v>
      </c>
      <c r="N41" s="68" t="s">
        <v>33</v>
      </c>
      <c r="O41" s="69" t="s">
        <v>33</v>
      </c>
      <c r="P41" s="70">
        <f>IFERROR($I41/M41,"NA")</f>
        <v>10.169491525423728</v>
      </c>
      <c r="Q41" s="7"/>
      <c r="R41" s="95">
        <v>51.61815246629304</v>
      </c>
      <c r="S41" s="22"/>
      <c r="T41" s="121">
        <f>R41*I41</f>
        <v>61941.782959551645</v>
      </c>
      <c r="U41" s="22"/>
      <c r="V41" s="109">
        <f t="shared" si="9"/>
        <v>-150.72500520157567</v>
      </c>
      <c r="W41" s="110">
        <f t="shared" si="9"/>
        <v>-1.5278973130022739E-2</v>
      </c>
      <c r="X41" s="111">
        <f t="shared" si="9"/>
        <v>6090.9419910225788</v>
      </c>
      <c r="Y41" s="22"/>
      <c r="Z41" s="32">
        <v>1.0323630493258608E-5</v>
      </c>
      <c r="AA41" s="32">
        <v>0</v>
      </c>
    </row>
    <row r="42" spans="1:27" ht="14.5" x14ac:dyDescent="0.35">
      <c r="A42" s="1"/>
      <c r="B42" s="33" t="s">
        <v>76</v>
      </c>
      <c r="C42" s="33" t="s">
        <v>77</v>
      </c>
      <c r="D42" s="33" t="s">
        <v>48</v>
      </c>
      <c r="E42" s="33"/>
      <c r="F42" s="41">
        <v>20</v>
      </c>
      <c r="G42" s="20"/>
      <c r="H42" s="22"/>
      <c r="I42" s="54" t="s">
        <v>33</v>
      </c>
      <c r="J42" s="22"/>
      <c r="K42" s="54" t="s">
        <v>33</v>
      </c>
      <c r="L42" s="54" t="s">
        <v>33</v>
      </c>
      <c r="M42" s="54" t="s">
        <v>33</v>
      </c>
      <c r="N42" s="51" t="s">
        <v>33</v>
      </c>
      <c r="O42" s="52" t="s">
        <v>33</v>
      </c>
      <c r="P42" s="53" t="s">
        <v>33</v>
      </c>
      <c r="Q42" s="7"/>
      <c r="R42" s="95">
        <v>0</v>
      </c>
      <c r="S42" s="22"/>
      <c r="T42" s="121" t="s">
        <v>33</v>
      </c>
      <c r="U42" s="22"/>
      <c r="V42" s="112" t="s">
        <v>33</v>
      </c>
      <c r="W42" s="113" t="s">
        <v>33</v>
      </c>
      <c r="X42" s="114" t="s">
        <v>33</v>
      </c>
      <c r="Y42" s="22"/>
      <c r="Z42" s="32">
        <v>0</v>
      </c>
      <c r="AA42" s="32">
        <v>0</v>
      </c>
    </row>
    <row r="43" spans="1:27" ht="14.5" x14ac:dyDescent="0.35">
      <c r="A43" s="1"/>
      <c r="B43" s="33" t="s">
        <v>78</v>
      </c>
      <c r="C43" s="33" t="s">
        <v>77</v>
      </c>
      <c r="D43" s="33" t="s">
        <v>48</v>
      </c>
      <c r="E43" s="33"/>
      <c r="F43" s="41">
        <v>20</v>
      </c>
      <c r="G43" s="20"/>
      <c r="H43" s="22"/>
      <c r="I43" s="54" t="s">
        <v>33</v>
      </c>
      <c r="J43" s="22"/>
      <c r="K43" s="54" t="s">
        <v>33</v>
      </c>
      <c r="L43" s="54" t="s">
        <v>33</v>
      </c>
      <c r="M43" s="54" t="s">
        <v>33</v>
      </c>
      <c r="N43" s="51" t="s">
        <v>33</v>
      </c>
      <c r="O43" s="52" t="s">
        <v>33</v>
      </c>
      <c r="P43" s="53" t="s">
        <v>33</v>
      </c>
      <c r="Q43" s="7"/>
      <c r="R43" s="95">
        <v>0</v>
      </c>
      <c r="S43" s="22"/>
      <c r="T43" s="121" t="s">
        <v>33</v>
      </c>
      <c r="U43" s="22"/>
      <c r="V43" s="112" t="s">
        <v>33</v>
      </c>
      <c r="W43" s="113" t="s">
        <v>33</v>
      </c>
      <c r="X43" s="114" t="s">
        <v>33</v>
      </c>
      <c r="Y43" s="22"/>
      <c r="Z43" s="32">
        <v>0</v>
      </c>
      <c r="AA43" s="32">
        <v>0</v>
      </c>
    </row>
    <row r="44" spans="1:27" ht="14.5" x14ac:dyDescent="0.35">
      <c r="A44" s="1"/>
      <c r="B44" s="33" t="s">
        <v>79</v>
      </c>
      <c r="C44" s="33" t="s">
        <v>77</v>
      </c>
      <c r="D44" s="33" t="s">
        <v>48</v>
      </c>
      <c r="E44" s="33"/>
      <c r="F44" s="41">
        <v>20</v>
      </c>
      <c r="G44" s="20"/>
      <c r="H44" s="22"/>
      <c r="I44" s="54" t="s">
        <v>33</v>
      </c>
      <c r="J44" s="22"/>
      <c r="K44" s="54" t="s">
        <v>33</v>
      </c>
      <c r="L44" s="54" t="s">
        <v>33</v>
      </c>
      <c r="M44" s="54" t="s">
        <v>33</v>
      </c>
      <c r="N44" s="51" t="s">
        <v>33</v>
      </c>
      <c r="O44" s="52" t="s">
        <v>33</v>
      </c>
      <c r="P44" s="53" t="s">
        <v>33</v>
      </c>
      <c r="Q44" s="7"/>
      <c r="R44" s="95">
        <v>0</v>
      </c>
      <c r="S44" s="22"/>
      <c r="T44" s="121" t="s">
        <v>33</v>
      </c>
      <c r="U44" s="22"/>
      <c r="V44" s="112" t="s">
        <v>33</v>
      </c>
      <c r="W44" s="113" t="s">
        <v>33</v>
      </c>
      <c r="X44" s="114" t="s">
        <v>33</v>
      </c>
      <c r="Y44" s="22"/>
      <c r="Z44" s="32">
        <v>0</v>
      </c>
      <c r="AA44" s="32">
        <v>0</v>
      </c>
    </row>
    <row r="45" spans="1:27" ht="14.5" x14ac:dyDescent="0.35">
      <c r="A45" s="1"/>
      <c r="B45" s="33" t="s">
        <v>80</v>
      </c>
      <c r="C45" s="33" t="s">
        <v>77</v>
      </c>
      <c r="D45" s="33" t="s">
        <v>48</v>
      </c>
      <c r="E45" s="33"/>
      <c r="F45" s="41">
        <v>20</v>
      </c>
      <c r="G45" s="20"/>
      <c r="H45" s="22"/>
      <c r="I45" s="54" t="s">
        <v>33</v>
      </c>
      <c r="J45" s="22"/>
      <c r="K45" s="54" t="s">
        <v>33</v>
      </c>
      <c r="L45" s="54" t="s">
        <v>33</v>
      </c>
      <c r="M45" s="54" t="s">
        <v>33</v>
      </c>
      <c r="N45" s="51" t="s">
        <v>33</v>
      </c>
      <c r="O45" s="52" t="s">
        <v>33</v>
      </c>
      <c r="P45" s="53" t="s">
        <v>33</v>
      </c>
      <c r="Q45" s="7"/>
      <c r="R45" s="95">
        <v>0</v>
      </c>
      <c r="S45" s="22"/>
      <c r="T45" s="121" t="s">
        <v>33</v>
      </c>
      <c r="U45" s="22"/>
      <c r="V45" s="112" t="s">
        <v>33</v>
      </c>
      <c r="W45" s="113" t="s">
        <v>33</v>
      </c>
      <c r="X45" s="114" t="s">
        <v>33</v>
      </c>
      <c r="Y45" s="22"/>
      <c r="Z45" s="32">
        <v>0</v>
      </c>
      <c r="AA45" s="32">
        <v>0</v>
      </c>
    </row>
    <row r="46" spans="1:27" ht="14.5" x14ac:dyDescent="0.35">
      <c r="A46" s="1"/>
      <c r="B46" s="33" t="s">
        <v>81</v>
      </c>
      <c r="C46" s="33" t="s">
        <v>82</v>
      </c>
      <c r="D46" s="33" t="s">
        <v>14</v>
      </c>
      <c r="E46" s="33"/>
      <c r="F46" s="41">
        <v>18</v>
      </c>
      <c r="G46" s="20"/>
      <c r="H46" s="22"/>
      <c r="I46" s="38">
        <v>125</v>
      </c>
      <c r="J46" s="22"/>
      <c r="K46" s="64">
        <v>109.1</v>
      </c>
      <c r="L46" s="64">
        <v>0.20200000000000001</v>
      </c>
      <c r="M46" s="64">
        <v>5.48</v>
      </c>
      <c r="N46" s="68">
        <f t="shared" ref="N46:P49" si="10">IFERROR($I46/K46,"NA")</f>
        <v>1.1457378551787352</v>
      </c>
      <c r="O46" s="69">
        <f t="shared" si="10"/>
        <v>618.81188118811872</v>
      </c>
      <c r="P46" s="70">
        <f t="shared" si="10"/>
        <v>22.810218978102188</v>
      </c>
      <c r="Q46" s="7"/>
      <c r="R46" s="95">
        <v>276.47813159610541</v>
      </c>
      <c r="S46" s="22"/>
      <c r="T46" s="121">
        <f t="shared" ref="T46:T73" si="11">R46*I46</f>
        <v>34559.766449513176</v>
      </c>
      <c r="U46" s="22"/>
      <c r="V46" s="109">
        <f t="shared" ref="V46:V73" si="12">$R46*K46</f>
        <v>30163.764157135098</v>
      </c>
      <c r="W46" s="110">
        <f t="shared" ref="W46:W73" si="13">$R46*L46</f>
        <v>55.8485825824133</v>
      </c>
      <c r="X46" s="111">
        <f t="shared" ref="X46:X73" si="14">$R46*M46</f>
        <v>1515.1001611466577</v>
      </c>
      <c r="Y46" s="22"/>
      <c r="Z46" s="32">
        <v>5.5295626319221081E-5</v>
      </c>
      <c r="AA46" s="32">
        <v>2.4055531037126564E-5</v>
      </c>
    </row>
    <row r="47" spans="1:27" ht="14.5" x14ac:dyDescent="0.35">
      <c r="A47" s="1"/>
      <c r="B47" s="33" t="s">
        <v>83</v>
      </c>
      <c r="C47" s="33" t="s">
        <v>82</v>
      </c>
      <c r="D47" s="33" t="s">
        <v>14</v>
      </c>
      <c r="E47" s="33"/>
      <c r="F47" s="41">
        <v>18</v>
      </c>
      <c r="G47" s="20"/>
      <c r="H47" s="22"/>
      <c r="I47" s="38">
        <v>125</v>
      </c>
      <c r="J47" s="22"/>
      <c r="K47" s="64">
        <v>109.1</v>
      </c>
      <c r="L47" s="64">
        <v>0.20200000000000001</v>
      </c>
      <c r="M47" s="64">
        <v>5.48</v>
      </c>
      <c r="N47" s="68">
        <f t="shared" si="10"/>
        <v>1.1457378551787352</v>
      </c>
      <c r="O47" s="69">
        <f t="shared" si="10"/>
        <v>618.81188118811872</v>
      </c>
      <c r="P47" s="70">
        <f t="shared" si="10"/>
        <v>22.810218978102188</v>
      </c>
      <c r="Q47" s="7"/>
      <c r="R47" s="95">
        <v>1105.9125263844217</v>
      </c>
      <c r="S47" s="22"/>
      <c r="T47" s="121">
        <f t="shared" si="11"/>
        <v>138239.0657980527</v>
      </c>
      <c r="U47" s="22"/>
      <c r="V47" s="109">
        <f t="shared" si="12"/>
        <v>120655.05662854039</v>
      </c>
      <c r="W47" s="110">
        <f t="shared" si="13"/>
        <v>223.3943303296532</v>
      </c>
      <c r="X47" s="111">
        <f t="shared" si="14"/>
        <v>6060.4006445866307</v>
      </c>
      <c r="Y47" s="22"/>
      <c r="Z47" s="32">
        <v>2.2118250527688432E-4</v>
      </c>
      <c r="AA47" s="32"/>
    </row>
    <row r="48" spans="1:27" ht="14.5" x14ac:dyDescent="0.35">
      <c r="A48" s="1"/>
      <c r="B48" s="33" t="s">
        <v>84</v>
      </c>
      <c r="C48" s="33" t="s">
        <v>85</v>
      </c>
      <c r="D48" s="33" t="s">
        <v>48</v>
      </c>
      <c r="E48" s="33"/>
      <c r="F48" s="41">
        <v>11</v>
      </c>
      <c r="G48" s="20"/>
      <c r="H48" s="22"/>
      <c r="I48" s="27">
        <v>30</v>
      </c>
      <c r="J48" s="22"/>
      <c r="K48" s="64">
        <v>9.1999999999999993</v>
      </c>
      <c r="L48" s="64">
        <v>0</v>
      </c>
      <c r="M48" s="64">
        <v>10</v>
      </c>
      <c r="N48" s="68">
        <f t="shared" si="10"/>
        <v>3.2608695652173916</v>
      </c>
      <c r="O48" s="69" t="str">
        <f t="shared" si="10"/>
        <v>NA</v>
      </c>
      <c r="P48" s="70">
        <f t="shared" si="10"/>
        <v>3</v>
      </c>
      <c r="Q48" s="7"/>
      <c r="R48" s="95">
        <v>46.079688599350874</v>
      </c>
      <c r="S48" s="22"/>
      <c r="T48" s="121">
        <f t="shared" si="11"/>
        <v>1382.3906579805262</v>
      </c>
      <c r="U48" s="22"/>
      <c r="V48" s="109">
        <f t="shared" si="12"/>
        <v>423.933135114028</v>
      </c>
      <c r="W48" s="110">
        <f t="shared" si="13"/>
        <v>0</v>
      </c>
      <c r="X48" s="111">
        <f t="shared" si="14"/>
        <v>460.79688599350874</v>
      </c>
      <c r="Y48" s="22"/>
      <c r="Z48" s="32">
        <v>9.215937719870175E-6</v>
      </c>
      <c r="AA48" s="32">
        <v>4.0092551728544287E-6</v>
      </c>
    </row>
    <row r="49" spans="1:27" ht="14.5" x14ac:dyDescent="0.35">
      <c r="A49" s="1"/>
      <c r="B49" s="33" t="s">
        <v>86</v>
      </c>
      <c r="C49" s="33" t="s">
        <v>85</v>
      </c>
      <c r="D49" s="33" t="s">
        <v>48</v>
      </c>
      <c r="E49" s="33"/>
      <c r="F49" s="41">
        <v>11</v>
      </c>
      <c r="G49" s="20"/>
      <c r="H49" s="22"/>
      <c r="I49" s="27">
        <v>60</v>
      </c>
      <c r="J49" s="22"/>
      <c r="K49" s="64">
        <v>17.3</v>
      </c>
      <c r="L49" s="64">
        <v>0</v>
      </c>
      <c r="M49" s="64">
        <v>19.8</v>
      </c>
      <c r="N49" s="68">
        <f t="shared" si="10"/>
        <v>3.4682080924855492</v>
      </c>
      <c r="O49" s="69" t="str">
        <f t="shared" si="10"/>
        <v>NA</v>
      </c>
      <c r="P49" s="70">
        <f t="shared" si="10"/>
        <v>3.0303030303030303</v>
      </c>
      <c r="Q49" s="7"/>
      <c r="R49" s="95">
        <v>46.079688599350874</v>
      </c>
      <c r="S49" s="22"/>
      <c r="T49" s="121">
        <f t="shared" si="11"/>
        <v>2764.7813159610523</v>
      </c>
      <c r="U49" s="22"/>
      <c r="V49" s="109">
        <f t="shared" si="12"/>
        <v>797.17861276877011</v>
      </c>
      <c r="W49" s="110">
        <f t="shared" si="13"/>
        <v>0</v>
      </c>
      <c r="X49" s="111">
        <f t="shared" si="14"/>
        <v>912.37783426714736</v>
      </c>
      <c r="Y49" s="22"/>
      <c r="Z49" s="32">
        <v>9.215937719870175E-6</v>
      </c>
      <c r="AA49" s="32">
        <v>4.0092551728544287E-6</v>
      </c>
    </row>
    <row r="50" spans="1:27" ht="14.5" x14ac:dyDescent="0.35">
      <c r="A50" s="1"/>
      <c r="B50" s="33" t="s">
        <v>87</v>
      </c>
      <c r="C50" s="33" t="s">
        <v>88</v>
      </c>
      <c r="D50" s="33" t="s">
        <v>14</v>
      </c>
      <c r="E50" s="33"/>
      <c r="F50" s="41">
        <v>16</v>
      </c>
      <c r="G50" s="20"/>
      <c r="H50" s="22"/>
      <c r="I50" s="21">
        <v>3000</v>
      </c>
      <c r="J50" s="22"/>
      <c r="K50" s="64">
        <v>1132.3</v>
      </c>
      <c r="L50" s="64">
        <v>0.85</v>
      </c>
      <c r="M50" s="64">
        <v>-0.13</v>
      </c>
      <c r="N50" s="68">
        <f t="shared" ref="N50:N73" si="15">IFERROR($I50/K50,"NA")</f>
        <v>2.6494745208866908</v>
      </c>
      <c r="O50" s="69">
        <f t="shared" ref="O50:O73" si="16">IFERROR($I50/L50,"NA")</f>
        <v>3529.4117647058824</v>
      </c>
      <c r="P50" s="70" t="s">
        <v>33</v>
      </c>
      <c r="Q50" s="7"/>
      <c r="R50" s="95">
        <v>0.91073006297764569</v>
      </c>
      <c r="S50" s="22"/>
      <c r="T50" s="121">
        <f t="shared" si="11"/>
        <v>2732.190188932937</v>
      </c>
      <c r="U50" s="22"/>
      <c r="V50" s="109">
        <f t="shared" si="12"/>
        <v>1031.2196503095881</v>
      </c>
      <c r="W50" s="110">
        <f t="shared" si="13"/>
        <v>0.77412055353099885</v>
      </c>
      <c r="X50" s="111">
        <f t="shared" si="14"/>
        <v>-0.11839490818709394</v>
      </c>
      <c r="Y50" s="22"/>
      <c r="Z50" s="32">
        <v>1.8214601259552913E-7</v>
      </c>
      <c r="AA50" s="32"/>
    </row>
    <row r="51" spans="1:27" ht="14.5" x14ac:dyDescent="0.35">
      <c r="A51" s="1"/>
      <c r="B51" s="33" t="s">
        <v>89</v>
      </c>
      <c r="C51" s="33" t="s">
        <v>88</v>
      </c>
      <c r="D51" s="33" t="s">
        <v>14</v>
      </c>
      <c r="E51" s="33"/>
      <c r="F51" s="41">
        <v>16</v>
      </c>
      <c r="G51" s="20"/>
      <c r="H51" s="22"/>
      <c r="I51" s="21">
        <v>3000</v>
      </c>
      <c r="J51" s="22"/>
      <c r="K51" s="64">
        <v>1486.4</v>
      </c>
      <c r="L51" s="64">
        <v>0.49</v>
      </c>
      <c r="M51" s="64">
        <v>0</v>
      </c>
      <c r="N51" s="68">
        <f t="shared" si="15"/>
        <v>2.0182992465016145</v>
      </c>
      <c r="O51" s="69">
        <f t="shared" si="16"/>
        <v>6122.4489795918371</v>
      </c>
      <c r="P51" s="70" t="str">
        <f>IFERROR($I51/M51,"NA")</f>
        <v>NA</v>
      </c>
      <c r="Q51" s="7"/>
      <c r="R51" s="95">
        <v>0.91073006297764569</v>
      </c>
      <c r="S51" s="22"/>
      <c r="T51" s="121">
        <f t="shared" si="11"/>
        <v>2732.190188932937</v>
      </c>
      <c r="U51" s="22"/>
      <c r="V51" s="109">
        <f t="shared" si="12"/>
        <v>1353.7091656099726</v>
      </c>
      <c r="W51" s="110">
        <f t="shared" si="13"/>
        <v>0.44625773085904641</v>
      </c>
      <c r="X51" s="111">
        <f t="shared" si="14"/>
        <v>0</v>
      </c>
      <c r="Y51" s="22"/>
      <c r="Z51" s="32">
        <v>1.8214601259552913E-7</v>
      </c>
      <c r="AA51" s="32"/>
    </row>
    <row r="52" spans="1:27" ht="14.5" x14ac:dyDescent="0.35">
      <c r="A52" s="1"/>
      <c r="B52" s="33" t="s">
        <v>90</v>
      </c>
      <c r="C52" s="33" t="s">
        <v>35</v>
      </c>
      <c r="D52" s="33" t="s">
        <v>14</v>
      </c>
      <c r="E52" s="33" t="s">
        <v>91</v>
      </c>
      <c r="F52" s="41">
        <v>15</v>
      </c>
      <c r="G52" s="20"/>
      <c r="H52" s="22"/>
      <c r="I52" s="26">
        <v>750</v>
      </c>
      <c r="J52" s="22"/>
      <c r="K52" s="64">
        <v>571</v>
      </c>
      <c r="L52" s="64">
        <v>0.57899999999999996</v>
      </c>
      <c r="M52" s="64">
        <v>-0.59699999999999998</v>
      </c>
      <c r="N52" s="68">
        <f t="shared" si="15"/>
        <v>1.3134851138353765</v>
      </c>
      <c r="O52" s="69">
        <f t="shared" si="16"/>
        <v>1295.3367875647668</v>
      </c>
      <c r="P52" s="70" t="s">
        <v>33</v>
      </c>
      <c r="Q52" s="7"/>
      <c r="R52" s="95">
        <v>282.86747551528589</v>
      </c>
      <c r="S52" s="22"/>
      <c r="T52" s="121">
        <f t="shared" si="11"/>
        <v>212150.60663646442</v>
      </c>
      <c r="U52" s="22"/>
      <c r="V52" s="109">
        <f t="shared" si="12"/>
        <v>161517.32851922823</v>
      </c>
      <c r="W52" s="110">
        <f t="shared" si="13"/>
        <v>163.78026832335053</v>
      </c>
      <c r="X52" s="111">
        <f t="shared" si="14"/>
        <v>-168.87188288262567</v>
      </c>
      <c r="Y52" s="22"/>
      <c r="Z52" s="32">
        <v>5.657349510305718E-5</v>
      </c>
      <c r="AA52" s="32">
        <v>5.874025136997774E-5</v>
      </c>
    </row>
    <row r="53" spans="1:27" ht="14.5" x14ac:dyDescent="0.35">
      <c r="A53" s="1"/>
      <c r="B53" s="33" t="s">
        <v>92</v>
      </c>
      <c r="C53" s="33" t="s">
        <v>35</v>
      </c>
      <c r="D53" s="33" t="s">
        <v>14</v>
      </c>
      <c r="E53" s="40" t="s">
        <v>93</v>
      </c>
      <c r="F53" s="41">
        <v>15</v>
      </c>
      <c r="G53" s="20"/>
      <c r="H53" s="22"/>
      <c r="I53" s="26">
        <v>600</v>
      </c>
      <c r="J53" s="22"/>
      <c r="K53" s="64">
        <v>689</v>
      </c>
      <c r="L53" s="64">
        <v>0.42399999999999999</v>
      </c>
      <c r="M53" s="64">
        <v>-1.1399999999999999</v>
      </c>
      <c r="N53" s="68">
        <f t="shared" si="15"/>
        <v>0.8708272859216255</v>
      </c>
      <c r="O53" s="69">
        <f t="shared" si="16"/>
        <v>1415.0943396226417</v>
      </c>
      <c r="P53" s="70" t="s">
        <v>33</v>
      </c>
      <c r="Q53" s="7"/>
      <c r="R53" s="95">
        <v>46.079688599350874</v>
      </c>
      <c r="S53" s="22"/>
      <c r="T53" s="121">
        <f t="shared" si="11"/>
        <v>27647.813159610523</v>
      </c>
      <c r="U53" s="22"/>
      <c r="V53" s="109">
        <f t="shared" si="12"/>
        <v>31748.90544495275</v>
      </c>
      <c r="W53" s="110">
        <f t="shared" si="13"/>
        <v>19.537787966124771</v>
      </c>
      <c r="X53" s="111">
        <f t="shared" si="14"/>
        <v>-52.530845003259991</v>
      </c>
      <c r="Y53" s="22"/>
      <c r="Z53" s="32">
        <v>9.215937719870175E-6</v>
      </c>
      <c r="AA53" s="32">
        <v>4.0092551728544287E-6</v>
      </c>
    </row>
    <row r="54" spans="1:27" ht="14.5" x14ac:dyDescent="0.35">
      <c r="A54" s="1"/>
      <c r="B54" s="33" t="s">
        <v>94</v>
      </c>
      <c r="C54" s="33" t="s">
        <v>35</v>
      </c>
      <c r="D54" s="33" t="s">
        <v>14</v>
      </c>
      <c r="E54" s="33" t="s">
        <v>95</v>
      </c>
      <c r="F54" s="41">
        <v>15</v>
      </c>
      <c r="G54" s="20"/>
      <c r="H54" s="22"/>
      <c r="I54" s="26">
        <v>750</v>
      </c>
      <c r="J54" s="22"/>
      <c r="K54" s="64">
        <v>771</v>
      </c>
      <c r="L54" s="64">
        <v>0.42399999999999999</v>
      </c>
      <c r="M54" s="64">
        <v>2.4400000000000002E-2</v>
      </c>
      <c r="N54" s="68">
        <f t="shared" si="15"/>
        <v>0.97276264591439687</v>
      </c>
      <c r="O54" s="69">
        <f t="shared" si="16"/>
        <v>1768.867924528302</v>
      </c>
      <c r="P54" s="70">
        <f>IFERROR($I54/M54,"NA")</f>
        <v>30737.704918032785</v>
      </c>
      <c r="Q54" s="7"/>
      <c r="R54" s="95">
        <v>30.970891479775823</v>
      </c>
      <c r="S54" s="22"/>
      <c r="T54" s="121">
        <f t="shared" si="11"/>
        <v>23228.168609831868</v>
      </c>
      <c r="U54" s="22"/>
      <c r="V54" s="109">
        <f t="shared" si="12"/>
        <v>23878.557330907159</v>
      </c>
      <c r="W54" s="110">
        <f t="shared" si="13"/>
        <v>13.131657987424948</v>
      </c>
      <c r="X54" s="111">
        <f t="shared" si="14"/>
        <v>0.75568975210653011</v>
      </c>
      <c r="Y54" s="22"/>
      <c r="Z54" s="32">
        <v>6.1941782959551648E-6</v>
      </c>
      <c r="AA54" s="32">
        <v>5.874025136997774E-5</v>
      </c>
    </row>
    <row r="55" spans="1:27" ht="14.5" x14ac:dyDescent="0.35">
      <c r="A55" s="1"/>
      <c r="B55" s="33" t="s">
        <v>96</v>
      </c>
      <c r="C55" s="33" t="s">
        <v>97</v>
      </c>
      <c r="D55" s="33" t="s">
        <v>14</v>
      </c>
      <c r="E55" s="33" t="s">
        <v>98</v>
      </c>
      <c r="F55" s="41">
        <v>20</v>
      </c>
      <c r="G55" s="20"/>
      <c r="H55" s="22"/>
      <c r="I55" s="26">
        <v>2</v>
      </c>
      <c r="J55" s="22"/>
      <c r="K55" s="64">
        <v>0</v>
      </c>
      <c r="L55" s="64">
        <v>0</v>
      </c>
      <c r="M55" s="64">
        <v>0.36199999999999999</v>
      </c>
      <c r="N55" s="68" t="str">
        <f t="shared" si="15"/>
        <v>NA</v>
      </c>
      <c r="O55" s="69" t="str">
        <f t="shared" si="16"/>
        <v>NA</v>
      </c>
      <c r="P55" s="70">
        <f>IFERROR($I55/M55,"NA")</f>
        <v>5.5248618784530388</v>
      </c>
      <c r="Q55" s="7"/>
      <c r="R55" s="95">
        <v>32.003254529101689</v>
      </c>
      <c r="S55" s="22"/>
      <c r="T55" s="121">
        <f t="shared" si="11"/>
        <v>64.006509058203378</v>
      </c>
      <c r="U55" s="22"/>
      <c r="V55" s="109">
        <f t="shared" si="12"/>
        <v>0</v>
      </c>
      <c r="W55" s="110">
        <f t="shared" si="13"/>
        <v>0</v>
      </c>
      <c r="X55" s="111">
        <f t="shared" si="14"/>
        <v>11.585178139534811</v>
      </c>
      <c r="Y55" s="22"/>
      <c r="Z55" s="32">
        <v>6.4006509058203375E-6</v>
      </c>
      <c r="AA55" s="32">
        <v>2.405553103712656E-4</v>
      </c>
    </row>
    <row r="56" spans="1:27" ht="14.5" x14ac:dyDescent="0.35">
      <c r="A56" s="1"/>
      <c r="B56" s="33" t="s">
        <v>99</v>
      </c>
      <c r="C56" s="33" t="s">
        <v>97</v>
      </c>
      <c r="D56" s="33" t="s">
        <v>14</v>
      </c>
      <c r="E56" s="33" t="s">
        <v>100</v>
      </c>
      <c r="F56" s="41">
        <v>20</v>
      </c>
      <c r="G56" s="20"/>
      <c r="H56" s="22"/>
      <c r="I56" s="26">
        <v>2.5</v>
      </c>
      <c r="J56" s="22"/>
      <c r="K56" s="64">
        <v>0</v>
      </c>
      <c r="L56" s="64">
        <v>0</v>
      </c>
      <c r="M56" s="64">
        <v>0.47499999999999998</v>
      </c>
      <c r="N56" s="68" t="str">
        <f t="shared" si="15"/>
        <v>NA</v>
      </c>
      <c r="O56" s="69" t="str">
        <f t="shared" si="16"/>
        <v>NA</v>
      </c>
      <c r="P56" s="70">
        <f>IFERROR($I56/M56,"NA")</f>
        <v>5.2631578947368425</v>
      </c>
      <c r="Q56" s="7"/>
      <c r="R56" s="95">
        <v>29.938528430449963</v>
      </c>
      <c r="S56" s="22"/>
      <c r="T56" s="121">
        <f t="shared" si="11"/>
        <v>74.846321076124909</v>
      </c>
      <c r="U56" s="22"/>
      <c r="V56" s="109">
        <f t="shared" si="12"/>
        <v>0</v>
      </c>
      <c r="W56" s="110">
        <f t="shared" si="13"/>
        <v>0</v>
      </c>
      <c r="X56" s="111">
        <f t="shared" si="14"/>
        <v>14.220801004463732</v>
      </c>
      <c r="Y56" s="22"/>
      <c r="Z56" s="32">
        <v>5.987705686089993E-6</v>
      </c>
      <c r="AA56" s="32">
        <v>2.4082278322848426E-4</v>
      </c>
    </row>
    <row r="57" spans="1:27" ht="14.5" x14ac:dyDescent="0.35">
      <c r="A57" s="1"/>
      <c r="B57" s="33" t="s">
        <v>101</v>
      </c>
      <c r="C57" s="33" t="s">
        <v>22</v>
      </c>
      <c r="D57" s="33" t="s">
        <v>14</v>
      </c>
      <c r="E57" s="33"/>
      <c r="F57" s="41">
        <v>16</v>
      </c>
      <c r="G57" s="20"/>
      <c r="H57" s="22"/>
      <c r="I57" s="21">
        <v>20</v>
      </c>
      <c r="J57" s="22"/>
      <c r="K57" s="64">
        <v>26</v>
      </c>
      <c r="L57" s="64">
        <v>3.0000000000000001E-3</v>
      </c>
      <c r="M57" s="64">
        <v>-0.37</v>
      </c>
      <c r="N57" s="68">
        <f t="shared" si="15"/>
        <v>0.76923076923076927</v>
      </c>
      <c r="O57" s="69">
        <f t="shared" si="16"/>
        <v>6666.666666666667</v>
      </c>
      <c r="P57" s="70" t="s">
        <v>33</v>
      </c>
      <c r="Q57" s="7"/>
      <c r="R57" s="95">
        <v>15.485445739887911</v>
      </c>
      <c r="S57" s="22"/>
      <c r="T57" s="121">
        <f t="shared" si="11"/>
        <v>309.70891479775821</v>
      </c>
      <c r="U57" s="22"/>
      <c r="V57" s="109">
        <f t="shared" si="12"/>
        <v>402.62158923708569</v>
      </c>
      <c r="W57" s="110">
        <f t="shared" si="13"/>
        <v>4.6456337219663732E-2</v>
      </c>
      <c r="X57" s="111">
        <f t="shared" si="14"/>
        <v>-5.7296149237585272</v>
      </c>
      <c r="Y57" s="22"/>
      <c r="Z57" s="32">
        <v>3.0970891479775824E-6</v>
      </c>
      <c r="AA57" s="32">
        <v>8.0185103457088595E-7</v>
      </c>
    </row>
    <row r="58" spans="1:27" ht="14.5" x14ac:dyDescent="0.35">
      <c r="A58" s="1"/>
      <c r="B58" s="33" t="s">
        <v>102</v>
      </c>
      <c r="C58" s="33" t="s">
        <v>22</v>
      </c>
      <c r="D58" s="33" t="s">
        <v>14</v>
      </c>
      <c r="E58" s="33"/>
      <c r="F58" s="41">
        <v>16</v>
      </c>
      <c r="G58" s="20"/>
      <c r="H58" s="22"/>
      <c r="I58" s="21">
        <v>20</v>
      </c>
      <c r="J58" s="22"/>
      <c r="K58" s="64">
        <v>26</v>
      </c>
      <c r="L58" s="64">
        <v>3.0000000000000001E-3</v>
      </c>
      <c r="M58" s="64">
        <v>-0.37</v>
      </c>
      <c r="N58" s="68">
        <f t="shared" si="15"/>
        <v>0.76923076923076927</v>
      </c>
      <c r="O58" s="69">
        <f t="shared" si="16"/>
        <v>6666.666666666667</v>
      </c>
      <c r="P58" s="70" t="s">
        <v>33</v>
      </c>
      <c r="Q58" s="7"/>
      <c r="R58" s="95">
        <v>184.3187543974035</v>
      </c>
      <c r="S58" s="22"/>
      <c r="T58" s="121">
        <f t="shared" si="11"/>
        <v>3686.3750879480699</v>
      </c>
      <c r="U58" s="22"/>
      <c r="V58" s="109">
        <f t="shared" si="12"/>
        <v>4792.2876143324911</v>
      </c>
      <c r="W58" s="110">
        <f t="shared" si="13"/>
        <v>0.55295626319221047</v>
      </c>
      <c r="X58" s="111">
        <f t="shared" si="14"/>
        <v>-68.197939127039291</v>
      </c>
      <c r="Y58" s="22"/>
      <c r="Z58" s="32">
        <v>3.68637508794807E-5</v>
      </c>
      <c r="AA58" s="32">
        <v>1.6037020691417715E-5</v>
      </c>
    </row>
    <row r="59" spans="1:27" ht="14.5" x14ac:dyDescent="0.35">
      <c r="A59" s="1"/>
      <c r="B59" s="33" t="s">
        <v>103</v>
      </c>
      <c r="C59" s="33" t="s">
        <v>47</v>
      </c>
      <c r="D59" s="33" t="s">
        <v>48</v>
      </c>
      <c r="E59" s="33"/>
      <c r="F59" s="41">
        <v>16</v>
      </c>
      <c r="G59" s="20"/>
      <c r="H59" s="22"/>
      <c r="I59" s="21">
        <v>20</v>
      </c>
      <c r="J59" s="22"/>
      <c r="K59" s="64">
        <v>26</v>
      </c>
      <c r="L59" s="64">
        <v>3.0000000000000001E-3</v>
      </c>
      <c r="M59" s="64">
        <v>-0.37</v>
      </c>
      <c r="N59" s="68">
        <f t="shared" si="15"/>
        <v>0.76923076923076927</v>
      </c>
      <c r="O59" s="69">
        <f t="shared" si="16"/>
        <v>6666.666666666667</v>
      </c>
      <c r="P59" s="70" t="s">
        <v>33</v>
      </c>
      <c r="Q59" s="24"/>
      <c r="R59" s="95">
        <v>92.159377198701748</v>
      </c>
      <c r="S59" s="22"/>
      <c r="T59" s="121">
        <f t="shared" si="11"/>
        <v>1843.187543974035</v>
      </c>
      <c r="U59" s="22"/>
      <c r="V59" s="109">
        <f t="shared" si="12"/>
        <v>2396.1438071662456</v>
      </c>
      <c r="W59" s="110">
        <f t="shared" si="13"/>
        <v>0.27647813159610524</v>
      </c>
      <c r="X59" s="111">
        <f t="shared" si="14"/>
        <v>-34.098969563519645</v>
      </c>
      <c r="Y59" s="22"/>
      <c r="Z59" s="32">
        <v>1.843187543974035E-5</v>
      </c>
      <c r="AA59" s="32">
        <v>8.0185103457088574E-6</v>
      </c>
    </row>
    <row r="60" spans="1:27" ht="14.5" x14ac:dyDescent="0.35">
      <c r="A60" s="1"/>
      <c r="B60" s="33" t="s">
        <v>104</v>
      </c>
      <c r="C60" s="33" t="s">
        <v>47</v>
      </c>
      <c r="D60" s="33" t="s">
        <v>48</v>
      </c>
      <c r="E60" s="33"/>
      <c r="F60" s="41">
        <v>16</v>
      </c>
      <c r="G60" s="20"/>
      <c r="H60" s="22"/>
      <c r="I60" s="21">
        <v>20</v>
      </c>
      <c r="J60" s="22"/>
      <c r="K60" s="64">
        <v>26</v>
      </c>
      <c r="L60" s="64">
        <v>3.0000000000000001E-3</v>
      </c>
      <c r="M60" s="64">
        <v>-0.37</v>
      </c>
      <c r="N60" s="68">
        <f t="shared" si="15"/>
        <v>0.76923076923076927</v>
      </c>
      <c r="O60" s="69">
        <f t="shared" si="16"/>
        <v>6666.666666666667</v>
      </c>
      <c r="P60" s="70" t="s">
        <v>33</v>
      </c>
      <c r="Q60" s="24"/>
      <c r="R60" s="95">
        <v>276.47813159610541</v>
      </c>
      <c r="S60" s="22"/>
      <c r="T60" s="121">
        <f t="shared" si="11"/>
        <v>5529.5626319221083</v>
      </c>
      <c r="U60" s="22"/>
      <c r="V60" s="109">
        <f t="shared" si="12"/>
        <v>7188.4314214987407</v>
      </c>
      <c r="W60" s="110">
        <f t="shared" si="13"/>
        <v>0.82943439478831626</v>
      </c>
      <c r="X60" s="111">
        <f t="shared" si="14"/>
        <v>-102.29690869055901</v>
      </c>
      <c r="Y60" s="22"/>
      <c r="Z60" s="32">
        <v>5.5295626319221081E-5</v>
      </c>
      <c r="AA60" s="32">
        <v>2.4055531037126564E-5</v>
      </c>
    </row>
    <row r="61" spans="1:27" ht="14.5" x14ac:dyDescent="0.35">
      <c r="A61" s="1"/>
      <c r="B61" s="33" t="s">
        <v>105</v>
      </c>
      <c r="C61" s="33" t="s">
        <v>22</v>
      </c>
      <c r="D61" s="33" t="s">
        <v>14</v>
      </c>
      <c r="E61" s="33" t="s">
        <v>106</v>
      </c>
      <c r="F61" s="41">
        <v>16</v>
      </c>
      <c r="G61" s="20"/>
      <c r="H61" s="22"/>
      <c r="I61" s="26">
        <v>100</v>
      </c>
      <c r="J61" s="22"/>
      <c r="K61" s="64">
        <v>213</v>
      </c>
      <c r="L61" s="64">
        <v>0</v>
      </c>
      <c r="M61" s="64">
        <v>0</v>
      </c>
      <c r="N61" s="68">
        <f t="shared" si="15"/>
        <v>0.46948356807511737</v>
      </c>
      <c r="O61" s="69" t="str">
        <f t="shared" si="16"/>
        <v>NA</v>
      </c>
      <c r="P61" s="70" t="str">
        <f>IFERROR($I61/M61,"NA")</f>
        <v>NA</v>
      </c>
      <c r="Q61" s="7"/>
      <c r="R61" s="95">
        <v>460.79688599350891</v>
      </c>
      <c r="S61" s="22"/>
      <c r="T61" s="121">
        <f t="shared" si="11"/>
        <v>46079.688599350891</v>
      </c>
      <c r="U61" s="22"/>
      <c r="V61" s="109">
        <f t="shared" si="12"/>
        <v>98149.736716617394</v>
      </c>
      <c r="W61" s="110">
        <f t="shared" si="13"/>
        <v>0</v>
      </c>
      <c r="X61" s="111">
        <f t="shared" si="14"/>
        <v>0</v>
      </c>
      <c r="Y61" s="22"/>
      <c r="Z61" s="32">
        <v>9.2159377198701781E-5</v>
      </c>
      <c r="AA61" s="32">
        <v>4.0092551728544282E-5</v>
      </c>
    </row>
    <row r="62" spans="1:27" ht="14.5" x14ac:dyDescent="0.35">
      <c r="A62" s="1"/>
      <c r="B62" s="33" t="s">
        <v>107</v>
      </c>
      <c r="C62" s="33" t="s">
        <v>22</v>
      </c>
      <c r="D62" s="33" t="s">
        <v>14</v>
      </c>
      <c r="E62" s="33" t="s">
        <v>108</v>
      </c>
      <c r="F62" s="41">
        <v>16</v>
      </c>
      <c r="G62" s="20"/>
      <c r="H62" s="22"/>
      <c r="I62" s="26">
        <v>100</v>
      </c>
      <c r="J62" s="22"/>
      <c r="K62" s="64">
        <v>202.3</v>
      </c>
      <c r="L62" s="64">
        <v>0</v>
      </c>
      <c r="M62" s="64">
        <v>0</v>
      </c>
      <c r="N62" s="68">
        <f t="shared" si="15"/>
        <v>0.49431537320810676</v>
      </c>
      <c r="O62" s="69" t="str">
        <f t="shared" si="16"/>
        <v>NA</v>
      </c>
      <c r="P62" s="70" t="str">
        <f>IFERROR($I62/M62,"NA")</f>
        <v>NA</v>
      </c>
      <c r="Q62" s="7"/>
      <c r="R62" s="95">
        <v>88.783222242024038</v>
      </c>
      <c r="S62" s="22"/>
      <c r="T62" s="121">
        <f t="shared" si="11"/>
        <v>8878.322224202404</v>
      </c>
      <c r="U62" s="22"/>
      <c r="V62" s="109">
        <f t="shared" si="12"/>
        <v>17960.845859561465</v>
      </c>
      <c r="W62" s="110">
        <f t="shared" si="13"/>
        <v>0</v>
      </c>
      <c r="X62" s="111">
        <f t="shared" si="14"/>
        <v>0</v>
      </c>
      <c r="Y62" s="22"/>
      <c r="Z62" s="32">
        <v>1.7756644448404808E-5</v>
      </c>
      <c r="AA62" s="32">
        <v>8.0185103457088574E-6</v>
      </c>
    </row>
    <row r="63" spans="1:27" ht="14.5" x14ac:dyDescent="0.35">
      <c r="A63" s="1"/>
      <c r="B63" s="33" t="s">
        <v>109</v>
      </c>
      <c r="C63" s="33" t="s">
        <v>22</v>
      </c>
      <c r="D63" s="33" t="s">
        <v>14</v>
      </c>
      <c r="E63" s="33" t="s">
        <v>110</v>
      </c>
      <c r="F63" s="41">
        <v>16</v>
      </c>
      <c r="G63" s="20"/>
      <c r="H63" s="22"/>
      <c r="I63" s="26">
        <v>100</v>
      </c>
      <c r="J63" s="22"/>
      <c r="K63" s="64">
        <v>191</v>
      </c>
      <c r="L63" s="64">
        <v>0</v>
      </c>
      <c r="M63" s="64">
        <v>0</v>
      </c>
      <c r="N63" s="68">
        <f t="shared" si="15"/>
        <v>0.52356020942408377</v>
      </c>
      <c r="O63" s="69" t="str">
        <f t="shared" si="16"/>
        <v>NA</v>
      </c>
      <c r="P63" s="70" t="str">
        <f>IFERROR($I63/M63,"NA")</f>
        <v>NA</v>
      </c>
      <c r="Q63" s="7"/>
      <c r="R63" s="95">
        <v>184.3187543974035</v>
      </c>
      <c r="S63" s="22"/>
      <c r="T63" s="121">
        <f t="shared" si="11"/>
        <v>18431.87543974035</v>
      </c>
      <c r="U63" s="22"/>
      <c r="V63" s="109">
        <f t="shared" si="12"/>
        <v>35204.882089904066</v>
      </c>
      <c r="W63" s="110">
        <f t="shared" si="13"/>
        <v>0</v>
      </c>
      <c r="X63" s="111">
        <f t="shared" si="14"/>
        <v>0</v>
      </c>
      <c r="Y63" s="22"/>
      <c r="Z63" s="32">
        <v>3.68637508794807E-5</v>
      </c>
      <c r="AA63" s="32">
        <v>1.6037020691417715E-5</v>
      </c>
    </row>
    <row r="64" spans="1:27" ht="14.5" x14ac:dyDescent="0.35">
      <c r="A64" s="1"/>
      <c r="B64" s="33" t="s">
        <v>111</v>
      </c>
      <c r="C64" s="33" t="s">
        <v>40</v>
      </c>
      <c r="D64" s="33" t="s">
        <v>14</v>
      </c>
      <c r="E64" s="33" t="s">
        <v>112</v>
      </c>
      <c r="F64" s="41">
        <v>14</v>
      </c>
      <c r="G64" s="20"/>
      <c r="H64" s="22"/>
      <c r="I64" s="26">
        <v>100</v>
      </c>
      <c r="J64" s="22"/>
      <c r="K64" s="64">
        <v>219</v>
      </c>
      <c r="L64" s="64">
        <v>0.04</v>
      </c>
      <c r="M64" s="64">
        <v>-3.36</v>
      </c>
      <c r="N64" s="68">
        <f t="shared" si="15"/>
        <v>0.45662100456621002</v>
      </c>
      <c r="O64" s="69">
        <f t="shared" si="16"/>
        <v>2500</v>
      </c>
      <c r="P64" s="70" t="s">
        <v>33</v>
      </c>
      <c r="Q64" s="7"/>
      <c r="R64" s="95">
        <v>46.079688599350874</v>
      </c>
      <c r="S64" s="22"/>
      <c r="T64" s="121">
        <f t="shared" si="11"/>
        <v>4607.9688599350875</v>
      </c>
      <c r="U64" s="22"/>
      <c r="V64" s="109">
        <f t="shared" si="12"/>
        <v>10091.451803257842</v>
      </c>
      <c r="W64" s="110">
        <f t="shared" si="13"/>
        <v>1.8431875439740351</v>
      </c>
      <c r="X64" s="111">
        <f t="shared" si="14"/>
        <v>-154.82775369381892</v>
      </c>
      <c r="Y64" s="22"/>
      <c r="Z64" s="32">
        <v>9.215937719870175E-6</v>
      </c>
      <c r="AA64" s="32"/>
    </row>
    <row r="65" spans="1:32" ht="14.5" x14ac:dyDescent="0.35">
      <c r="A65" s="1"/>
      <c r="B65" s="33" t="s">
        <v>113</v>
      </c>
      <c r="C65" s="33" t="s">
        <v>22</v>
      </c>
      <c r="D65" s="33" t="s">
        <v>14</v>
      </c>
      <c r="E65" s="33" t="s">
        <v>114</v>
      </c>
      <c r="F65" s="41">
        <v>11</v>
      </c>
      <c r="G65" s="20"/>
      <c r="H65" s="22"/>
      <c r="I65" s="26">
        <v>100</v>
      </c>
      <c r="J65" s="22"/>
      <c r="K65" s="64">
        <v>98.9</v>
      </c>
      <c r="L65" s="64">
        <v>1.55E-2</v>
      </c>
      <c r="M65" s="64">
        <v>9.5399999999999991</v>
      </c>
      <c r="N65" s="68">
        <f t="shared" si="15"/>
        <v>1.0111223458038423</v>
      </c>
      <c r="O65" s="69">
        <f t="shared" si="16"/>
        <v>6451.6129032258068</v>
      </c>
      <c r="P65" s="70">
        <f t="shared" ref="P65:P70" si="17">IFERROR($I65/M65,"NA")</f>
        <v>10.482180293501049</v>
      </c>
      <c r="Q65" s="7"/>
      <c r="R65" s="95">
        <v>46.079688599350874</v>
      </c>
      <c r="S65" s="22"/>
      <c r="T65" s="121">
        <f t="shared" si="11"/>
        <v>4607.9688599350875</v>
      </c>
      <c r="U65" s="22"/>
      <c r="V65" s="109">
        <f t="shared" si="12"/>
        <v>4557.2812024758014</v>
      </c>
      <c r="W65" s="110">
        <f t="shared" si="13"/>
        <v>0.71423517328993857</v>
      </c>
      <c r="X65" s="111">
        <f t="shared" si="14"/>
        <v>439.6002292378073</v>
      </c>
      <c r="Y65" s="22"/>
      <c r="Z65" s="32">
        <v>9.215937719870175E-6</v>
      </c>
      <c r="AA65" s="32"/>
    </row>
    <row r="66" spans="1:32" ht="14.5" x14ac:dyDescent="0.35">
      <c r="A66" s="1"/>
      <c r="B66" s="33" t="s">
        <v>115</v>
      </c>
      <c r="C66" s="33" t="s">
        <v>22</v>
      </c>
      <c r="D66" s="33" t="s">
        <v>32</v>
      </c>
      <c r="E66" s="33"/>
      <c r="F66" s="41">
        <v>11</v>
      </c>
      <c r="G66" s="20"/>
      <c r="H66" s="22"/>
      <c r="I66" s="26">
        <v>200</v>
      </c>
      <c r="J66" s="22"/>
      <c r="K66" s="64">
        <v>207</v>
      </c>
      <c r="L66" s="64">
        <v>0</v>
      </c>
      <c r="M66" s="64">
        <v>10</v>
      </c>
      <c r="N66" s="68">
        <f t="shared" si="15"/>
        <v>0.96618357487922701</v>
      </c>
      <c r="O66" s="69" t="str">
        <f t="shared" si="16"/>
        <v>NA</v>
      </c>
      <c r="P66" s="70">
        <f t="shared" si="17"/>
        <v>20</v>
      </c>
      <c r="Q66" s="7"/>
      <c r="R66" s="95">
        <v>10.323630493258609</v>
      </c>
      <c r="S66" s="22"/>
      <c r="T66" s="121">
        <f t="shared" si="11"/>
        <v>2064.7260986517217</v>
      </c>
      <c r="U66" s="22"/>
      <c r="V66" s="109">
        <f t="shared" si="12"/>
        <v>2136.9915121045319</v>
      </c>
      <c r="W66" s="110">
        <f t="shared" si="13"/>
        <v>0</v>
      </c>
      <c r="X66" s="111">
        <f t="shared" si="14"/>
        <v>103.23630493258608</v>
      </c>
      <c r="Y66" s="22"/>
      <c r="Z66" s="32">
        <v>2.0647260986517219E-6</v>
      </c>
      <c r="AA66" s="32"/>
    </row>
    <row r="67" spans="1:32" ht="14.5" x14ac:dyDescent="0.35">
      <c r="A67" s="1"/>
      <c r="B67" s="33" t="s">
        <v>116</v>
      </c>
      <c r="C67" s="33" t="s">
        <v>22</v>
      </c>
      <c r="D67" s="33" t="s">
        <v>117</v>
      </c>
      <c r="E67" s="33"/>
      <c r="F67" s="41">
        <v>11</v>
      </c>
      <c r="G67" s="20"/>
      <c r="H67" s="22"/>
      <c r="I67" s="38">
        <v>150</v>
      </c>
      <c r="J67" s="22"/>
      <c r="K67" s="64">
        <v>645</v>
      </c>
      <c r="L67" s="64">
        <v>7.5999999999999998E-2</v>
      </c>
      <c r="M67" s="64">
        <v>51.8</v>
      </c>
      <c r="N67" s="68">
        <f t="shared" si="15"/>
        <v>0.23255813953488372</v>
      </c>
      <c r="O67" s="69">
        <f t="shared" si="16"/>
        <v>1973.6842105263158</v>
      </c>
      <c r="P67" s="70">
        <f t="shared" si="17"/>
        <v>2.8957528957528957</v>
      </c>
      <c r="Q67" s="7"/>
      <c r="R67" s="95">
        <v>0.92159377198701764</v>
      </c>
      <c r="S67" s="22"/>
      <c r="T67" s="121">
        <f t="shared" si="11"/>
        <v>138.23906579805265</v>
      </c>
      <c r="U67" s="22"/>
      <c r="V67" s="109">
        <f t="shared" si="12"/>
        <v>594.42798293162639</v>
      </c>
      <c r="W67" s="110">
        <f t="shared" si="13"/>
        <v>7.0041126671013337E-2</v>
      </c>
      <c r="X67" s="111">
        <f t="shared" si="14"/>
        <v>47.738557388927511</v>
      </c>
      <c r="Y67" s="22"/>
      <c r="Z67" s="32">
        <v>1.8431875439740354E-7</v>
      </c>
      <c r="AA67" s="32">
        <v>9.7975094885469591E-7</v>
      </c>
    </row>
    <row r="68" spans="1:32" ht="14.5" x14ac:dyDescent="0.35">
      <c r="A68" s="1"/>
      <c r="B68" s="33" t="s">
        <v>118</v>
      </c>
      <c r="C68" s="33" t="s">
        <v>22</v>
      </c>
      <c r="D68" s="33" t="s">
        <v>117</v>
      </c>
      <c r="E68" s="33"/>
      <c r="F68" s="41">
        <v>20</v>
      </c>
      <c r="G68" s="20"/>
      <c r="H68" s="22"/>
      <c r="I68" s="38">
        <v>150</v>
      </c>
      <c r="J68" s="22"/>
      <c r="K68" s="64">
        <v>0</v>
      </c>
      <c r="L68" s="64">
        <v>0</v>
      </c>
      <c r="M68" s="64">
        <v>30.68</v>
      </c>
      <c r="N68" s="68" t="str">
        <f t="shared" si="15"/>
        <v>NA</v>
      </c>
      <c r="O68" s="69" t="str">
        <f t="shared" si="16"/>
        <v>NA</v>
      </c>
      <c r="P68" s="70">
        <f t="shared" si="17"/>
        <v>4.8891786179921777</v>
      </c>
      <c r="Q68" s="7"/>
      <c r="R68" s="95">
        <v>0.92159377198701764</v>
      </c>
      <c r="S68" s="22"/>
      <c r="T68" s="121">
        <f t="shared" si="11"/>
        <v>138.23906579805265</v>
      </c>
      <c r="U68" s="22"/>
      <c r="V68" s="109">
        <f t="shared" si="12"/>
        <v>0</v>
      </c>
      <c r="W68" s="110">
        <f t="shared" si="13"/>
        <v>0</v>
      </c>
      <c r="X68" s="111">
        <f t="shared" si="14"/>
        <v>28.274496924561699</v>
      </c>
      <c r="Y68" s="22"/>
      <c r="Z68" s="32">
        <v>1.8431875439740354E-7</v>
      </c>
      <c r="AA68" s="32">
        <v>9.3963293889111161E-7</v>
      </c>
    </row>
    <row r="69" spans="1:32" ht="14.5" x14ac:dyDescent="0.35">
      <c r="A69" s="1"/>
      <c r="B69" s="33" t="s">
        <v>119</v>
      </c>
      <c r="C69" s="33" t="s">
        <v>22</v>
      </c>
      <c r="D69" s="33" t="s">
        <v>117</v>
      </c>
      <c r="E69" s="33"/>
      <c r="F69" s="41">
        <v>20</v>
      </c>
      <c r="G69" s="20"/>
      <c r="H69" s="22"/>
      <c r="I69" s="38">
        <v>1500</v>
      </c>
      <c r="J69" s="22"/>
      <c r="K69" s="64">
        <v>0</v>
      </c>
      <c r="L69" s="64">
        <v>0</v>
      </c>
      <c r="M69" s="64">
        <v>750</v>
      </c>
      <c r="N69" s="68" t="str">
        <f t="shared" si="15"/>
        <v>NA</v>
      </c>
      <c r="O69" s="69" t="str">
        <f t="shared" si="16"/>
        <v>NA</v>
      </c>
      <c r="P69" s="70">
        <f t="shared" si="17"/>
        <v>2</v>
      </c>
      <c r="Q69" s="7"/>
      <c r="R69" s="95">
        <v>0.92159377198701764</v>
      </c>
      <c r="S69" s="22"/>
      <c r="T69" s="121">
        <f t="shared" si="11"/>
        <v>1382.3906579805264</v>
      </c>
      <c r="U69" s="22"/>
      <c r="V69" s="109">
        <f t="shared" si="12"/>
        <v>0</v>
      </c>
      <c r="W69" s="110">
        <f t="shared" si="13"/>
        <v>0</v>
      </c>
      <c r="X69" s="111">
        <f t="shared" si="14"/>
        <v>691.19532899026319</v>
      </c>
      <c r="Y69" s="22"/>
      <c r="Z69" s="32">
        <v>1.8431875439740354E-7</v>
      </c>
      <c r="AA69" s="32">
        <v>9.3963293889111161E-7</v>
      </c>
    </row>
    <row r="70" spans="1:32" ht="14.5" x14ac:dyDescent="0.35">
      <c r="A70" s="1"/>
      <c r="B70" s="33" t="s">
        <v>120</v>
      </c>
      <c r="C70" s="33" t="s">
        <v>22</v>
      </c>
      <c r="D70" s="33" t="s">
        <v>117</v>
      </c>
      <c r="E70" s="33"/>
      <c r="F70" s="41">
        <v>12</v>
      </c>
      <c r="G70" s="20"/>
      <c r="H70" s="22"/>
      <c r="I70" s="38">
        <v>325</v>
      </c>
      <c r="J70" s="22"/>
      <c r="K70" s="64">
        <v>1255.9000000000001</v>
      </c>
      <c r="L70" s="64">
        <v>0.14299999999999999</v>
      </c>
      <c r="M70" s="64">
        <v>1014.545</v>
      </c>
      <c r="N70" s="68">
        <f t="shared" si="15"/>
        <v>0.25877856517238634</v>
      </c>
      <c r="O70" s="69">
        <f t="shared" si="16"/>
        <v>2272.727272727273</v>
      </c>
      <c r="P70" s="70">
        <f t="shared" si="17"/>
        <v>0.32034064531390921</v>
      </c>
      <c r="Q70" s="7"/>
      <c r="R70" s="95">
        <v>0.92159377198701764</v>
      </c>
      <c r="S70" s="22"/>
      <c r="T70" s="121">
        <f t="shared" si="11"/>
        <v>299.51797589578075</v>
      </c>
      <c r="U70" s="22"/>
      <c r="V70" s="109">
        <f t="shared" si="12"/>
        <v>1157.4296182384956</v>
      </c>
      <c r="W70" s="110">
        <f t="shared" si="13"/>
        <v>0.1317879093941435</v>
      </c>
      <c r="X70" s="111">
        <f t="shared" si="14"/>
        <v>934.99835340056882</v>
      </c>
      <c r="Y70" s="22"/>
      <c r="Z70" s="32">
        <v>1.8431875439740354E-7</v>
      </c>
      <c r="AA70" s="32">
        <v>9.3963293889111161E-7</v>
      </c>
    </row>
    <row r="71" spans="1:32" ht="14.5" x14ac:dyDescent="0.35">
      <c r="A71" s="1"/>
      <c r="B71" s="33" t="s">
        <v>121</v>
      </c>
      <c r="C71" s="33" t="s">
        <v>22</v>
      </c>
      <c r="D71" s="33" t="s">
        <v>117</v>
      </c>
      <c r="E71" s="33"/>
      <c r="F71" s="41">
        <v>12</v>
      </c>
      <c r="G71" s="20"/>
      <c r="H71" s="22"/>
      <c r="I71" s="38">
        <v>10</v>
      </c>
      <c r="J71" s="22"/>
      <c r="K71" s="64">
        <v>128.19999999999999</v>
      </c>
      <c r="L71" s="64">
        <v>0.03</v>
      </c>
      <c r="M71" s="64">
        <v>-0.378</v>
      </c>
      <c r="N71" s="68">
        <f t="shared" si="15"/>
        <v>7.8003120124804995E-2</v>
      </c>
      <c r="O71" s="69">
        <f t="shared" si="16"/>
        <v>333.33333333333337</v>
      </c>
      <c r="P71" s="70" t="s">
        <v>33</v>
      </c>
      <c r="Q71" s="7"/>
      <c r="R71" s="95">
        <v>2.0647260986517217</v>
      </c>
      <c r="S71" s="22"/>
      <c r="T71" s="121">
        <f t="shared" si="11"/>
        <v>20.647260986517217</v>
      </c>
      <c r="U71" s="22"/>
      <c r="V71" s="109">
        <f t="shared" si="12"/>
        <v>264.6978858471507</v>
      </c>
      <c r="W71" s="110">
        <f t="shared" si="13"/>
        <v>6.1941782959551647E-2</v>
      </c>
      <c r="X71" s="111">
        <f t="shared" si="14"/>
        <v>-0.7804664652903508</v>
      </c>
      <c r="Y71" s="22"/>
      <c r="Z71" s="32">
        <v>4.1294521973034434E-7</v>
      </c>
      <c r="AA71" s="32">
        <v>9.3963293889111161E-7</v>
      </c>
    </row>
    <row r="72" spans="1:32" ht="14.5" x14ac:dyDescent="0.35">
      <c r="A72" s="1"/>
      <c r="B72" s="33" t="s">
        <v>122</v>
      </c>
      <c r="C72" s="33" t="s">
        <v>22</v>
      </c>
      <c r="D72" s="33" t="s">
        <v>117</v>
      </c>
      <c r="E72" s="33"/>
      <c r="F72" s="41">
        <v>12</v>
      </c>
      <c r="G72" s="20"/>
      <c r="H72" s="22"/>
      <c r="I72" s="38">
        <v>20</v>
      </c>
      <c r="J72" s="22"/>
      <c r="K72" s="64">
        <v>15.3</v>
      </c>
      <c r="L72" s="64">
        <v>2E-3</v>
      </c>
      <c r="M72" s="64">
        <v>-0.217</v>
      </c>
      <c r="N72" s="68">
        <f t="shared" si="15"/>
        <v>1.3071895424836601</v>
      </c>
      <c r="O72" s="69">
        <f t="shared" si="16"/>
        <v>10000</v>
      </c>
      <c r="P72" s="70" t="s">
        <v>33</v>
      </c>
      <c r="Q72" s="7"/>
      <c r="R72" s="95">
        <v>0.92159377198701764</v>
      </c>
      <c r="S72" s="22"/>
      <c r="T72" s="121">
        <f t="shared" si="11"/>
        <v>18.431875439740352</v>
      </c>
      <c r="U72" s="22"/>
      <c r="V72" s="109">
        <f t="shared" si="12"/>
        <v>14.10038471140137</v>
      </c>
      <c r="W72" s="110">
        <f t="shared" si="13"/>
        <v>1.8431875439740353E-3</v>
      </c>
      <c r="X72" s="111">
        <f t="shared" si="14"/>
        <v>-0.19998584852118281</v>
      </c>
      <c r="Y72" s="22"/>
      <c r="Z72" s="32">
        <v>1.8431875439740354E-7</v>
      </c>
      <c r="AA72" s="32">
        <v>9.3963293889111161E-7</v>
      </c>
    </row>
    <row r="73" spans="1:32" s="32" customFormat="1" ht="14.5" x14ac:dyDescent="0.35">
      <c r="A73" s="33"/>
      <c r="B73" s="33" t="s">
        <v>66</v>
      </c>
      <c r="C73" s="33" t="s">
        <v>53</v>
      </c>
      <c r="D73" s="33" t="s">
        <v>14</v>
      </c>
      <c r="E73" s="33" t="s">
        <v>67</v>
      </c>
      <c r="F73" s="41">
        <v>16</v>
      </c>
      <c r="G73" s="20"/>
      <c r="H73" s="22"/>
      <c r="I73" s="38">
        <v>12</v>
      </c>
      <c r="J73" s="22"/>
      <c r="K73" s="23">
        <v>17.899999999999999</v>
      </c>
      <c r="L73" s="23">
        <v>1.8400000000000001E-3</v>
      </c>
      <c r="M73" s="23">
        <v>-0.255</v>
      </c>
      <c r="N73" s="58">
        <f t="shared" si="15"/>
        <v>0.67039106145251404</v>
      </c>
      <c r="O73" s="59">
        <f t="shared" si="16"/>
        <v>6521.7391304347821</v>
      </c>
      <c r="P73" s="61" t="s">
        <v>33</v>
      </c>
      <c r="Q73" s="24"/>
      <c r="R73" s="95">
        <v>18.214601259552911</v>
      </c>
      <c r="S73" s="22"/>
      <c r="T73" s="121">
        <f t="shared" si="11"/>
        <v>218.57521511463494</v>
      </c>
      <c r="U73" s="22"/>
      <c r="V73" s="109">
        <f t="shared" si="12"/>
        <v>326.04136254599706</v>
      </c>
      <c r="W73" s="110">
        <f t="shared" si="13"/>
        <v>3.3514866317577358E-2</v>
      </c>
      <c r="X73" s="111">
        <f t="shared" si="14"/>
        <v>-4.6447233211859924</v>
      </c>
      <c r="Y73" s="22"/>
      <c r="Z73" s="32">
        <v>3.6429202519105822E-6</v>
      </c>
      <c r="AA73" s="32">
        <v>3.9860517318617258E-6</v>
      </c>
    </row>
    <row r="74" spans="1:32" ht="14.5" x14ac:dyDescent="0.35">
      <c r="A74" s="9"/>
      <c r="B74" s="33"/>
      <c r="C74" s="33"/>
      <c r="D74" s="33"/>
      <c r="E74" s="33"/>
      <c r="F74" s="41"/>
      <c r="G74" s="20"/>
      <c r="H74" s="22"/>
      <c r="I74" s="38"/>
      <c r="J74" s="22"/>
      <c r="K74" s="64"/>
      <c r="L74" s="64"/>
      <c r="M74" s="64"/>
      <c r="N74" s="68"/>
      <c r="O74" s="69"/>
      <c r="P74" s="70"/>
      <c r="Q74" s="7"/>
      <c r="R74" s="95"/>
      <c r="S74" s="22"/>
      <c r="T74" s="121"/>
      <c r="U74" s="22"/>
      <c r="V74" s="115"/>
      <c r="W74" s="116"/>
      <c r="X74" s="117"/>
      <c r="Y74" s="22"/>
      <c r="Z74" s="32">
        <v>0</v>
      </c>
      <c r="AA74" s="32">
        <v>0</v>
      </c>
    </row>
    <row r="75" spans="1:32" s="37" customFormat="1" ht="14.5" x14ac:dyDescent="0.35">
      <c r="A75" s="125" t="s">
        <v>123</v>
      </c>
      <c r="B75" s="126"/>
      <c r="C75" s="126"/>
      <c r="D75" s="126"/>
      <c r="E75" s="126"/>
      <c r="F75" s="127"/>
      <c r="G75" s="128"/>
      <c r="H75" s="128"/>
      <c r="I75" s="129"/>
      <c r="J75" s="128"/>
      <c r="K75" s="129"/>
      <c r="L75" s="129"/>
      <c r="M75" s="129"/>
      <c r="N75" s="130"/>
      <c r="O75" s="130"/>
      <c r="P75" s="130"/>
      <c r="Q75" s="128"/>
      <c r="R75" s="131">
        <f>SUM(R6:R74)</f>
        <v>81214.05385191286</v>
      </c>
      <c r="S75" s="128"/>
      <c r="T75" s="132">
        <f>SUM(T6:T74)</f>
        <v>5000000.0000000019</v>
      </c>
      <c r="U75" s="128"/>
      <c r="V75" s="131">
        <f>SUM(V6:V74)</f>
        <v>9786695.0635862257</v>
      </c>
      <c r="W75" s="131">
        <f>SUM(W6:W74)</f>
        <v>5598.0201938495375</v>
      </c>
      <c r="X75" s="131">
        <f>SUM(X6:X74)</f>
        <v>25347.19148038037</v>
      </c>
      <c r="Y75" s="20"/>
      <c r="Z75" s="94"/>
      <c r="AA75" s="94"/>
    </row>
    <row r="76" spans="1:32" ht="14.5" x14ac:dyDescent="0.35">
      <c r="B76" s="29"/>
      <c r="D76" s="9"/>
      <c r="E76" s="32"/>
      <c r="G76" s="32"/>
      <c r="H76" s="32"/>
      <c r="J76" s="32"/>
      <c r="K76" s="32"/>
      <c r="N76" s="6"/>
      <c r="O76" s="31"/>
      <c r="P76" s="31"/>
      <c r="Q76" s="32"/>
      <c r="S76" s="32"/>
      <c r="U76" s="32"/>
      <c r="V76" s="32"/>
      <c r="Y76" s="32"/>
      <c r="Z76" s="98"/>
      <c r="AA76" s="98"/>
      <c r="AB76" s="32"/>
      <c r="AC76" s="98"/>
      <c r="AD76" s="98"/>
      <c r="AE76" s="32"/>
      <c r="AF76" s="32"/>
    </row>
    <row r="77" spans="1:32" ht="12.5" x14ac:dyDescent="0.25">
      <c r="B77" s="29" t="s">
        <v>138</v>
      </c>
      <c r="D77" s="30"/>
      <c r="E77" s="32"/>
      <c r="G77" s="32"/>
      <c r="H77" s="32"/>
      <c r="J77" s="32"/>
      <c r="K77" s="32"/>
      <c r="N77" s="6"/>
      <c r="O77" s="31"/>
      <c r="P77" s="31"/>
      <c r="Q77" s="32"/>
      <c r="S77" s="32"/>
      <c r="U77" s="32"/>
      <c r="V77" s="32"/>
      <c r="Y77" s="32"/>
      <c r="Z77" s="98"/>
      <c r="AA77" s="98"/>
      <c r="AB77" s="32"/>
      <c r="AC77" s="98"/>
      <c r="AD77" s="98"/>
      <c r="AE77" s="32"/>
      <c r="AF77" s="32"/>
    </row>
    <row r="78" spans="1:32" ht="12.5" x14ac:dyDescent="0.25">
      <c r="B78" s="29" t="s">
        <v>139</v>
      </c>
      <c r="D78" s="30"/>
      <c r="E78" s="32"/>
      <c r="G78" s="32"/>
      <c r="H78" s="32"/>
      <c r="J78" s="32"/>
      <c r="K78" s="32"/>
      <c r="N78" s="6"/>
      <c r="O78" s="31"/>
      <c r="P78" s="31"/>
      <c r="Q78" s="32"/>
      <c r="S78" s="32"/>
      <c r="U78" s="32"/>
      <c r="V78" s="32"/>
      <c r="Y78" s="32"/>
      <c r="Z78" s="98"/>
      <c r="AA78" s="98"/>
      <c r="AB78" s="32"/>
      <c r="AC78" s="98"/>
      <c r="AD78" s="98"/>
      <c r="AE78" s="32"/>
      <c r="AF78" s="32"/>
    </row>
    <row r="79" spans="1:32" ht="12.5" x14ac:dyDescent="0.25">
      <c r="B79" s="29" t="s">
        <v>140</v>
      </c>
      <c r="D79" s="28"/>
      <c r="E79" s="32"/>
      <c r="G79" s="32"/>
      <c r="H79" s="32"/>
      <c r="J79" s="32"/>
      <c r="K79" s="32"/>
      <c r="N79" s="6"/>
      <c r="O79" s="31"/>
      <c r="P79" s="31"/>
      <c r="Q79" s="32"/>
      <c r="S79" s="32"/>
      <c r="U79" s="32"/>
      <c r="V79" s="32"/>
      <c r="Y79" s="32"/>
      <c r="Z79" s="98"/>
      <c r="AA79" s="98"/>
      <c r="AB79" s="32"/>
      <c r="AC79" s="98"/>
      <c r="AD79" s="98"/>
      <c r="AE79" s="32"/>
      <c r="AF79" s="32"/>
    </row>
    <row r="80" spans="1:32" ht="12.5" x14ac:dyDescent="0.25">
      <c r="D80" s="28"/>
      <c r="E80" s="32"/>
      <c r="G80" s="32"/>
      <c r="H80" s="32"/>
      <c r="J80" s="32"/>
      <c r="K80" s="32"/>
      <c r="N80" s="6"/>
      <c r="O80" s="31"/>
      <c r="P80" s="31"/>
      <c r="Q80" s="32"/>
      <c r="S80" s="32"/>
      <c r="U80" s="32"/>
      <c r="V80" s="32"/>
      <c r="Y80" s="32"/>
      <c r="Z80" s="98"/>
      <c r="AA80" s="98"/>
      <c r="AB80" s="32"/>
      <c r="AC80" s="98"/>
      <c r="AD80" s="98"/>
      <c r="AE80" s="32"/>
      <c r="AF80" s="32"/>
    </row>
    <row r="81" spans="2:32" ht="12.5" x14ac:dyDescent="0.25">
      <c r="D81" s="28"/>
      <c r="E81" s="32"/>
      <c r="G81" s="32"/>
      <c r="H81" s="32"/>
      <c r="J81" s="32"/>
      <c r="K81" s="32"/>
      <c r="N81" s="6"/>
      <c r="O81" s="31"/>
      <c r="P81" s="31"/>
      <c r="Q81" s="32"/>
      <c r="S81" s="32"/>
      <c r="U81" s="32"/>
      <c r="V81" s="32"/>
      <c r="Y81" s="32"/>
      <c r="Z81" s="98"/>
      <c r="AA81" s="98"/>
      <c r="AB81" s="32"/>
      <c r="AC81" s="98"/>
      <c r="AD81" s="98"/>
      <c r="AE81" s="32"/>
      <c r="AF81" s="32"/>
    </row>
    <row r="82" spans="2:32" ht="12.5" x14ac:dyDescent="0.25">
      <c r="B82" s="29"/>
      <c r="D82" s="28"/>
      <c r="E82" s="32"/>
      <c r="G82" s="32"/>
      <c r="H82" s="32"/>
      <c r="J82" s="32"/>
      <c r="K82" s="32"/>
      <c r="N82" s="6"/>
      <c r="O82" s="31"/>
      <c r="P82" s="31"/>
      <c r="Q82" s="32"/>
      <c r="S82" s="32"/>
      <c r="U82" s="32"/>
      <c r="V82" s="32"/>
      <c r="Y82" s="32"/>
      <c r="Z82" s="98"/>
      <c r="AA82" s="98"/>
      <c r="AB82" s="32"/>
      <c r="AC82" s="98"/>
      <c r="AD82" s="98"/>
      <c r="AE82" s="32"/>
      <c r="AF82" s="32"/>
    </row>
    <row r="83" spans="2:32" ht="101.5" x14ac:dyDescent="0.25">
      <c r="B83" s="103" t="s">
        <v>137</v>
      </c>
      <c r="D83" s="28"/>
      <c r="E83" s="32"/>
      <c r="G83" s="32"/>
      <c r="H83" s="32"/>
      <c r="J83" s="32"/>
      <c r="K83" s="32"/>
      <c r="N83" s="6"/>
      <c r="O83" s="31"/>
      <c r="P83" s="31"/>
      <c r="Q83" s="32"/>
      <c r="S83" s="32"/>
      <c r="U83" s="32"/>
      <c r="V83" s="32"/>
      <c r="Y83" s="32"/>
      <c r="Z83" s="98"/>
      <c r="AA83" s="98"/>
      <c r="AB83" s="32"/>
      <c r="AC83" s="98"/>
      <c r="AD83" s="98"/>
      <c r="AE83" s="32"/>
      <c r="AF83" s="32"/>
    </row>
    <row r="84" spans="2:32" ht="12.5" x14ac:dyDescent="0.25">
      <c r="B84" s="29"/>
      <c r="D84" s="28"/>
      <c r="E84" s="32"/>
      <c r="G84" s="32"/>
      <c r="H84" s="32"/>
      <c r="J84" s="32"/>
      <c r="K84" s="32"/>
      <c r="N84" s="6"/>
      <c r="O84" s="31"/>
      <c r="P84" s="31"/>
      <c r="Q84" s="32"/>
      <c r="S84" s="32"/>
      <c r="U84" s="32"/>
      <c r="V84" s="32"/>
      <c r="Y84" s="32"/>
      <c r="Z84" s="98"/>
      <c r="AA84" s="98"/>
      <c r="AB84" s="32"/>
      <c r="AC84" s="98"/>
      <c r="AD84" s="98"/>
      <c r="AE84" s="32"/>
      <c r="AF84" s="32"/>
    </row>
    <row r="85" spans="2:32" ht="12.5" x14ac:dyDescent="0.25">
      <c r="B85" s="29"/>
      <c r="D85" s="28"/>
      <c r="E85" s="32"/>
      <c r="G85" s="32"/>
      <c r="H85" s="32"/>
      <c r="J85" s="32"/>
      <c r="K85" s="32"/>
      <c r="N85" s="6"/>
      <c r="O85" s="31"/>
      <c r="P85" s="31"/>
      <c r="Q85" s="32"/>
      <c r="S85" s="32"/>
      <c r="U85" s="32"/>
      <c r="V85" s="32"/>
      <c r="Y85" s="32"/>
      <c r="Z85" s="98"/>
      <c r="AA85" s="98"/>
      <c r="AB85" s="32"/>
      <c r="AC85" s="98"/>
      <c r="AD85" s="98"/>
      <c r="AE85" s="32"/>
      <c r="AF85" s="32"/>
    </row>
    <row r="86" spans="2:32" ht="12.5" x14ac:dyDescent="0.25">
      <c r="D86" s="30"/>
      <c r="E86" s="32"/>
      <c r="G86" s="32"/>
      <c r="H86" s="32"/>
      <c r="J86" s="32"/>
      <c r="K86" s="32"/>
      <c r="N86" s="6"/>
      <c r="O86" s="31"/>
      <c r="P86" s="31"/>
      <c r="Q86" s="32"/>
      <c r="S86" s="32"/>
      <c r="U86" s="32"/>
      <c r="V86" s="32"/>
      <c r="Y86" s="32"/>
      <c r="Z86" s="98"/>
      <c r="AA86" s="98"/>
      <c r="AB86" s="32"/>
      <c r="AC86" s="98"/>
      <c r="AD86" s="98"/>
      <c r="AE86" s="32"/>
      <c r="AF86" s="32"/>
    </row>
    <row r="87" spans="2:32" ht="12.5" x14ac:dyDescent="0.25">
      <c r="D87" s="30"/>
      <c r="E87" s="32"/>
      <c r="G87" s="32"/>
      <c r="H87" s="32"/>
      <c r="J87" s="32"/>
      <c r="K87" s="32"/>
      <c r="N87" s="6"/>
      <c r="O87" s="31"/>
      <c r="P87" s="31"/>
      <c r="Q87" s="32"/>
      <c r="S87" s="32"/>
      <c r="U87" s="32"/>
      <c r="V87" s="32"/>
      <c r="Y87" s="32"/>
      <c r="Z87" s="98"/>
      <c r="AA87" s="98"/>
      <c r="AB87" s="32"/>
      <c r="AC87" s="98"/>
      <c r="AD87" s="98"/>
      <c r="AE87" s="32"/>
      <c r="AF87" s="32"/>
    </row>
    <row r="88" spans="2:32" ht="12.5" x14ac:dyDescent="0.25">
      <c r="D88" s="30"/>
      <c r="E88" s="32"/>
      <c r="G88" s="32"/>
      <c r="H88" s="32"/>
      <c r="J88" s="32"/>
      <c r="K88" s="32"/>
      <c r="N88" s="6"/>
      <c r="O88" s="31"/>
      <c r="P88" s="31"/>
      <c r="Q88" s="32"/>
      <c r="S88" s="32"/>
      <c r="U88" s="32"/>
      <c r="V88" s="32"/>
      <c r="Y88" s="32"/>
      <c r="Z88" s="98"/>
      <c r="AA88" s="98"/>
      <c r="AB88" s="32"/>
      <c r="AC88" s="98"/>
      <c r="AD88" s="98"/>
      <c r="AE88" s="32"/>
      <c r="AF88" s="32"/>
    </row>
    <row r="89" spans="2:32" ht="12.5" x14ac:dyDescent="0.25">
      <c r="D89" s="30"/>
      <c r="E89" s="32"/>
      <c r="G89" s="32"/>
      <c r="H89" s="32"/>
      <c r="J89" s="32"/>
      <c r="K89" s="32"/>
      <c r="N89" s="6"/>
      <c r="O89" s="31"/>
      <c r="P89" s="31"/>
      <c r="Q89" s="32"/>
      <c r="S89" s="32"/>
      <c r="U89" s="32"/>
      <c r="V89" s="32"/>
      <c r="Y89" s="32"/>
      <c r="Z89" s="98"/>
      <c r="AA89" s="98"/>
      <c r="AB89" s="32"/>
      <c r="AC89" s="98"/>
      <c r="AD89" s="98"/>
      <c r="AE89" s="32"/>
      <c r="AF89" s="32"/>
    </row>
    <row r="90" spans="2:32" ht="12.5" x14ac:dyDescent="0.25">
      <c r="D90" s="30"/>
      <c r="E90" s="32"/>
      <c r="G90" s="32"/>
      <c r="H90" s="32"/>
      <c r="J90" s="32"/>
      <c r="K90" s="32"/>
      <c r="N90" s="6"/>
      <c r="O90" s="31"/>
      <c r="P90" s="31"/>
      <c r="Q90" s="32"/>
      <c r="S90" s="32"/>
      <c r="U90" s="32"/>
      <c r="V90" s="32"/>
      <c r="Y90" s="32"/>
      <c r="Z90" s="98"/>
      <c r="AA90" s="98"/>
      <c r="AB90" s="32"/>
      <c r="AC90" s="98"/>
      <c r="AD90" s="98"/>
      <c r="AE90" s="32"/>
      <c r="AF90" s="32"/>
    </row>
    <row r="91" spans="2:32" ht="12.5" x14ac:dyDescent="0.25">
      <c r="D91" s="30"/>
      <c r="E91" s="32"/>
      <c r="G91" s="32"/>
      <c r="H91" s="32"/>
      <c r="J91" s="32"/>
      <c r="K91" s="32"/>
      <c r="N91" s="6"/>
      <c r="O91" s="31"/>
      <c r="P91" s="31"/>
      <c r="Q91" s="32"/>
      <c r="S91" s="32"/>
      <c r="U91" s="32"/>
      <c r="V91" s="32"/>
      <c r="Y91" s="32"/>
      <c r="Z91" s="98"/>
      <c r="AA91" s="98"/>
      <c r="AB91" s="32"/>
      <c r="AC91" s="98"/>
      <c r="AD91" s="98"/>
      <c r="AE91" s="32"/>
      <c r="AF91" s="32"/>
    </row>
    <row r="92" spans="2:32" ht="12.5" x14ac:dyDescent="0.25">
      <c r="D92" s="30"/>
      <c r="E92" s="32"/>
      <c r="G92" s="32"/>
      <c r="H92" s="32"/>
      <c r="J92" s="32"/>
      <c r="K92" s="32"/>
      <c r="N92" s="6"/>
      <c r="O92" s="31"/>
      <c r="P92" s="31"/>
      <c r="Q92" s="32"/>
      <c r="S92" s="32"/>
      <c r="U92" s="32"/>
      <c r="V92" s="32"/>
      <c r="Y92" s="32"/>
      <c r="Z92" s="98"/>
      <c r="AA92" s="98"/>
      <c r="AB92" s="32"/>
      <c r="AC92" s="98"/>
      <c r="AD92" s="98"/>
      <c r="AE92" s="32"/>
      <c r="AF92" s="32"/>
    </row>
    <row r="93" spans="2:32" ht="12.5" x14ac:dyDescent="0.25">
      <c r="D93" s="30"/>
      <c r="E93" s="32"/>
      <c r="G93" s="32"/>
      <c r="H93" s="32"/>
      <c r="J93" s="32"/>
      <c r="K93" s="32"/>
      <c r="N93" s="6"/>
      <c r="O93" s="31"/>
      <c r="P93" s="31"/>
      <c r="Q93" s="32"/>
      <c r="S93" s="32"/>
      <c r="U93" s="32"/>
      <c r="V93" s="32"/>
      <c r="Y93" s="32"/>
      <c r="Z93" s="98"/>
      <c r="AA93" s="98"/>
      <c r="AB93" s="32"/>
      <c r="AC93" s="98"/>
      <c r="AD93" s="98"/>
      <c r="AE93" s="32"/>
      <c r="AF93" s="32"/>
    </row>
    <row r="94" spans="2:32" ht="12.5" x14ac:dyDescent="0.25">
      <c r="D94" s="30"/>
      <c r="E94" s="32"/>
      <c r="G94" s="32"/>
      <c r="H94" s="32"/>
      <c r="J94" s="32"/>
      <c r="K94" s="32"/>
      <c r="N94" s="6"/>
      <c r="O94" s="31"/>
      <c r="P94" s="31"/>
      <c r="Q94" s="32"/>
      <c r="S94" s="32"/>
      <c r="U94" s="32"/>
      <c r="V94" s="32"/>
      <c r="Y94" s="32"/>
      <c r="Z94" s="98"/>
      <c r="AA94" s="98"/>
      <c r="AB94" s="32"/>
      <c r="AC94" s="98"/>
      <c r="AD94" s="98"/>
      <c r="AE94" s="32"/>
      <c r="AF94" s="32"/>
    </row>
    <row r="95" spans="2:32" ht="12.5" x14ac:dyDescent="0.25">
      <c r="D95" s="30"/>
      <c r="E95" s="32"/>
      <c r="G95" s="32"/>
      <c r="H95" s="32"/>
      <c r="J95" s="32"/>
      <c r="K95" s="32"/>
      <c r="N95" s="6"/>
      <c r="O95" s="31"/>
      <c r="P95" s="31"/>
      <c r="Q95" s="32"/>
      <c r="S95" s="32"/>
      <c r="U95" s="32"/>
      <c r="V95" s="32"/>
      <c r="Y95" s="32"/>
      <c r="Z95" s="98"/>
      <c r="AA95" s="98"/>
      <c r="AB95" s="32"/>
      <c r="AC95" s="98"/>
      <c r="AD95" s="98"/>
      <c r="AE95" s="32"/>
      <c r="AF95" s="32"/>
    </row>
    <row r="96" spans="2:32" ht="15.75" customHeight="1" x14ac:dyDescent="0.25">
      <c r="E96" s="32"/>
      <c r="G96" s="32"/>
      <c r="H96" s="32"/>
      <c r="J96" s="32"/>
      <c r="K96" s="32"/>
      <c r="Y96" s="32"/>
      <c r="Z96" s="98"/>
      <c r="AA96" s="98"/>
      <c r="AB96" s="32"/>
      <c r="AC96" s="98"/>
      <c r="AD96" s="98"/>
      <c r="AE96" s="32"/>
      <c r="AF96" s="32"/>
    </row>
    <row r="97" spans="25:32" ht="15.75" customHeight="1" x14ac:dyDescent="0.25">
      <c r="Y97" s="32"/>
      <c r="Z97" s="98"/>
      <c r="AA97" s="98"/>
      <c r="AB97" s="32"/>
      <c r="AC97" s="98"/>
      <c r="AD97" s="98"/>
      <c r="AE97" s="32"/>
      <c r="AF97" s="32"/>
    </row>
    <row r="98" spans="25:32" ht="15.75" customHeight="1" x14ac:dyDescent="0.25">
      <c r="Y98" s="32"/>
      <c r="Z98" s="98"/>
      <c r="AA98" s="98"/>
      <c r="AB98" s="32"/>
      <c r="AC98" s="98"/>
      <c r="AD98" s="98"/>
      <c r="AE98" s="32"/>
      <c r="AF98" s="32"/>
    </row>
    <row r="99" spans="25:32" ht="15.75" customHeight="1" x14ac:dyDescent="0.25">
      <c r="Y99" s="32"/>
      <c r="Z99" s="98"/>
      <c r="AA99" s="98"/>
      <c r="AB99" s="32"/>
      <c r="AC99" s="98"/>
      <c r="AD99" s="98"/>
      <c r="AE99" s="32"/>
      <c r="AF99" s="32"/>
    </row>
    <row r="100" spans="25:32" ht="15.75" customHeight="1" x14ac:dyDescent="0.25">
      <c r="Y100" s="32"/>
      <c r="Z100" s="98"/>
      <c r="AA100" s="98"/>
      <c r="AB100" s="32"/>
      <c r="AC100" s="98"/>
      <c r="AD100" s="98"/>
      <c r="AE100" s="32"/>
      <c r="AF100" s="32"/>
    </row>
    <row r="101" spans="25:32" ht="15.75" customHeight="1" x14ac:dyDescent="0.25">
      <c r="Y101" s="32"/>
      <c r="Z101" s="98"/>
      <c r="AA101" s="98"/>
      <c r="AB101" s="32"/>
      <c r="AC101" s="98"/>
      <c r="AD101" s="98"/>
      <c r="AE101" s="32"/>
      <c r="AF101" s="32"/>
    </row>
    <row r="102" spans="25:32" ht="15.75" customHeight="1" x14ac:dyDescent="0.25">
      <c r="Y102" s="32"/>
      <c r="Z102" s="98"/>
      <c r="AA102" s="98"/>
      <c r="AB102" s="32"/>
      <c r="AC102" s="98"/>
      <c r="AD102" s="98"/>
      <c r="AE102" s="32"/>
      <c r="AF102" s="32"/>
    </row>
    <row r="103" spans="25:32" ht="15.75" customHeight="1" x14ac:dyDescent="0.25">
      <c r="Y103" s="32"/>
      <c r="Z103" s="98"/>
      <c r="AA103" s="98"/>
      <c r="AB103" s="32"/>
      <c r="AC103" s="98"/>
      <c r="AD103" s="98"/>
      <c r="AE103" s="32"/>
      <c r="AF103" s="32"/>
    </row>
    <row r="104" spans="25:32" ht="15.75" customHeight="1" x14ac:dyDescent="0.25">
      <c r="Y104" s="32"/>
      <c r="Z104" s="98"/>
      <c r="AA104" s="98"/>
      <c r="AB104" s="32"/>
      <c r="AC104" s="98"/>
      <c r="AD104" s="98"/>
      <c r="AE104" s="32"/>
      <c r="AF104" s="32"/>
    </row>
    <row r="105" spans="25:32" ht="15.75" customHeight="1" x14ac:dyDescent="0.25">
      <c r="Y105" s="32"/>
      <c r="Z105" s="98"/>
      <c r="AA105" s="98"/>
      <c r="AB105" s="32"/>
      <c r="AC105" s="98"/>
      <c r="AD105" s="98"/>
      <c r="AE105" s="32"/>
      <c r="AF105" s="32"/>
    </row>
    <row r="106" spans="25:32" ht="15.75" customHeight="1" x14ac:dyDescent="0.25">
      <c r="Y106" s="32"/>
      <c r="Z106" s="98"/>
      <c r="AA106" s="98"/>
      <c r="AB106" s="32"/>
      <c r="AC106" s="98"/>
      <c r="AD106" s="98"/>
      <c r="AE106" s="32"/>
      <c r="AF106" s="32"/>
    </row>
    <row r="107" spans="25:32" ht="15.75" customHeight="1" x14ac:dyDescent="0.25">
      <c r="Y107" s="32"/>
      <c r="Z107" s="98"/>
      <c r="AA107" s="98"/>
      <c r="AB107" s="32"/>
      <c r="AC107" s="98"/>
      <c r="AD107" s="98"/>
      <c r="AE107" s="32"/>
      <c r="AF107" s="32"/>
    </row>
    <row r="108" spans="25:32" ht="15.75" customHeight="1" x14ac:dyDescent="0.25">
      <c r="Y108" s="32"/>
      <c r="Z108" s="98"/>
      <c r="AA108" s="98"/>
      <c r="AB108" s="32"/>
      <c r="AC108" s="98"/>
      <c r="AD108" s="98"/>
      <c r="AE108" s="32"/>
      <c r="AF108" s="32"/>
    </row>
    <row r="109" spans="25:32" ht="15.75" customHeight="1" x14ac:dyDescent="0.25">
      <c r="Y109" s="32"/>
      <c r="Z109" s="98"/>
      <c r="AA109" s="98"/>
      <c r="AB109" s="32"/>
      <c r="AC109" s="98"/>
      <c r="AD109" s="98"/>
      <c r="AE109" s="32"/>
      <c r="AF109" s="32"/>
    </row>
    <row r="110" spans="25:32" ht="15.75" customHeight="1" x14ac:dyDescent="0.25">
      <c r="Y110" s="32"/>
      <c r="Z110" s="98"/>
      <c r="AA110" s="98"/>
      <c r="AB110" s="32"/>
      <c r="AC110" s="98"/>
      <c r="AD110" s="98"/>
      <c r="AE110" s="32"/>
      <c r="AF110" s="32"/>
    </row>
    <row r="111" spans="25:32" ht="15.75" customHeight="1" x14ac:dyDescent="0.25">
      <c r="Y111" s="32"/>
      <c r="Z111" s="98"/>
      <c r="AA111" s="98"/>
      <c r="AB111" s="32"/>
      <c r="AC111" s="98"/>
      <c r="AD111" s="98"/>
      <c r="AE111" s="32"/>
      <c r="AF111" s="32"/>
    </row>
    <row r="112" spans="25:32" ht="15.75" customHeight="1" x14ac:dyDescent="0.25">
      <c r="Y112" s="32"/>
      <c r="Z112" s="98"/>
      <c r="AA112" s="98"/>
      <c r="AB112" s="32"/>
      <c r="AC112" s="98"/>
      <c r="AD112" s="98"/>
      <c r="AE112" s="32"/>
      <c r="AF112" s="32"/>
    </row>
    <row r="113" spans="25:32" ht="15.75" customHeight="1" x14ac:dyDescent="0.25">
      <c r="Y113" s="32"/>
      <c r="Z113" s="98"/>
      <c r="AA113" s="98"/>
      <c r="AB113" s="32"/>
      <c r="AC113" s="98"/>
      <c r="AD113" s="98"/>
      <c r="AE113" s="32"/>
      <c r="AF113" s="32"/>
    </row>
    <row r="114" spans="25:32" ht="15.75" customHeight="1" x14ac:dyDescent="0.25">
      <c r="Y114" s="32"/>
      <c r="Z114" s="98"/>
      <c r="AA114" s="98"/>
      <c r="AB114" s="32"/>
      <c r="AC114" s="98"/>
      <c r="AD114" s="98"/>
      <c r="AE114" s="32"/>
      <c r="AF114" s="32"/>
    </row>
    <row r="115" spans="25:32" ht="15.75" customHeight="1" x14ac:dyDescent="0.25">
      <c r="Y115" s="32"/>
      <c r="Z115" s="98"/>
      <c r="AA115" s="98"/>
      <c r="AB115" s="32"/>
      <c r="AC115" s="98"/>
      <c r="AD115" s="98"/>
      <c r="AE115" s="32"/>
      <c r="AF115" s="32"/>
    </row>
    <row r="116" spans="25:32" ht="15.75" customHeight="1" x14ac:dyDescent="0.25">
      <c r="Y116" s="32"/>
      <c r="Z116" s="98"/>
      <c r="AA116" s="98"/>
      <c r="AB116" s="32"/>
      <c r="AC116" s="98"/>
      <c r="AD116" s="98"/>
      <c r="AE116" s="32"/>
      <c r="AF116" s="32"/>
    </row>
    <row r="117" spans="25:32" ht="15.75" customHeight="1" x14ac:dyDescent="0.25">
      <c r="Y117" s="32"/>
      <c r="Z117" s="98"/>
      <c r="AA117" s="98"/>
      <c r="AB117" s="32"/>
      <c r="AC117" s="98"/>
      <c r="AD117" s="98"/>
      <c r="AE117" s="32"/>
      <c r="AF117" s="32"/>
    </row>
  </sheetData>
  <mergeCells count="38">
    <mergeCell ref="A1:B1"/>
    <mergeCell ref="C4:C5"/>
    <mergeCell ref="B4:B5"/>
    <mergeCell ref="D4:D5"/>
    <mergeCell ref="E4:E5"/>
    <mergeCell ref="C38:C39"/>
    <mergeCell ref="A38:A39"/>
    <mergeCell ref="B38:B39"/>
    <mergeCell ref="I4:I5"/>
    <mergeCell ref="I38:I39"/>
    <mergeCell ref="A4:A5"/>
    <mergeCell ref="F4:F5"/>
    <mergeCell ref="E38:E39"/>
    <mergeCell ref="D38:D39"/>
    <mergeCell ref="F38:F39"/>
    <mergeCell ref="R4:R5"/>
    <mergeCell ref="R38:R39"/>
    <mergeCell ref="K3:P3"/>
    <mergeCell ref="O4:O5"/>
    <mergeCell ref="P4:P5"/>
    <mergeCell ref="N38:N39"/>
    <mergeCell ref="K37:P37"/>
    <mergeCell ref="M4:M5"/>
    <mergeCell ref="N4:N5"/>
    <mergeCell ref="L4:L5"/>
    <mergeCell ref="K4:K5"/>
    <mergeCell ref="L38:L39"/>
    <mergeCell ref="M38:M39"/>
    <mergeCell ref="O38:O39"/>
    <mergeCell ref="P38:P39"/>
    <mergeCell ref="K38:K39"/>
    <mergeCell ref="V2:X2"/>
    <mergeCell ref="T4:T5"/>
    <mergeCell ref="T38:T39"/>
    <mergeCell ref="V3:X3"/>
    <mergeCell ref="V4:V5"/>
    <mergeCell ref="W4:W5"/>
    <mergeCell ref="X4:X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tabSelected="1" workbookViewId="0">
      <selection activeCell="U10" sqref="U10"/>
    </sheetView>
  </sheetViews>
  <sheetFormatPr defaultRowHeight="12.5" x14ac:dyDescent="0.25"/>
  <cols>
    <col min="6" max="6" width="8.90625" customWidth="1"/>
    <col min="7" max="7" width="9.08984375" hidden="1" customWidth="1"/>
    <col min="8" max="8" width="1.90625" customWidth="1"/>
    <col min="10" max="10" width="1.08984375" customWidth="1"/>
  </cols>
  <sheetData>
    <row r="1" spans="1:18" ht="14.5" x14ac:dyDescent="0.35">
      <c r="A1" s="12" t="s">
        <v>132</v>
      </c>
      <c r="B1" s="14"/>
      <c r="C1" s="14"/>
      <c r="D1" s="14"/>
      <c r="E1" s="14"/>
      <c r="F1" s="15"/>
      <c r="G1" s="25"/>
      <c r="H1" s="18"/>
      <c r="I1" s="17" t="s">
        <v>1</v>
      </c>
      <c r="J1" s="34"/>
      <c r="K1" s="169" t="s">
        <v>1</v>
      </c>
      <c r="L1" s="150"/>
      <c r="M1" s="150"/>
      <c r="N1" s="150"/>
      <c r="O1" s="150"/>
      <c r="P1" s="170"/>
      <c r="Q1" s="32"/>
      <c r="R1" s="32"/>
    </row>
    <row r="2" spans="1:18" ht="15" customHeight="1" x14ac:dyDescent="0.35">
      <c r="A2" s="160" t="s">
        <v>2</v>
      </c>
      <c r="B2" s="160" t="s">
        <v>3</v>
      </c>
      <c r="C2" s="160" t="s">
        <v>4</v>
      </c>
      <c r="D2" s="160" t="s">
        <v>5</v>
      </c>
      <c r="E2" s="160" t="s">
        <v>6</v>
      </c>
      <c r="F2" s="147" t="s">
        <v>7</v>
      </c>
      <c r="G2" s="19"/>
      <c r="H2" s="19"/>
      <c r="I2" s="152" t="s">
        <v>9</v>
      </c>
      <c r="J2" s="35"/>
      <c r="K2" s="154" t="s">
        <v>10</v>
      </c>
      <c r="L2" s="167" t="s">
        <v>11</v>
      </c>
      <c r="M2" s="167" t="s">
        <v>12</v>
      </c>
      <c r="N2" s="171" t="s">
        <v>134</v>
      </c>
      <c r="O2" s="171" t="s">
        <v>133</v>
      </c>
      <c r="P2" s="171" t="s">
        <v>135</v>
      </c>
      <c r="Q2" s="32"/>
      <c r="R2" s="32"/>
    </row>
    <row r="3" spans="1:18" ht="14.5" x14ac:dyDescent="0.35">
      <c r="A3" s="144"/>
      <c r="B3" s="144"/>
      <c r="C3" s="144"/>
      <c r="D3" s="144"/>
      <c r="E3" s="144"/>
      <c r="F3" s="165"/>
      <c r="G3" s="35"/>
      <c r="H3" s="19"/>
      <c r="I3" s="143"/>
      <c r="J3" s="36"/>
      <c r="K3" s="166"/>
      <c r="L3" s="168"/>
      <c r="M3" s="168"/>
      <c r="N3" s="172"/>
      <c r="O3" s="172"/>
      <c r="P3" s="172"/>
      <c r="Q3" s="32"/>
      <c r="R3" s="32"/>
    </row>
    <row r="4" spans="1:18" ht="14.5" x14ac:dyDescent="0.35">
      <c r="A4" s="84"/>
      <c r="B4" s="85" t="s">
        <v>44</v>
      </c>
      <c r="C4" s="85" t="s">
        <v>22</v>
      </c>
      <c r="D4" s="85" t="s">
        <v>14</v>
      </c>
      <c r="E4" s="86" t="s">
        <v>45</v>
      </c>
      <c r="F4" s="62">
        <v>16</v>
      </c>
      <c r="G4" s="87"/>
      <c r="H4" s="22"/>
      <c r="I4" s="80">
        <v>59.95</v>
      </c>
      <c r="J4" s="22"/>
      <c r="K4" s="75">
        <v>22.2</v>
      </c>
      <c r="L4" s="71">
        <v>3.0000000000000001E-3</v>
      </c>
      <c r="M4" s="76">
        <v>-0.33</v>
      </c>
      <c r="N4" s="48">
        <f t="shared" ref="N4:N12" si="0">IFERROR($I4/K4,"NA")</f>
        <v>2.7004504504504507</v>
      </c>
      <c r="O4" s="49">
        <f t="shared" ref="O4:O12" si="1">IFERROR($I4/L4,"NA")</f>
        <v>19983.333333333332</v>
      </c>
      <c r="P4" s="50" t="s">
        <v>33</v>
      </c>
      <c r="Q4" s="32"/>
      <c r="R4" s="32"/>
    </row>
    <row r="5" spans="1:18" ht="14.5" x14ac:dyDescent="0.35">
      <c r="A5" s="84"/>
      <c r="B5" s="85" t="s">
        <v>21</v>
      </c>
      <c r="C5" s="85" t="s">
        <v>22</v>
      </c>
      <c r="D5" s="85" t="s">
        <v>14</v>
      </c>
      <c r="E5" s="85" t="s">
        <v>23</v>
      </c>
      <c r="F5" s="62">
        <v>10</v>
      </c>
      <c r="G5" s="87"/>
      <c r="H5" s="22"/>
      <c r="I5" s="81">
        <v>29.65</v>
      </c>
      <c r="J5" s="22"/>
      <c r="K5" s="75">
        <v>0</v>
      </c>
      <c r="L5" s="71">
        <v>0</v>
      </c>
      <c r="M5" s="76">
        <v>2.0699999999999998</v>
      </c>
      <c r="N5" s="48" t="str">
        <f t="shared" si="0"/>
        <v>NA</v>
      </c>
      <c r="O5" s="49" t="str">
        <f t="shared" si="1"/>
        <v>NA</v>
      </c>
      <c r="P5" s="50">
        <f>IFERROR($I5/M5,"NA")</f>
        <v>14.323671497584542</v>
      </c>
      <c r="Q5" s="32"/>
      <c r="R5" s="32"/>
    </row>
    <row r="6" spans="1:18" ht="14.5" x14ac:dyDescent="0.35">
      <c r="A6" s="84"/>
      <c r="B6" s="85" t="s">
        <v>39</v>
      </c>
      <c r="C6" s="85" t="s">
        <v>40</v>
      </c>
      <c r="D6" s="85" t="s">
        <v>32</v>
      </c>
      <c r="E6" s="85" t="s">
        <v>41</v>
      </c>
      <c r="F6" s="62">
        <v>5</v>
      </c>
      <c r="G6" s="87"/>
      <c r="H6" s="22"/>
      <c r="I6" s="81">
        <v>143.55000000000001</v>
      </c>
      <c r="J6" s="22"/>
      <c r="K6" s="75">
        <v>34.567</v>
      </c>
      <c r="L6" s="71">
        <v>0</v>
      </c>
      <c r="M6" s="76">
        <v>0</v>
      </c>
      <c r="N6" s="48">
        <f t="shared" si="0"/>
        <v>4.1528046981224866</v>
      </c>
      <c r="O6" s="49" t="str">
        <f t="shared" si="1"/>
        <v>NA</v>
      </c>
      <c r="P6" s="50" t="str">
        <f>IFERROR($I6/M6,"NA")</f>
        <v>NA</v>
      </c>
      <c r="Q6" s="32"/>
      <c r="R6" s="32"/>
    </row>
    <row r="7" spans="1:18" ht="14.5" x14ac:dyDescent="0.35">
      <c r="A7" s="84"/>
      <c r="B7" s="85" t="s">
        <v>34</v>
      </c>
      <c r="C7" s="85" t="s">
        <v>35</v>
      </c>
      <c r="D7" s="85" t="s">
        <v>36</v>
      </c>
      <c r="E7" s="85"/>
      <c r="F7" s="62">
        <v>5</v>
      </c>
      <c r="G7" s="87"/>
      <c r="H7" s="22"/>
      <c r="I7" s="81">
        <v>118.8</v>
      </c>
      <c r="J7" s="22"/>
      <c r="K7" s="75">
        <v>60.453000000000003</v>
      </c>
      <c r="L7" s="71">
        <v>9.1399999999999995E-2</v>
      </c>
      <c r="M7" s="76">
        <v>-0.1799</v>
      </c>
      <c r="N7" s="48">
        <f t="shared" si="0"/>
        <v>1.965163019205002</v>
      </c>
      <c r="O7" s="49">
        <f t="shared" si="1"/>
        <v>1299.7811816192561</v>
      </c>
      <c r="P7" s="50" t="s">
        <v>33</v>
      </c>
      <c r="Q7" s="32"/>
      <c r="R7" s="32"/>
    </row>
    <row r="8" spans="1:18" ht="14.5" x14ac:dyDescent="0.35">
      <c r="A8" s="84"/>
      <c r="B8" s="85" t="s">
        <v>24</v>
      </c>
      <c r="C8" s="85" t="s">
        <v>22</v>
      </c>
      <c r="D8" s="85" t="s">
        <v>14</v>
      </c>
      <c r="E8" s="85" t="s">
        <v>25</v>
      </c>
      <c r="F8" s="62">
        <v>10</v>
      </c>
      <c r="G8" s="87"/>
      <c r="H8" s="22"/>
      <c r="I8" s="81">
        <v>9.85</v>
      </c>
      <c r="J8" s="22"/>
      <c r="K8" s="75">
        <v>0</v>
      </c>
      <c r="L8" s="71">
        <v>0</v>
      </c>
      <c r="M8" s="76">
        <v>1.1200000000000001</v>
      </c>
      <c r="N8" s="48" t="str">
        <f t="shared" si="0"/>
        <v>NA</v>
      </c>
      <c r="O8" s="49" t="str">
        <f t="shared" si="1"/>
        <v>NA</v>
      </c>
      <c r="P8" s="50">
        <f>IFERROR($I8/M8,"NA")</f>
        <v>8.7946428571428559</v>
      </c>
      <c r="Q8" s="32"/>
      <c r="R8" s="32"/>
    </row>
    <row r="9" spans="1:18" ht="14.5" x14ac:dyDescent="0.35">
      <c r="A9" s="84"/>
      <c r="B9" s="85" t="s">
        <v>52</v>
      </c>
      <c r="C9" s="85" t="s">
        <v>53</v>
      </c>
      <c r="D9" s="85" t="s">
        <v>48</v>
      </c>
      <c r="E9" s="85"/>
      <c r="F9" s="62">
        <v>16</v>
      </c>
      <c r="G9" s="87"/>
      <c r="H9" s="22"/>
      <c r="I9" s="80">
        <v>12.95</v>
      </c>
      <c r="J9" s="22"/>
      <c r="K9" s="75">
        <v>8.2390000000000008</v>
      </c>
      <c r="L9" s="71">
        <v>8.9999999999999998E-4</v>
      </c>
      <c r="M9" s="76">
        <v>-0.1113</v>
      </c>
      <c r="N9" s="48">
        <f t="shared" si="0"/>
        <v>1.5717926932880202</v>
      </c>
      <c r="O9" s="49">
        <f t="shared" si="1"/>
        <v>14388.888888888889</v>
      </c>
      <c r="P9" s="50" t="s">
        <v>33</v>
      </c>
      <c r="Q9" s="32"/>
      <c r="R9" s="32"/>
    </row>
    <row r="10" spans="1:18" ht="14.5" x14ac:dyDescent="0.35">
      <c r="A10" s="84"/>
      <c r="B10" s="85" t="s">
        <v>54</v>
      </c>
      <c r="C10" s="85" t="s">
        <v>53</v>
      </c>
      <c r="D10" s="85" t="s">
        <v>48</v>
      </c>
      <c r="E10" s="85"/>
      <c r="F10" s="62">
        <v>16</v>
      </c>
      <c r="G10" s="87"/>
      <c r="H10" s="22"/>
      <c r="I10" s="80">
        <v>13.95</v>
      </c>
      <c r="J10" s="22"/>
      <c r="K10" s="75">
        <v>12.8</v>
      </c>
      <c r="L10" s="71">
        <v>1.4E-3</v>
      </c>
      <c r="M10" s="76">
        <v>-0.186</v>
      </c>
      <c r="N10" s="44">
        <f t="shared" si="0"/>
        <v>1.0898437499999998</v>
      </c>
      <c r="O10" s="45">
        <f t="shared" si="1"/>
        <v>9964.2857142857138</v>
      </c>
      <c r="P10" s="47" t="s">
        <v>33</v>
      </c>
      <c r="Q10" s="32"/>
      <c r="R10" s="32"/>
    </row>
    <row r="11" spans="1:18" ht="14.5" x14ac:dyDescent="0.35">
      <c r="A11" s="84"/>
      <c r="B11" s="85" t="s">
        <v>56</v>
      </c>
      <c r="C11" s="85" t="s">
        <v>53</v>
      </c>
      <c r="D11" s="85" t="s">
        <v>14</v>
      </c>
      <c r="E11" s="85"/>
      <c r="F11" s="62">
        <v>16</v>
      </c>
      <c r="G11" s="87"/>
      <c r="H11" s="22"/>
      <c r="I11" s="80">
        <v>13.95</v>
      </c>
      <c r="J11" s="22"/>
      <c r="K11" s="75">
        <v>133</v>
      </c>
      <c r="L11" s="71">
        <v>1.83E-2</v>
      </c>
      <c r="M11" s="76">
        <v>-2.0699999999999998</v>
      </c>
      <c r="N11" s="44">
        <f t="shared" si="0"/>
        <v>0.10488721804511278</v>
      </c>
      <c r="O11" s="45">
        <f t="shared" si="1"/>
        <v>762.29508196721304</v>
      </c>
      <c r="P11" s="47" t="s">
        <v>33</v>
      </c>
      <c r="Q11" s="32"/>
      <c r="R11" s="32"/>
    </row>
    <row r="12" spans="1:18" ht="14.5" x14ac:dyDescent="0.35">
      <c r="A12" s="84"/>
      <c r="B12" s="85" t="s">
        <v>57</v>
      </c>
      <c r="C12" s="85" t="s">
        <v>53</v>
      </c>
      <c r="D12" s="85" t="s">
        <v>14</v>
      </c>
      <c r="E12" s="85"/>
      <c r="F12" s="62">
        <v>16</v>
      </c>
      <c r="G12" s="87"/>
      <c r="H12" s="22"/>
      <c r="I12" s="80">
        <v>13.95</v>
      </c>
      <c r="J12" s="22"/>
      <c r="K12" s="75">
        <v>73.08</v>
      </c>
      <c r="L12" s="71">
        <v>0</v>
      </c>
      <c r="M12" s="76">
        <v>0</v>
      </c>
      <c r="N12" s="44">
        <f t="shared" si="0"/>
        <v>0.19088669950738915</v>
      </c>
      <c r="O12" s="45" t="str">
        <f t="shared" si="1"/>
        <v>NA</v>
      </c>
      <c r="P12" s="46" t="str">
        <f>IFERROR($I12/M12,"NA")</f>
        <v>NA</v>
      </c>
      <c r="Q12" s="32"/>
      <c r="R12" s="32"/>
    </row>
    <row r="13" spans="1:18" ht="14.5" x14ac:dyDescent="0.35">
      <c r="A13" s="84"/>
      <c r="B13" s="85"/>
      <c r="C13" s="85"/>
      <c r="D13" s="85"/>
      <c r="E13" s="85"/>
      <c r="F13" s="62"/>
      <c r="G13" s="87"/>
      <c r="H13" s="22"/>
      <c r="I13" s="80"/>
      <c r="J13" s="22"/>
      <c r="K13" s="75"/>
      <c r="L13" s="71"/>
      <c r="M13" s="76"/>
      <c r="N13" s="44"/>
      <c r="O13" s="45"/>
      <c r="P13" s="47"/>
      <c r="Q13" s="32"/>
      <c r="R13" s="32"/>
    </row>
    <row r="14" spans="1:18" ht="15" customHeight="1" x14ac:dyDescent="0.35">
      <c r="A14" s="88"/>
      <c r="B14" s="89"/>
      <c r="C14" s="89"/>
      <c r="D14" s="89"/>
      <c r="E14" s="89"/>
      <c r="F14" s="63"/>
      <c r="G14" s="90"/>
      <c r="H14" s="22"/>
      <c r="I14" s="82"/>
      <c r="J14" s="22"/>
      <c r="K14" s="77"/>
      <c r="L14" s="78"/>
      <c r="M14" s="79"/>
      <c r="N14" s="72"/>
      <c r="O14" s="73"/>
      <c r="P14" s="74"/>
      <c r="Q14" s="32"/>
      <c r="R14" s="32"/>
    </row>
  </sheetData>
  <mergeCells count="14">
    <mergeCell ref="F2:F3"/>
    <mergeCell ref="I2:I3"/>
    <mergeCell ref="K2:K3"/>
    <mergeCell ref="L2:L3"/>
    <mergeCell ref="K1:P1"/>
    <mergeCell ref="N2:N3"/>
    <mergeCell ref="O2:O3"/>
    <mergeCell ref="P2:P3"/>
    <mergeCell ref="M2:M3"/>
    <mergeCell ref="A2:A3"/>
    <mergeCell ref="B2:B3"/>
    <mergeCell ref="C2:C3"/>
    <mergeCell ref="D2:D3"/>
    <mergeCell ref="E2:E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A10</vt:lpstr>
      <vt:lpstr>Inactive Measures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Shallenberger</dc:creator>
  <cp:lastModifiedBy>Reynoso, Ed</cp:lastModifiedBy>
  <dcterms:created xsi:type="dcterms:W3CDTF">2016-12-16T19:39:11Z</dcterms:created>
  <dcterms:modified xsi:type="dcterms:W3CDTF">2017-11-21T01:18:51Z</dcterms:modified>
</cp:coreProperties>
</file>