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SHARE\Commercial &amp; Industrial Markets\2013-2014 Business Energy Solutions\Engineering\Non-Records\Workpapers\PGE\"/>
    </mc:Choice>
  </mc:AlternateContent>
  <bookViews>
    <workbookView xWindow="94" yWindow="94" windowWidth="15171" windowHeight="9094" activeTab="1"/>
  </bookViews>
  <sheets>
    <sheet name="Summary" sheetId="3" r:id="rId1"/>
    <sheet name="Base Costs" sheetId="4" r:id="rId2"/>
    <sheet name="recesseddownlight-led-lowes (2)" sheetId="1" r:id="rId3"/>
  </sheets>
  <externalReferences>
    <externalReference r:id="rId4"/>
  </externalReferences>
  <definedNames>
    <definedName name="_xlnm._FilterDatabase" localSheetId="2" hidden="1">'recesseddownlight-led-lowes (2)'!$A$1:$CP$1</definedName>
    <definedName name="RecessedDownlight_Lowes_1" localSheetId="2">'recesseddownlight-led-lowes (2)'!$H$2:$BD$28</definedName>
    <definedName name="RecessedDownlight_Lowes_2" localSheetId="2">'recesseddownlight-led-lowes (2)'!$BE$2:$CR$28</definedName>
  </definedNames>
  <calcPr calcId="171027"/>
</workbook>
</file>

<file path=xl/calcChain.xml><?xml version="1.0" encoding="utf-8"?>
<calcChain xmlns="http://schemas.openxmlformats.org/spreadsheetml/2006/main">
  <c r="D5" i="3" l="1"/>
  <c r="D7" i="3"/>
  <c r="D8" i="3"/>
  <c r="D9" i="3"/>
  <c r="D10" i="3"/>
  <c r="D11" i="3"/>
  <c r="D12" i="3"/>
  <c r="D13" i="3"/>
  <c r="E13" i="3"/>
  <c r="E12" i="3"/>
  <c r="E11" i="3"/>
  <c r="E10" i="3"/>
  <c r="E9" i="3"/>
  <c r="E8" i="3"/>
  <c r="F8" i="3" s="1"/>
  <c r="E4" i="3"/>
  <c r="E7" i="3"/>
  <c r="E6" i="3"/>
  <c r="D6" i="3"/>
  <c r="D4" i="3"/>
  <c r="D3" i="3"/>
  <c r="E5" i="3"/>
  <c r="F5" i="3" s="1"/>
  <c r="E3" i="3"/>
  <c r="F33" i="4"/>
  <c r="G33" i="4" s="1"/>
  <c r="E33" i="4"/>
  <c r="D33" i="4"/>
  <c r="C33" i="4"/>
  <c r="H33" i="4" s="1"/>
  <c r="G32" i="4"/>
  <c r="F32" i="4"/>
  <c r="E32" i="4"/>
  <c r="D32" i="4"/>
  <c r="C32" i="4"/>
  <c r="H32" i="4" s="1"/>
  <c r="F31" i="4"/>
  <c r="G31" i="4" s="1"/>
  <c r="H31" i="4" s="1"/>
  <c r="E31" i="4"/>
  <c r="D31" i="4"/>
  <c r="C31" i="4"/>
  <c r="G30" i="4"/>
  <c r="F30" i="4"/>
  <c r="E30" i="4"/>
  <c r="D30" i="4"/>
  <c r="C30" i="4"/>
  <c r="H30" i="4" s="1"/>
  <c r="F29" i="4"/>
  <c r="G29" i="4" s="1"/>
  <c r="H29" i="4" s="1"/>
  <c r="E29" i="4"/>
  <c r="D29" i="4"/>
  <c r="C29" i="4"/>
  <c r="G28" i="4"/>
  <c r="F28" i="4"/>
  <c r="E28" i="4"/>
  <c r="D28" i="4"/>
  <c r="C28" i="4"/>
  <c r="H28" i="4" s="1"/>
  <c r="F27" i="4"/>
  <c r="G27" i="4" s="1"/>
  <c r="H27" i="4" s="1"/>
  <c r="E27" i="4"/>
  <c r="D27" i="4"/>
  <c r="C27" i="4"/>
  <c r="G26" i="4"/>
  <c r="F26" i="4"/>
  <c r="E26" i="4"/>
  <c r="D26" i="4"/>
  <c r="C26" i="4"/>
  <c r="H26" i="4" s="1"/>
  <c r="F25" i="4"/>
  <c r="G25" i="4" s="1"/>
  <c r="H25" i="4" s="1"/>
  <c r="E25" i="4"/>
  <c r="D25" i="4"/>
  <c r="C25" i="4"/>
  <c r="G24" i="4"/>
  <c r="F24" i="4"/>
  <c r="E24" i="4"/>
  <c r="D24" i="4"/>
  <c r="C24" i="4"/>
  <c r="H24" i="4" s="1"/>
  <c r="F23" i="4"/>
  <c r="G23" i="4" s="1"/>
  <c r="H23" i="4" s="1"/>
  <c r="E23" i="4"/>
  <c r="D23" i="4"/>
  <c r="C23" i="4"/>
  <c r="G22" i="4"/>
  <c r="F22" i="4"/>
  <c r="E22" i="4"/>
  <c r="D22" i="4"/>
  <c r="C22" i="4"/>
  <c r="H22" i="4" s="1"/>
  <c r="F21" i="4"/>
  <c r="G21" i="4" s="1"/>
  <c r="H21" i="4" s="1"/>
  <c r="E21" i="4"/>
  <c r="D21" i="4"/>
  <c r="C21" i="4"/>
  <c r="G20" i="4"/>
  <c r="F20" i="4"/>
  <c r="E20" i="4"/>
  <c r="D20" i="4"/>
  <c r="C20" i="4"/>
  <c r="H20" i="4" s="1"/>
  <c r="F19" i="4"/>
  <c r="G19" i="4" s="1"/>
  <c r="H19" i="4" s="1"/>
  <c r="E19" i="4"/>
  <c r="D19" i="4"/>
  <c r="C19" i="4"/>
  <c r="G18" i="4"/>
  <c r="F18" i="4"/>
  <c r="E18" i="4"/>
  <c r="D18" i="4"/>
  <c r="C18" i="4"/>
  <c r="H18" i="4" s="1"/>
  <c r="F17" i="4"/>
  <c r="G17" i="4" s="1"/>
  <c r="H17" i="4" s="1"/>
  <c r="E17" i="4"/>
  <c r="D17" i="4"/>
  <c r="C17" i="4"/>
  <c r="G16" i="4"/>
  <c r="F16" i="4"/>
  <c r="E16" i="4"/>
  <c r="D16" i="4"/>
  <c r="C16" i="4"/>
  <c r="H16" i="4" s="1"/>
  <c r="F15" i="4"/>
  <c r="G15" i="4" s="1"/>
  <c r="H15" i="4" s="1"/>
  <c r="E15" i="4"/>
  <c r="D15" i="4"/>
  <c r="C15" i="4"/>
  <c r="G14" i="4"/>
  <c r="F14" i="4"/>
  <c r="E14" i="4"/>
  <c r="D14" i="4"/>
  <c r="C14" i="4"/>
  <c r="H14" i="4" s="1"/>
  <c r="F13" i="4"/>
  <c r="G13" i="4" s="1"/>
  <c r="H13" i="4" s="1"/>
  <c r="E13" i="4"/>
  <c r="D13" i="4"/>
  <c r="C13" i="4"/>
  <c r="G12" i="4"/>
  <c r="F12" i="4"/>
  <c r="E12" i="4"/>
  <c r="D12" i="4"/>
  <c r="C12" i="4"/>
  <c r="H12" i="4" s="1"/>
  <c r="F11" i="4"/>
  <c r="G11" i="4" s="1"/>
  <c r="H11" i="4" s="1"/>
  <c r="E11" i="4"/>
  <c r="D11" i="4"/>
  <c r="C11" i="4"/>
  <c r="G10" i="4"/>
  <c r="F10" i="4"/>
  <c r="E10" i="4"/>
  <c r="D10" i="4"/>
  <c r="C10" i="4"/>
  <c r="H10" i="4" s="1"/>
  <c r="F9" i="4"/>
  <c r="G9" i="4" s="1"/>
  <c r="H9" i="4" s="1"/>
  <c r="E9" i="4"/>
  <c r="D9" i="4"/>
  <c r="C9" i="4"/>
  <c r="G8" i="4"/>
  <c r="F8" i="4"/>
  <c r="E8" i="4"/>
  <c r="D8" i="4"/>
  <c r="C8" i="4"/>
  <c r="H8" i="4" s="1"/>
  <c r="F7" i="4"/>
  <c r="G7" i="4" s="1"/>
  <c r="H7" i="4" s="1"/>
  <c r="E7" i="4"/>
  <c r="D7" i="4"/>
  <c r="C7" i="4"/>
  <c r="G6" i="4"/>
  <c r="F6" i="4"/>
  <c r="E6" i="4"/>
  <c r="D6" i="4"/>
  <c r="C6" i="4"/>
  <c r="H6" i="4" s="1"/>
  <c r="F5" i="4"/>
  <c r="G5" i="4" s="1"/>
  <c r="H5" i="4" s="1"/>
  <c r="E5" i="4"/>
  <c r="D5" i="4"/>
  <c r="C5" i="4"/>
  <c r="G4" i="4"/>
  <c r="F4" i="4"/>
  <c r="E4" i="4"/>
  <c r="D4" i="4"/>
  <c r="C4" i="4"/>
  <c r="H4" i="4" s="1"/>
  <c r="F12" i="3" l="1"/>
  <c r="F6" i="3"/>
  <c r="F9" i="3"/>
  <c r="F10" i="3"/>
  <c r="F11" i="3"/>
  <c r="F13" i="3"/>
  <c r="F7" i="3"/>
  <c r="F3" i="3"/>
  <c r="F4" i="3"/>
  <c r="Y2" i="1"/>
</calcChain>
</file>

<file path=xl/connections.xml><?xml version="1.0" encoding="utf-8"?>
<connections xmlns="http://schemas.openxmlformats.org/spreadsheetml/2006/main">
  <connection id="1" name="RecessedDownlight-Lowes-1" type="6" refreshedVersion="4" background="1" saveData="1">
    <textPr codePage="437" sourceFile="P:\LTG-Workpapers\PGECOLTG175-LED Res Downlight\RecessedDownlight-Lowes-1.txt" delimited="0">
      <textFields count="189">
        <textField/>
        <textField position="35"/>
        <textField position="91"/>
        <textField position="93"/>
        <textField position="193"/>
        <textField position="249"/>
        <textField position="303"/>
        <textField position="359"/>
        <textField position="439"/>
        <textField position="503"/>
        <textField position="544"/>
        <textField position="575"/>
        <textField position="631"/>
        <textField position="685"/>
        <textField position="741"/>
        <textField position="852"/>
        <textField position="881"/>
        <textField position="918"/>
        <textField position="951"/>
        <textField position="1007"/>
        <textField position="1061"/>
        <textField position="1117"/>
        <textField position="1147"/>
        <textField position="1189"/>
        <textField position="1253"/>
        <textField position="1330"/>
        <textField position="1391"/>
        <textField position="1449"/>
        <textField position="1507"/>
        <textField position="1575"/>
        <textField position="1633"/>
        <textField position="1673"/>
        <textField position="1708"/>
        <textField position="1772"/>
        <textField position="1796"/>
        <textField position="1827"/>
        <textField position="1854"/>
        <textField position="1883"/>
        <textField position="1908"/>
        <textField position="1911"/>
        <textField position="1943"/>
        <textField position="2001"/>
        <textField position="2028"/>
        <textField position="2045"/>
        <textField position="2074"/>
        <textField position="2145"/>
        <textField position="2183"/>
        <textField position="2241"/>
        <textField position="2320"/>
        <textField position="2376"/>
        <textField position="2400"/>
        <textField position="2404"/>
        <textField position="2406"/>
        <textField position="2416"/>
        <textField position="2431"/>
        <textField position="2434"/>
        <textField position="2455"/>
        <textField position="2518"/>
        <textField position="2580"/>
        <textField position="2628"/>
        <textField position="2674"/>
        <textField position="2732"/>
        <textField position="2774"/>
        <textField position="2779"/>
        <textField position="2812"/>
        <textField position="2866"/>
        <textField position="2906"/>
        <textField position="2941"/>
        <textField position="2945"/>
        <textField position="2948"/>
        <textField position="2991"/>
        <textField position="3053"/>
        <textField position="3110"/>
        <textField position="3152"/>
        <textField position="3202"/>
        <textField position="3263"/>
        <textField position="3290"/>
        <textField position="3325"/>
        <textField position="3358"/>
        <textField position="3402"/>
        <textField position="3428"/>
        <textField position="3452"/>
        <textField position="3482"/>
        <textField position="3571"/>
        <textField position="3595"/>
        <textField position="3709"/>
        <textField position="3742"/>
        <textField position="3745"/>
        <textField position="3748"/>
        <textField position="3751"/>
        <textField position="3754"/>
        <textField position="3757"/>
        <textField position="3796"/>
        <textField position="3799"/>
        <textField position="3802"/>
        <textField position="3805"/>
        <textField position="3836"/>
        <textField position="3877"/>
        <textField position="3963"/>
        <textField position="3979"/>
        <textField position="3985"/>
        <textField position="3990"/>
        <textField position="4038"/>
        <textField position="4045"/>
        <textField position="4072"/>
        <textField position="4120"/>
        <textField position="4126"/>
        <textField position="4163"/>
        <textField position="4185"/>
        <textField position="4190"/>
        <textField position="4233"/>
        <textField position="4249"/>
        <textField position="4278"/>
        <textField position="4303"/>
        <textField position="4332"/>
        <textField position="4357"/>
        <textField position="4388"/>
        <textField position="4477"/>
        <textField position="4507"/>
        <textField position="4541"/>
        <textField position="4579"/>
        <textField position="4608"/>
        <textField position="4664"/>
        <textField position="4718"/>
        <textField position="4774"/>
        <textField position="4849"/>
        <textField position="4913"/>
        <textField position="4945"/>
        <textField position="4949"/>
        <textField position="4955"/>
        <textField position="4981"/>
        <textField position="5038"/>
        <textField position="5084"/>
        <textField position="5140"/>
        <textField position="5222"/>
        <textField position="5285"/>
        <textField position="5320"/>
        <textField position="5352"/>
        <textField position="5408"/>
        <textField position="5453"/>
        <textField position="5516"/>
        <textField position="5538"/>
        <textField position="5591"/>
        <textField position="5649"/>
        <textField position="5737"/>
        <textField position="5763"/>
        <textField position="5773"/>
        <textField position="5802"/>
        <textField position="5868"/>
        <textField position="5924"/>
        <textField position="5969"/>
        <textField position="6032"/>
        <textField position="6107"/>
        <textField position="6165"/>
        <textField position="6254"/>
        <textField position="6280"/>
        <textField position="6286"/>
        <textField position="6289"/>
        <textField position="6318"/>
        <textField position="6385"/>
        <textField position="6441"/>
        <textField position="6486"/>
        <textField position="6544"/>
        <textField position="6627"/>
        <textField position="6689"/>
        <textField position="6769"/>
        <textField position="6796"/>
        <textField position="6805"/>
        <textField position="6834"/>
        <textField position="6900"/>
        <textField position="6956"/>
        <textField position="7010"/>
        <textField position="7066"/>
        <textField position="7116"/>
        <textField position="7143"/>
        <textField position="7207"/>
        <textField position="7236"/>
        <textField position="7268"/>
        <textField position="7295"/>
        <textField position="7329"/>
        <textField position="7393"/>
        <textField position="7403"/>
        <textField position="7435"/>
        <textField position="7482"/>
        <textField position="7517"/>
        <textField position="7527"/>
        <textField position="7573"/>
        <textField position="7597"/>
        <textField position="7615"/>
      </textFields>
    </textPr>
  </connection>
  <connection id="2" name="RecessedDownlight-Lowes-2" type="6" refreshedVersion="4" background="1" saveData="1">
    <textPr codePage="437" sourceFile="P:\LTG-Workpapers\PGECOLTG175-LED Res Downlight\RecessedDownlight-Lowes-2.txt" comma="1">
      <textFields count="37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<sst xmlns="http://schemas.openxmlformats.org/spreadsheetml/2006/main" count="1968" uniqueCount="243">
  <si>
    <t>web-scraper-order</t>
  </si>
  <si>
    <t>web-scraper-start-url</t>
  </si>
  <si>
    <t>product</t>
  </si>
  <si>
    <t>product-href</t>
  </si>
  <si>
    <t>Producttitle</t>
  </si>
  <si>
    <t>productcost</t>
  </si>
  <si>
    <t>productwattage</t>
  </si>
  <si>
    <t>1523993151-329</t>
  </si>
  <si>
    <t>https://www.lowes.com/search?searchTerm=led+recessed+downlight&amp;Nao=240</t>
  </si>
  <si>
    <t>https://www.lowes.com/pd/Utilitech-65-Watt-Equivalent-White-Dimmable-LED-Recessed-Retrofit-Downlight-Fits-Housing-Diameter-5-in-or-6-in/1000212343</t>
  </si>
  <si>
    <t>Utilitech 65-Watt Equivalent White Dimmable LED Recessed Retrofit Downlight (Fits Housing Diameter: 5-in or 6-in)</t>
  </si>
  <si>
    <t>1523993147-327</t>
  </si>
  <si>
    <t>https://www.lowes.com/pd/Utilitech-1-Pack-65-Watt-Equivalent-white-Dimmable-LED-Recessed-Retrofit-Downlight-Fits-Housing-Diameter-5-in-or-6-in/1000403617</t>
  </si>
  <si>
    <t>Utilitech 1-Pack 65-Watt Equivalent white Dimmable LED Recessed Retrofit Downlight (Fits Housing Diameter:5-in or 6-in)</t>
  </si>
  <si>
    <t>1523993144-326</t>
  </si>
  <si>
    <t>https://www.lowes.com/pd/Halo-65-Watt-Equivalent-White-Dimmable-LED-Recessed-Retrofit-Downlight-Fits-Housing-Diameter-5-in-or-6-in/999988966</t>
  </si>
  <si>
    <t>Halo 65-Watt Equivalent White Dimmable LED Recessed Retrofit Downlight (Fits Housing Diameter: 5-in or 6-in)</t>
  </si>
  <si>
    <t>1523993130-323</t>
  </si>
  <si>
    <t>https://www.lowes.com/pd/Halo-60-Watt-Equivalent-White-Dimmable-LED-Recessed-Retrofit-Downlight-Fits-Housing-Diameter-4-in/999988976</t>
  </si>
  <si>
    <t>Halo 60-Watt Equivalent White Dimmable LED Recessed Retrofit Downlight (Fits Housing Diameter: 4-in)</t>
  </si>
  <si>
    <t>1523993086-307</t>
  </si>
  <si>
    <t>https://www.lowes.com/pd/Juno-65-Watt-Equivalent-White-Dimmable-LED-Recessed-Retrofit-Downlight-Fits-Housing-Diameter-5-in-Or-6-in/1000288701</t>
  </si>
  <si>
    <t>Juno 65-Watt Equivalent White Dimmable LED Recessed Retrofit Downlight (Fits Housing Diameter: 5-in Or 6-in)</t>
  </si>
  <si>
    <t>1523993162-334</t>
  </si>
  <si>
    <t>https://www.lowes.com/pd/SYLVANIA-2-Pack-Ultra-65-Watt-Equivalent-White-Trim-Dimmable-LED-Recessed-Retrofit-Downlight-Fits-Housing-Diameter-5-in-or-6-in/1000266417</t>
  </si>
  <si>
    <t>SYLVANIA 2-Pack Ultra 65-Watt Equivalent White Trim Dimmable LED Recessed Retrofit Downlight (Fits Housing Diameter: 5-in or 6-in)</t>
  </si>
  <si>
    <t>1523993128-322</t>
  </si>
  <si>
    <t>https://www.lowes.com/pd/Halo-65-Watt-Equivalent-White-Dimmable-LED-Recessed-Retrofit-Downlight-Fits-Housing-Diameter-5-in-or-6-in/999988970</t>
  </si>
  <si>
    <t>1523993108-315</t>
  </si>
  <si>
    <t>https://www.lowes.com/pd/Halo-65-Watt-Equivalent-White-Dimmable-LED-Recessed-Retrofit-Downlight-Fits-Housing-Diameter-5-in-or-6-in/999988954</t>
  </si>
  <si>
    <t>1523993159-333</t>
  </si>
  <si>
    <t>https://www.lowes.com/pd/Halo-LT-White-LED-Remodel-Recessed-Light-Kit-Fits-Opening-6-in/1000344147</t>
  </si>
  <si>
    <t>Halo LT White LED Remodel Recessed Light Kit (Fits Opening: 6-in)</t>
  </si>
  <si>
    <t>1523993084-306</t>
  </si>
  <si>
    <t>https://www.lowes.com/pd/Utilitech-50W-Equivalent-White-Dimmable-LED-Recessed-Retrofit-Downlight-Fits-Housing-Diameter-4-in/1000262689</t>
  </si>
  <si>
    <t>Utilitech 50W Equivalent White Dimmable LED Recessed Retrofit Downlight (Fits Housing Diameter: 4-in)</t>
  </si>
  <si>
    <t>1523993155-331</t>
  </si>
  <si>
    <t>https://www.lowes.com/pd/SYLVANIA-Ultra-50-Watt-Equivalent-White-Trim-Dimmable-LED-Recessed-Retrofit-Downlight-Fits-Housing-Diameter-4-in/1000115445</t>
  </si>
  <si>
    <t>SYLVANIA Ultra 50-Watt Equivalent White Trim Dimmable LED Recessed Retrofit Downlight (Fits Housing Diameter: 4-in)</t>
  </si>
  <si>
    <t>1523993075-302</t>
  </si>
  <si>
    <t>https://www.lowes.com/pd/Utilitech-45-Watt-Equivalent-Bronze-Dimmable-LED-Recessed-Retrofit-Downlight-Fits-Housing-Diameter-3-in/1000266501</t>
  </si>
  <si>
    <t>Utilitech 45-Watt Equivalent Bronze Dimmable LED Recessed Retrofit Downlight (Fits Housing Diameter: 3-in)</t>
  </si>
  <si>
    <t>1523993093-310</t>
  </si>
  <si>
    <t>https://www.lowes.com/pd/Juno-2-Pack-65-Watt-Equivalent-White-Dimmable-LED-Recessed-Retrofit-Downlight-Fits-Housing-Diameter-5-in-Or-6-in/1000338361</t>
  </si>
  <si>
    <t>Juno 2-Pack 65-Watt Equivalent White Dimmable LED Recessed Retrofit Downlight (Fits Housing Diameter: 5-in Or 6-in)</t>
  </si>
  <si>
    <t>1523993110-316</t>
  </si>
  <si>
    <t>https://www.lowes.com/pd/Halo-60-Watt-Equivalent-White-Dimmable-LED-Recessed-Retrofit-Downlight-Fits-Housing-Diameter-4-in/999988968</t>
  </si>
  <si>
    <t>1523993119-318</t>
  </si>
  <si>
    <t>https://www.lowes.com/pd/Utilitech-65-Watt-Equivalent-White-Dimmable-LED-Recessed-Retrofit-Downlight-Fits-Housing-Diameter-5-in-or-6-in/1000064545</t>
  </si>
  <si>
    <t>1523993106-314</t>
  </si>
  <si>
    <t>https://www.lowes.com/pd/Halo-60-Watt-Equivalent-White-Dimmable-LED-Recessed-Retrofit-Downlight-Fits-Housing-Diameter-4-in/999988946</t>
  </si>
  <si>
    <t>1523993153-330</t>
  </si>
  <si>
    <t>https://www.lowes.com/pd/Utilitech-45-Watt-Equivalent-White-Dimmable-LED-Recessed-Retrofit-Downlight-Fits-Housing-Diameter-3-in/1000266497</t>
  </si>
  <si>
    <t>Utilitech 45-Watt Equivalent White Dimmable LED Recessed Retrofit Downlight (Fits Housing Diameter: 3-in)</t>
  </si>
  <si>
    <t>1523993095-311</t>
  </si>
  <si>
    <t>https://www.lowes.com/pd/Juno-DOWNLIGHT-RETROFIT-65-Watt-Equivalent-White-Dimmable-LED-Recessed-Retrofit-Downlight-Fits-Housing-Diameter-5-in/1000014278</t>
  </si>
  <si>
    <t>Juno DOWNLIGHT RETROFIT 65-Watt Equivalent White Dimmable LED Recessed Retrofit Downlight (Fits Housing Diameter: 5-in)</t>
  </si>
  <si>
    <t>1523993112-317</t>
  </si>
  <si>
    <t>https://www.lowes.com/pd/Utilitech-45-Watt-Equivalent-Bronze-Dimmable-LED-Recessed-Retrofit-Downlight-Fits-Housing-Diameter-3-in/1000266493</t>
  </si>
  <si>
    <t>1523993142-325</t>
  </si>
  <si>
    <t>https://www.lowes.com/pd/Halo-65-Watt-Equivalent-White-Dimmable-LED-Recessed-Retrofit-Downlight-Fits-Housing-Diameter-5-in-or-6-in/50342448</t>
  </si>
  <si>
    <t>1523993123-320</t>
  </si>
  <si>
    <t>https://www.lowes.com/pd/Juno-White-LED-Remodel-And-New-Construction-Recessed-Light-Kit-Fits-Opening-4-in/1000330973</t>
  </si>
  <si>
    <t>Juno White LED Remodel And New Construction Recessed Light Kit (Fits Opening: 4-in)</t>
  </si>
  <si>
    <t>1523993090-309</t>
  </si>
  <si>
    <t>https://www.lowes.com/pd/Utilitech-1-Pack-100-Watt-Equivalent-white-Dimmable-LED-Recessed-Retrofit-Downlight-Fits-Housing-Diameter-5-in-or-6-in/1000402785</t>
  </si>
  <si>
    <t>Utilitech 1-Pack 100-Watt Equivalent white Dimmable LED Recessed Retrofit Downlight (Fits Housing Diameter:5-in or 6-in)</t>
  </si>
  <si>
    <t>1523993126-321</t>
  </si>
  <si>
    <t>https://www.lowes.com/pd/Halo-60-Watt-Equivalent-White-Dimmable-LED-Recessed-Retrofit-Downlight-Fits-Housing-Diameter-4-in/999988956</t>
  </si>
  <si>
    <t>1523993067-299</t>
  </si>
  <si>
    <t>https://www.lowes.com/pd/Halo-65-Watt-Equivalent-White-Dimmable-LED-Recessed-Retrofit-Downlight-Fits-Housing-Diameter-5-in-or-6-in/999988962</t>
  </si>
  <si>
    <t>1523993097-312</t>
  </si>
  <si>
    <t>https://www.lowes.com/pd/Halo-75-Watt-Equivalent-White-Dimmable-LED-Recessed-Retrofit-Downlight-Fits-Housing-Diameter-5-in-or-6-in/999988952</t>
  </si>
  <si>
    <t>Halo 75-Watt Equivalent White Dimmable LED Recessed Retrofit Downlight (Fits Housing Diameter: 5-in or 6-in)</t>
  </si>
  <si>
    <t>1523993135-324</t>
  </si>
  <si>
    <t>https://www.lowes.com/pd/Utilitech-65-Watt-Equivalent-White-LED-Recessed-Retrofit-Downlight-Fits-Housing-Diameter-5-in-or-6-in/1000266481</t>
  </si>
  <si>
    <t>Utilitech 65-Watt Equivalent White LED Recessed Retrofit Downlight (Fits Housing Diameter: 5-in or 6-in)</t>
  </si>
  <si>
    <t>1523993121-319</t>
  </si>
  <si>
    <t>https://www.lowes.com/pd/GE-2-Pack-65-Watt-Equivalent-White-Dimmable-Led-Recessed-Retrofit-Downlight-Fits-Housing-Diameter-6-In/1000238539</t>
  </si>
  <si>
    <t>GE 2-Pack 65-Watt Equivalent White Dimmable Led Recessed Retrofit Downlight (Fits Housing Diameter: 6-In)</t>
  </si>
  <si>
    <t>Yes</t>
  </si>
  <si>
    <t>Collection Name</t>
  </si>
  <si>
    <t>Collection N</t>
  </si>
  <si>
    <t>Retrof</t>
  </si>
  <si>
    <t>\</t>
  </si>
  <si>
    <t>n</t>
  </si>
  <si>
    <t>CSA</t>
  </si>
  <si>
    <t>Number of</t>
  </si>
  <si>
    <t>No</t>
  </si>
  <si>
    <t>Collection Na</t>
  </si>
  <si>
    <t>Retrofi</t>
  </si>
  <si>
    <t>Bulb Type</t>
  </si>
  <si>
    <t>Yes\</t>
  </si>
  <si>
    <t>Yes,Power Source,Manufacturer Color/Finish,Color/Finish Family,Light Color Emitted,Color Temperature (Kelvins),Wattage,Wattage Equivalent,Lumens,Dimmable,Bulb Base Type,Depth-Adjustable Socket,Minimum Depth Required (Inches),Diameter (Inches),Package Quantity,UL Safety Listing,CSA Safety Listing,ETL Safety Listing,Collection Name,Retrofit]</t>
  </si>
  <si>
    <t>Rated Life (Hours)</t>
  </si>
  <si>
    <t>Title 24 Compliant</t>
  </si>
  <si>
    <t>Mount Type</t>
  </si>
  <si>
    <t>Friction clips</t>
  </si>
  <si>
    <t>Trim Kit Included</t>
  </si>
  <si>
    <t>Shape</t>
  </si>
  <si>
    <t>Round</t>
  </si>
  <si>
    <t>Damp Rated</t>
  </si>
  <si>
    <t>Adjustable Head</t>
  </si>
  <si>
    <t>Fits Housing Diameter</t>
  </si>
  <si>
    <t>5-in or 6-in</t>
  </si>
  <si>
    <t>Bulb Installation Type</t>
  </si>
  <si>
    <t>Integrated LED</t>
  </si>
  <si>
    <t>ENERGY STAR Certified</t>
  </si>
  <si>
    <t>Works with Iris</t>
  </si>
  <si>
    <t>For Use in Bathrooms</t>
  </si>
  <si>
    <t>For Use in Bedrooms</t>
  </si>
  <si>
    <t>For Use in Foyers</t>
  </si>
  <si>
    <t>For Use in Kitchen/Dining Rooms</t>
  </si>
  <si>
    <t>For Use in Living Rooms</t>
  </si>
  <si>
    <t>Junction Box Compatible</t>
  </si>
  <si>
    <t>Lowe's Exclusive</t>
  </si>
  <si>
    <t>Torsion springs</t>
  </si>
  <si>
    <t>6-in</t>
  </si>
  <si>
    <t>Square</t>
  </si>
  <si>
    <t>4-in</t>
  </si>
  <si>
    <t>Airtight</t>
  </si>
  <si>
    <t>Fixture Finish</t>
  </si>
  <si>
    <t>N/A</t>
  </si>
  <si>
    <t>Fixture Color Family</t>
  </si>
  <si>
    <t>White</t>
  </si>
  <si>
    <t>UL Safety Listing</t>
  </si>
  <si>
    <t>CSA Safety Listing</t>
  </si>
  <si>
    <t>ETL Safety Listing</t>
  </si>
  <si>
    <t>LED</t>
  </si>
  <si>
    <t>Color Temperature (Kelvins)</t>
  </si>
  <si>
    <t>Matte</t>
  </si>
  <si>
    <t>No,Power Source,Manufacturer Color/Finish,Color/Finish Family,Light Color Emitted,Color Temperature (Kelvins),Wattage,Wattage Equivalent,Lumens,Dimmable,Bulb Base Type,Depth-Adjustable Socket,Minimum Depth Required (Inches),Diameter (Inches),Package Quantity,UL Safety Listing,CSA Safety Listing,ETL Safety Listing,Collection Name,Retrofit]</t>
  </si>
  <si>
    <t>3-in</t>
  </si>
  <si>
    <t>N/A,Power</t>
  </si>
  <si>
    <t>Base Type,Depth-Adjustable Socket,Minimum Depth Required (Inches),Diameter (Inches),Package Quantity,UL Safety Listing,CSA Safety Listing,ETL Safety Listing,Collection Name]</t>
  </si>
  <si>
    <t>Retrofit</t>
  </si>
  <si>
    <t>Bronze</t>
  </si>
  <si>
    <t>5-in</t>
  </si>
  <si>
    <t>Integrated</t>
  </si>
  <si>
    <t>Power Source</t>
  </si>
  <si>
    <t>Screw-in</t>
  </si>
  <si>
    <t>Manufacturer Color/Finish</t>
  </si>
  <si>
    <t>Color/Finish Family</t>
  </si>
  <si>
    <t>Light Color Emitted</t>
  </si>
  <si>
    <t>Warm White</t>
  </si>
  <si>
    <t>Wattage</t>
  </si>
  <si>
    <t>Wattage Equivalent</t>
  </si>
  <si>
    <t>Lumens</t>
  </si>
  <si>
    <t>Dimmable</t>
  </si>
  <si>
    <t>Bulb Base Type</t>
  </si>
  <si>
    <t>Medium base (E-26)</t>
  </si>
  <si>
    <t>Depth-Adjustable Socket</t>
  </si>
  <si>
    <t>Minimum Depth Required (Inches)</t>
  </si>
  <si>
    <t>Diameter (Inches)</t>
  </si>
  <si>
    <t>Package Quantity</t>
  </si>
  <si>
    <t>o</t>
  </si>
  <si>
    <t>Bright White</t>
  </si>
  <si>
    <t>white</t>
  </si>
  <si>
    <t>Soft White</t>
  </si>
  <si>
    <t>Safety Listing</t>
  </si>
  <si>
    <t>afety Listing</t>
  </si>
  <si>
    <t xml:space="preserve">                                                    </t>
  </si>
  <si>
    <t>t</t>
  </si>
  <si>
    <t>Juno</t>
  </si>
  <si>
    <t>White trim</t>
  </si>
  <si>
    <t>Ultra</t>
  </si>
  <si>
    <t>it</t>
  </si>
  <si>
    <t>Cool White</t>
  </si>
  <si>
    <t>Fits Opening</t>
  </si>
  <si>
    <t>Housing Type</t>
  </si>
  <si>
    <t xml:space="preserve">Recessed Trim Type                                                        </t>
  </si>
  <si>
    <t>Bulb Type Required</t>
  </si>
  <si>
    <t xml:space="preserve">                                                        Voltage Type</t>
  </si>
  <si>
    <t>LT                                                                                                                                                                                                                        Actual Housing Diameter (Inches)                                                                                                                            6.25,Fits Opening,Housing Type,Recessed Trim Type,Airtight,Bulb Type Required,Maximum Bulb Wattage,Depth-Adjustable Socket,Minimum Depth Required (Inches),IC-Compatible,Voltage Type,Package Quantity,Manufacturer Color/Finish,UL Safety Listing,CSA Safety Listing,ETL Safety Listing,Light Bulb Base Type,Recommended Light Bulb Shape,Number of Bulbs Required,Collection Name,Actual Housing Diameter (Inches)]</t>
  </si>
  <si>
    <t>Hardwired</t>
  </si>
  <si>
    <t>ety Listing</t>
  </si>
  <si>
    <t>fety Listing</t>
  </si>
  <si>
    <t>ulb Wattage</t>
  </si>
  <si>
    <t>construction</t>
  </si>
  <si>
    <t>Recessed Trim Type</t>
  </si>
  <si>
    <t>Gimbal</t>
  </si>
  <si>
    <t>Required</t>
  </si>
  <si>
    <t>ity</t>
  </si>
  <si>
    <t>N/A                                                                                                                                                                                                                        Actual Housing Diameter (Inches)                                                                                                                            4,Fits Opening,Housing Type,Recessed Trim Type,Airtight,Bulb Type Required,Maximum Bulb Wattage,Depth-Adjustable Socket,Minimum Depth Required (Inches),IC-Compatible,Voltage Type,Package Quantity,Manufacturer Color/Finish,UL Safety Listing,CSA Safety Listing,ETL Safety Listing,Light Bulb Base Type,Recommended Light Bulb Shape,Number of Bulbs Required,Collection Name,Actual Housing Diameter (Inches)]</t>
  </si>
  <si>
    <t>NA</t>
  </si>
  <si>
    <t>DOWNLIGHT RETROFIT</t>
  </si>
  <si>
    <t>LED Recessed Downlight: Install &lt;10 W LED</t>
  </si>
  <si>
    <t>LED Downlight: Install ≥10 W to 12 W LED</t>
  </si>
  <si>
    <t>Measure Range</t>
  </si>
  <si>
    <t>Base Case Cost ($/unit)</t>
  </si>
  <si>
    <t>Measure Cost ($/lamp)</t>
  </si>
  <si>
    <t>Measure Description</t>
  </si>
  <si>
    <t>Measure Cost/Exclude no ES</t>
  </si>
  <si>
    <t>All LED Cost</t>
  </si>
  <si>
    <t>All Halogen Cost</t>
  </si>
  <si>
    <t>All CFL Cost</t>
  </si>
  <si>
    <t>Base Cost</t>
  </si>
  <si>
    <t>IMC ES</t>
  </si>
  <si>
    <t>LED PAR20: ≤11 Watts</t>
  </si>
  <si>
    <t>LED PAR30: &lt;10 Watts</t>
  </si>
  <si>
    <t>LED PAR30: 10 to &lt;11 Watts</t>
  </si>
  <si>
    <t>LED PAR30: 11 to &lt;12 Watts</t>
  </si>
  <si>
    <t>LED PAR30: 12 to &lt;13 Watts</t>
  </si>
  <si>
    <t>LED PAR30: 13 to &lt;14 Watts</t>
  </si>
  <si>
    <t>LED PAR30:  14  to &lt;15 Watts</t>
  </si>
  <si>
    <t>LED PAR30:  15  to &lt;16 Watts</t>
  </si>
  <si>
    <t>LED PAR30: 16 to &lt;17 Watts</t>
  </si>
  <si>
    <t>LED PAR30: 17 to &lt;18 Watts</t>
  </si>
  <si>
    <t>LED PAR30: 18 to &lt;19 Watts</t>
  </si>
  <si>
    <t>LED PAR30: 19 to &lt;20 Watts</t>
  </si>
  <si>
    <t>LED PAR30: ≥20 Watts</t>
  </si>
  <si>
    <t>LED PAR38: &lt; 12  Watts</t>
  </si>
  <si>
    <t>LED PAR38: 12 to &lt;13  Watts</t>
  </si>
  <si>
    <t>LED PAR38: 13 to &lt;14  Watts</t>
  </si>
  <si>
    <t>LED PAR38: 14 to &lt;15  Watts</t>
  </si>
  <si>
    <t>LED PAR38: 15 to &lt;16  Watts</t>
  </si>
  <si>
    <t>LED PAR38: 16 to &lt;17  Watts</t>
  </si>
  <si>
    <t>LED PAR38: 17 to &lt;18  Watts</t>
  </si>
  <si>
    <t>LED PAR38: 18 to &lt;19  Watts</t>
  </si>
  <si>
    <t>LED PAR38: 19 to &lt;20  Watts</t>
  </si>
  <si>
    <t>LED PAR38: 20 to &lt;21 Watts</t>
  </si>
  <si>
    <t>LED PAR38: 21 to &lt;22 Watts</t>
  </si>
  <si>
    <t>LED PAR38: 22 to &lt;23 Watts</t>
  </si>
  <si>
    <t>LED PAR38: 23 to &lt;24 Watts</t>
  </si>
  <si>
    <t>LED PAR38: 24 to &lt;25 Watts</t>
  </si>
  <si>
    <t>LED PAR38: 25 to &lt;26 Watts</t>
  </si>
  <si>
    <t>LED PAR38: 26 to &lt;27 Watts</t>
  </si>
  <si>
    <t>LED PAR38: ≥27 Watts</t>
  </si>
  <si>
    <t>Can Retrofit DEER IDs have a code/standard description of "LED PAR30 Basecase" and reference the same delta watts.  The base cost therefore will reference the revised baseline mix per the 2018 Screw-In Lighting Disposition for PAR30s</t>
  </si>
  <si>
    <t>LED Lamp: CanRet, 8 Watts, non-dimmable</t>
  </si>
  <si>
    <t>IMC</t>
  </si>
  <si>
    <t>LED Lamp: CanRet, 9 Watts, non-dimmable</t>
  </si>
  <si>
    <t>LED Lamp: CanRet, 10 Watts, non-dimmable</t>
  </si>
  <si>
    <t>LED Lamp: CanRet, 11 Watts, non-dimmable</t>
  </si>
  <si>
    <t>LED Lamp: CanRet, 12 Watts, non-dimmable</t>
  </si>
  <si>
    <t>DEER Technology Description</t>
  </si>
  <si>
    <t>LED Lamp: CanRet, 13 Watts, non-dimmable</t>
  </si>
  <si>
    <t>LED Recessed Downlight: Install &gt;12 W to 23 W LED</t>
  </si>
  <si>
    <t>LED Lamp: CanRet, 14 Watts, non-dimmable</t>
  </si>
  <si>
    <t>LED Lamp: CanRet, 15 Watts, non-dimmable</t>
  </si>
  <si>
    <t>LED Lamp: CanRet, 20 Watts, non-dimmable</t>
  </si>
  <si>
    <t>LED Lamp: CanRet, 21 Watts, non-dimmable</t>
  </si>
  <si>
    <t>LED Lamp: CanRet, 23 Watts, non-dimmable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</si>
</sst>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4" fontId="1" fillId="0" borderId="0" applyFont="0" applyFill="0" applyBorder="0" applyAlignment="0" applyProtection="0"/>
    <xf numFmtId="0" fontId="18" fillId="0" borderId="0"/>
  </cellStyleXfs>
  <cellXfs count="17">
    <xf numFmtId="0" fontId="0" fillId="0" borderId="0" xfId="0"/>
    <xf numFmtId="8" fontId="0" fillId="0" borderId="0" xfId="0" applyNumberFormat="1"/>
    <xf numFmtId="0" fontId="0" fillId="33" borderId="10" xfId="0" applyFill="1" applyBorder="1"/>
    <xf numFmtId="0" fontId="0" fillId="33" borderId="10" xfId="0" applyFill="1" applyBorder="1" applyAlignment="1">
      <alignment horizontal="center" wrapText="1"/>
    </xf>
    <xf numFmtId="0" fontId="0" fillId="0" borderId="10" xfId="0" applyBorder="1"/>
    <xf numFmtId="8" fontId="0" fillId="0" borderId="10" xfId="0" applyNumberFormat="1" applyBorder="1" applyAlignment="1">
      <alignment horizontal="center"/>
    </xf>
    <xf numFmtId="44" fontId="0" fillId="0" borderId="10" xfId="42" applyFont="1" applyBorder="1" applyAlignment="1">
      <alignment horizontal="left" indent="2"/>
    </xf>
    <xf numFmtId="8" fontId="0" fillId="0" borderId="10" xfId="0" applyNumberFormat="1" applyFill="1" applyBorder="1"/>
    <xf numFmtId="0" fontId="14" fillId="0" borderId="10" xfId="0" applyFont="1" applyBorder="1"/>
    <xf numFmtId="8" fontId="14" fillId="0" borderId="10" xfId="0" applyNumberFormat="1" applyFont="1" applyBorder="1" applyAlignment="1">
      <alignment horizontal="center"/>
    </xf>
    <xf numFmtId="44" fontId="14" fillId="0" borderId="10" xfId="42" applyFont="1" applyBorder="1" applyAlignment="1">
      <alignment horizontal="left" indent="2"/>
    </xf>
    <xf numFmtId="8" fontId="14" fillId="0" borderId="10" xfId="0" applyNumberFormat="1" applyFont="1" applyFill="1" applyBorder="1"/>
    <xf numFmtId="44" fontId="0" fillId="0" borderId="10" xfId="42" applyFont="1" applyBorder="1" applyAlignment="1">
      <alignment horizontal="left" indent="1"/>
    </xf>
    <xf numFmtId="8" fontId="0" fillId="34" borderId="10" xfId="0" applyNumberFormat="1" applyFill="1" applyBorder="1" applyAlignment="1">
      <alignment horizontal="center"/>
    </xf>
    <xf numFmtId="8" fontId="14" fillId="34" borderId="10" xfId="0" applyNumberFormat="1" applyFont="1" applyFill="1" applyBorder="1" applyAlignment="1">
      <alignment horizontal="center"/>
    </xf>
    <xf numFmtId="8" fontId="0" fillId="0" borderId="10" xfId="0" applyNumberFormat="1" applyBorder="1"/>
    <xf numFmtId="0" fontId="0" fillId="34" borderId="0" xfId="0" applyFill="1"/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urrency" xfId="42" builtinId="4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0" xfId="43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valenzu\AppData\Local\Temp\Temp1_PGECOLTG141_R9_-_LED_PAR_Lamp.zip\PGECOLTG141_R9_-_LED_PAR_Lamp-CostSumma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 Summary"/>
      <sheetName val="LED"/>
      <sheetName val="Halogen"/>
      <sheetName val="CFL"/>
      <sheetName val="loweshalpar"/>
      <sheetName val="bulbshalpar38"/>
      <sheetName val="bulbshalpar30sn"/>
      <sheetName val="Hal PAR30"/>
      <sheetName val="Hal PAR20"/>
      <sheetName val="Hal PAR HD"/>
      <sheetName val="bulbscflpar2030"/>
      <sheetName val="CFL PAR38"/>
      <sheetName val="homedepotcflpar"/>
      <sheetName val="LED PAR20"/>
      <sheetName val="LEDPAR30"/>
      <sheetName val="LED PAR38"/>
      <sheetName val="PAR30 LED Graph"/>
      <sheetName val="PAR38 LED graph"/>
      <sheetName val="LED Lowes"/>
      <sheetName val="LED HD"/>
    </sheetNames>
    <sheetDataSet>
      <sheetData sheetId="0"/>
      <sheetData sheetId="1">
        <row r="4">
          <cell r="H4">
            <v>18.600000000000001</v>
          </cell>
        </row>
        <row r="5">
          <cell r="H5">
            <v>4.92</v>
          </cell>
        </row>
        <row r="6">
          <cell r="H6">
            <v>4.92</v>
          </cell>
        </row>
        <row r="7">
          <cell r="H7">
            <v>3.99</v>
          </cell>
        </row>
        <row r="8">
          <cell r="H8">
            <v>7.97</v>
          </cell>
        </row>
        <row r="9">
          <cell r="H9">
            <v>18.75</v>
          </cell>
        </row>
        <row r="10">
          <cell r="H10">
            <v>8.11</v>
          </cell>
        </row>
        <row r="11">
          <cell r="H11">
            <v>4</v>
          </cell>
        </row>
        <row r="12">
          <cell r="H12">
            <v>4.92</v>
          </cell>
        </row>
        <row r="13">
          <cell r="H13">
            <v>15.11</v>
          </cell>
        </row>
        <row r="14">
          <cell r="H14">
            <v>15.11</v>
          </cell>
        </row>
        <row r="15">
          <cell r="H15">
            <v>7.6616666666666662</v>
          </cell>
        </row>
        <row r="16">
          <cell r="H16">
            <v>11.99</v>
          </cell>
        </row>
        <row r="17">
          <cell r="H17">
            <v>11.99</v>
          </cell>
        </row>
        <row r="18">
          <cell r="H18">
            <v>3.33</v>
          </cell>
        </row>
        <row r="19">
          <cell r="H19">
            <v>12.56</v>
          </cell>
        </row>
        <row r="20">
          <cell r="H20">
            <v>11.99</v>
          </cell>
        </row>
        <row r="21">
          <cell r="H21">
            <v>11.99</v>
          </cell>
        </row>
        <row r="22">
          <cell r="H22">
            <v>12.56</v>
          </cell>
        </row>
        <row r="23">
          <cell r="H23">
            <v>11.99</v>
          </cell>
        </row>
        <row r="24">
          <cell r="H24">
            <v>12.56</v>
          </cell>
        </row>
        <row r="25">
          <cell r="H25">
            <v>12.56</v>
          </cell>
        </row>
        <row r="26">
          <cell r="H26">
            <v>11.02</v>
          </cell>
        </row>
        <row r="27">
          <cell r="H27">
            <v>11.99</v>
          </cell>
        </row>
        <row r="28">
          <cell r="H28">
            <v>11.99</v>
          </cell>
        </row>
        <row r="29">
          <cell r="H29">
            <v>11.99</v>
          </cell>
        </row>
        <row r="30">
          <cell r="H30">
            <v>12.56</v>
          </cell>
        </row>
        <row r="31">
          <cell r="H31">
            <v>12.56</v>
          </cell>
        </row>
        <row r="32">
          <cell r="H32">
            <v>21.32</v>
          </cell>
        </row>
        <row r="33">
          <cell r="H33">
            <v>7.6616666666666662</v>
          </cell>
        </row>
        <row r="34">
          <cell r="H34">
            <v>9.4</v>
          </cell>
        </row>
        <row r="35">
          <cell r="H35">
            <v>23.72</v>
          </cell>
        </row>
        <row r="36">
          <cell r="H36">
            <v>7.37</v>
          </cell>
        </row>
        <row r="37">
          <cell r="H37">
            <v>4.49</v>
          </cell>
        </row>
        <row r="38">
          <cell r="H38">
            <v>7.27</v>
          </cell>
        </row>
        <row r="39">
          <cell r="H39">
            <v>8.08</v>
          </cell>
        </row>
        <row r="40">
          <cell r="H40">
            <v>12.98</v>
          </cell>
        </row>
        <row r="41">
          <cell r="H41">
            <v>8.49</v>
          </cell>
        </row>
        <row r="42">
          <cell r="H42">
            <v>18.11</v>
          </cell>
        </row>
        <row r="43">
          <cell r="H43">
            <v>18.11</v>
          </cell>
        </row>
        <row r="44">
          <cell r="H44">
            <v>17.38</v>
          </cell>
        </row>
        <row r="45">
          <cell r="H45">
            <v>18.11</v>
          </cell>
        </row>
        <row r="46">
          <cell r="H46">
            <v>18.11</v>
          </cell>
        </row>
        <row r="47">
          <cell r="H47">
            <v>18.11</v>
          </cell>
        </row>
        <row r="48">
          <cell r="H48">
            <v>16.309999999999999</v>
          </cell>
        </row>
        <row r="49">
          <cell r="H49">
            <v>18.11</v>
          </cell>
        </row>
        <row r="50">
          <cell r="H50">
            <v>18.11</v>
          </cell>
        </row>
        <row r="51">
          <cell r="H51">
            <v>16.23</v>
          </cell>
        </row>
        <row r="52">
          <cell r="H52">
            <v>2.99</v>
          </cell>
        </row>
        <row r="53">
          <cell r="H53">
            <v>4.49</v>
          </cell>
        </row>
        <row r="54">
          <cell r="H54">
            <v>4.99</v>
          </cell>
        </row>
        <row r="55">
          <cell r="H55">
            <v>4.99</v>
          </cell>
        </row>
        <row r="56">
          <cell r="H56">
            <v>4.99</v>
          </cell>
        </row>
        <row r="57">
          <cell r="H57">
            <v>5.49</v>
          </cell>
        </row>
        <row r="58">
          <cell r="H58">
            <v>5.49</v>
          </cell>
        </row>
        <row r="59">
          <cell r="H59">
            <v>7.95</v>
          </cell>
        </row>
        <row r="60">
          <cell r="H60">
            <v>7.95</v>
          </cell>
        </row>
        <row r="61">
          <cell r="H61">
            <v>7.95</v>
          </cell>
        </row>
        <row r="62">
          <cell r="H62">
            <v>7.95</v>
          </cell>
        </row>
        <row r="63">
          <cell r="H63">
            <v>7.95</v>
          </cell>
        </row>
        <row r="64">
          <cell r="H64">
            <v>7.95</v>
          </cell>
        </row>
        <row r="65">
          <cell r="H65">
            <v>7.95</v>
          </cell>
        </row>
        <row r="66">
          <cell r="H66">
            <v>8.9499999999999993</v>
          </cell>
        </row>
        <row r="67">
          <cell r="H67">
            <v>8.9499999999999993</v>
          </cell>
        </row>
        <row r="68">
          <cell r="H68">
            <v>8.9499999999999993</v>
          </cell>
        </row>
        <row r="69">
          <cell r="H69">
            <v>1.7375</v>
          </cell>
        </row>
        <row r="70">
          <cell r="H70">
            <v>12.13</v>
          </cell>
        </row>
        <row r="71">
          <cell r="H71">
            <v>7.96</v>
          </cell>
        </row>
        <row r="72">
          <cell r="H72">
            <v>14.98</v>
          </cell>
        </row>
        <row r="73">
          <cell r="H73">
            <v>15.98</v>
          </cell>
        </row>
        <row r="74">
          <cell r="H74">
            <v>5.99</v>
          </cell>
        </row>
        <row r="75">
          <cell r="H75">
            <v>7.49</v>
          </cell>
        </row>
        <row r="76">
          <cell r="H76">
            <v>9.18</v>
          </cell>
        </row>
        <row r="77">
          <cell r="H77">
            <v>9.18</v>
          </cell>
        </row>
        <row r="78">
          <cell r="H78">
            <v>9.18</v>
          </cell>
        </row>
        <row r="79">
          <cell r="H79">
            <v>9.49</v>
          </cell>
        </row>
        <row r="80">
          <cell r="H80">
            <v>11.78</v>
          </cell>
        </row>
        <row r="81">
          <cell r="H81">
            <v>11.78</v>
          </cell>
        </row>
        <row r="82">
          <cell r="H82">
            <v>11.78</v>
          </cell>
        </row>
        <row r="83">
          <cell r="H83">
            <v>11.78</v>
          </cell>
        </row>
        <row r="84">
          <cell r="H84">
            <v>11.78</v>
          </cell>
        </row>
        <row r="85">
          <cell r="H85">
            <v>11.78</v>
          </cell>
        </row>
        <row r="86">
          <cell r="H86">
            <v>11.78</v>
          </cell>
        </row>
        <row r="87">
          <cell r="H87">
            <v>9.99</v>
          </cell>
        </row>
        <row r="88">
          <cell r="H88">
            <v>9.99</v>
          </cell>
        </row>
        <row r="89">
          <cell r="H89">
            <v>5.99</v>
          </cell>
        </row>
        <row r="90">
          <cell r="H90">
            <v>3.95</v>
          </cell>
        </row>
        <row r="91">
          <cell r="H91">
            <v>4.58</v>
          </cell>
        </row>
        <row r="92">
          <cell r="H92">
            <v>5.99</v>
          </cell>
        </row>
        <row r="93">
          <cell r="H93">
            <v>5.99</v>
          </cell>
        </row>
        <row r="94">
          <cell r="H94">
            <v>5.99</v>
          </cell>
        </row>
        <row r="95">
          <cell r="H95">
            <v>1.7375</v>
          </cell>
        </row>
        <row r="96">
          <cell r="H96">
            <v>9.16</v>
          </cell>
        </row>
        <row r="97">
          <cell r="H97">
            <v>13.748749999999999</v>
          </cell>
        </row>
        <row r="98">
          <cell r="H98">
            <v>4.99</v>
          </cell>
        </row>
        <row r="99">
          <cell r="H99">
            <v>4.99</v>
          </cell>
        </row>
        <row r="100">
          <cell r="H100">
            <v>18.11</v>
          </cell>
        </row>
        <row r="101">
          <cell r="H101">
            <v>18.11</v>
          </cell>
        </row>
        <row r="102">
          <cell r="H102">
            <v>7.43</v>
          </cell>
        </row>
        <row r="103">
          <cell r="H103">
            <v>11.49</v>
          </cell>
        </row>
        <row r="104">
          <cell r="H104">
            <v>11.49</v>
          </cell>
        </row>
        <row r="105">
          <cell r="H105">
            <v>11.49</v>
          </cell>
        </row>
        <row r="106">
          <cell r="H106">
            <v>11.99</v>
          </cell>
        </row>
        <row r="107">
          <cell r="H107">
            <v>23.93</v>
          </cell>
        </row>
        <row r="108">
          <cell r="H108">
            <v>23.93</v>
          </cell>
        </row>
        <row r="109">
          <cell r="H109">
            <v>23.93</v>
          </cell>
        </row>
        <row r="110">
          <cell r="H110">
            <v>23.93</v>
          </cell>
        </row>
        <row r="111">
          <cell r="H111">
            <v>23.93</v>
          </cell>
        </row>
        <row r="112">
          <cell r="H112">
            <v>23.93</v>
          </cell>
        </row>
        <row r="113">
          <cell r="H113">
            <v>23.93</v>
          </cell>
        </row>
        <row r="114">
          <cell r="H114">
            <v>23.93</v>
          </cell>
        </row>
        <row r="115">
          <cell r="H115">
            <v>23.93</v>
          </cell>
        </row>
        <row r="116">
          <cell r="H116">
            <v>23.93</v>
          </cell>
        </row>
        <row r="117">
          <cell r="H117">
            <v>26.6</v>
          </cell>
        </row>
        <row r="118">
          <cell r="H118">
            <v>26.6</v>
          </cell>
        </row>
        <row r="119">
          <cell r="H119">
            <v>26.6</v>
          </cell>
        </row>
        <row r="120">
          <cell r="H120">
            <v>26.6</v>
          </cell>
        </row>
        <row r="121">
          <cell r="H121">
            <v>21.27</v>
          </cell>
        </row>
        <row r="122">
          <cell r="H122">
            <v>21.27</v>
          </cell>
        </row>
        <row r="123">
          <cell r="H123">
            <v>21.27</v>
          </cell>
        </row>
        <row r="124">
          <cell r="H124">
            <v>21.27</v>
          </cell>
        </row>
        <row r="125">
          <cell r="H125">
            <v>21.27</v>
          </cell>
        </row>
        <row r="126">
          <cell r="H126">
            <v>21.27</v>
          </cell>
        </row>
        <row r="127">
          <cell r="H127">
            <v>23.93</v>
          </cell>
        </row>
        <row r="128">
          <cell r="H128">
            <v>23.93</v>
          </cell>
        </row>
        <row r="129">
          <cell r="H129">
            <v>47.99</v>
          </cell>
        </row>
        <row r="130">
          <cell r="H130">
            <v>48.97</v>
          </cell>
        </row>
      </sheetData>
      <sheetData sheetId="2">
        <row r="4">
          <cell r="I4">
            <v>12.87</v>
          </cell>
        </row>
        <row r="5">
          <cell r="I5">
            <v>7.97</v>
          </cell>
        </row>
        <row r="6">
          <cell r="I6">
            <v>6.4850000000000003</v>
          </cell>
        </row>
        <row r="7">
          <cell r="I7">
            <v>11.89</v>
          </cell>
        </row>
        <row r="8">
          <cell r="I8">
            <v>2.1</v>
          </cell>
        </row>
        <row r="9">
          <cell r="I9">
            <v>2.29</v>
          </cell>
        </row>
        <row r="10">
          <cell r="I10">
            <v>3.21</v>
          </cell>
        </row>
        <row r="11">
          <cell r="I11">
            <v>7.98</v>
          </cell>
        </row>
        <row r="12">
          <cell r="I12">
            <v>7.98</v>
          </cell>
        </row>
        <row r="13">
          <cell r="I13">
            <v>4.99</v>
          </cell>
        </row>
        <row r="14">
          <cell r="I14">
            <v>5.166666666666667</v>
          </cell>
        </row>
        <row r="15">
          <cell r="I15">
            <v>12.97</v>
          </cell>
        </row>
        <row r="16">
          <cell r="I16">
            <v>4.99</v>
          </cell>
        </row>
        <row r="17">
          <cell r="I17">
            <v>12.97</v>
          </cell>
        </row>
        <row r="18">
          <cell r="I18">
            <v>4.84</v>
          </cell>
        </row>
        <row r="19">
          <cell r="I19">
            <v>7.7424999999999997</v>
          </cell>
        </row>
        <row r="20">
          <cell r="I20">
            <v>3.21</v>
          </cell>
        </row>
        <row r="21">
          <cell r="I21">
            <v>2.4</v>
          </cell>
        </row>
        <row r="22">
          <cell r="I22">
            <v>2.1</v>
          </cell>
        </row>
        <row r="23">
          <cell r="I23">
            <v>2.4</v>
          </cell>
        </row>
        <row r="24">
          <cell r="I24">
            <v>2.4</v>
          </cell>
        </row>
        <row r="25">
          <cell r="I25">
            <v>2.62</v>
          </cell>
        </row>
        <row r="26">
          <cell r="I26">
            <v>3.34</v>
          </cell>
        </row>
        <row r="27">
          <cell r="I27">
            <v>2.62</v>
          </cell>
        </row>
        <row r="28">
          <cell r="I28">
            <v>2.62</v>
          </cell>
        </row>
        <row r="29">
          <cell r="I29">
            <v>7.98</v>
          </cell>
        </row>
        <row r="30">
          <cell r="I30">
            <v>7.98</v>
          </cell>
        </row>
        <row r="31">
          <cell r="I31">
            <v>12.41</v>
          </cell>
        </row>
        <row r="32">
          <cell r="I32">
            <v>4.4858333333333329</v>
          </cell>
        </row>
      </sheetData>
      <sheetData sheetId="3">
        <row r="4">
          <cell r="H4">
            <v>6.2</v>
          </cell>
        </row>
        <row r="5">
          <cell r="H5">
            <v>9.456666666666667</v>
          </cell>
        </row>
        <row r="6">
          <cell r="H6">
            <v>6.85</v>
          </cell>
          <cell r="J6">
            <v>7.1199999999999992</v>
          </cell>
        </row>
        <row r="7">
          <cell r="H7">
            <v>7.39</v>
          </cell>
        </row>
        <row r="8">
          <cell r="J8">
            <v>6.1749999999999998</v>
          </cell>
        </row>
        <row r="10">
          <cell r="J10">
            <v>7.3827083333333343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8"/>
      <sheetData sheetId="19"/>
    </sheetDataSet>
  </externalBook>
</externalLink>
</file>

<file path=xl/queryTables/queryTable1.xml><?xml version="1.0" encoding="utf-8"?>
<queryTable xmlns="http://schemas.openxmlformats.org/spreadsheetml/2006/main" name="RecessedDownlight-Lowes-2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RecessedDownlight-Lowes-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3"/>
  <sheetViews>
    <sheetView workbookViewId="0">
      <selection activeCell="E3" sqref="E3:E13"/>
    </sheetView>
  </sheetViews>
  <sheetFormatPr defaultRowHeight="14.6" x14ac:dyDescent="0.4"/>
  <cols>
    <col min="2" max="2" width="43.53515625" bestFit="1" customWidth="1"/>
    <col min="3" max="3" width="43.53515625" customWidth="1"/>
    <col min="4" max="4" width="19.84375" bestFit="1" customWidth="1"/>
    <col min="5" max="5" width="19.765625" bestFit="1" customWidth="1"/>
  </cols>
  <sheetData>
    <row r="2" spans="2:6" x14ac:dyDescent="0.4">
      <c r="B2" s="4" t="s">
        <v>188</v>
      </c>
      <c r="C2" s="4" t="s">
        <v>235</v>
      </c>
      <c r="D2" s="4" t="s">
        <v>189</v>
      </c>
      <c r="E2" s="4" t="s">
        <v>190</v>
      </c>
      <c r="F2" s="4" t="s">
        <v>230</v>
      </c>
    </row>
    <row r="3" spans="2:6" x14ac:dyDescent="0.4">
      <c r="B3" s="4" t="s">
        <v>186</v>
      </c>
      <c r="C3" s="4" t="s">
        <v>229</v>
      </c>
      <c r="D3" s="15">
        <f>'Base Costs'!G5</f>
        <v>4.2324979999999996</v>
      </c>
      <c r="E3" s="15">
        <f>AVERAGE('recesseddownlight-led-lowes (2)'!F2:F7)</f>
        <v>21.330000000000002</v>
      </c>
      <c r="F3" s="15">
        <f>E3-D3</f>
        <v>17.097502000000002</v>
      </c>
    </row>
    <row r="4" spans="2:6" x14ac:dyDescent="0.4">
      <c r="B4" s="4" t="s">
        <v>186</v>
      </c>
      <c r="C4" s="4" t="s">
        <v>231</v>
      </c>
      <c r="D4" s="15">
        <f>'Base Costs'!G5</f>
        <v>4.2324979999999996</v>
      </c>
      <c r="E4" s="15">
        <f>AVERAGE('recesseddownlight-led-lowes (2)'!F2:F7)</f>
        <v>21.330000000000002</v>
      </c>
      <c r="F4" s="15">
        <f>E4-D4</f>
        <v>17.097502000000002</v>
      </c>
    </row>
    <row r="5" spans="2:6" x14ac:dyDescent="0.4">
      <c r="B5" s="4" t="s">
        <v>187</v>
      </c>
      <c r="C5" s="4" t="s">
        <v>232</v>
      </c>
      <c r="D5" s="15">
        <f>'Base Costs'!G6</f>
        <v>6.5653100000000002</v>
      </c>
      <c r="E5" s="15">
        <f>AVERAGE('recesseddownlight-led-lowes (2)'!F8:F24)</f>
        <v>26.086470588235297</v>
      </c>
      <c r="F5" s="15">
        <f>E5-D5</f>
        <v>19.521160588235297</v>
      </c>
    </row>
    <row r="6" spans="2:6" x14ac:dyDescent="0.4">
      <c r="B6" s="4" t="s">
        <v>187</v>
      </c>
      <c r="C6" s="4" t="s">
        <v>233</v>
      </c>
      <c r="D6" s="15">
        <f>'Base Costs'!G7</f>
        <v>7.7317159999999996</v>
      </c>
      <c r="E6" s="15">
        <f>AVERAGE('recesseddownlight-led-lowes (2)'!F8:F24)</f>
        <v>26.086470588235297</v>
      </c>
      <c r="F6" s="15">
        <f>E6-D6</f>
        <v>18.354754588235298</v>
      </c>
    </row>
    <row r="7" spans="2:6" x14ac:dyDescent="0.4">
      <c r="B7" s="4" t="s">
        <v>187</v>
      </c>
      <c r="C7" s="4" t="s">
        <v>234</v>
      </c>
      <c r="D7" s="15">
        <f>'Base Costs'!G8</f>
        <v>8.8981220000000008</v>
      </c>
      <c r="E7" s="15">
        <f>AVERAGE('recesseddownlight-led-lowes (2)'!F8:F24)</f>
        <v>26.086470588235297</v>
      </c>
      <c r="F7" s="15">
        <f t="shared" ref="F7" si="0">E7-D7</f>
        <v>17.188348588235296</v>
      </c>
    </row>
    <row r="8" spans="2:6" x14ac:dyDescent="0.4">
      <c r="B8" s="4" t="s">
        <v>237</v>
      </c>
      <c r="C8" s="4" t="s">
        <v>236</v>
      </c>
      <c r="D8" s="15">
        <f>'Base Costs'!G9</f>
        <v>10.064527999999999</v>
      </c>
      <c r="E8" s="15">
        <f>AVERAGE('recesseddownlight-led-lowes (2)'!F24:F28)</f>
        <v>29.106000000000002</v>
      </c>
      <c r="F8" s="15">
        <f>E8-D8</f>
        <v>19.041472000000002</v>
      </c>
    </row>
    <row r="9" spans="2:6" x14ac:dyDescent="0.4">
      <c r="B9" s="4" t="s">
        <v>237</v>
      </c>
      <c r="C9" s="4" t="s">
        <v>238</v>
      </c>
      <c r="D9" s="15">
        <f>'Base Costs'!G10</f>
        <v>11.230934000000001</v>
      </c>
      <c r="E9" s="15">
        <f>AVERAGE('recesseddownlight-led-lowes (2)'!F24:F28)</f>
        <v>29.106000000000002</v>
      </c>
      <c r="F9" s="15">
        <f>E9-D9</f>
        <v>17.875066</v>
      </c>
    </row>
    <row r="10" spans="2:6" x14ac:dyDescent="0.4">
      <c r="B10" s="4" t="s">
        <v>237</v>
      </c>
      <c r="C10" s="4" t="s">
        <v>239</v>
      </c>
      <c r="D10" s="15">
        <f>'Base Costs'!G11</f>
        <v>12.302839999999996</v>
      </c>
      <c r="E10" s="15">
        <f>AVERAGE('recesseddownlight-led-lowes (2)'!F24:F28)</f>
        <v>29.106000000000002</v>
      </c>
      <c r="F10" s="15">
        <f>E10-D10</f>
        <v>16.803160000000005</v>
      </c>
    </row>
    <row r="11" spans="2:6" x14ac:dyDescent="0.4">
      <c r="B11" s="4" t="s">
        <v>237</v>
      </c>
      <c r="C11" s="4" t="s">
        <v>240</v>
      </c>
      <c r="D11" s="15">
        <f>'Base Costs'!G16</f>
        <v>18.134869999999999</v>
      </c>
      <c r="E11" s="15">
        <f>AVERAGE('recesseddownlight-led-lowes (2)'!F24:F28)</f>
        <v>29.106000000000002</v>
      </c>
      <c r="F11" s="15">
        <f>E11-D11</f>
        <v>10.971130000000002</v>
      </c>
    </row>
    <row r="12" spans="2:6" x14ac:dyDescent="0.4">
      <c r="B12" s="4" t="s">
        <v>237</v>
      </c>
      <c r="C12" s="4" t="s">
        <v>241</v>
      </c>
      <c r="D12" s="15">
        <f>'Base Costs'!G16</f>
        <v>18.134869999999999</v>
      </c>
      <c r="E12" s="15">
        <f>AVERAGE('recesseddownlight-led-lowes (2)'!F24:F28)</f>
        <v>29.106000000000002</v>
      </c>
      <c r="F12" s="15">
        <f>E12-D12</f>
        <v>10.971130000000002</v>
      </c>
    </row>
    <row r="13" spans="2:6" x14ac:dyDescent="0.4">
      <c r="B13" s="4" t="s">
        <v>237</v>
      </c>
      <c r="C13" s="4" t="s">
        <v>242</v>
      </c>
      <c r="D13" s="15">
        <f>'Base Costs'!G16</f>
        <v>18.134869999999999</v>
      </c>
      <c r="E13" s="15">
        <f>AVERAGE('recesseddownlight-led-lowes (2)'!F24:F28)</f>
        <v>29.106000000000002</v>
      </c>
      <c r="F13" s="15">
        <f>E13-D13</f>
        <v>10.971130000000002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tabSelected="1" workbookViewId="0">
      <selection sqref="A1:XFD1"/>
    </sheetView>
  </sheetViews>
  <sheetFormatPr defaultRowHeight="14.6" x14ac:dyDescent="0.4"/>
  <cols>
    <col min="2" max="2" width="24.765625" bestFit="1" customWidth="1"/>
    <col min="4" max="4" width="10.3828125" bestFit="1" customWidth="1"/>
  </cols>
  <sheetData>
    <row r="1" spans="1:19" x14ac:dyDescent="0.4">
      <c r="A1" s="16" t="s">
        <v>228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3" spans="1:19" ht="43.75" x14ac:dyDescent="0.4">
      <c r="B3" s="2" t="s">
        <v>191</v>
      </c>
      <c r="C3" s="3" t="s">
        <v>192</v>
      </c>
      <c r="D3" s="3" t="s">
        <v>193</v>
      </c>
      <c r="E3" s="3" t="s">
        <v>194</v>
      </c>
      <c r="F3" s="3" t="s">
        <v>195</v>
      </c>
      <c r="G3" s="3" t="s">
        <v>196</v>
      </c>
      <c r="H3" s="3" t="s">
        <v>197</v>
      </c>
    </row>
    <row r="4" spans="1:19" x14ac:dyDescent="0.4">
      <c r="B4" s="4" t="s">
        <v>198</v>
      </c>
      <c r="C4" s="5">
        <f>AVERAGE([1]LED!H4:H126)</f>
        <v>12.515260840108404</v>
      </c>
      <c r="D4" s="6">
        <f>AVERAGE([1]LED!H4:H130)</f>
        <v>13.261394356955385</v>
      </c>
      <c r="E4" s="6">
        <f>AVERAGE([1]Halogen!I4:I32)</f>
        <v>5.9658620689655173</v>
      </c>
      <c r="F4" s="6">
        <f>AVERAGE([1]CFL!H4:H7)</f>
        <v>7.4741666666666671</v>
      </c>
      <c r="G4" s="13">
        <f t="shared" ref="G4:G33" si="0">0.1*F4+0.4*D4+0.5*E4</f>
        <v>9.0349054439315815</v>
      </c>
      <c r="H4" s="7">
        <f t="shared" ref="H4:H33" si="1">C4-G4</f>
        <v>3.4803553961768223</v>
      </c>
    </row>
    <row r="5" spans="1:19" x14ac:dyDescent="0.4">
      <c r="B5" s="4" t="s">
        <v>199</v>
      </c>
      <c r="C5" s="5">
        <f>1.8522*8-7.3844</f>
        <v>7.4332000000000003</v>
      </c>
      <c r="D5" s="6">
        <f>2.7762*8-18.121</f>
        <v>4.0885999999999996</v>
      </c>
      <c r="E5" s="6">
        <f>0.0478*2.34*8+2.8753</f>
        <v>3.7701160000000002</v>
      </c>
      <c r="F5" s="6">
        <f>[1]CFL!$J$6</f>
        <v>7.1199999999999992</v>
      </c>
      <c r="G5" s="13">
        <f t="shared" si="0"/>
        <v>4.2324979999999996</v>
      </c>
      <c r="H5" s="7">
        <f t="shared" si="1"/>
        <v>3.2007020000000006</v>
      </c>
    </row>
    <row r="6" spans="1:19" x14ac:dyDescent="0.4">
      <c r="B6" s="4" t="s">
        <v>200</v>
      </c>
      <c r="C6" s="5">
        <f>1.8522*10-7.3844</f>
        <v>11.137600000000003</v>
      </c>
      <c r="D6" s="6">
        <f>2.7762*10-18.121</f>
        <v>9.6409999999999982</v>
      </c>
      <c r="E6" s="6">
        <f>0.0478*2.34*10+2.8753</f>
        <v>3.9938200000000004</v>
      </c>
      <c r="F6" s="6">
        <f>[1]CFL!$J$6</f>
        <v>7.1199999999999992</v>
      </c>
      <c r="G6" s="13">
        <f t="shared" si="0"/>
        <v>6.5653100000000002</v>
      </c>
      <c r="H6" s="7">
        <f t="shared" si="1"/>
        <v>4.5722900000000024</v>
      </c>
    </row>
    <row r="7" spans="1:19" x14ac:dyDescent="0.4">
      <c r="B7" s="4" t="s">
        <v>201</v>
      </c>
      <c r="C7" s="5">
        <f>1.8522*11-7.3844</f>
        <v>12.989800000000002</v>
      </c>
      <c r="D7" s="6">
        <f t="shared" ref="D7" si="2">2.7762*11-18.121</f>
        <v>12.417199999999998</v>
      </c>
      <c r="E7" s="6">
        <f>0.0478*2.34*11+2.8753</f>
        <v>4.1056720000000002</v>
      </c>
      <c r="F7" s="6">
        <f>[1]CFL!$J$6</f>
        <v>7.1199999999999992</v>
      </c>
      <c r="G7" s="13">
        <f t="shared" si="0"/>
        <v>7.7317159999999996</v>
      </c>
      <c r="H7" s="7">
        <f t="shared" si="1"/>
        <v>5.2580840000000029</v>
      </c>
    </row>
    <row r="8" spans="1:19" x14ac:dyDescent="0.4">
      <c r="B8" s="4" t="s">
        <v>202</v>
      </c>
      <c r="C8" s="5">
        <f>1.8522*12-7.3844</f>
        <v>14.842000000000002</v>
      </c>
      <c r="D8" s="6">
        <f>2.7762*12-18.121</f>
        <v>15.1934</v>
      </c>
      <c r="E8" s="6">
        <f>0.0478*2.34*12+2.8753</f>
        <v>4.2175240000000001</v>
      </c>
      <c r="F8" s="6">
        <f>[1]CFL!$J$6</f>
        <v>7.1199999999999992</v>
      </c>
      <c r="G8" s="13">
        <f t="shared" si="0"/>
        <v>8.8981220000000008</v>
      </c>
      <c r="H8" s="7">
        <f t="shared" si="1"/>
        <v>5.9438780000000015</v>
      </c>
    </row>
    <row r="9" spans="1:19" x14ac:dyDescent="0.4">
      <c r="B9" s="4" t="s">
        <v>203</v>
      </c>
      <c r="C9" s="5">
        <f>1.8522*13-7.3844</f>
        <v>16.694200000000002</v>
      </c>
      <c r="D9" s="6">
        <f>2.7762*13-18.121</f>
        <v>17.969599999999996</v>
      </c>
      <c r="E9" s="6">
        <f>0.0478*2.34*13+2.8753</f>
        <v>4.3293759999999999</v>
      </c>
      <c r="F9" s="6">
        <f>[1]CFL!$J$6</f>
        <v>7.1199999999999992</v>
      </c>
      <c r="G9" s="13">
        <f t="shared" si="0"/>
        <v>10.064527999999999</v>
      </c>
      <c r="H9" s="7">
        <f t="shared" si="1"/>
        <v>6.6296720000000029</v>
      </c>
    </row>
    <row r="10" spans="1:19" x14ac:dyDescent="0.4">
      <c r="B10" s="4" t="s">
        <v>204</v>
      </c>
      <c r="C10" s="5">
        <f>1.8522*14-7.3844</f>
        <v>18.546400000000002</v>
      </c>
      <c r="D10" s="6">
        <f>2.7762*14-18.121</f>
        <v>20.745799999999999</v>
      </c>
      <c r="E10" s="6">
        <f>0.0478*2.34*14+2.8753</f>
        <v>4.4412280000000006</v>
      </c>
      <c r="F10" s="6">
        <f>[1]CFL!$J$6</f>
        <v>7.1199999999999992</v>
      </c>
      <c r="G10" s="13">
        <f t="shared" si="0"/>
        <v>11.230934000000001</v>
      </c>
      <c r="H10" s="7">
        <f t="shared" si="1"/>
        <v>7.3154660000000007</v>
      </c>
    </row>
    <row r="11" spans="1:19" x14ac:dyDescent="0.4">
      <c r="B11" s="4" t="s">
        <v>205</v>
      </c>
      <c r="C11" s="5">
        <f>1.8522*15-7.3844</f>
        <v>20.398600000000002</v>
      </c>
      <c r="D11" s="6">
        <f>2.7762*15-18.121</f>
        <v>23.521999999999995</v>
      </c>
      <c r="E11" s="6">
        <f>0.0478*2.34*15+2.8753</f>
        <v>4.5530799999999996</v>
      </c>
      <c r="F11" s="6">
        <f>[1]CFL!$J$8</f>
        <v>6.1749999999999998</v>
      </c>
      <c r="G11" s="13">
        <f t="shared" si="0"/>
        <v>12.302839999999996</v>
      </c>
      <c r="H11" s="7">
        <f t="shared" si="1"/>
        <v>8.0957600000000056</v>
      </c>
    </row>
    <row r="12" spans="1:19" x14ac:dyDescent="0.4">
      <c r="B12" s="4" t="s">
        <v>206</v>
      </c>
      <c r="C12" s="5">
        <f>1.8522*16-7.3844</f>
        <v>22.250800000000002</v>
      </c>
      <c r="D12" s="6">
        <f>2.7762*16-18.121</f>
        <v>26.298199999999998</v>
      </c>
      <c r="E12" s="6">
        <f>0.0478*2.34*16+2.8753</f>
        <v>4.6649320000000003</v>
      </c>
      <c r="F12" s="6">
        <f>[1]CFL!$J$8</f>
        <v>6.1749999999999998</v>
      </c>
      <c r="G12" s="13">
        <f t="shared" si="0"/>
        <v>13.469246</v>
      </c>
      <c r="H12" s="7">
        <f t="shared" si="1"/>
        <v>8.7815540000000016</v>
      </c>
    </row>
    <row r="13" spans="1:19" x14ac:dyDescent="0.4">
      <c r="B13" s="4" t="s">
        <v>207</v>
      </c>
      <c r="C13" s="5">
        <f>1.8522*17-7.3844</f>
        <v>24.103000000000002</v>
      </c>
      <c r="D13" s="6">
        <f>2.7762*17-18.121</f>
        <v>29.074400000000001</v>
      </c>
      <c r="E13" s="6">
        <f>0.0478*2.34*17+2.8753</f>
        <v>4.7767840000000001</v>
      </c>
      <c r="F13" s="6">
        <f>[1]CFL!$J$8</f>
        <v>6.1749999999999998</v>
      </c>
      <c r="G13" s="13">
        <f t="shared" si="0"/>
        <v>14.635652</v>
      </c>
      <c r="H13" s="7">
        <f t="shared" si="1"/>
        <v>9.4673480000000012</v>
      </c>
    </row>
    <row r="14" spans="1:19" x14ac:dyDescent="0.4">
      <c r="B14" s="4" t="s">
        <v>208</v>
      </c>
      <c r="C14" s="5">
        <f>1.8522*18-7.3844</f>
        <v>25.955200000000005</v>
      </c>
      <c r="D14" s="6">
        <f>2.7762*18-18.121</f>
        <v>31.850599999999996</v>
      </c>
      <c r="E14" s="6">
        <f>0.0478*2.34*18+2.8753</f>
        <v>4.888636</v>
      </c>
      <c r="F14" s="6">
        <f>[1]CFL!$J$8</f>
        <v>6.1749999999999998</v>
      </c>
      <c r="G14" s="13">
        <f t="shared" si="0"/>
        <v>15.802057999999999</v>
      </c>
      <c r="H14" s="7">
        <f t="shared" si="1"/>
        <v>10.153142000000006</v>
      </c>
    </row>
    <row r="15" spans="1:19" x14ac:dyDescent="0.4">
      <c r="B15" s="4" t="s">
        <v>209</v>
      </c>
      <c r="C15" s="5">
        <f>1.8522*19-7.3844</f>
        <v>27.807400000000001</v>
      </c>
      <c r="D15" s="6">
        <f>2.7762*19-18.121</f>
        <v>34.626800000000003</v>
      </c>
      <c r="E15" s="6">
        <f>0.0478*2.34*19+2.8753</f>
        <v>5.0004880000000007</v>
      </c>
      <c r="F15" s="6">
        <f>[1]CFL!$J$8</f>
        <v>6.1749999999999998</v>
      </c>
      <c r="G15" s="13">
        <f t="shared" si="0"/>
        <v>16.968464000000004</v>
      </c>
      <c r="H15" s="7">
        <f t="shared" si="1"/>
        <v>10.838935999999997</v>
      </c>
    </row>
    <row r="16" spans="1:19" x14ac:dyDescent="0.4">
      <c r="B16" s="4" t="s">
        <v>210</v>
      </c>
      <c r="C16" s="5">
        <f>1.8522*20-7.3844</f>
        <v>29.659600000000005</v>
      </c>
      <c r="D16" s="6">
        <f>2.7762*20-18.121</f>
        <v>37.402999999999992</v>
      </c>
      <c r="E16" s="6">
        <f>0.0478*2.34*20+2.8753</f>
        <v>5.1123399999999997</v>
      </c>
      <c r="F16" s="6">
        <f>[1]CFL!$J$8</f>
        <v>6.1749999999999998</v>
      </c>
      <c r="G16" s="13">
        <f t="shared" si="0"/>
        <v>18.134869999999999</v>
      </c>
      <c r="H16" s="7">
        <f t="shared" si="1"/>
        <v>11.524730000000005</v>
      </c>
    </row>
    <row r="17" spans="2:8" x14ac:dyDescent="0.4">
      <c r="B17" s="8" t="s">
        <v>211</v>
      </c>
      <c r="C17" s="9">
        <f>1.6244*8-8.4742</f>
        <v>4.5210000000000008</v>
      </c>
      <c r="D17" s="10">
        <f>[1]LED!L455</f>
        <v>0</v>
      </c>
      <c r="E17" s="10">
        <f>0.0534*8*2.61+3.3204</f>
        <v>4.4353920000000002</v>
      </c>
      <c r="F17" s="10">
        <f>[1]CFL!$J$10</f>
        <v>7.3827083333333343</v>
      </c>
      <c r="G17" s="14">
        <f t="shared" si="0"/>
        <v>2.9559668333333335</v>
      </c>
      <c r="H17" s="11">
        <f t="shared" si="1"/>
        <v>1.5650331666666673</v>
      </c>
    </row>
    <row r="18" spans="2:8" x14ac:dyDescent="0.4">
      <c r="B18" s="4" t="s">
        <v>212</v>
      </c>
      <c r="C18" s="5">
        <f>1.6244*12-8.4742</f>
        <v>11.018600000000003</v>
      </c>
      <c r="D18" s="6">
        <f>2.4591*12-20.559</f>
        <v>8.9501999999999988</v>
      </c>
      <c r="E18" s="6">
        <f>0.0534*12*2.61+3.3204</f>
        <v>4.9928879999999998</v>
      </c>
      <c r="F18" s="6">
        <f>[1]CFL!$J$10</f>
        <v>7.3827083333333343</v>
      </c>
      <c r="G18" s="13">
        <f t="shared" si="0"/>
        <v>6.8147948333333339</v>
      </c>
      <c r="H18" s="7">
        <f t="shared" si="1"/>
        <v>4.2038051666666689</v>
      </c>
    </row>
    <row r="19" spans="2:8" x14ac:dyDescent="0.4">
      <c r="B19" s="4" t="s">
        <v>213</v>
      </c>
      <c r="C19" s="5">
        <f>1.6244*13-8.4742</f>
        <v>12.643000000000001</v>
      </c>
      <c r="D19" s="6">
        <f>2.4591*13-20.559</f>
        <v>11.409299999999998</v>
      </c>
      <c r="E19" s="6">
        <f>0.0534*13*2.61+3.3204</f>
        <v>5.1322619999999999</v>
      </c>
      <c r="F19" s="6">
        <f>[1]CFL!$J$10</f>
        <v>7.3827083333333343</v>
      </c>
      <c r="G19" s="13">
        <f t="shared" si="0"/>
        <v>7.8681218333333334</v>
      </c>
      <c r="H19" s="7">
        <f t="shared" si="1"/>
        <v>4.7748781666666673</v>
      </c>
    </row>
    <row r="20" spans="2:8" x14ac:dyDescent="0.4">
      <c r="B20" s="4" t="s">
        <v>214</v>
      </c>
      <c r="C20" s="5">
        <f>1.6244*14-8.4742</f>
        <v>14.267400000000002</v>
      </c>
      <c r="D20" s="6">
        <f>2.4591*14-20.559</f>
        <v>13.868399999999998</v>
      </c>
      <c r="E20" s="6">
        <f>0.0534*14*2.61+3.3204</f>
        <v>5.271636</v>
      </c>
      <c r="F20" s="6">
        <f>[1]CFL!$J$10</f>
        <v>7.3827083333333343</v>
      </c>
      <c r="G20" s="13">
        <f t="shared" si="0"/>
        <v>8.9214488333333328</v>
      </c>
      <c r="H20" s="7">
        <f t="shared" si="1"/>
        <v>5.3459511666666693</v>
      </c>
    </row>
    <row r="21" spans="2:8" x14ac:dyDescent="0.4">
      <c r="B21" s="4" t="s">
        <v>215</v>
      </c>
      <c r="C21" s="5">
        <f>1.6244*15-8.4742</f>
        <v>15.8918</v>
      </c>
      <c r="D21" s="6">
        <f>2.4591*15-20.559</f>
        <v>16.327499999999997</v>
      </c>
      <c r="E21" s="6">
        <f>0.0534*15*2.61+3.3204</f>
        <v>5.4110099999999992</v>
      </c>
      <c r="F21" s="6">
        <f>[1]CFL!$J$10</f>
        <v>7.3827083333333343</v>
      </c>
      <c r="G21" s="13">
        <f t="shared" si="0"/>
        <v>9.9747758333333323</v>
      </c>
      <c r="H21" s="7">
        <f t="shared" si="1"/>
        <v>5.9170241666666676</v>
      </c>
    </row>
    <row r="22" spans="2:8" x14ac:dyDescent="0.4">
      <c r="B22" s="4" t="s">
        <v>216</v>
      </c>
      <c r="C22" s="5">
        <f>1.6244*16-8.4742</f>
        <v>17.516200000000001</v>
      </c>
      <c r="D22" s="6">
        <f>2.4591*16-20.559</f>
        <v>18.786599999999996</v>
      </c>
      <c r="E22" s="6">
        <f>0.0534*16*2.61+3.3204</f>
        <v>5.5503839999999993</v>
      </c>
      <c r="F22" s="6">
        <f>[1]CFL!$J$10</f>
        <v>7.3827083333333343</v>
      </c>
      <c r="G22" s="13">
        <f t="shared" si="0"/>
        <v>11.028102833333332</v>
      </c>
      <c r="H22" s="7">
        <f t="shared" si="1"/>
        <v>6.4880971666666696</v>
      </c>
    </row>
    <row r="23" spans="2:8" x14ac:dyDescent="0.4">
      <c r="B23" s="4" t="s">
        <v>217</v>
      </c>
      <c r="C23" s="5">
        <f>1.6244*17-8.4742</f>
        <v>19.140600000000003</v>
      </c>
      <c r="D23" s="6">
        <f>2.4591*17-20.559</f>
        <v>21.245699999999996</v>
      </c>
      <c r="E23" s="6">
        <f>0.0534*17*2.61+3.3204</f>
        <v>5.6897579999999994</v>
      </c>
      <c r="F23" s="6">
        <f>[1]CFL!$J$10</f>
        <v>7.3827083333333343</v>
      </c>
      <c r="G23" s="13">
        <f t="shared" si="0"/>
        <v>12.081429833333331</v>
      </c>
      <c r="H23" s="7">
        <f t="shared" si="1"/>
        <v>7.0591701666666715</v>
      </c>
    </row>
    <row r="24" spans="2:8" x14ac:dyDescent="0.4">
      <c r="B24" s="4" t="s">
        <v>218</v>
      </c>
      <c r="C24" s="5">
        <f>1.6244*18-8.4742</f>
        <v>20.765000000000001</v>
      </c>
      <c r="D24" s="6">
        <f>2.4591*18-20.559</f>
        <v>23.704799999999995</v>
      </c>
      <c r="E24" s="6">
        <f>0.0534*18*2.61+3.3204</f>
        <v>5.8291319999999995</v>
      </c>
      <c r="F24" s="6">
        <f>[1]CFL!$J$10</f>
        <v>7.3827083333333343</v>
      </c>
      <c r="G24" s="13">
        <f t="shared" si="0"/>
        <v>13.134756833333331</v>
      </c>
      <c r="H24" s="7">
        <f t="shared" si="1"/>
        <v>7.6302431666666699</v>
      </c>
    </row>
    <row r="25" spans="2:8" x14ac:dyDescent="0.4">
      <c r="B25" s="4" t="s">
        <v>219</v>
      </c>
      <c r="C25" s="5">
        <f>1.6244*19-8.4742</f>
        <v>22.389400000000002</v>
      </c>
      <c r="D25" s="6">
        <f>2.4591*19-20.559</f>
        <v>26.163899999999995</v>
      </c>
      <c r="E25" s="6">
        <f>0.0534*19*2.61+3.3204</f>
        <v>5.9685059999999996</v>
      </c>
      <c r="F25" s="6">
        <f>[1]CFL!$J$10</f>
        <v>7.3827083333333343</v>
      </c>
      <c r="G25" s="13">
        <f t="shared" si="0"/>
        <v>14.18808383333333</v>
      </c>
      <c r="H25" s="7">
        <f t="shared" si="1"/>
        <v>8.2013161666666718</v>
      </c>
    </row>
    <row r="26" spans="2:8" x14ac:dyDescent="0.4">
      <c r="B26" s="4" t="s">
        <v>220</v>
      </c>
      <c r="C26" s="5">
        <f>1.6244*20-8.4742</f>
        <v>24.0138</v>
      </c>
      <c r="D26" s="6">
        <f>2.4591*20-20.559</f>
        <v>28.622999999999994</v>
      </c>
      <c r="E26" s="6">
        <f>0.0534*20*2.61+3.3204</f>
        <v>6.1078799999999998</v>
      </c>
      <c r="F26" s="6">
        <f>[1]CFL!$J$10</f>
        <v>7.3827083333333343</v>
      </c>
      <c r="G26" s="13">
        <f t="shared" si="0"/>
        <v>15.24141083333333</v>
      </c>
      <c r="H26" s="7">
        <f t="shared" si="1"/>
        <v>8.7723891666666702</v>
      </c>
    </row>
    <row r="27" spans="2:8" x14ac:dyDescent="0.4">
      <c r="B27" s="4" t="s">
        <v>221</v>
      </c>
      <c r="C27" s="5">
        <f>1.6244*21-8.4742</f>
        <v>25.638200000000001</v>
      </c>
      <c r="D27" s="6">
        <f>2.4591*21-20.559</f>
        <v>31.082099999999993</v>
      </c>
      <c r="E27" s="6">
        <f>0.0534*21*2.61+3.3204</f>
        <v>6.2472539999999999</v>
      </c>
      <c r="F27" s="6">
        <f>[1]CFL!$J$10</f>
        <v>7.3827083333333343</v>
      </c>
      <c r="G27" s="13">
        <f t="shared" si="0"/>
        <v>16.294737833333333</v>
      </c>
      <c r="H27" s="7">
        <f t="shared" si="1"/>
        <v>9.3434621666666686</v>
      </c>
    </row>
    <row r="28" spans="2:8" x14ac:dyDescent="0.4">
      <c r="B28" s="4" t="s">
        <v>222</v>
      </c>
      <c r="C28" s="5">
        <f>1.6244*22-8.4742</f>
        <v>27.262600000000003</v>
      </c>
      <c r="D28" s="6">
        <f>2.4591*22-20.559</f>
        <v>33.541199999999989</v>
      </c>
      <c r="E28" s="6">
        <f>0.0534*22*2.61+3.3204</f>
        <v>6.386628</v>
      </c>
      <c r="F28" s="6">
        <f>[1]CFL!$J$10</f>
        <v>7.3827083333333343</v>
      </c>
      <c r="G28" s="13">
        <f t="shared" si="0"/>
        <v>17.348064833333328</v>
      </c>
      <c r="H28" s="7">
        <f t="shared" si="1"/>
        <v>9.9145351666666741</v>
      </c>
    </row>
    <row r="29" spans="2:8" x14ac:dyDescent="0.4">
      <c r="B29" s="4" t="s">
        <v>223</v>
      </c>
      <c r="C29" s="5">
        <f>1.6244*23-8.4742</f>
        <v>28.887000000000004</v>
      </c>
      <c r="D29" s="6">
        <f>2.4591*23-20.559</f>
        <v>36.000299999999996</v>
      </c>
      <c r="E29" s="6">
        <f>0.0534*23*2.61+3.3204</f>
        <v>6.5260020000000001</v>
      </c>
      <c r="F29" s="6">
        <f>[1]CFL!$J$10</f>
        <v>7.3827083333333343</v>
      </c>
      <c r="G29" s="13">
        <f t="shared" si="0"/>
        <v>18.401391833333332</v>
      </c>
      <c r="H29" s="7">
        <f t="shared" si="1"/>
        <v>10.485608166666673</v>
      </c>
    </row>
    <row r="30" spans="2:8" x14ac:dyDescent="0.4">
      <c r="B30" s="4" t="s">
        <v>224</v>
      </c>
      <c r="C30" s="5">
        <f>1.6244*24-8.4742</f>
        <v>30.511400000000005</v>
      </c>
      <c r="D30" s="6">
        <f>2.4591*24-20.559</f>
        <v>38.459400000000002</v>
      </c>
      <c r="E30" s="6">
        <f>0.0534*24*2.61+3.3204</f>
        <v>6.6653760000000002</v>
      </c>
      <c r="F30" s="6">
        <f>[1]CFL!$J$10</f>
        <v>7.3827083333333343</v>
      </c>
      <c r="G30" s="13">
        <f t="shared" si="0"/>
        <v>19.454718833333338</v>
      </c>
      <c r="H30" s="7">
        <f t="shared" si="1"/>
        <v>11.056681166666667</v>
      </c>
    </row>
    <row r="31" spans="2:8" x14ac:dyDescent="0.4">
      <c r="B31" s="4" t="s">
        <v>225</v>
      </c>
      <c r="C31" s="5">
        <f>1.6244*25-8.4742</f>
        <v>32.135800000000003</v>
      </c>
      <c r="D31" s="6">
        <f>2.4591*25-20.559</f>
        <v>40.918499999999995</v>
      </c>
      <c r="E31" s="6">
        <f>0.0534*25*2.61+3.3204</f>
        <v>6.8047499999999994</v>
      </c>
      <c r="F31" s="6">
        <f>[1]CFL!$J$10</f>
        <v>7.3827083333333343</v>
      </c>
      <c r="G31" s="13">
        <f t="shared" si="0"/>
        <v>20.508045833333334</v>
      </c>
      <c r="H31" s="7">
        <f t="shared" si="1"/>
        <v>11.627754166666669</v>
      </c>
    </row>
    <row r="32" spans="2:8" x14ac:dyDescent="0.4">
      <c r="B32" s="4" t="s">
        <v>226</v>
      </c>
      <c r="C32" s="5">
        <f>1.6244*26-8.4742</f>
        <v>33.760199999999998</v>
      </c>
      <c r="D32" s="6">
        <f>2.4591*26-20.559</f>
        <v>43.377600000000001</v>
      </c>
      <c r="E32" s="6">
        <f>0.0534*26*2.61+3.3204</f>
        <v>6.9441240000000004</v>
      </c>
      <c r="F32" s="6">
        <f>[1]CFL!$J$10</f>
        <v>7.3827083333333343</v>
      </c>
      <c r="G32" s="13">
        <f t="shared" si="0"/>
        <v>21.561372833333337</v>
      </c>
      <c r="H32" s="7">
        <f t="shared" si="1"/>
        <v>12.198827166666661</v>
      </c>
    </row>
    <row r="33" spans="2:8" x14ac:dyDescent="0.4">
      <c r="B33" s="4" t="s">
        <v>227</v>
      </c>
      <c r="C33" s="5">
        <f>1.6244*27-8.4742</f>
        <v>35.384600000000006</v>
      </c>
      <c r="D33" s="6">
        <f>2.4591*27-20.559</f>
        <v>45.836699999999993</v>
      </c>
      <c r="E33" s="12">
        <f>0.0534*27*2.61+3.3204</f>
        <v>7.0834980000000005</v>
      </c>
      <c r="F33" s="6">
        <f>[1]CFL!$J$10</f>
        <v>7.3827083333333343</v>
      </c>
      <c r="G33" s="13">
        <f t="shared" si="0"/>
        <v>22.614699833333333</v>
      </c>
      <c r="H33" s="7">
        <f t="shared" si="1"/>
        <v>12.769900166666673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28"/>
  <sheetViews>
    <sheetView workbookViewId="0">
      <selection activeCell="F8" sqref="F8:F22"/>
    </sheetView>
  </sheetViews>
  <sheetFormatPr defaultRowHeight="14.6" x14ac:dyDescent="0.4"/>
  <cols>
    <col min="5" max="5" width="66.3046875" customWidth="1"/>
    <col min="8" max="8" width="12.23046875" bestFit="1" customWidth="1"/>
    <col min="9" max="9" width="17.4609375" bestFit="1" customWidth="1"/>
    <col min="10" max="10" width="24.53515625" bestFit="1" customWidth="1"/>
    <col min="11" max="11" width="13.07421875" bestFit="1" customWidth="1"/>
    <col min="12" max="12" width="21.69140625" customWidth="1"/>
    <col min="13" max="13" width="8.53515625" customWidth="1"/>
    <col min="14" max="14" width="8.69140625" customWidth="1"/>
    <col min="15" max="15" width="16.69140625" bestFit="1" customWidth="1"/>
    <col min="16" max="16" width="13.23046875" bestFit="1" customWidth="1"/>
    <col min="17" max="17" width="5.53515625" customWidth="1"/>
    <col min="18" max="18" width="25.765625" bestFit="1" customWidth="1"/>
    <col min="19" max="19" width="18.53515625" bestFit="1" customWidth="1"/>
    <col min="20" max="20" width="10" bestFit="1" customWidth="1"/>
    <col min="21" max="21" width="5.84375" customWidth="1"/>
    <col min="22" max="22" width="13.53515625" bestFit="1" customWidth="1"/>
    <col min="23" max="23" width="12.69140625" bestFit="1" customWidth="1"/>
    <col min="24" max="24" width="28.07421875" bestFit="1" customWidth="1"/>
    <col min="25" max="25" width="11.4609375" bestFit="1" customWidth="1"/>
    <col min="26" max="26" width="9" bestFit="1" customWidth="1"/>
    <col min="27" max="27" width="13.84375" bestFit="1" customWidth="1"/>
    <col min="28" max="28" width="11" bestFit="1" customWidth="1"/>
    <col min="29" max="29" width="28.07421875" bestFit="1" customWidth="1"/>
    <col min="30" max="30" width="24.4609375" bestFit="1" customWidth="1"/>
    <col min="31" max="31" width="37.07421875" bestFit="1" customWidth="1"/>
    <col min="32" max="32" width="21.69140625" customWidth="1"/>
    <col min="33" max="33" width="43.23046875" bestFit="1" customWidth="1"/>
    <col min="34" max="34" width="5.765625" customWidth="1"/>
    <col min="35" max="35" width="30.765625" bestFit="1" customWidth="1"/>
    <col min="36" max="37" width="7.69140625" customWidth="1"/>
    <col min="38" max="38" width="17.3046875" bestFit="1" customWidth="1"/>
    <col min="39" max="39" width="7.3046875" customWidth="1"/>
    <col min="40" max="40" width="4.765625" customWidth="1"/>
    <col min="41" max="41" width="4" customWidth="1"/>
    <col min="42" max="42" width="6.3046875" customWidth="1"/>
    <col min="43" max="43" width="5.53515625" customWidth="1"/>
    <col min="44" max="44" width="28.07421875" bestFit="1" customWidth="1"/>
    <col min="45" max="45" width="4.07421875" customWidth="1"/>
    <col min="46" max="46" width="16.23046875" bestFit="1" customWidth="1"/>
    <col min="47" max="47" width="5.53515625" customWidth="1"/>
    <col min="48" max="48" width="17.23046875" bestFit="1" customWidth="1"/>
    <col min="49" max="49" width="5.23046875" customWidth="1"/>
    <col min="50" max="50" width="18.53515625" customWidth="1"/>
    <col min="51" max="51" width="5.23046875" customWidth="1"/>
    <col min="52" max="52" width="16.4609375" bestFit="1" customWidth="1"/>
    <col min="53" max="53" width="11.53515625" bestFit="1" customWidth="1"/>
    <col min="54" max="54" width="14.07421875" customWidth="1"/>
    <col min="55" max="55" width="30.84375" bestFit="1" customWidth="1"/>
    <col min="56" max="56" width="80.84375" bestFit="1" customWidth="1"/>
    <col min="57" max="57" width="17" customWidth="1"/>
    <col min="58" max="58" width="15" customWidth="1"/>
    <col min="59" max="59" width="16" bestFit="1" customWidth="1"/>
    <col min="60" max="60" width="9.69140625" customWidth="1"/>
    <col min="61" max="61" width="15.69140625" bestFit="1" customWidth="1"/>
    <col min="62" max="62" width="13.23046875" bestFit="1" customWidth="1"/>
    <col min="63" max="63" width="16.53515625" customWidth="1"/>
    <col min="64" max="64" width="5.4609375" customWidth="1"/>
    <col min="65" max="65" width="5.84375" bestFit="1" customWidth="1"/>
    <col min="66" max="66" width="6.53515625" bestFit="1" customWidth="1"/>
    <col min="67" max="67" width="23.84375" bestFit="1" customWidth="1"/>
    <col min="68" max="68" width="12" customWidth="1"/>
    <col min="69" max="70" width="14.23046875" bestFit="1" customWidth="1"/>
    <col min="71" max="71" width="42.07421875" bestFit="1" customWidth="1"/>
    <col min="72" max="72" width="18.84375" bestFit="1" customWidth="1"/>
    <col min="73" max="74" width="18.69140625" bestFit="1" customWidth="1"/>
    <col min="75" max="75" width="19.84375" bestFit="1" customWidth="1"/>
    <col min="76" max="76" width="5.765625" customWidth="1"/>
    <col min="77" max="77" width="21.4609375" bestFit="1" customWidth="1"/>
    <col min="78" max="78" width="6" bestFit="1" customWidth="1"/>
    <col min="79" max="79" width="21.4609375" bestFit="1" customWidth="1"/>
    <col min="80" max="80" width="3.765625" bestFit="1" customWidth="1"/>
    <col min="81" max="81" width="19.3046875" customWidth="1"/>
    <col min="82" max="82" width="5.23046875" customWidth="1"/>
    <col min="83" max="83" width="21.53515625" customWidth="1"/>
    <col min="84" max="84" width="5.4609375" customWidth="1"/>
    <col min="85" max="85" width="21.69140625" customWidth="1"/>
    <col min="86" max="86" width="6.3046875" customWidth="1"/>
    <col min="87" max="87" width="46.07421875" bestFit="1" customWidth="1"/>
    <col min="88" max="88" width="21.765625" bestFit="1" customWidth="1"/>
    <col min="89" max="89" width="46.07421875" bestFit="1" customWidth="1"/>
    <col min="90" max="90" width="21.765625" bestFit="1" customWidth="1"/>
    <col min="91" max="91" width="39.53515625" bestFit="1" customWidth="1"/>
    <col min="92" max="92" width="22.4609375" bestFit="1" customWidth="1"/>
    <col min="93" max="93" width="20.4609375" bestFit="1" customWidth="1"/>
    <col min="94" max="94" width="3.765625" bestFit="1" customWidth="1"/>
    <col min="95" max="95" width="38.69140625" bestFit="1" customWidth="1"/>
    <col min="96" max="96" width="22.4609375" bestFit="1" customWidth="1"/>
  </cols>
  <sheetData>
    <row r="1" spans="1:94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I1" t="s">
        <v>139</v>
      </c>
      <c r="K1" t="s">
        <v>141</v>
      </c>
      <c r="M1" t="s">
        <v>142</v>
      </c>
      <c r="P1" t="s">
        <v>143</v>
      </c>
      <c r="T1" t="s">
        <v>129</v>
      </c>
      <c r="W1" t="s">
        <v>145</v>
      </c>
      <c r="Y1" t="s">
        <v>146</v>
      </c>
      <c r="AA1" t="s">
        <v>147</v>
      </c>
      <c r="AC1" t="s">
        <v>148</v>
      </c>
      <c r="AE1" t="s">
        <v>149</v>
      </c>
      <c r="AG1" t="s">
        <v>151</v>
      </c>
      <c r="AJ1" t="s">
        <v>152</v>
      </c>
      <c r="AM1" t="s">
        <v>153</v>
      </c>
      <c r="AS1" t="s">
        <v>154</v>
      </c>
      <c r="AU1" t="s">
        <v>125</v>
      </c>
      <c r="AW1" t="s">
        <v>126</v>
      </c>
      <c r="AY1" t="s">
        <v>127</v>
      </c>
      <c r="BA1" t="s">
        <v>81</v>
      </c>
      <c r="BC1" t="s">
        <v>135</v>
      </c>
      <c r="BF1" t="s">
        <v>94</v>
      </c>
      <c r="BH1" t="s">
        <v>95</v>
      </c>
      <c r="BJ1" t="s">
        <v>96</v>
      </c>
      <c r="BL1" t="s">
        <v>98</v>
      </c>
      <c r="BN1" t="s">
        <v>99</v>
      </c>
      <c r="BP1" t="s">
        <v>101</v>
      </c>
      <c r="BR1" t="s">
        <v>102</v>
      </c>
      <c r="BT1" t="s">
        <v>103</v>
      </c>
      <c r="BV1" t="s">
        <v>105</v>
      </c>
      <c r="BX1" t="s">
        <v>107</v>
      </c>
    </row>
    <row r="2" spans="1:94" x14ac:dyDescent="0.4">
      <c r="A2" t="s">
        <v>61</v>
      </c>
      <c r="B2" t="s">
        <v>8</v>
      </c>
      <c r="D2" t="s">
        <v>62</v>
      </c>
      <c r="E2" t="s">
        <v>63</v>
      </c>
      <c r="F2" s="1">
        <v>34.979999999999997</v>
      </c>
      <c r="G2">
        <v>8.1999999999999993</v>
      </c>
      <c r="H2" t="s">
        <v>168</v>
      </c>
      <c r="I2" t="s">
        <v>119</v>
      </c>
      <c r="J2" t="s">
        <v>169</v>
      </c>
      <c r="K2" t="s">
        <v>178</v>
      </c>
      <c r="L2" t="s">
        <v>179</v>
      </c>
      <c r="M2" t="s">
        <v>180</v>
      </c>
      <c r="O2" t="s">
        <v>120</v>
      </c>
      <c r="Q2" t="s">
        <v>88</v>
      </c>
      <c r="S2" t="s">
        <v>91</v>
      </c>
      <c r="T2" t="s">
        <v>181</v>
      </c>
      <c r="W2" t="s">
        <v>177</v>
      </c>
      <c r="X2" t="s">
        <v>161</v>
      </c>
      <c r="Y2" t="e">
        <f>-Adjustable Soc</f>
        <v>#NAME?</v>
      </c>
      <c r="Z2" t="s">
        <v>88</v>
      </c>
      <c r="AB2">
        <v>6</v>
      </c>
      <c r="AC2" t="s">
        <v>161</v>
      </c>
      <c r="AE2" t="s">
        <v>172</v>
      </c>
      <c r="AF2" t="s">
        <v>161</v>
      </c>
      <c r="AG2" t="s">
        <v>182</v>
      </c>
      <c r="AI2" t="s">
        <v>141</v>
      </c>
      <c r="AK2" t="s">
        <v>124</v>
      </c>
      <c r="AL2" t="s">
        <v>125</v>
      </c>
      <c r="AQ2" t="s">
        <v>80</v>
      </c>
      <c r="AR2" t="s">
        <v>161</v>
      </c>
      <c r="AT2" t="s">
        <v>80</v>
      </c>
      <c r="AV2" t="s">
        <v>80</v>
      </c>
      <c r="AX2" t="s">
        <v>161</v>
      </c>
      <c r="BC2" t="s">
        <v>81</v>
      </c>
      <c r="BD2" t="s">
        <v>183</v>
      </c>
      <c r="BE2" t="s">
        <v>94</v>
      </c>
      <c r="BF2">
        <v>36000</v>
      </c>
      <c r="BG2" t="s">
        <v>95</v>
      </c>
      <c r="BH2" t="s">
        <v>80</v>
      </c>
      <c r="BI2" t="s">
        <v>96</v>
      </c>
      <c r="BJ2" t="s">
        <v>97</v>
      </c>
      <c r="BK2" t="s">
        <v>98</v>
      </c>
      <c r="BL2" t="s">
        <v>80</v>
      </c>
      <c r="BM2" t="s">
        <v>99</v>
      </c>
      <c r="BN2" t="s">
        <v>100</v>
      </c>
      <c r="BO2" t="s">
        <v>129</v>
      </c>
      <c r="BP2">
        <v>3000</v>
      </c>
      <c r="BQ2" t="s">
        <v>101</v>
      </c>
      <c r="BR2" t="s">
        <v>80</v>
      </c>
      <c r="BS2" t="s">
        <v>102</v>
      </c>
      <c r="BT2" t="s">
        <v>88</v>
      </c>
      <c r="BU2" t="s">
        <v>105</v>
      </c>
      <c r="BV2" t="s">
        <v>106</v>
      </c>
      <c r="BW2" t="s">
        <v>107</v>
      </c>
      <c r="BX2" t="s">
        <v>80</v>
      </c>
      <c r="BY2" t="s">
        <v>121</v>
      </c>
      <c r="BZ2" t="s">
        <v>122</v>
      </c>
      <c r="CA2" t="s">
        <v>109</v>
      </c>
      <c r="CB2" t="s">
        <v>88</v>
      </c>
      <c r="CC2" t="s">
        <v>115</v>
      </c>
      <c r="CD2" t="s">
        <v>88</v>
      </c>
      <c r="CE2" t="s">
        <v>123</v>
      </c>
      <c r="CF2" t="s">
        <v>124</v>
      </c>
      <c r="CI2" t="s">
        <v>110</v>
      </c>
      <c r="CJ2" t="s">
        <v>80</v>
      </c>
      <c r="CK2" t="s">
        <v>111</v>
      </c>
      <c r="CL2" t="s">
        <v>80</v>
      </c>
      <c r="CM2" t="s">
        <v>112</v>
      </c>
      <c r="CN2" t="s">
        <v>80</v>
      </c>
      <c r="CO2" t="s">
        <v>113</v>
      </c>
      <c r="CP2" t="s">
        <v>80</v>
      </c>
    </row>
    <row r="3" spans="1:94" x14ac:dyDescent="0.4">
      <c r="A3" t="s">
        <v>39</v>
      </c>
      <c r="B3" t="s">
        <v>8</v>
      </c>
      <c r="D3" t="s">
        <v>40</v>
      </c>
      <c r="E3" t="s">
        <v>41</v>
      </c>
      <c r="F3" s="1">
        <v>16.98</v>
      </c>
      <c r="G3">
        <v>8.5</v>
      </c>
      <c r="H3" t="s">
        <v>139</v>
      </c>
      <c r="I3" t="s">
        <v>174</v>
      </c>
      <c r="J3" t="s">
        <v>141</v>
      </c>
      <c r="K3" t="s">
        <v>136</v>
      </c>
      <c r="L3" t="s">
        <v>142</v>
      </c>
      <c r="M3" t="s">
        <v>136</v>
      </c>
      <c r="O3" t="s">
        <v>143</v>
      </c>
      <c r="P3" t="s">
        <v>144</v>
      </c>
      <c r="R3" t="s">
        <v>129</v>
      </c>
      <c r="T3">
        <v>3000</v>
      </c>
      <c r="V3" t="s">
        <v>145</v>
      </c>
      <c r="W3">
        <v>8.5</v>
      </c>
      <c r="X3" t="s">
        <v>146</v>
      </c>
      <c r="Y3">
        <v>45</v>
      </c>
      <c r="Z3" t="s">
        <v>147</v>
      </c>
      <c r="AA3">
        <v>450</v>
      </c>
      <c r="AB3" t="s">
        <v>148</v>
      </c>
      <c r="AC3" t="s">
        <v>80</v>
      </c>
      <c r="AD3" t="s">
        <v>149</v>
      </c>
      <c r="AE3" t="s">
        <v>128</v>
      </c>
      <c r="AF3" t="s">
        <v>151</v>
      </c>
      <c r="AG3" t="s">
        <v>88</v>
      </c>
      <c r="AI3" t="s">
        <v>152</v>
      </c>
      <c r="AJ3">
        <v>3.5</v>
      </c>
      <c r="AL3" t="s">
        <v>153</v>
      </c>
      <c r="AM3">
        <v>4.13</v>
      </c>
      <c r="AR3" t="s">
        <v>154</v>
      </c>
      <c r="AS3">
        <v>1</v>
      </c>
      <c r="AT3" t="s">
        <v>125</v>
      </c>
      <c r="AU3" t="s">
        <v>80</v>
      </c>
      <c r="AV3" t="s">
        <v>126</v>
      </c>
      <c r="AW3" t="s">
        <v>88</v>
      </c>
      <c r="AX3" t="s">
        <v>127</v>
      </c>
      <c r="AY3" t="s">
        <v>88</v>
      </c>
      <c r="AZ3" t="s">
        <v>81</v>
      </c>
      <c r="BA3" t="s">
        <v>122</v>
      </c>
      <c r="BB3" t="s">
        <v>135</v>
      </c>
      <c r="BD3" t="s">
        <v>131</v>
      </c>
      <c r="BE3" t="s">
        <v>94</v>
      </c>
      <c r="BF3">
        <v>35000</v>
      </c>
      <c r="BG3" t="s">
        <v>95</v>
      </c>
      <c r="BH3" t="s">
        <v>88</v>
      </c>
      <c r="BI3" t="s">
        <v>96</v>
      </c>
      <c r="BJ3" t="s">
        <v>97</v>
      </c>
      <c r="BK3" t="s">
        <v>98</v>
      </c>
      <c r="BL3" t="s">
        <v>88</v>
      </c>
      <c r="BM3" t="s">
        <v>99</v>
      </c>
      <c r="BN3" t="s">
        <v>100</v>
      </c>
      <c r="BO3" t="s">
        <v>101</v>
      </c>
      <c r="BP3" t="s">
        <v>80</v>
      </c>
      <c r="BQ3" t="s">
        <v>102</v>
      </c>
      <c r="BR3" t="s">
        <v>88</v>
      </c>
      <c r="BS3" t="s">
        <v>103</v>
      </c>
      <c r="BT3" t="s">
        <v>132</v>
      </c>
      <c r="BU3" t="s">
        <v>105</v>
      </c>
      <c r="BV3" t="s">
        <v>106</v>
      </c>
      <c r="BW3" t="s">
        <v>107</v>
      </c>
      <c r="BX3" t="s">
        <v>80</v>
      </c>
      <c r="BY3" t="s">
        <v>114</v>
      </c>
      <c r="BZ3" t="s">
        <v>88</v>
      </c>
      <c r="CA3" t="s">
        <v>108</v>
      </c>
      <c r="CB3" t="s">
        <v>88</v>
      </c>
      <c r="CE3" t="s">
        <v>109</v>
      </c>
      <c r="CF3" t="s">
        <v>80</v>
      </c>
      <c r="CG3" t="s">
        <v>110</v>
      </c>
      <c r="CH3" t="s">
        <v>80</v>
      </c>
      <c r="CI3" t="s">
        <v>111</v>
      </c>
      <c r="CJ3" t="s">
        <v>80</v>
      </c>
      <c r="CK3" t="s">
        <v>112</v>
      </c>
      <c r="CL3" t="s">
        <v>80</v>
      </c>
      <c r="CM3" t="s">
        <v>113</v>
      </c>
      <c r="CN3" t="s">
        <v>80</v>
      </c>
      <c r="CO3" t="s">
        <v>115</v>
      </c>
      <c r="CP3" t="s">
        <v>80</v>
      </c>
    </row>
    <row r="4" spans="1:94" x14ac:dyDescent="0.4">
      <c r="A4" t="s">
        <v>51</v>
      </c>
      <c r="B4" t="s">
        <v>8</v>
      </c>
      <c r="D4" t="s">
        <v>52</v>
      </c>
      <c r="E4" t="s">
        <v>53</v>
      </c>
      <c r="F4" s="1">
        <v>14.98</v>
      </c>
      <c r="G4">
        <v>8.5</v>
      </c>
      <c r="H4" t="s">
        <v>139</v>
      </c>
      <c r="I4" t="s">
        <v>174</v>
      </c>
      <c r="J4" t="s">
        <v>141</v>
      </c>
      <c r="K4" t="s">
        <v>157</v>
      </c>
      <c r="L4" t="s">
        <v>142</v>
      </c>
      <c r="M4" t="s">
        <v>124</v>
      </c>
      <c r="O4" t="s">
        <v>143</v>
      </c>
      <c r="P4" t="s">
        <v>144</v>
      </c>
      <c r="R4" t="s">
        <v>129</v>
      </c>
      <c r="T4">
        <v>3000</v>
      </c>
      <c r="V4" t="s">
        <v>145</v>
      </c>
      <c r="W4">
        <v>8.5</v>
      </c>
      <c r="X4" t="s">
        <v>146</v>
      </c>
      <c r="Y4">
        <v>45</v>
      </c>
      <c r="Z4" t="s">
        <v>147</v>
      </c>
      <c r="AA4">
        <v>450</v>
      </c>
      <c r="AB4" t="s">
        <v>148</v>
      </c>
      <c r="AC4" t="s">
        <v>80</v>
      </c>
      <c r="AD4" t="s">
        <v>149</v>
      </c>
      <c r="AE4" t="s">
        <v>128</v>
      </c>
      <c r="AF4" t="s">
        <v>151</v>
      </c>
      <c r="AG4" t="s">
        <v>88</v>
      </c>
      <c r="AH4" t="s">
        <v>85</v>
      </c>
      <c r="AI4" t="s">
        <v>152</v>
      </c>
      <c r="AJ4">
        <v>3.5</v>
      </c>
      <c r="AL4" t="s">
        <v>153</v>
      </c>
      <c r="AM4">
        <v>4.13</v>
      </c>
      <c r="AR4" t="s">
        <v>154</v>
      </c>
      <c r="AS4">
        <v>1</v>
      </c>
      <c r="AT4" t="s">
        <v>159</v>
      </c>
      <c r="AU4" t="s">
        <v>80</v>
      </c>
      <c r="AV4" t="s">
        <v>126</v>
      </c>
      <c r="AW4" t="s">
        <v>88</v>
      </c>
      <c r="AX4" t="s">
        <v>127</v>
      </c>
      <c r="AY4" t="s">
        <v>88</v>
      </c>
      <c r="AZ4" t="s">
        <v>81</v>
      </c>
      <c r="BA4" t="s">
        <v>122</v>
      </c>
      <c r="BB4" t="s">
        <v>135</v>
      </c>
      <c r="BD4" t="s">
        <v>131</v>
      </c>
      <c r="BE4" t="s">
        <v>94</v>
      </c>
      <c r="BF4">
        <v>35000</v>
      </c>
      <c r="BG4" t="s">
        <v>95</v>
      </c>
      <c r="BH4" t="s">
        <v>88</v>
      </c>
      <c r="BI4" t="s">
        <v>96</v>
      </c>
      <c r="BJ4" t="s">
        <v>97</v>
      </c>
      <c r="BK4" t="s">
        <v>98</v>
      </c>
      <c r="BL4" t="s">
        <v>88</v>
      </c>
      <c r="BM4" t="s">
        <v>99</v>
      </c>
      <c r="BN4" t="s">
        <v>100</v>
      </c>
      <c r="BO4" t="s">
        <v>101</v>
      </c>
      <c r="BP4" t="s">
        <v>80</v>
      </c>
      <c r="BQ4" t="s">
        <v>102</v>
      </c>
      <c r="BR4" t="s">
        <v>88</v>
      </c>
      <c r="BS4" t="s">
        <v>103</v>
      </c>
      <c r="BT4" t="s">
        <v>132</v>
      </c>
      <c r="BU4" t="s">
        <v>105</v>
      </c>
      <c r="BV4" t="s">
        <v>106</v>
      </c>
      <c r="BW4" t="s">
        <v>107</v>
      </c>
      <c r="BX4" t="s">
        <v>80</v>
      </c>
      <c r="BY4" t="s">
        <v>114</v>
      </c>
      <c r="BZ4" t="s">
        <v>88</v>
      </c>
      <c r="CA4" t="s">
        <v>108</v>
      </c>
      <c r="CB4" t="s">
        <v>88</v>
      </c>
      <c r="CE4" t="s">
        <v>109</v>
      </c>
      <c r="CF4" t="s">
        <v>80</v>
      </c>
      <c r="CG4" t="s">
        <v>110</v>
      </c>
      <c r="CH4" t="s">
        <v>80</v>
      </c>
      <c r="CI4" t="s">
        <v>111</v>
      </c>
      <c r="CJ4" t="s">
        <v>80</v>
      </c>
      <c r="CK4" t="s">
        <v>112</v>
      </c>
      <c r="CL4" t="s">
        <v>80</v>
      </c>
      <c r="CM4" t="s">
        <v>113</v>
      </c>
      <c r="CN4" t="s">
        <v>80</v>
      </c>
      <c r="CO4" t="s">
        <v>115</v>
      </c>
      <c r="CP4" t="s">
        <v>80</v>
      </c>
    </row>
    <row r="5" spans="1:94" x14ac:dyDescent="0.4">
      <c r="A5" t="s">
        <v>57</v>
      </c>
      <c r="B5" t="s">
        <v>8</v>
      </c>
      <c r="D5" t="s">
        <v>58</v>
      </c>
      <c r="E5" t="s">
        <v>41</v>
      </c>
      <c r="F5" s="1">
        <v>18.98</v>
      </c>
      <c r="G5">
        <v>8.5</v>
      </c>
      <c r="H5" t="s">
        <v>139</v>
      </c>
      <c r="I5" t="s">
        <v>174</v>
      </c>
      <c r="J5" t="s">
        <v>141</v>
      </c>
      <c r="K5" t="s">
        <v>136</v>
      </c>
      <c r="L5" t="s">
        <v>142</v>
      </c>
      <c r="M5" t="s">
        <v>136</v>
      </c>
      <c r="O5" t="s">
        <v>143</v>
      </c>
      <c r="P5" t="s">
        <v>144</v>
      </c>
      <c r="R5" t="s">
        <v>129</v>
      </c>
      <c r="T5">
        <v>3000</v>
      </c>
      <c r="V5" t="s">
        <v>145</v>
      </c>
      <c r="W5">
        <v>8.5</v>
      </c>
      <c r="X5" t="s">
        <v>146</v>
      </c>
      <c r="Y5">
        <v>45</v>
      </c>
      <c r="Z5" t="s">
        <v>147</v>
      </c>
      <c r="AA5">
        <v>450</v>
      </c>
      <c r="AB5" t="s">
        <v>148</v>
      </c>
      <c r="AC5" t="s">
        <v>80</v>
      </c>
      <c r="AD5" t="s">
        <v>149</v>
      </c>
      <c r="AE5" t="s">
        <v>128</v>
      </c>
      <c r="AF5" t="s">
        <v>151</v>
      </c>
      <c r="AG5" t="s">
        <v>88</v>
      </c>
      <c r="AI5" t="s">
        <v>152</v>
      </c>
      <c r="AJ5">
        <v>3.5</v>
      </c>
      <c r="AL5" t="s">
        <v>153</v>
      </c>
      <c r="AM5">
        <v>4.13</v>
      </c>
      <c r="AR5" t="s">
        <v>154</v>
      </c>
      <c r="AS5">
        <v>1</v>
      </c>
      <c r="AT5" t="s">
        <v>125</v>
      </c>
      <c r="AU5" t="s">
        <v>80</v>
      </c>
      <c r="AV5" t="s">
        <v>126</v>
      </c>
      <c r="AW5" t="s">
        <v>88</v>
      </c>
      <c r="AX5" t="s">
        <v>127</v>
      </c>
      <c r="AY5" t="s">
        <v>88</v>
      </c>
      <c r="AZ5" t="s">
        <v>81</v>
      </c>
      <c r="BA5" t="s">
        <v>122</v>
      </c>
      <c r="BB5" t="s">
        <v>135</v>
      </c>
      <c r="BD5" t="s">
        <v>131</v>
      </c>
      <c r="BE5" t="s">
        <v>94</v>
      </c>
      <c r="BF5">
        <v>35000</v>
      </c>
      <c r="BG5" t="s">
        <v>95</v>
      </c>
      <c r="BH5" t="s">
        <v>88</v>
      </c>
      <c r="BI5" t="s">
        <v>96</v>
      </c>
      <c r="BJ5" t="s">
        <v>97</v>
      </c>
      <c r="BK5" t="s">
        <v>98</v>
      </c>
      <c r="BL5" t="s">
        <v>88</v>
      </c>
      <c r="BM5" t="s">
        <v>99</v>
      </c>
      <c r="BN5" t="s">
        <v>100</v>
      </c>
      <c r="BO5" t="s">
        <v>101</v>
      </c>
      <c r="BP5" t="s">
        <v>80</v>
      </c>
      <c r="BQ5" t="s">
        <v>102</v>
      </c>
      <c r="BR5" t="s">
        <v>80</v>
      </c>
      <c r="BS5" t="s">
        <v>103</v>
      </c>
      <c r="BT5" t="s">
        <v>132</v>
      </c>
      <c r="BU5" t="s">
        <v>105</v>
      </c>
      <c r="BV5" t="s">
        <v>106</v>
      </c>
      <c r="BW5" t="s">
        <v>107</v>
      </c>
      <c r="BX5" t="s">
        <v>80</v>
      </c>
      <c r="BY5" t="s">
        <v>114</v>
      </c>
      <c r="BZ5" t="s">
        <v>88</v>
      </c>
      <c r="CA5" t="s">
        <v>108</v>
      </c>
      <c r="CB5" t="s">
        <v>88</v>
      </c>
      <c r="CE5" t="s">
        <v>109</v>
      </c>
      <c r="CF5" t="s">
        <v>80</v>
      </c>
      <c r="CG5" t="s">
        <v>110</v>
      </c>
      <c r="CH5" t="s">
        <v>80</v>
      </c>
      <c r="CI5" t="s">
        <v>111</v>
      </c>
      <c r="CJ5" t="s">
        <v>80</v>
      </c>
      <c r="CK5" t="s">
        <v>112</v>
      </c>
      <c r="CL5" t="s">
        <v>80</v>
      </c>
      <c r="CM5" t="s">
        <v>113</v>
      </c>
      <c r="CN5" t="s">
        <v>80</v>
      </c>
      <c r="CO5" t="s">
        <v>115</v>
      </c>
      <c r="CP5" t="s">
        <v>80</v>
      </c>
    </row>
    <row r="6" spans="1:94" x14ac:dyDescent="0.4">
      <c r="A6" t="s">
        <v>26</v>
      </c>
      <c r="B6" t="s">
        <v>8</v>
      </c>
      <c r="D6" t="s">
        <v>27</v>
      </c>
      <c r="E6" t="s">
        <v>16</v>
      </c>
      <c r="F6" s="1">
        <v>24.98</v>
      </c>
      <c r="G6">
        <v>9</v>
      </c>
      <c r="H6" t="s">
        <v>139</v>
      </c>
      <c r="I6" t="s">
        <v>140</v>
      </c>
      <c r="J6" t="s">
        <v>141</v>
      </c>
      <c r="K6" t="s">
        <v>124</v>
      </c>
      <c r="L6" t="s">
        <v>142</v>
      </c>
      <c r="M6" t="s">
        <v>124</v>
      </c>
      <c r="O6" t="s">
        <v>143</v>
      </c>
      <c r="P6" t="s">
        <v>156</v>
      </c>
      <c r="R6" t="s">
        <v>129</v>
      </c>
      <c r="T6">
        <v>3500</v>
      </c>
      <c r="V6" t="s">
        <v>145</v>
      </c>
      <c r="W6">
        <v>9</v>
      </c>
      <c r="X6" t="s">
        <v>146</v>
      </c>
      <c r="Y6">
        <v>65</v>
      </c>
      <c r="Z6" t="s">
        <v>147</v>
      </c>
      <c r="AA6">
        <v>647</v>
      </c>
      <c r="AB6" t="s">
        <v>148</v>
      </c>
      <c r="AC6" t="s">
        <v>80</v>
      </c>
      <c r="AD6" t="s">
        <v>149</v>
      </c>
      <c r="AE6" t="s">
        <v>128</v>
      </c>
      <c r="AF6" t="s">
        <v>151</v>
      </c>
      <c r="AG6" t="s">
        <v>88</v>
      </c>
      <c r="AI6" t="s">
        <v>152</v>
      </c>
      <c r="AJ6">
        <v>3.43</v>
      </c>
      <c r="AL6" t="s">
        <v>153</v>
      </c>
      <c r="AM6">
        <v>7.25</v>
      </c>
      <c r="AR6" t="s">
        <v>154</v>
      </c>
      <c r="AS6">
        <v>1</v>
      </c>
      <c r="AT6" t="s">
        <v>159</v>
      </c>
      <c r="AU6" t="s">
        <v>80</v>
      </c>
      <c r="AV6" t="s">
        <v>126</v>
      </c>
      <c r="AW6" t="s">
        <v>88</v>
      </c>
      <c r="AX6" t="s">
        <v>127</v>
      </c>
      <c r="AY6" t="s">
        <v>88</v>
      </c>
      <c r="AZ6" t="s">
        <v>81</v>
      </c>
      <c r="BA6" t="s">
        <v>122</v>
      </c>
      <c r="BB6" t="s">
        <v>135</v>
      </c>
      <c r="BD6" t="s">
        <v>93</v>
      </c>
      <c r="BE6" t="s">
        <v>94</v>
      </c>
      <c r="BF6">
        <v>50000</v>
      </c>
      <c r="BG6" t="s">
        <v>95</v>
      </c>
      <c r="BH6" t="s">
        <v>80</v>
      </c>
      <c r="BI6" t="s">
        <v>96</v>
      </c>
      <c r="BJ6" t="s">
        <v>116</v>
      </c>
      <c r="BK6" t="s">
        <v>98</v>
      </c>
      <c r="BL6" t="s">
        <v>88</v>
      </c>
      <c r="BM6" t="s">
        <v>99</v>
      </c>
      <c r="BN6" t="s">
        <v>100</v>
      </c>
      <c r="BO6" t="s">
        <v>101</v>
      </c>
      <c r="BP6" t="s">
        <v>80</v>
      </c>
      <c r="BQ6" t="s">
        <v>102</v>
      </c>
      <c r="BR6" t="s">
        <v>88</v>
      </c>
      <c r="BS6" t="s">
        <v>103</v>
      </c>
      <c r="BT6" t="s">
        <v>104</v>
      </c>
      <c r="BU6" t="s">
        <v>105</v>
      </c>
      <c r="BV6" t="s">
        <v>106</v>
      </c>
      <c r="BW6" t="s">
        <v>107</v>
      </c>
      <c r="BX6" t="s">
        <v>80</v>
      </c>
      <c r="BY6" t="s">
        <v>114</v>
      </c>
      <c r="BZ6" t="s">
        <v>88</v>
      </c>
      <c r="CA6" t="s">
        <v>115</v>
      </c>
      <c r="CB6" t="s">
        <v>88</v>
      </c>
      <c r="CC6" t="s">
        <v>108</v>
      </c>
      <c r="CD6" t="s">
        <v>88</v>
      </c>
      <c r="CG6" t="s">
        <v>109</v>
      </c>
      <c r="CH6" t="s">
        <v>80</v>
      </c>
      <c r="CI6" t="s">
        <v>110</v>
      </c>
      <c r="CJ6" t="s">
        <v>80</v>
      </c>
      <c r="CK6" t="s">
        <v>111</v>
      </c>
      <c r="CL6" t="s">
        <v>80</v>
      </c>
      <c r="CM6" t="s">
        <v>112</v>
      </c>
      <c r="CN6" t="s">
        <v>80</v>
      </c>
      <c r="CO6" t="s">
        <v>113</v>
      </c>
      <c r="CP6" t="s">
        <v>80</v>
      </c>
    </row>
    <row r="7" spans="1:94" x14ac:dyDescent="0.4">
      <c r="A7" t="s">
        <v>36</v>
      </c>
      <c r="B7" t="s">
        <v>8</v>
      </c>
      <c r="D7" t="s">
        <v>37</v>
      </c>
      <c r="E7" t="s">
        <v>38</v>
      </c>
      <c r="F7" s="1">
        <v>17.079999999999998</v>
      </c>
      <c r="G7">
        <v>9</v>
      </c>
      <c r="H7" t="s">
        <v>139</v>
      </c>
      <c r="I7" t="s">
        <v>140</v>
      </c>
      <c r="J7" t="s">
        <v>141</v>
      </c>
      <c r="K7" t="s">
        <v>164</v>
      </c>
      <c r="L7" t="s">
        <v>142</v>
      </c>
      <c r="M7" t="s">
        <v>124</v>
      </c>
      <c r="O7" t="s">
        <v>143</v>
      </c>
      <c r="P7" t="s">
        <v>158</v>
      </c>
      <c r="R7" t="s">
        <v>129</v>
      </c>
      <c r="T7">
        <v>2700</v>
      </c>
      <c r="V7" t="s">
        <v>145</v>
      </c>
      <c r="W7">
        <v>9</v>
      </c>
      <c r="X7" t="s">
        <v>146</v>
      </c>
      <c r="Y7">
        <v>50</v>
      </c>
      <c r="Z7" t="s">
        <v>147</v>
      </c>
      <c r="AA7">
        <v>600</v>
      </c>
      <c r="AB7" t="s">
        <v>148</v>
      </c>
      <c r="AC7" t="s">
        <v>80</v>
      </c>
      <c r="AD7" t="s">
        <v>149</v>
      </c>
      <c r="AE7" t="s">
        <v>150</v>
      </c>
      <c r="AF7" t="s">
        <v>151</v>
      </c>
      <c r="AI7" t="s">
        <v>152</v>
      </c>
      <c r="AK7">
        <v>3.2</v>
      </c>
      <c r="AL7" t="s">
        <v>153</v>
      </c>
      <c r="AP7">
        <v>5.04</v>
      </c>
      <c r="AR7" t="s">
        <v>154</v>
      </c>
      <c r="AS7">
        <v>1</v>
      </c>
      <c r="AT7" t="s">
        <v>125</v>
      </c>
      <c r="AU7" t="s">
        <v>80</v>
      </c>
      <c r="AV7" t="s">
        <v>126</v>
      </c>
      <c r="AW7" t="s">
        <v>88</v>
      </c>
      <c r="AX7" t="s">
        <v>127</v>
      </c>
      <c r="AY7" t="s">
        <v>80</v>
      </c>
      <c r="AZ7" t="s">
        <v>89</v>
      </c>
      <c r="BA7" t="s">
        <v>165</v>
      </c>
      <c r="BB7" t="s">
        <v>90</v>
      </c>
      <c r="BC7" t="s">
        <v>162</v>
      </c>
      <c r="BD7" t="s">
        <v>93</v>
      </c>
      <c r="BE7" t="s">
        <v>94</v>
      </c>
      <c r="BF7">
        <v>50000</v>
      </c>
      <c r="BG7" t="s">
        <v>95</v>
      </c>
      <c r="BH7" t="s">
        <v>88</v>
      </c>
      <c r="BI7" t="s">
        <v>96</v>
      </c>
      <c r="BJ7" t="s">
        <v>97</v>
      </c>
      <c r="BK7" t="s">
        <v>98</v>
      </c>
      <c r="BL7" t="s">
        <v>80</v>
      </c>
      <c r="BM7" t="s">
        <v>99</v>
      </c>
      <c r="BN7" t="s">
        <v>100</v>
      </c>
      <c r="BO7" t="s">
        <v>101</v>
      </c>
      <c r="BP7" t="s">
        <v>80</v>
      </c>
      <c r="BQ7" t="s">
        <v>102</v>
      </c>
      <c r="BR7" t="s">
        <v>88</v>
      </c>
      <c r="BS7" t="s">
        <v>103</v>
      </c>
      <c r="BT7" t="s">
        <v>119</v>
      </c>
      <c r="BU7" t="s">
        <v>105</v>
      </c>
      <c r="BV7" t="s">
        <v>106</v>
      </c>
      <c r="BW7" t="s">
        <v>107</v>
      </c>
      <c r="BX7" t="s">
        <v>80</v>
      </c>
      <c r="BY7" t="s">
        <v>114</v>
      </c>
      <c r="BZ7" t="s">
        <v>88</v>
      </c>
      <c r="CA7" t="s">
        <v>115</v>
      </c>
      <c r="CB7" t="s">
        <v>88</v>
      </c>
      <c r="CC7" t="s">
        <v>108</v>
      </c>
      <c r="CD7" t="s">
        <v>88</v>
      </c>
      <c r="CG7" t="s">
        <v>109</v>
      </c>
      <c r="CH7" t="s">
        <v>80</v>
      </c>
      <c r="CI7" t="s">
        <v>110</v>
      </c>
      <c r="CJ7" t="s">
        <v>80</v>
      </c>
      <c r="CK7" t="s">
        <v>111</v>
      </c>
      <c r="CL7" t="s">
        <v>80</v>
      </c>
      <c r="CM7" t="s">
        <v>112</v>
      </c>
      <c r="CN7" t="s">
        <v>80</v>
      </c>
      <c r="CO7" t="s">
        <v>113</v>
      </c>
      <c r="CP7" t="s">
        <v>80</v>
      </c>
    </row>
    <row r="8" spans="1:94" x14ac:dyDescent="0.4">
      <c r="A8" t="s">
        <v>14</v>
      </c>
      <c r="B8" t="s">
        <v>8</v>
      </c>
      <c r="D8" t="s">
        <v>15</v>
      </c>
      <c r="E8" t="s">
        <v>16</v>
      </c>
      <c r="F8" s="1">
        <v>39.39</v>
      </c>
      <c r="G8">
        <v>10</v>
      </c>
      <c r="H8" t="s">
        <v>139</v>
      </c>
      <c r="I8" t="s">
        <v>140</v>
      </c>
      <c r="J8" t="s">
        <v>141</v>
      </c>
      <c r="K8" t="s">
        <v>124</v>
      </c>
      <c r="L8" t="s">
        <v>142</v>
      </c>
      <c r="M8" t="s">
        <v>124</v>
      </c>
      <c r="O8" t="s">
        <v>143</v>
      </c>
      <c r="P8" t="s">
        <v>158</v>
      </c>
      <c r="R8" t="s">
        <v>129</v>
      </c>
      <c r="T8">
        <v>3000</v>
      </c>
      <c r="V8" t="s">
        <v>145</v>
      </c>
      <c r="W8">
        <v>10</v>
      </c>
      <c r="X8" t="s">
        <v>146</v>
      </c>
      <c r="Y8">
        <v>65</v>
      </c>
      <c r="Z8" t="s">
        <v>147</v>
      </c>
      <c r="AA8">
        <v>670</v>
      </c>
      <c r="AB8" t="s">
        <v>148</v>
      </c>
      <c r="AC8" t="s">
        <v>80</v>
      </c>
      <c r="AD8" t="s">
        <v>149</v>
      </c>
      <c r="AE8" t="s">
        <v>128</v>
      </c>
      <c r="AF8" t="s">
        <v>151</v>
      </c>
      <c r="AG8" t="s">
        <v>80</v>
      </c>
      <c r="AI8" t="s">
        <v>152</v>
      </c>
      <c r="AJ8">
        <v>3.43</v>
      </c>
      <c r="AL8" t="s">
        <v>153</v>
      </c>
      <c r="AM8">
        <v>7.25</v>
      </c>
      <c r="AR8" t="s">
        <v>154</v>
      </c>
      <c r="AS8">
        <v>1</v>
      </c>
      <c r="AT8" t="s">
        <v>159</v>
      </c>
      <c r="AU8" t="s">
        <v>80</v>
      </c>
      <c r="AV8" t="s">
        <v>126</v>
      </c>
      <c r="AW8" t="s">
        <v>88</v>
      </c>
      <c r="AX8" t="s">
        <v>127</v>
      </c>
      <c r="AY8" t="s">
        <v>88</v>
      </c>
      <c r="AZ8" t="s">
        <v>81</v>
      </c>
      <c r="BA8" t="s">
        <v>122</v>
      </c>
      <c r="BB8" t="s">
        <v>135</v>
      </c>
      <c r="BD8" t="s">
        <v>93</v>
      </c>
      <c r="BE8" t="s">
        <v>94</v>
      </c>
      <c r="BF8">
        <v>50000</v>
      </c>
      <c r="BG8" t="s">
        <v>95</v>
      </c>
      <c r="BH8" t="s">
        <v>80</v>
      </c>
      <c r="BI8" t="s">
        <v>96</v>
      </c>
      <c r="BJ8" t="s">
        <v>116</v>
      </c>
      <c r="BK8" t="s">
        <v>98</v>
      </c>
      <c r="BL8" t="s">
        <v>80</v>
      </c>
      <c r="BM8" t="s">
        <v>99</v>
      </c>
      <c r="BN8" t="s">
        <v>100</v>
      </c>
      <c r="BO8" t="s">
        <v>101</v>
      </c>
      <c r="BP8" t="s">
        <v>80</v>
      </c>
      <c r="BQ8" t="s">
        <v>102</v>
      </c>
      <c r="BR8" t="s">
        <v>80</v>
      </c>
      <c r="BS8" t="s">
        <v>103</v>
      </c>
      <c r="BT8" t="s">
        <v>104</v>
      </c>
      <c r="BU8" t="s">
        <v>105</v>
      </c>
      <c r="BV8" t="s">
        <v>106</v>
      </c>
      <c r="BW8" t="s">
        <v>107</v>
      </c>
      <c r="BX8" t="s">
        <v>80</v>
      </c>
      <c r="BY8" t="s">
        <v>109</v>
      </c>
      <c r="BZ8" t="s">
        <v>88</v>
      </c>
      <c r="CA8" t="s">
        <v>114</v>
      </c>
      <c r="CB8" t="s">
        <v>88</v>
      </c>
      <c r="CC8" t="s">
        <v>115</v>
      </c>
      <c r="CD8" t="s">
        <v>88</v>
      </c>
      <c r="CE8" t="s">
        <v>108</v>
      </c>
      <c r="CF8" t="s">
        <v>88</v>
      </c>
      <c r="CI8" t="s">
        <v>110</v>
      </c>
      <c r="CJ8" t="s">
        <v>80</v>
      </c>
      <c r="CK8" t="s">
        <v>111</v>
      </c>
      <c r="CL8" t="s">
        <v>80</v>
      </c>
      <c r="CM8" t="s">
        <v>112</v>
      </c>
      <c r="CN8" t="s">
        <v>80</v>
      </c>
      <c r="CO8" t="s">
        <v>113</v>
      </c>
      <c r="CP8" t="s">
        <v>80</v>
      </c>
    </row>
    <row r="9" spans="1:94" x14ac:dyDescent="0.4">
      <c r="A9" t="s">
        <v>17</v>
      </c>
      <c r="B9" t="s">
        <v>8</v>
      </c>
      <c r="D9" t="s">
        <v>18</v>
      </c>
      <c r="E9" t="s">
        <v>19</v>
      </c>
      <c r="F9" s="1">
        <v>39.979999999999997</v>
      </c>
      <c r="G9">
        <v>10</v>
      </c>
      <c r="H9" t="s">
        <v>139</v>
      </c>
      <c r="I9" t="s">
        <v>140</v>
      </c>
      <c r="J9" t="s">
        <v>141</v>
      </c>
      <c r="K9" t="s">
        <v>124</v>
      </c>
      <c r="L9" t="s">
        <v>142</v>
      </c>
      <c r="M9" t="s">
        <v>124</v>
      </c>
      <c r="O9" t="s">
        <v>143</v>
      </c>
      <c r="P9" t="s">
        <v>158</v>
      </c>
      <c r="R9" t="s">
        <v>129</v>
      </c>
      <c r="T9">
        <v>2700</v>
      </c>
      <c r="V9" t="s">
        <v>145</v>
      </c>
      <c r="W9">
        <v>10</v>
      </c>
      <c r="X9" t="s">
        <v>146</v>
      </c>
      <c r="Y9">
        <v>60</v>
      </c>
      <c r="Z9" t="s">
        <v>147</v>
      </c>
      <c r="AA9">
        <v>600</v>
      </c>
      <c r="AB9" t="s">
        <v>148</v>
      </c>
      <c r="AC9" t="s">
        <v>80</v>
      </c>
      <c r="AD9" t="s">
        <v>149</v>
      </c>
      <c r="AE9" t="s">
        <v>128</v>
      </c>
      <c r="AF9" t="s">
        <v>151</v>
      </c>
      <c r="AG9" t="s">
        <v>88</v>
      </c>
      <c r="AI9" t="s">
        <v>152</v>
      </c>
      <c r="AJ9">
        <v>3.6</v>
      </c>
      <c r="AL9" t="s">
        <v>153</v>
      </c>
      <c r="AM9">
        <v>5.13</v>
      </c>
      <c r="AR9" t="s">
        <v>154</v>
      </c>
      <c r="AS9">
        <v>1</v>
      </c>
      <c r="AT9" t="s">
        <v>160</v>
      </c>
      <c r="AU9" t="s">
        <v>80</v>
      </c>
      <c r="AV9" t="s">
        <v>126</v>
      </c>
      <c r="AW9" t="s">
        <v>88</v>
      </c>
      <c r="AX9" t="s">
        <v>127</v>
      </c>
      <c r="AY9" t="s">
        <v>88</v>
      </c>
      <c r="AZ9" t="s">
        <v>81</v>
      </c>
      <c r="BA9" t="s">
        <v>122</v>
      </c>
      <c r="BB9" t="s">
        <v>135</v>
      </c>
      <c r="BD9" t="s">
        <v>93</v>
      </c>
      <c r="BE9" t="s">
        <v>94</v>
      </c>
      <c r="BF9">
        <v>50000</v>
      </c>
      <c r="BG9" t="s">
        <v>95</v>
      </c>
      <c r="BH9" t="s">
        <v>80</v>
      </c>
      <c r="BI9" t="s">
        <v>96</v>
      </c>
      <c r="BJ9" t="s">
        <v>116</v>
      </c>
      <c r="BK9" t="s">
        <v>98</v>
      </c>
      <c r="BL9" t="s">
        <v>88</v>
      </c>
      <c r="BM9" t="s">
        <v>99</v>
      </c>
      <c r="BN9" t="s">
        <v>100</v>
      </c>
      <c r="BO9" t="s">
        <v>101</v>
      </c>
      <c r="BP9" t="s">
        <v>80</v>
      </c>
      <c r="BQ9" t="s">
        <v>102</v>
      </c>
      <c r="BR9" t="s">
        <v>80</v>
      </c>
      <c r="BS9" t="s">
        <v>103</v>
      </c>
      <c r="BT9" t="s">
        <v>119</v>
      </c>
      <c r="BU9" t="s">
        <v>105</v>
      </c>
      <c r="BV9" t="s">
        <v>106</v>
      </c>
      <c r="BW9" t="s">
        <v>107</v>
      </c>
      <c r="BX9" t="s">
        <v>80</v>
      </c>
      <c r="BY9" t="s">
        <v>109</v>
      </c>
      <c r="BZ9" t="s">
        <v>88</v>
      </c>
      <c r="CA9" t="s">
        <v>114</v>
      </c>
      <c r="CB9" t="s">
        <v>88</v>
      </c>
      <c r="CC9" t="s">
        <v>115</v>
      </c>
      <c r="CD9" t="s">
        <v>88</v>
      </c>
      <c r="CE9" t="s">
        <v>108</v>
      </c>
      <c r="CF9" t="s">
        <v>88</v>
      </c>
      <c r="CI9" t="s">
        <v>110</v>
      </c>
      <c r="CJ9" t="s">
        <v>80</v>
      </c>
      <c r="CK9" t="s">
        <v>111</v>
      </c>
      <c r="CL9" t="s">
        <v>80</v>
      </c>
      <c r="CM9" t="s">
        <v>112</v>
      </c>
      <c r="CN9" t="s">
        <v>80</v>
      </c>
      <c r="CO9" t="s">
        <v>113</v>
      </c>
      <c r="CP9" t="s">
        <v>80</v>
      </c>
    </row>
    <row r="10" spans="1:94" x14ac:dyDescent="0.4">
      <c r="A10" t="s">
        <v>23</v>
      </c>
      <c r="B10" t="s">
        <v>8</v>
      </c>
      <c r="D10" t="s">
        <v>24</v>
      </c>
      <c r="E10" t="s">
        <v>25</v>
      </c>
      <c r="F10" s="1">
        <v>24.98</v>
      </c>
      <c r="G10">
        <v>10</v>
      </c>
      <c r="H10" t="s">
        <v>139</v>
      </c>
      <c r="I10" t="s">
        <v>140</v>
      </c>
      <c r="J10" t="s">
        <v>141</v>
      </c>
      <c r="K10" t="s">
        <v>164</v>
      </c>
      <c r="L10" t="s">
        <v>142</v>
      </c>
      <c r="M10" t="s">
        <v>124</v>
      </c>
      <c r="O10" t="s">
        <v>143</v>
      </c>
      <c r="P10" t="s">
        <v>158</v>
      </c>
      <c r="R10" t="s">
        <v>129</v>
      </c>
      <c r="T10">
        <v>2700</v>
      </c>
      <c r="V10" t="s">
        <v>145</v>
      </c>
      <c r="W10">
        <v>10</v>
      </c>
      <c r="X10" t="s">
        <v>146</v>
      </c>
      <c r="Y10">
        <v>65</v>
      </c>
      <c r="Z10" t="s">
        <v>147</v>
      </c>
      <c r="AA10">
        <v>700</v>
      </c>
      <c r="AB10" t="s">
        <v>148</v>
      </c>
      <c r="AC10" t="s">
        <v>80</v>
      </c>
      <c r="AD10" t="s">
        <v>149</v>
      </c>
      <c r="AE10" t="s">
        <v>150</v>
      </c>
      <c r="AF10" t="s">
        <v>151</v>
      </c>
      <c r="AI10" t="s">
        <v>152</v>
      </c>
      <c r="AK10">
        <v>4.5</v>
      </c>
      <c r="AL10" t="s">
        <v>153</v>
      </c>
      <c r="AP10">
        <v>7.37</v>
      </c>
      <c r="AR10" t="s">
        <v>154</v>
      </c>
      <c r="AS10">
        <v>2</v>
      </c>
      <c r="AT10" t="s">
        <v>125</v>
      </c>
      <c r="AU10" t="s">
        <v>80</v>
      </c>
      <c r="AV10" t="s">
        <v>126</v>
      </c>
      <c r="AW10" t="s">
        <v>88</v>
      </c>
      <c r="AX10" t="s">
        <v>127</v>
      </c>
      <c r="AY10" t="s">
        <v>80</v>
      </c>
      <c r="AZ10" t="s">
        <v>82</v>
      </c>
      <c r="BA10" t="s">
        <v>165</v>
      </c>
      <c r="BB10" t="s">
        <v>83</v>
      </c>
      <c r="BC10" t="s">
        <v>166</v>
      </c>
      <c r="BD10" t="s">
        <v>93</v>
      </c>
      <c r="BE10" t="s">
        <v>94</v>
      </c>
      <c r="BF10">
        <v>50000</v>
      </c>
      <c r="BG10" t="s">
        <v>95</v>
      </c>
      <c r="BH10" t="s">
        <v>88</v>
      </c>
      <c r="BI10" t="s">
        <v>96</v>
      </c>
      <c r="BJ10" t="s">
        <v>116</v>
      </c>
      <c r="BK10" t="s">
        <v>98</v>
      </c>
      <c r="BL10" t="s">
        <v>80</v>
      </c>
      <c r="BM10" t="s">
        <v>99</v>
      </c>
      <c r="BN10" t="s">
        <v>100</v>
      </c>
      <c r="BO10" t="s">
        <v>101</v>
      </c>
      <c r="BP10" t="s">
        <v>80</v>
      </c>
      <c r="BQ10" t="s">
        <v>102</v>
      </c>
      <c r="BR10" t="s">
        <v>88</v>
      </c>
      <c r="BS10" t="s">
        <v>103</v>
      </c>
      <c r="BT10" t="s">
        <v>104</v>
      </c>
      <c r="BU10" t="s">
        <v>105</v>
      </c>
      <c r="BV10" t="s">
        <v>106</v>
      </c>
      <c r="BW10" t="s">
        <v>107</v>
      </c>
      <c r="BX10" t="s">
        <v>80</v>
      </c>
      <c r="BY10" t="s">
        <v>114</v>
      </c>
      <c r="BZ10" t="s">
        <v>88</v>
      </c>
      <c r="CA10" t="s">
        <v>115</v>
      </c>
      <c r="CB10" t="s">
        <v>88</v>
      </c>
      <c r="CC10" t="s">
        <v>108</v>
      </c>
      <c r="CD10" t="s">
        <v>88</v>
      </c>
      <c r="CG10" t="s">
        <v>109</v>
      </c>
      <c r="CH10" t="s">
        <v>80</v>
      </c>
      <c r="CI10" t="s">
        <v>110</v>
      </c>
      <c r="CJ10" t="s">
        <v>80</v>
      </c>
      <c r="CK10" t="s">
        <v>111</v>
      </c>
      <c r="CL10" t="s">
        <v>80</v>
      </c>
      <c r="CM10" t="s">
        <v>112</v>
      </c>
      <c r="CN10" t="s">
        <v>80</v>
      </c>
      <c r="CO10" t="s">
        <v>113</v>
      </c>
      <c r="CP10" t="s">
        <v>80</v>
      </c>
    </row>
    <row r="11" spans="1:94" x14ac:dyDescent="0.4">
      <c r="A11" t="s">
        <v>28</v>
      </c>
      <c r="B11" t="s">
        <v>8</v>
      </c>
      <c r="D11" t="s">
        <v>29</v>
      </c>
      <c r="E11" t="s">
        <v>16</v>
      </c>
      <c r="F11" s="1">
        <v>28.18</v>
      </c>
      <c r="G11">
        <v>10</v>
      </c>
      <c r="H11" t="s">
        <v>139</v>
      </c>
      <c r="I11" t="s">
        <v>140</v>
      </c>
      <c r="J11" t="s">
        <v>141</v>
      </c>
      <c r="K11" t="s">
        <v>124</v>
      </c>
      <c r="L11" t="s">
        <v>142</v>
      </c>
      <c r="M11" t="s">
        <v>124</v>
      </c>
      <c r="O11" t="s">
        <v>143</v>
      </c>
      <c r="P11" t="s">
        <v>167</v>
      </c>
      <c r="R11" t="s">
        <v>129</v>
      </c>
      <c r="T11">
        <v>4000</v>
      </c>
      <c r="V11" t="s">
        <v>145</v>
      </c>
      <c r="W11">
        <v>10</v>
      </c>
      <c r="X11" t="s">
        <v>146</v>
      </c>
      <c r="Y11">
        <v>65</v>
      </c>
      <c r="Z11" t="s">
        <v>147</v>
      </c>
      <c r="AA11">
        <v>650</v>
      </c>
      <c r="AB11" t="s">
        <v>148</v>
      </c>
      <c r="AC11" t="s">
        <v>80</v>
      </c>
      <c r="AD11" t="s">
        <v>149</v>
      </c>
      <c r="AE11" t="s">
        <v>128</v>
      </c>
      <c r="AF11" t="s">
        <v>151</v>
      </c>
      <c r="AG11" t="s">
        <v>80</v>
      </c>
      <c r="AI11" t="s">
        <v>152</v>
      </c>
      <c r="AJ11">
        <v>3.43</v>
      </c>
      <c r="AL11" t="s">
        <v>153</v>
      </c>
      <c r="AM11">
        <v>7.25</v>
      </c>
      <c r="AR11" t="s">
        <v>154</v>
      </c>
      <c r="AS11">
        <v>1</v>
      </c>
      <c r="AT11" t="s">
        <v>159</v>
      </c>
      <c r="AU11" t="s">
        <v>80</v>
      </c>
      <c r="AV11" t="s">
        <v>126</v>
      </c>
      <c r="AW11" t="s">
        <v>88</v>
      </c>
      <c r="AX11" t="s">
        <v>127</v>
      </c>
      <c r="AY11" t="s">
        <v>88</v>
      </c>
      <c r="AZ11" t="s">
        <v>81</v>
      </c>
      <c r="BA11" t="s">
        <v>122</v>
      </c>
      <c r="BB11" t="s">
        <v>135</v>
      </c>
      <c r="BD11" t="s">
        <v>93</v>
      </c>
      <c r="BE11" t="s">
        <v>94</v>
      </c>
      <c r="BF11">
        <v>50000</v>
      </c>
      <c r="BG11" t="s">
        <v>95</v>
      </c>
      <c r="BH11" t="s">
        <v>80</v>
      </c>
      <c r="BI11" t="s">
        <v>96</v>
      </c>
      <c r="BJ11" t="s">
        <v>116</v>
      </c>
      <c r="BK11" t="s">
        <v>98</v>
      </c>
      <c r="BL11" t="s">
        <v>80</v>
      </c>
      <c r="BM11" t="s">
        <v>99</v>
      </c>
      <c r="BN11" t="s">
        <v>100</v>
      </c>
      <c r="BO11" t="s">
        <v>101</v>
      </c>
      <c r="BP11" t="s">
        <v>80</v>
      </c>
      <c r="BQ11" t="s">
        <v>102</v>
      </c>
      <c r="BR11" t="s">
        <v>88</v>
      </c>
      <c r="BS11" t="s">
        <v>103</v>
      </c>
      <c r="BT11" t="s">
        <v>104</v>
      </c>
      <c r="BU11" t="s">
        <v>105</v>
      </c>
      <c r="BV11" t="s">
        <v>106</v>
      </c>
      <c r="BW11" t="s">
        <v>107</v>
      </c>
      <c r="BX11" t="s">
        <v>80</v>
      </c>
      <c r="BY11" t="s">
        <v>114</v>
      </c>
      <c r="BZ11" t="s">
        <v>88</v>
      </c>
      <c r="CA11" t="s">
        <v>115</v>
      </c>
      <c r="CB11" t="s">
        <v>88</v>
      </c>
      <c r="CC11" t="s">
        <v>108</v>
      </c>
      <c r="CD11" t="s">
        <v>88</v>
      </c>
      <c r="CG11" t="s">
        <v>109</v>
      </c>
      <c r="CH11" t="s">
        <v>80</v>
      </c>
      <c r="CI11" t="s">
        <v>110</v>
      </c>
      <c r="CJ11" t="s">
        <v>80</v>
      </c>
      <c r="CK11" t="s">
        <v>111</v>
      </c>
      <c r="CL11" t="s">
        <v>80</v>
      </c>
      <c r="CM11" t="s">
        <v>112</v>
      </c>
      <c r="CN11" t="s">
        <v>80</v>
      </c>
      <c r="CO11" t="s">
        <v>113</v>
      </c>
      <c r="CP11" t="s">
        <v>80</v>
      </c>
    </row>
    <row r="12" spans="1:94" x14ac:dyDescent="0.4">
      <c r="A12" t="s">
        <v>30</v>
      </c>
      <c r="B12" t="s">
        <v>8</v>
      </c>
      <c r="D12" t="s">
        <v>31</v>
      </c>
      <c r="E12" t="s">
        <v>32</v>
      </c>
      <c r="F12" s="1">
        <v>27.98</v>
      </c>
      <c r="G12">
        <v>10</v>
      </c>
      <c r="H12" t="s">
        <v>168</v>
      </c>
      <c r="I12" t="s">
        <v>117</v>
      </c>
      <c r="J12" t="s">
        <v>169</v>
      </c>
      <c r="L12" t="s">
        <v>170</v>
      </c>
      <c r="N12" t="s">
        <v>120</v>
      </c>
      <c r="Q12" t="s">
        <v>80</v>
      </c>
      <c r="S12" t="s">
        <v>171</v>
      </c>
      <c r="U12" t="s">
        <v>128</v>
      </c>
      <c r="W12">
        <v>10</v>
      </c>
      <c r="AB12">
        <v>7.5</v>
      </c>
      <c r="AD12" t="s">
        <v>161</v>
      </c>
      <c r="AE12" t="s">
        <v>172</v>
      </c>
      <c r="AF12" t="s">
        <v>161</v>
      </c>
      <c r="AI12" t="s">
        <v>141</v>
      </c>
      <c r="AJ12" t="s">
        <v>124</v>
      </c>
      <c r="AL12" t="s">
        <v>125</v>
      </c>
      <c r="AQ12" t="s">
        <v>80</v>
      </c>
      <c r="AR12" t="s">
        <v>161</v>
      </c>
      <c r="AS12" t="s">
        <v>86</v>
      </c>
      <c r="AT12" t="s">
        <v>155</v>
      </c>
      <c r="AV12" t="s">
        <v>88</v>
      </c>
      <c r="AX12" t="s">
        <v>161</v>
      </c>
      <c r="AZ12" t="s">
        <v>87</v>
      </c>
      <c r="BC12" t="s">
        <v>81</v>
      </c>
      <c r="BD12" t="s">
        <v>173</v>
      </c>
      <c r="BE12" t="s">
        <v>94</v>
      </c>
      <c r="BF12">
        <v>35000</v>
      </c>
      <c r="BG12" t="s">
        <v>95</v>
      </c>
      <c r="BH12" t="s">
        <v>80</v>
      </c>
      <c r="BI12" t="s">
        <v>96</v>
      </c>
      <c r="BJ12" t="s">
        <v>97</v>
      </c>
      <c r="BK12" t="s">
        <v>98</v>
      </c>
      <c r="BL12" t="s">
        <v>80</v>
      </c>
      <c r="BM12" t="s">
        <v>99</v>
      </c>
      <c r="BN12" t="s">
        <v>100</v>
      </c>
      <c r="BO12" t="s">
        <v>129</v>
      </c>
      <c r="BP12">
        <v>3000</v>
      </c>
      <c r="BQ12" t="s">
        <v>101</v>
      </c>
      <c r="BR12" t="s">
        <v>80</v>
      </c>
      <c r="BS12" t="s">
        <v>102</v>
      </c>
      <c r="BT12" t="s">
        <v>88</v>
      </c>
      <c r="BU12" t="s">
        <v>105</v>
      </c>
      <c r="BV12" t="s">
        <v>106</v>
      </c>
      <c r="BW12" t="s">
        <v>107</v>
      </c>
      <c r="BX12" t="s">
        <v>80</v>
      </c>
      <c r="BY12" t="s">
        <v>121</v>
      </c>
      <c r="BZ12" t="s">
        <v>130</v>
      </c>
      <c r="CA12" t="s">
        <v>115</v>
      </c>
      <c r="CB12" t="s">
        <v>88</v>
      </c>
      <c r="CC12" t="s">
        <v>123</v>
      </c>
      <c r="CD12" t="s">
        <v>124</v>
      </c>
      <c r="CG12" t="s">
        <v>109</v>
      </c>
      <c r="CH12" t="s">
        <v>80</v>
      </c>
      <c r="CI12" t="s">
        <v>110</v>
      </c>
      <c r="CJ12" t="s">
        <v>80</v>
      </c>
      <c r="CK12" t="s">
        <v>111</v>
      </c>
      <c r="CL12" t="s">
        <v>80</v>
      </c>
      <c r="CM12" t="s">
        <v>112</v>
      </c>
      <c r="CN12" t="s">
        <v>80</v>
      </c>
      <c r="CO12" t="s">
        <v>113</v>
      </c>
      <c r="CP12" t="s">
        <v>80</v>
      </c>
    </row>
    <row r="13" spans="1:94" x14ac:dyDescent="0.4">
      <c r="A13" t="s">
        <v>33</v>
      </c>
      <c r="B13" t="s">
        <v>8</v>
      </c>
      <c r="D13" t="s">
        <v>34</v>
      </c>
      <c r="E13" t="s">
        <v>35</v>
      </c>
      <c r="F13" s="1">
        <v>19.98</v>
      </c>
      <c r="G13">
        <v>10</v>
      </c>
      <c r="H13" t="s">
        <v>139</v>
      </c>
      <c r="I13" t="s">
        <v>140</v>
      </c>
      <c r="J13" t="s">
        <v>141</v>
      </c>
      <c r="K13" t="s">
        <v>124</v>
      </c>
      <c r="L13" t="s">
        <v>142</v>
      </c>
      <c r="M13" t="s">
        <v>124</v>
      </c>
      <c r="O13" t="s">
        <v>143</v>
      </c>
      <c r="P13" t="s">
        <v>144</v>
      </c>
      <c r="R13" t="s">
        <v>129</v>
      </c>
      <c r="T13">
        <v>3000</v>
      </c>
      <c r="V13" t="s">
        <v>145</v>
      </c>
      <c r="W13">
        <v>10</v>
      </c>
      <c r="X13" t="s">
        <v>146</v>
      </c>
      <c r="Y13">
        <v>50</v>
      </c>
      <c r="Z13" t="s">
        <v>147</v>
      </c>
      <c r="AA13">
        <v>600</v>
      </c>
      <c r="AB13" t="s">
        <v>148</v>
      </c>
      <c r="AC13" t="s">
        <v>80</v>
      </c>
      <c r="AD13" t="s">
        <v>149</v>
      </c>
      <c r="AE13" t="s">
        <v>150</v>
      </c>
      <c r="AF13" t="s">
        <v>151</v>
      </c>
      <c r="AI13" t="s">
        <v>152</v>
      </c>
      <c r="AK13">
        <v>3.25</v>
      </c>
      <c r="AL13" t="s">
        <v>153</v>
      </c>
      <c r="AO13">
        <v>4</v>
      </c>
      <c r="AP13">
        <v>0.75</v>
      </c>
      <c r="AR13" t="s">
        <v>154</v>
      </c>
      <c r="AS13">
        <v>1</v>
      </c>
      <c r="AT13" t="s">
        <v>125</v>
      </c>
      <c r="AU13" t="s">
        <v>80</v>
      </c>
      <c r="AV13" t="s">
        <v>126</v>
      </c>
      <c r="AW13" t="s">
        <v>88</v>
      </c>
      <c r="AX13" t="s">
        <v>127</v>
      </c>
      <c r="AY13" t="s">
        <v>88</v>
      </c>
      <c r="AZ13" t="s">
        <v>81</v>
      </c>
      <c r="BA13" t="s">
        <v>122</v>
      </c>
      <c r="BB13" t="s">
        <v>135</v>
      </c>
      <c r="BD13" t="s">
        <v>93</v>
      </c>
      <c r="BE13" t="s">
        <v>94</v>
      </c>
      <c r="BF13">
        <v>35000</v>
      </c>
      <c r="BG13" t="s">
        <v>95</v>
      </c>
      <c r="BH13" t="s">
        <v>88</v>
      </c>
      <c r="BI13" t="s">
        <v>96</v>
      </c>
      <c r="BJ13" t="s">
        <v>97</v>
      </c>
      <c r="BK13" t="s">
        <v>98</v>
      </c>
      <c r="BL13" t="s">
        <v>80</v>
      </c>
      <c r="BM13" t="s">
        <v>99</v>
      </c>
      <c r="BN13" t="s">
        <v>100</v>
      </c>
      <c r="BO13" t="s">
        <v>101</v>
      </c>
      <c r="BP13" t="s">
        <v>80</v>
      </c>
      <c r="BQ13" t="s">
        <v>102</v>
      </c>
      <c r="BR13" t="s">
        <v>88</v>
      </c>
      <c r="BS13" t="s">
        <v>103</v>
      </c>
      <c r="BT13" t="s">
        <v>119</v>
      </c>
      <c r="BU13" t="s">
        <v>105</v>
      </c>
      <c r="BV13" t="s">
        <v>106</v>
      </c>
      <c r="BW13" t="s">
        <v>107</v>
      </c>
      <c r="BX13" t="s">
        <v>88</v>
      </c>
      <c r="BY13" t="s">
        <v>108</v>
      </c>
      <c r="BZ13" t="s">
        <v>88</v>
      </c>
      <c r="CA13" t="s">
        <v>109</v>
      </c>
      <c r="CB13" t="s">
        <v>80</v>
      </c>
      <c r="CC13" t="s">
        <v>110</v>
      </c>
      <c r="CD13" t="s">
        <v>80</v>
      </c>
      <c r="CE13" t="s">
        <v>111</v>
      </c>
      <c r="CF13" t="s">
        <v>80</v>
      </c>
      <c r="CG13" t="s">
        <v>112</v>
      </c>
      <c r="CH13" t="s">
        <v>80</v>
      </c>
      <c r="CI13" t="s">
        <v>113</v>
      </c>
      <c r="CJ13" t="s">
        <v>80</v>
      </c>
      <c r="CK13" t="s">
        <v>114</v>
      </c>
      <c r="CL13" t="s">
        <v>80</v>
      </c>
      <c r="CM13" t="s">
        <v>115</v>
      </c>
      <c r="CN13" t="s">
        <v>80</v>
      </c>
    </row>
    <row r="14" spans="1:94" x14ac:dyDescent="0.4">
      <c r="A14" t="s">
        <v>49</v>
      </c>
      <c r="B14" t="s">
        <v>8</v>
      </c>
      <c r="D14" t="s">
        <v>50</v>
      </c>
      <c r="E14" t="s">
        <v>19</v>
      </c>
      <c r="F14" s="1">
        <v>28.18</v>
      </c>
      <c r="G14">
        <v>10</v>
      </c>
      <c r="H14" t="s">
        <v>139</v>
      </c>
      <c r="I14" t="s">
        <v>140</v>
      </c>
      <c r="J14" t="s">
        <v>141</v>
      </c>
      <c r="K14" t="s">
        <v>124</v>
      </c>
      <c r="L14" t="s">
        <v>142</v>
      </c>
      <c r="M14" t="s">
        <v>124</v>
      </c>
      <c r="O14" t="s">
        <v>143</v>
      </c>
      <c r="P14" t="s">
        <v>167</v>
      </c>
      <c r="R14" t="s">
        <v>129</v>
      </c>
      <c r="T14">
        <v>4000</v>
      </c>
      <c r="V14" t="s">
        <v>145</v>
      </c>
      <c r="W14">
        <v>10</v>
      </c>
      <c r="X14" t="s">
        <v>146</v>
      </c>
      <c r="Y14">
        <v>60</v>
      </c>
      <c r="Z14" t="s">
        <v>147</v>
      </c>
      <c r="AA14">
        <v>600</v>
      </c>
      <c r="AB14" t="s">
        <v>148</v>
      </c>
      <c r="AC14" t="s">
        <v>80</v>
      </c>
      <c r="AD14" t="s">
        <v>149</v>
      </c>
      <c r="AE14" t="s">
        <v>128</v>
      </c>
      <c r="AF14" t="s">
        <v>151</v>
      </c>
      <c r="AG14" t="s">
        <v>80</v>
      </c>
      <c r="AI14" t="s">
        <v>152</v>
      </c>
      <c r="AJ14">
        <v>3.26</v>
      </c>
      <c r="AL14" t="s">
        <v>153</v>
      </c>
      <c r="AM14">
        <v>5.13</v>
      </c>
      <c r="AR14" t="s">
        <v>154</v>
      </c>
      <c r="AS14">
        <v>1</v>
      </c>
      <c r="AT14" t="s">
        <v>159</v>
      </c>
      <c r="AU14" t="s">
        <v>80</v>
      </c>
      <c r="AV14" t="s">
        <v>126</v>
      </c>
      <c r="AW14" t="s">
        <v>88</v>
      </c>
      <c r="AX14" t="s">
        <v>127</v>
      </c>
      <c r="AY14" t="s">
        <v>88</v>
      </c>
      <c r="AZ14" t="s">
        <v>81</v>
      </c>
      <c r="BA14" t="s">
        <v>122</v>
      </c>
      <c r="BB14" t="s">
        <v>135</v>
      </c>
      <c r="BD14" t="s">
        <v>93</v>
      </c>
      <c r="BE14" t="s">
        <v>94</v>
      </c>
      <c r="BF14">
        <v>50000</v>
      </c>
      <c r="BG14" t="s">
        <v>95</v>
      </c>
      <c r="BH14" t="s">
        <v>80</v>
      </c>
      <c r="BI14" t="s">
        <v>96</v>
      </c>
      <c r="BJ14" t="s">
        <v>116</v>
      </c>
      <c r="BK14" t="s">
        <v>98</v>
      </c>
      <c r="BL14" t="s">
        <v>88</v>
      </c>
      <c r="BM14" t="s">
        <v>99</v>
      </c>
      <c r="BN14" t="s">
        <v>100</v>
      </c>
      <c r="BO14" t="s">
        <v>101</v>
      </c>
      <c r="BP14" t="s">
        <v>80</v>
      </c>
      <c r="BQ14" t="s">
        <v>102</v>
      </c>
      <c r="BR14" t="s">
        <v>88</v>
      </c>
      <c r="BS14" t="s">
        <v>103</v>
      </c>
      <c r="BT14" t="s">
        <v>119</v>
      </c>
      <c r="BU14" t="s">
        <v>105</v>
      </c>
      <c r="BV14" t="s">
        <v>106</v>
      </c>
      <c r="BW14" t="s">
        <v>107</v>
      </c>
      <c r="BX14" t="s">
        <v>80</v>
      </c>
      <c r="BY14" t="s">
        <v>114</v>
      </c>
      <c r="BZ14" t="s">
        <v>88</v>
      </c>
      <c r="CA14" t="s">
        <v>115</v>
      </c>
      <c r="CB14" t="s">
        <v>88</v>
      </c>
      <c r="CC14" t="s">
        <v>108</v>
      </c>
      <c r="CD14" t="s">
        <v>88</v>
      </c>
      <c r="CG14" t="s">
        <v>109</v>
      </c>
      <c r="CH14" t="s">
        <v>80</v>
      </c>
      <c r="CI14" t="s">
        <v>110</v>
      </c>
      <c r="CJ14" t="s">
        <v>80</v>
      </c>
      <c r="CK14" t="s">
        <v>111</v>
      </c>
      <c r="CL14" t="s">
        <v>80</v>
      </c>
      <c r="CM14" t="s">
        <v>112</v>
      </c>
      <c r="CN14" t="s">
        <v>80</v>
      </c>
      <c r="CO14" t="s">
        <v>113</v>
      </c>
      <c r="CP14" t="s">
        <v>80</v>
      </c>
    </row>
    <row r="15" spans="1:94" x14ac:dyDescent="0.4">
      <c r="A15" t="s">
        <v>59</v>
      </c>
      <c r="B15" t="s">
        <v>8</v>
      </c>
      <c r="D15" t="s">
        <v>60</v>
      </c>
      <c r="E15" t="s">
        <v>16</v>
      </c>
      <c r="F15" s="1">
        <v>24.98</v>
      </c>
      <c r="G15">
        <v>10</v>
      </c>
      <c r="H15" t="s">
        <v>139</v>
      </c>
      <c r="I15" t="s">
        <v>140</v>
      </c>
      <c r="J15" t="s">
        <v>141</v>
      </c>
      <c r="K15" t="s">
        <v>124</v>
      </c>
      <c r="L15" t="s">
        <v>142</v>
      </c>
      <c r="M15" t="s">
        <v>124</v>
      </c>
      <c r="O15" t="s">
        <v>143</v>
      </c>
      <c r="P15" t="s">
        <v>144</v>
      </c>
      <c r="R15" t="s">
        <v>129</v>
      </c>
      <c r="T15">
        <v>2700</v>
      </c>
      <c r="V15" t="s">
        <v>145</v>
      </c>
      <c r="W15">
        <v>10</v>
      </c>
      <c r="X15" t="s">
        <v>146</v>
      </c>
      <c r="Y15">
        <v>65</v>
      </c>
      <c r="Z15" t="s">
        <v>147</v>
      </c>
      <c r="AA15">
        <v>600</v>
      </c>
      <c r="AB15" t="s">
        <v>148</v>
      </c>
      <c r="AC15" t="s">
        <v>80</v>
      </c>
      <c r="AD15" t="s">
        <v>149</v>
      </c>
      <c r="AE15" t="s">
        <v>128</v>
      </c>
      <c r="AF15" t="s">
        <v>151</v>
      </c>
      <c r="AG15" t="s">
        <v>80</v>
      </c>
      <c r="AI15" t="s">
        <v>152</v>
      </c>
      <c r="AJ15">
        <v>5</v>
      </c>
      <c r="AL15" t="s">
        <v>153</v>
      </c>
      <c r="AM15">
        <v>7.5</v>
      </c>
      <c r="AR15" t="s">
        <v>154</v>
      </c>
      <c r="AS15">
        <v>1</v>
      </c>
      <c r="AT15" t="s">
        <v>175</v>
      </c>
      <c r="AU15" t="s">
        <v>80</v>
      </c>
      <c r="AV15" t="s">
        <v>126</v>
      </c>
      <c r="AW15" t="s">
        <v>88</v>
      </c>
      <c r="AX15" t="s">
        <v>127</v>
      </c>
      <c r="AY15" t="s">
        <v>88</v>
      </c>
      <c r="AZ15" t="s">
        <v>81</v>
      </c>
      <c r="BA15" t="s">
        <v>122</v>
      </c>
      <c r="BB15" t="s">
        <v>135</v>
      </c>
      <c r="BC15" t="s">
        <v>84</v>
      </c>
      <c r="BD15" t="s">
        <v>93</v>
      </c>
      <c r="BE15" t="s">
        <v>94</v>
      </c>
      <c r="BF15">
        <v>50000</v>
      </c>
      <c r="BG15" t="s">
        <v>95</v>
      </c>
      <c r="BH15" t="s">
        <v>80</v>
      </c>
      <c r="BI15" t="s">
        <v>96</v>
      </c>
      <c r="BJ15" t="s">
        <v>116</v>
      </c>
      <c r="BK15" t="s">
        <v>98</v>
      </c>
      <c r="BL15" t="s">
        <v>88</v>
      </c>
      <c r="BM15" t="s">
        <v>99</v>
      </c>
      <c r="BN15" t="s">
        <v>100</v>
      </c>
      <c r="BO15" t="s">
        <v>101</v>
      </c>
      <c r="BP15" t="s">
        <v>80</v>
      </c>
      <c r="BQ15" t="s">
        <v>102</v>
      </c>
      <c r="BR15" t="s">
        <v>88</v>
      </c>
      <c r="BS15" t="s">
        <v>103</v>
      </c>
      <c r="BT15" t="s">
        <v>104</v>
      </c>
      <c r="BU15" t="s">
        <v>105</v>
      </c>
      <c r="BV15" t="s">
        <v>106</v>
      </c>
      <c r="BW15" t="s">
        <v>107</v>
      </c>
      <c r="BX15" t="s">
        <v>80</v>
      </c>
      <c r="BY15" t="s">
        <v>114</v>
      </c>
      <c r="BZ15" t="s">
        <v>88</v>
      </c>
      <c r="CA15" t="s">
        <v>115</v>
      </c>
      <c r="CB15" t="s">
        <v>88</v>
      </c>
      <c r="CC15" t="s">
        <v>108</v>
      </c>
      <c r="CD15" t="s">
        <v>88</v>
      </c>
      <c r="CG15" t="s">
        <v>109</v>
      </c>
      <c r="CH15" t="s">
        <v>80</v>
      </c>
      <c r="CI15" t="s">
        <v>110</v>
      </c>
      <c r="CJ15" t="s">
        <v>80</v>
      </c>
      <c r="CK15" t="s">
        <v>111</v>
      </c>
      <c r="CL15" t="s">
        <v>80</v>
      </c>
      <c r="CM15" t="s">
        <v>112</v>
      </c>
      <c r="CN15" t="s">
        <v>80</v>
      </c>
      <c r="CO15" t="s">
        <v>113</v>
      </c>
      <c r="CP15" t="s">
        <v>80</v>
      </c>
    </row>
    <row r="16" spans="1:94" x14ac:dyDescent="0.4">
      <c r="A16" t="s">
        <v>77</v>
      </c>
      <c r="B16" t="s">
        <v>8</v>
      </c>
      <c r="D16" t="s">
        <v>78</v>
      </c>
      <c r="E16" t="s">
        <v>79</v>
      </c>
      <c r="F16" s="1">
        <v>19.98</v>
      </c>
      <c r="G16">
        <v>10</v>
      </c>
      <c r="H16" t="s">
        <v>139</v>
      </c>
      <c r="I16" t="s">
        <v>140</v>
      </c>
      <c r="J16" t="s">
        <v>141</v>
      </c>
      <c r="K16" t="s">
        <v>124</v>
      </c>
      <c r="L16" t="s">
        <v>142</v>
      </c>
      <c r="M16" t="s">
        <v>124</v>
      </c>
      <c r="O16" t="s">
        <v>143</v>
      </c>
      <c r="P16" t="s">
        <v>144</v>
      </c>
      <c r="R16" t="s">
        <v>129</v>
      </c>
      <c r="T16">
        <v>3000</v>
      </c>
      <c r="V16" t="s">
        <v>145</v>
      </c>
      <c r="W16">
        <v>10</v>
      </c>
      <c r="X16" t="s">
        <v>146</v>
      </c>
      <c r="Y16">
        <v>65</v>
      </c>
      <c r="Z16" t="s">
        <v>147</v>
      </c>
      <c r="AA16">
        <v>700</v>
      </c>
      <c r="AB16" t="s">
        <v>148</v>
      </c>
      <c r="AC16" t="s">
        <v>80</v>
      </c>
      <c r="AD16" t="s">
        <v>149</v>
      </c>
      <c r="AE16" t="s">
        <v>150</v>
      </c>
      <c r="AF16" t="s">
        <v>151</v>
      </c>
      <c r="AI16" t="s">
        <v>152</v>
      </c>
      <c r="AK16">
        <v>5.5</v>
      </c>
      <c r="AL16" t="s">
        <v>153</v>
      </c>
      <c r="AO16">
        <v>7.5</v>
      </c>
      <c r="AR16" t="s">
        <v>154</v>
      </c>
      <c r="AS16">
        <v>2</v>
      </c>
      <c r="AT16" t="s">
        <v>125</v>
      </c>
      <c r="AU16" t="s">
        <v>80</v>
      </c>
      <c r="AV16" t="s">
        <v>126</v>
      </c>
      <c r="AW16" t="s">
        <v>88</v>
      </c>
      <c r="AX16" t="s">
        <v>127</v>
      </c>
      <c r="AY16" t="s">
        <v>88</v>
      </c>
      <c r="AZ16" t="s">
        <v>81</v>
      </c>
      <c r="BA16" t="s">
        <v>122</v>
      </c>
      <c r="BB16" t="s">
        <v>135</v>
      </c>
      <c r="BD16" t="s">
        <v>93</v>
      </c>
      <c r="BE16" t="s">
        <v>94</v>
      </c>
      <c r="BF16">
        <v>15000</v>
      </c>
      <c r="BG16" t="s">
        <v>95</v>
      </c>
      <c r="BH16" t="s">
        <v>80</v>
      </c>
      <c r="BI16" t="s">
        <v>96</v>
      </c>
      <c r="BJ16" t="s">
        <v>116</v>
      </c>
      <c r="BK16" t="s">
        <v>98</v>
      </c>
      <c r="BL16" t="s">
        <v>80</v>
      </c>
      <c r="BM16" t="s">
        <v>99</v>
      </c>
      <c r="BN16" t="s">
        <v>100</v>
      </c>
      <c r="BO16" t="s">
        <v>101</v>
      </c>
      <c r="BP16" t="s">
        <v>80</v>
      </c>
      <c r="BQ16" t="s">
        <v>102</v>
      </c>
      <c r="BR16" t="s">
        <v>88</v>
      </c>
      <c r="BS16" t="s">
        <v>103</v>
      </c>
      <c r="BT16" t="s">
        <v>117</v>
      </c>
      <c r="BU16" t="s">
        <v>105</v>
      </c>
      <c r="BV16" t="s">
        <v>106</v>
      </c>
      <c r="BW16" t="s">
        <v>107</v>
      </c>
      <c r="BX16" t="s">
        <v>88</v>
      </c>
      <c r="BY16" t="s">
        <v>114</v>
      </c>
      <c r="BZ16" t="s">
        <v>88</v>
      </c>
      <c r="CA16" t="s">
        <v>108</v>
      </c>
      <c r="CB16" t="s">
        <v>88</v>
      </c>
      <c r="CC16" t="s">
        <v>109</v>
      </c>
      <c r="CD16" t="s">
        <v>80</v>
      </c>
      <c r="CE16" t="s">
        <v>110</v>
      </c>
      <c r="CF16" t="s">
        <v>80</v>
      </c>
      <c r="CG16" t="s">
        <v>111</v>
      </c>
      <c r="CH16" t="s">
        <v>80</v>
      </c>
      <c r="CI16" t="s">
        <v>112</v>
      </c>
      <c r="CJ16" t="s">
        <v>80</v>
      </c>
      <c r="CK16" t="s">
        <v>113</v>
      </c>
      <c r="CL16" t="s">
        <v>80</v>
      </c>
      <c r="CM16" t="s">
        <v>115</v>
      </c>
      <c r="CN16" t="s">
        <v>80</v>
      </c>
    </row>
    <row r="17" spans="1:94" x14ac:dyDescent="0.4">
      <c r="A17" t="s">
        <v>11</v>
      </c>
      <c r="B17" t="s">
        <v>8</v>
      </c>
      <c r="D17" t="s">
        <v>12</v>
      </c>
      <c r="E17" t="s">
        <v>13</v>
      </c>
      <c r="F17" s="1">
        <v>14.98</v>
      </c>
      <c r="G17">
        <v>10.5</v>
      </c>
      <c r="H17" t="s">
        <v>139</v>
      </c>
      <c r="I17" t="s">
        <v>140</v>
      </c>
      <c r="J17" t="s">
        <v>141</v>
      </c>
      <c r="K17" t="s">
        <v>157</v>
      </c>
      <c r="L17" t="s">
        <v>142</v>
      </c>
      <c r="M17" t="s">
        <v>124</v>
      </c>
      <c r="O17" t="s">
        <v>143</v>
      </c>
      <c r="P17" t="s">
        <v>144</v>
      </c>
      <c r="R17" t="s">
        <v>129</v>
      </c>
      <c r="T17">
        <v>3000</v>
      </c>
      <c r="V17" t="s">
        <v>145</v>
      </c>
      <c r="W17">
        <v>10.5</v>
      </c>
      <c r="X17" t="s">
        <v>146</v>
      </c>
      <c r="Y17">
        <v>65</v>
      </c>
      <c r="Z17" t="s">
        <v>147</v>
      </c>
      <c r="AA17">
        <v>650</v>
      </c>
      <c r="AB17" t="s">
        <v>148</v>
      </c>
      <c r="AC17" t="s">
        <v>80</v>
      </c>
      <c r="AD17" t="s">
        <v>149</v>
      </c>
      <c r="AE17" t="s">
        <v>150</v>
      </c>
      <c r="AF17" t="s">
        <v>151</v>
      </c>
      <c r="AI17" t="s">
        <v>152</v>
      </c>
      <c r="AK17">
        <v>5</v>
      </c>
      <c r="AL17" t="s">
        <v>153</v>
      </c>
      <c r="AO17">
        <v>6</v>
      </c>
      <c r="AR17" t="s">
        <v>154</v>
      </c>
      <c r="AS17">
        <v>1</v>
      </c>
      <c r="AT17" t="s">
        <v>125</v>
      </c>
      <c r="AU17" t="s">
        <v>80</v>
      </c>
      <c r="AV17" t="s">
        <v>126</v>
      </c>
      <c r="AW17" t="s">
        <v>88</v>
      </c>
      <c r="AX17" t="s">
        <v>127</v>
      </c>
      <c r="AY17" t="s">
        <v>88</v>
      </c>
      <c r="AZ17" t="s">
        <v>81</v>
      </c>
      <c r="BA17" t="s">
        <v>122</v>
      </c>
      <c r="BB17" t="s">
        <v>135</v>
      </c>
      <c r="BD17" t="s">
        <v>93</v>
      </c>
      <c r="BE17" t="s">
        <v>94</v>
      </c>
      <c r="BF17">
        <v>35000</v>
      </c>
      <c r="BG17" t="s">
        <v>95</v>
      </c>
      <c r="BH17" t="s">
        <v>88</v>
      </c>
      <c r="BI17" t="s">
        <v>96</v>
      </c>
      <c r="BJ17" t="s">
        <v>97</v>
      </c>
      <c r="BK17" t="s">
        <v>98</v>
      </c>
      <c r="BL17" t="s">
        <v>80</v>
      </c>
      <c r="BM17" t="s">
        <v>99</v>
      </c>
      <c r="BN17" t="s">
        <v>118</v>
      </c>
      <c r="BO17" t="s">
        <v>101</v>
      </c>
      <c r="BP17" t="s">
        <v>80</v>
      </c>
      <c r="BQ17" t="s">
        <v>102</v>
      </c>
      <c r="BR17" t="s">
        <v>88</v>
      </c>
      <c r="BS17" t="s">
        <v>103</v>
      </c>
      <c r="BT17" t="s">
        <v>104</v>
      </c>
      <c r="BU17" t="s">
        <v>105</v>
      </c>
      <c r="BV17" t="s">
        <v>106</v>
      </c>
      <c r="BW17" t="s">
        <v>107</v>
      </c>
      <c r="BX17" t="s">
        <v>80</v>
      </c>
      <c r="BY17" t="s">
        <v>114</v>
      </c>
      <c r="BZ17" t="s">
        <v>88</v>
      </c>
      <c r="CA17" t="s">
        <v>108</v>
      </c>
      <c r="CB17" t="s">
        <v>88</v>
      </c>
      <c r="CE17" t="s">
        <v>109</v>
      </c>
      <c r="CF17" t="s">
        <v>80</v>
      </c>
      <c r="CG17" t="s">
        <v>110</v>
      </c>
      <c r="CH17" t="s">
        <v>80</v>
      </c>
      <c r="CI17" t="s">
        <v>111</v>
      </c>
      <c r="CJ17" t="s">
        <v>80</v>
      </c>
      <c r="CK17" t="s">
        <v>112</v>
      </c>
      <c r="CL17" t="s">
        <v>80</v>
      </c>
      <c r="CM17" t="s">
        <v>113</v>
      </c>
      <c r="CN17" t="s">
        <v>80</v>
      </c>
      <c r="CO17" t="s">
        <v>115</v>
      </c>
      <c r="CP17" t="s">
        <v>80</v>
      </c>
    </row>
    <row r="18" spans="1:94" x14ac:dyDescent="0.4">
      <c r="A18" t="s">
        <v>20</v>
      </c>
      <c r="B18" t="s">
        <v>8</v>
      </c>
      <c r="D18" t="s">
        <v>21</v>
      </c>
      <c r="E18" t="s">
        <v>22</v>
      </c>
      <c r="F18" s="1">
        <v>17.98</v>
      </c>
      <c r="G18">
        <v>10.5</v>
      </c>
      <c r="H18" t="s">
        <v>139</v>
      </c>
      <c r="I18" t="s">
        <v>140</v>
      </c>
      <c r="J18" t="s">
        <v>141</v>
      </c>
      <c r="K18" t="s">
        <v>124</v>
      </c>
      <c r="L18" t="s">
        <v>142</v>
      </c>
      <c r="M18" t="s">
        <v>124</v>
      </c>
      <c r="O18" t="s">
        <v>143</v>
      </c>
      <c r="P18" t="s">
        <v>156</v>
      </c>
      <c r="R18" t="s">
        <v>129</v>
      </c>
      <c r="T18">
        <v>3500</v>
      </c>
      <c r="V18" t="s">
        <v>145</v>
      </c>
      <c r="W18">
        <v>10.5</v>
      </c>
      <c r="X18" t="s">
        <v>146</v>
      </c>
      <c r="Y18">
        <v>65</v>
      </c>
      <c r="Z18" t="s">
        <v>147</v>
      </c>
      <c r="AA18">
        <v>650</v>
      </c>
      <c r="AB18" t="s">
        <v>148</v>
      </c>
      <c r="AC18" t="s">
        <v>80</v>
      </c>
      <c r="AD18" t="s">
        <v>149</v>
      </c>
      <c r="AE18" t="s">
        <v>150</v>
      </c>
      <c r="AF18" t="s">
        <v>151</v>
      </c>
      <c r="AI18" t="s">
        <v>152</v>
      </c>
      <c r="AK18">
        <v>2.75</v>
      </c>
      <c r="AL18" t="s">
        <v>153</v>
      </c>
      <c r="AP18">
        <v>6</v>
      </c>
      <c r="AR18" t="s">
        <v>154</v>
      </c>
      <c r="AS18">
        <v>1</v>
      </c>
      <c r="AT18" t="s">
        <v>125</v>
      </c>
      <c r="AU18" t="s">
        <v>80</v>
      </c>
      <c r="AV18" t="s">
        <v>126</v>
      </c>
      <c r="AW18" t="s">
        <v>80</v>
      </c>
      <c r="AX18" t="s">
        <v>127</v>
      </c>
      <c r="AY18" t="s">
        <v>80</v>
      </c>
      <c r="AZ18" t="s">
        <v>81</v>
      </c>
      <c r="BA18" t="s">
        <v>163</v>
      </c>
      <c r="BB18" t="s">
        <v>135</v>
      </c>
      <c r="BD18" t="s">
        <v>93</v>
      </c>
      <c r="BE18" t="s">
        <v>94</v>
      </c>
      <c r="BF18">
        <v>35000</v>
      </c>
      <c r="BG18" t="s">
        <v>95</v>
      </c>
      <c r="BH18" t="s">
        <v>80</v>
      </c>
      <c r="BI18" t="s">
        <v>96</v>
      </c>
      <c r="BJ18" t="s">
        <v>116</v>
      </c>
      <c r="BK18" t="s">
        <v>98</v>
      </c>
      <c r="BL18" t="s">
        <v>80</v>
      </c>
      <c r="BM18" t="s">
        <v>99</v>
      </c>
      <c r="BN18" t="s">
        <v>100</v>
      </c>
      <c r="BO18" t="s">
        <v>101</v>
      </c>
      <c r="BP18" t="s">
        <v>80</v>
      </c>
      <c r="BQ18" t="s">
        <v>102</v>
      </c>
      <c r="BR18" t="s">
        <v>88</v>
      </c>
      <c r="BS18" t="s">
        <v>103</v>
      </c>
      <c r="BT18" t="s">
        <v>104</v>
      </c>
      <c r="BU18" t="s">
        <v>105</v>
      </c>
      <c r="BV18" t="s">
        <v>106</v>
      </c>
      <c r="BW18" t="s">
        <v>107</v>
      </c>
      <c r="BX18" t="s">
        <v>80</v>
      </c>
      <c r="BY18" t="s">
        <v>114</v>
      </c>
      <c r="BZ18" t="s">
        <v>88</v>
      </c>
      <c r="CA18" t="s">
        <v>115</v>
      </c>
      <c r="CB18" t="s">
        <v>88</v>
      </c>
      <c r="CC18" t="s">
        <v>108</v>
      </c>
      <c r="CD18" t="s">
        <v>88</v>
      </c>
      <c r="CG18" t="s">
        <v>109</v>
      </c>
      <c r="CH18" t="s">
        <v>80</v>
      </c>
      <c r="CI18" t="s">
        <v>110</v>
      </c>
      <c r="CJ18" t="s">
        <v>80</v>
      </c>
      <c r="CK18" t="s">
        <v>111</v>
      </c>
      <c r="CL18" t="s">
        <v>80</v>
      </c>
      <c r="CM18" t="s">
        <v>112</v>
      </c>
      <c r="CN18" t="s">
        <v>80</v>
      </c>
      <c r="CO18" t="s">
        <v>113</v>
      </c>
      <c r="CP18" t="s">
        <v>80</v>
      </c>
    </row>
    <row r="19" spans="1:94" x14ac:dyDescent="0.4">
      <c r="A19" t="s">
        <v>42</v>
      </c>
      <c r="B19" t="s">
        <v>8</v>
      </c>
      <c r="D19" t="s">
        <v>43</v>
      </c>
      <c r="E19" t="s">
        <v>44</v>
      </c>
      <c r="F19" s="1">
        <v>29.98</v>
      </c>
      <c r="G19">
        <v>10.5</v>
      </c>
      <c r="H19" t="s">
        <v>139</v>
      </c>
      <c r="I19" t="s">
        <v>140</v>
      </c>
      <c r="J19" t="s">
        <v>141</v>
      </c>
      <c r="K19" t="s">
        <v>124</v>
      </c>
      <c r="L19" t="s">
        <v>142</v>
      </c>
      <c r="M19" t="s">
        <v>124</v>
      </c>
      <c r="O19" t="s">
        <v>143</v>
      </c>
      <c r="P19" t="s">
        <v>158</v>
      </c>
      <c r="R19" t="s">
        <v>129</v>
      </c>
      <c r="T19">
        <v>3000</v>
      </c>
      <c r="V19" t="s">
        <v>145</v>
      </c>
      <c r="W19">
        <v>10.5</v>
      </c>
      <c r="X19" t="s">
        <v>146</v>
      </c>
      <c r="Y19">
        <v>65</v>
      </c>
      <c r="Z19" t="s">
        <v>147</v>
      </c>
      <c r="AA19">
        <v>650</v>
      </c>
      <c r="AB19" t="s">
        <v>148</v>
      </c>
      <c r="AC19" t="s">
        <v>80</v>
      </c>
      <c r="AD19" t="s">
        <v>149</v>
      </c>
      <c r="AE19" t="s">
        <v>150</v>
      </c>
      <c r="AF19" t="s">
        <v>151</v>
      </c>
      <c r="AI19" t="s">
        <v>152</v>
      </c>
      <c r="AK19">
        <v>2.75</v>
      </c>
      <c r="AL19" t="s">
        <v>153</v>
      </c>
      <c r="AP19">
        <v>6</v>
      </c>
      <c r="AR19" t="s">
        <v>154</v>
      </c>
      <c r="AS19">
        <v>2</v>
      </c>
      <c r="AT19" t="s">
        <v>125</v>
      </c>
      <c r="AU19" t="s">
        <v>80</v>
      </c>
      <c r="AV19" t="s">
        <v>126</v>
      </c>
      <c r="AW19" t="s">
        <v>80</v>
      </c>
      <c r="AX19" t="s">
        <v>127</v>
      </c>
      <c r="AY19" t="s">
        <v>80</v>
      </c>
      <c r="AZ19" t="s">
        <v>81</v>
      </c>
      <c r="BA19" t="s">
        <v>163</v>
      </c>
      <c r="BB19" t="s">
        <v>135</v>
      </c>
      <c r="BD19" t="s">
        <v>93</v>
      </c>
      <c r="BE19" t="s">
        <v>94</v>
      </c>
      <c r="BF19">
        <v>35000</v>
      </c>
      <c r="BG19" t="s">
        <v>95</v>
      </c>
      <c r="BH19" t="s">
        <v>80</v>
      </c>
      <c r="BI19" t="s">
        <v>96</v>
      </c>
      <c r="BJ19" t="s">
        <v>116</v>
      </c>
      <c r="BK19" t="s">
        <v>98</v>
      </c>
      <c r="BL19" t="s">
        <v>80</v>
      </c>
      <c r="BM19" t="s">
        <v>99</v>
      </c>
      <c r="BN19" t="s">
        <v>100</v>
      </c>
      <c r="BO19" t="s">
        <v>101</v>
      </c>
      <c r="BP19" t="s">
        <v>80</v>
      </c>
      <c r="BQ19" t="s">
        <v>102</v>
      </c>
      <c r="BR19" t="s">
        <v>88</v>
      </c>
      <c r="BS19" t="s">
        <v>103</v>
      </c>
      <c r="BT19" t="s">
        <v>104</v>
      </c>
      <c r="BU19" t="s">
        <v>105</v>
      </c>
      <c r="BV19" t="s">
        <v>106</v>
      </c>
      <c r="BW19" t="s">
        <v>107</v>
      </c>
      <c r="BX19" t="s">
        <v>80</v>
      </c>
      <c r="BY19" t="s">
        <v>114</v>
      </c>
      <c r="BZ19" t="s">
        <v>88</v>
      </c>
      <c r="CA19" t="s">
        <v>115</v>
      </c>
      <c r="CB19" t="s">
        <v>88</v>
      </c>
      <c r="CC19" t="s">
        <v>108</v>
      </c>
      <c r="CD19" t="s">
        <v>88</v>
      </c>
      <c r="CG19" t="s">
        <v>109</v>
      </c>
      <c r="CH19" t="s">
        <v>80</v>
      </c>
      <c r="CI19" t="s">
        <v>110</v>
      </c>
      <c r="CJ19" t="s">
        <v>80</v>
      </c>
      <c r="CK19" t="s">
        <v>111</v>
      </c>
      <c r="CL19" t="s">
        <v>80</v>
      </c>
      <c r="CM19" t="s">
        <v>112</v>
      </c>
      <c r="CN19" t="s">
        <v>80</v>
      </c>
      <c r="CO19" t="s">
        <v>113</v>
      </c>
      <c r="CP19" t="s">
        <v>80</v>
      </c>
    </row>
    <row r="20" spans="1:94" x14ac:dyDescent="0.4">
      <c r="A20" t="s">
        <v>45</v>
      </c>
      <c r="B20" t="s">
        <v>8</v>
      </c>
      <c r="D20" t="s">
        <v>46</v>
      </c>
      <c r="E20" t="s">
        <v>19</v>
      </c>
      <c r="F20" s="1">
        <v>29.98</v>
      </c>
      <c r="G20">
        <v>10.5</v>
      </c>
      <c r="H20" t="s">
        <v>139</v>
      </c>
      <c r="I20" t="s">
        <v>140</v>
      </c>
      <c r="J20" t="s">
        <v>141</v>
      </c>
      <c r="K20" t="s">
        <v>124</v>
      </c>
      <c r="L20" t="s">
        <v>142</v>
      </c>
      <c r="M20" t="s">
        <v>124</v>
      </c>
      <c r="O20" t="s">
        <v>143</v>
      </c>
      <c r="P20" t="s">
        <v>156</v>
      </c>
      <c r="R20" t="s">
        <v>129</v>
      </c>
      <c r="T20">
        <v>3500</v>
      </c>
      <c r="V20" t="s">
        <v>145</v>
      </c>
      <c r="W20">
        <v>10.5</v>
      </c>
      <c r="X20" t="s">
        <v>146</v>
      </c>
      <c r="Y20">
        <v>60</v>
      </c>
      <c r="Z20" t="s">
        <v>147</v>
      </c>
      <c r="AA20">
        <v>550</v>
      </c>
      <c r="AB20" t="s">
        <v>148</v>
      </c>
      <c r="AC20" t="s">
        <v>80</v>
      </c>
      <c r="AD20" t="s">
        <v>149</v>
      </c>
      <c r="AE20" t="s">
        <v>128</v>
      </c>
      <c r="AF20" t="s">
        <v>151</v>
      </c>
      <c r="AG20" t="s">
        <v>88</v>
      </c>
      <c r="AI20" t="s">
        <v>152</v>
      </c>
      <c r="AJ20">
        <v>3.26</v>
      </c>
      <c r="AL20" t="s">
        <v>153</v>
      </c>
      <c r="AM20">
        <v>5.0999999999999996</v>
      </c>
      <c r="AN20">
        <v>3</v>
      </c>
      <c r="AR20" t="s">
        <v>154</v>
      </c>
      <c r="AS20">
        <v>1</v>
      </c>
      <c r="AT20" t="s">
        <v>125</v>
      </c>
      <c r="AU20" t="s">
        <v>80</v>
      </c>
      <c r="AV20" t="s">
        <v>126</v>
      </c>
      <c r="AW20" t="s">
        <v>88</v>
      </c>
      <c r="AX20" t="s">
        <v>127</v>
      </c>
      <c r="AY20" t="s">
        <v>88</v>
      </c>
      <c r="AZ20" t="s">
        <v>81</v>
      </c>
      <c r="BA20" t="s">
        <v>122</v>
      </c>
      <c r="BB20" t="s">
        <v>135</v>
      </c>
      <c r="BD20" t="s">
        <v>93</v>
      </c>
      <c r="BE20" t="s">
        <v>94</v>
      </c>
      <c r="BF20">
        <v>50000</v>
      </c>
      <c r="BG20" t="s">
        <v>95</v>
      </c>
      <c r="BH20" t="s">
        <v>80</v>
      </c>
      <c r="BI20" t="s">
        <v>96</v>
      </c>
      <c r="BJ20" t="s">
        <v>116</v>
      </c>
      <c r="BK20" t="s">
        <v>98</v>
      </c>
      <c r="BL20" t="s">
        <v>88</v>
      </c>
      <c r="BM20" t="s">
        <v>99</v>
      </c>
      <c r="BN20" t="s">
        <v>100</v>
      </c>
      <c r="BO20" t="s">
        <v>101</v>
      </c>
      <c r="BP20" t="s">
        <v>80</v>
      </c>
      <c r="BQ20" t="s">
        <v>102</v>
      </c>
      <c r="BR20" t="s">
        <v>88</v>
      </c>
      <c r="BS20" t="s">
        <v>103</v>
      </c>
      <c r="BT20" t="s">
        <v>119</v>
      </c>
      <c r="BU20" t="s">
        <v>105</v>
      </c>
      <c r="BV20" t="s">
        <v>106</v>
      </c>
      <c r="BW20" t="s">
        <v>107</v>
      </c>
      <c r="BX20" t="s">
        <v>80</v>
      </c>
      <c r="BY20" t="s">
        <v>114</v>
      </c>
      <c r="BZ20" t="s">
        <v>88</v>
      </c>
      <c r="CA20" t="s">
        <v>115</v>
      </c>
      <c r="CB20" t="s">
        <v>88</v>
      </c>
      <c r="CC20" t="s">
        <v>108</v>
      </c>
      <c r="CD20" t="s">
        <v>88</v>
      </c>
      <c r="CG20" t="s">
        <v>109</v>
      </c>
      <c r="CH20" t="s">
        <v>80</v>
      </c>
      <c r="CI20" t="s">
        <v>110</v>
      </c>
      <c r="CJ20" t="s">
        <v>80</v>
      </c>
      <c r="CK20" t="s">
        <v>111</v>
      </c>
      <c r="CL20" t="s">
        <v>80</v>
      </c>
      <c r="CM20" t="s">
        <v>112</v>
      </c>
      <c r="CN20" t="s">
        <v>80</v>
      </c>
      <c r="CO20" t="s">
        <v>113</v>
      </c>
      <c r="CP20" t="s">
        <v>80</v>
      </c>
    </row>
    <row r="21" spans="1:94" x14ac:dyDescent="0.4">
      <c r="A21" t="s">
        <v>47</v>
      </c>
      <c r="B21" t="s">
        <v>8</v>
      </c>
      <c r="D21" t="s">
        <v>48</v>
      </c>
      <c r="E21" t="s">
        <v>10</v>
      </c>
      <c r="F21" s="1">
        <v>16.98</v>
      </c>
      <c r="G21">
        <v>10.5</v>
      </c>
      <c r="H21" t="s">
        <v>139</v>
      </c>
      <c r="I21" t="s">
        <v>140</v>
      </c>
      <c r="J21" t="s">
        <v>141</v>
      </c>
      <c r="K21" t="s">
        <v>124</v>
      </c>
      <c r="L21" t="s">
        <v>142</v>
      </c>
      <c r="M21" t="s">
        <v>124</v>
      </c>
      <c r="O21" t="s">
        <v>143</v>
      </c>
      <c r="P21" t="s">
        <v>158</v>
      </c>
      <c r="R21" t="s">
        <v>129</v>
      </c>
      <c r="T21">
        <v>2700</v>
      </c>
      <c r="V21" t="s">
        <v>145</v>
      </c>
      <c r="W21">
        <v>10.5</v>
      </c>
      <c r="X21" t="s">
        <v>146</v>
      </c>
      <c r="Y21">
        <v>65</v>
      </c>
      <c r="Z21" t="s">
        <v>147</v>
      </c>
      <c r="AA21">
        <v>650</v>
      </c>
      <c r="AB21" t="s">
        <v>148</v>
      </c>
      <c r="AC21" t="s">
        <v>80</v>
      </c>
      <c r="AD21" t="s">
        <v>149</v>
      </c>
      <c r="AE21" t="s">
        <v>150</v>
      </c>
      <c r="AF21" t="s">
        <v>151</v>
      </c>
      <c r="AI21" t="s">
        <v>152</v>
      </c>
      <c r="AK21">
        <v>4</v>
      </c>
      <c r="AL21" t="s">
        <v>153</v>
      </c>
      <c r="AO21">
        <v>8</v>
      </c>
      <c r="AR21" t="s">
        <v>154</v>
      </c>
      <c r="AS21">
        <v>1</v>
      </c>
      <c r="AT21" t="s">
        <v>125</v>
      </c>
      <c r="AU21" t="s">
        <v>80</v>
      </c>
      <c r="AV21" t="s">
        <v>126</v>
      </c>
      <c r="AW21" t="s">
        <v>88</v>
      </c>
      <c r="AX21" t="s">
        <v>127</v>
      </c>
      <c r="AY21" t="s">
        <v>88</v>
      </c>
      <c r="AZ21" t="s">
        <v>81</v>
      </c>
      <c r="BA21" t="s">
        <v>133</v>
      </c>
      <c r="BB21" t="s">
        <v>135</v>
      </c>
      <c r="BC21" t="s">
        <v>80</v>
      </c>
      <c r="BD21" t="s">
        <v>134</v>
      </c>
      <c r="BE21" t="s">
        <v>94</v>
      </c>
      <c r="BF21">
        <v>50000</v>
      </c>
      <c r="BG21" t="s">
        <v>95</v>
      </c>
      <c r="BH21" t="s">
        <v>88</v>
      </c>
      <c r="BI21" t="s">
        <v>96</v>
      </c>
      <c r="BJ21" t="s">
        <v>97</v>
      </c>
      <c r="BK21" t="s">
        <v>98</v>
      </c>
      <c r="BL21" t="s">
        <v>80</v>
      </c>
      <c r="BM21" t="s">
        <v>99</v>
      </c>
      <c r="BN21" t="s">
        <v>118</v>
      </c>
      <c r="BO21" t="s">
        <v>101</v>
      </c>
      <c r="BP21" t="s">
        <v>80</v>
      </c>
      <c r="BQ21" t="s">
        <v>102</v>
      </c>
      <c r="BR21" t="s">
        <v>88</v>
      </c>
      <c r="BS21" t="s">
        <v>103</v>
      </c>
      <c r="BT21" t="s">
        <v>104</v>
      </c>
      <c r="BU21" t="s">
        <v>105</v>
      </c>
      <c r="BV21" t="s">
        <v>106</v>
      </c>
      <c r="BW21" t="s">
        <v>107</v>
      </c>
      <c r="BX21" t="s">
        <v>80</v>
      </c>
      <c r="BY21" t="s">
        <v>114</v>
      </c>
      <c r="BZ21" t="s">
        <v>88</v>
      </c>
      <c r="CA21" t="s">
        <v>108</v>
      </c>
      <c r="CB21" t="s">
        <v>88</v>
      </c>
      <c r="CE21" t="s">
        <v>109</v>
      </c>
      <c r="CF21" t="s">
        <v>80</v>
      </c>
      <c r="CG21" t="s">
        <v>110</v>
      </c>
      <c r="CH21" t="s">
        <v>80</v>
      </c>
      <c r="CI21" t="s">
        <v>111</v>
      </c>
      <c r="CJ21" t="s">
        <v>80</v>
      </c>
      <c r="CK21" t="s">
        <v>112</v>
      </c>
      <c r="CL21" t="s">
        <v>80</v>
      </c>
      <c r="CM21" t="s">
        <v>113</v>
      </c>
      <c r="CN21" t="s">
        <v>80</v>
      </c>
    </row>
    <row r="22" spans="1:94" x14ac:dyDescent="0.4">
      <c r="A22" t="s">
        <v>74</v>
      </c>
      <c r="B22" t="s">
        <v>8</v>
      </c>
      <c r="D22" t="s">
        <v>75</v>
      </c>
      <c r="E22" t="s">
        <v>76</v>
      </c>
      <c r="F22" s="1">
        <v>19.98</v>
      </c>
      <c r="G22">
        <v>10.5</v>
      </c>
      <c r="H22" t="s">
        <v>139</v>
      </c>
      <c r="I22" t="s">
        <v>140</v>
      </c>
      <c r="J22" t="s">
        <v>141</v>
      </c>
      <c r="K22" t="s">
        <v>124</v>
      </c>
      <c r="L22" t="s">
        <v>142</v>
      </c>
      <c r="M22" t="s">
        <v>124</v>
      </c>
      <c r="O22" t="s">
        <v>143</v>
      </c>
      <c r="P22" t="s">
        <v>144</v>
      </c>
      <c r="R22" t="s">
        <v>129</v>
      </c>
      <c r="T22">
        <v>3000</v>
      </c>
      <c r="V22" t="s">
        <v>145</v>
      </c>
      <c r="W22">
        <v>10.5</v>
      </c>
      <c r="X22" t="s">
        <v>146</v>
      </c>
      <c r="Y22">
        <v>65</v>
      </c>
      <c r="Z22" t="s">
        <v>147</v>
      </c>
      <c r="AA22">
        <v>700</v>
      </c>
      <c r="AB22" t="s">
        <v>148</v>
      </c>
      <c r="AC22" t="s">
        <v>88</v>
      </c>
      <c r="AD22" t="s">
        <v>149</v>
      </c>
      <c r="AE22" t="s">
        <v>150</v>
      </c>
      <c r="AF22" t="s">
        <v>151</v>
      </c>
      <c r="AI22" t="s">
        <v>152</v>
      </c>
      <c r="AK22">
        <v>2.95</v>
      </c>
      <c r="AL22" t="s">
        <v>153</v>
      </c>
      <c r="AO22">
        <v>7</v>
      </c>
      <c r="AP22">
        <v>0.32</v>
      </c>
      <c r="AR22" t="s">
        <v>154</v>
      </c>
      <c r="AS22">
        <v>1</v>
      </c>
      <c r="AT22" t="s">
        <v>125</v>
      </c>
      <c r="AU22" t="s">
        <v>80</v>
      </c>
      <c r="AV22" t="s">
        <v>126</v>
      </c>
      <c r="AW22" t="s">
        <v>88</v>
      </c>
      <c r="AX22" t="s">
        <v>127</v>
      </c>
      <c r="AY22" t="s">
        <v>88</v>
      </c>
      <c r="AZ22" t="s">
        <v>81</v>
      </c>
      <c r="BA22" t="s">
        <v>184</v>
      </c>
      <c r="BB22" t="s">
        <v>135</v>
      </c>
      <c r="BD22" t="s">
        <v>93</v>
      </c>
      <c r="BE22" t="s">
        <v>94</v>
      </c>
      <c r="BF22">
        <v>10000</v>
      </c>
      <c r="BG22" t="s">
        <v>95</v>
      </c>
      <c r="BH22" t="s">
        <v>88</v>
      </c>
      <c r="BI22" t="s">
        <v>96</v>
      </c>
      <c r="BJ22" t="s">
        <v>97</v>
      </c>
      <c r="BK22" t="s">
        <v>98</v>
      </c>
      <c r="BL22" t="s">
        <v>88</v>
      </c>
      <c r="BM22" t="s">
        <v>99</v>
      </c>
      <c r="BN22" t="s">
        <v>100</v>
      </c>
      <c r="BO22" t="s">
        <v>101</v>
      </c>
      <c r="BP22" t="s">
        <v>80</v>
      </c>
      <c r="BQ22" t="s">
        <v>102</v>
      </c>
      <c r="BR22" t="s">
        <v>80</v>
      </c>
      <c r="BS22" t="s">
        <v>103</v>
      </c>
      <c r="BT22" t="s">
        <v>104</v>
      </c>
      <c r="BU22" t="s">
        <v>105</v>
      </c>
      <c r="BV22" t="s">
        <v>138</v>
      </c>
      <c r="BW22" t="s">
        <v>107</v>
      </c>
      <c r="BX22" t="s">
        <v>88</v>
      </c>
      <c r="BY22" t="s">
        <v>114</v>
      </c>
      <c r="BZ22" t="s">
        <v>88</v>
      </c>
      <c r="CA22" t="s">
        <v>108</v>
      </c>
      <c r="CB22" t="s">
        <v>88</v>
      </c>
      <c r="CC22" t="s">
        <v>109</v>
      </c>
      <c r="CD22" t="s">
        <v>80</v>
      </c>
      <c r="CE22" t="s">
        <v>110</v>
      </c>
      <c r="CF22" t="s">
        <v>80</v>
      </c>
      <c r="CG22" t="s">
        <v>111</v>
      </c>
      <c r="CH22" t="s">
        <v>80</v>
      </c>
      <c r="CI22" t="s">
        <v>112</v>
      </c>
      <c r="CJ22" t="s">
        <v>80</v>
      </c>
      <c r="CK22" t="s">
        <v>113</v>
      </c>
      <c r="CL22" t="s">
        <v>80</v>
      </c>
      <c r="CM22" t="s">
        <v>115</v>
      </c>
      <c r="CN22" t="s">
        <v>80</v>
      </c>
    </row>
    <row r="23" spans="1:94" x14ac:dyDescent="0.4">
      <c r="A23" t="s">
        <v>54</v>
      </c>
      <c r="B23" t="s">
        <v>8</v>
      </c>
      <c r="D23" t="s">
        <v>55</v>
      </c>
      <c r="E23" t="s">
        <v>56</v>
      </c>
      <c r="F23" s="1">
        <v>24.99</v>
      </c>
      <c r="G23">
        <v>11</v>
      </c>
      <c r="H23" t="s">
        <v>139</v>
      </c>
      <c r="I23" t="s">
        <v>140</v>
      </c>
      <c r="J23" t="s">
        <v>141</v>
      </c>
      <c r="K23" t="s">
        <v>124</v>
      </c>
      <c r="L23" t="s">
        <v>142</v>
      </c>
      <c r="M23" t="s">
        <v>124</v>
      </c>
      <c r="O23" t="s">
        <v>143</v>
      </c>
      <c r="P23" t="s">
        <v>144</v>
      </c>
      <c r="R23" t="s">
        <v>129</v>
      </c>
      <c r="T23">
        <v>2700</v>
      </c>
      <c r="V23" t="s">
        <v>145</v>
      </c>
      <c r="W23">
        <v>11</v>
      </c>
      <c r="X23" t="s">
        <v>146</v>
      </c>
      <c r="Y23">
        <v>65</v>
      </c>
      <c r="Z23" t="s">
        <v>147</v>
      </c>
      <c r="AA23">
        <v>600</v>
      </c>
      <c r="AB23" t="s">
        <v>148</v>
      </c>
      <c r="AC23" t="s">
        <v>80</v>
      </c>
      <c r="AD23" t="s">
        <v>149</v>
      </c>
      <c r="AE23" t="s">
        <v>128</v>
      </c>
      <c r="AF23" t="s">
        <v>151</v>
      </c>
      <c r="AG23" t="s">
        <v>88</v>
      </c>
      <c r="AI23" t="s">
        <v>152</v>
      </c>
      <c r="AJ23">
        <v>2.25</v>
      </c>
      <c r="AL23" t="s">
        <v>153</v>
      </c>
      <c r="AM23">
        <v>6.375</v>
      </c>
      <c r="AR23" t="s">
        <v>154</v>
      </c>
      <c r="AS23">
        <v>1</v>
      </c>
      <c r="AT23" t="s">
        <v>159</v>
      </c>
      <c r="AU23" t="s">
        <v>80</v>
      </c>
      <c r="AV23" t="s">
        <v>126</v>
      </c>
      <c r="AW23" t="s">
        <v>88</v>
      </c>
      <c r="AX23" t="s">
        <v>127</v>
      </c>
      <c r="AY23" t="s">
        <v>88</v>
      </c>
      <c r="AZ23" t="s">
        <v>81</v>
      </c>
      <c r="BA23" t="s">
        <v>185</v>
      </c>
      <c r="BB23" t="s">
        <v>135</v>
      </c>
      <c r="BD23" t="s">
        <v>93</v>
      </c>
      <c r="BE23" t="s">
        <v>94</v>
      </c>
      <c r="BF23">
        <v>36000</v>
      </c>
      <c r="BG23" t="s">
        <v>95</v>
      </c>
      <c r="BH23" t="s">
        <v>80</v>
      </c>
      <c r="BI23" t="s">
        <v>96</v>
      </c>
      <c r="BJ23" t="s">
        <v>116</v>
      </c>
      <c r="BK23" t="s">
        <v>98</v>
      </c>
      <c r="BL23" t="s">
        <v>80</v>
      </c>
      <c r="BM23" t="s">
        <v>99</v>
      </c>
      <c r="BN23" t="s">
        <v>100</v>
      </c>
      <c r="BO23" t="s">
        <v>101</v>
      </c>
      <c r="BP23" t="s">
        <v>80</v>
      </c>
      <c r="BQ23" t="s">
        <v>102</v>
      </c>
      <c r="BR23" t="s">
        <v>88</v>
      </c>
      <c r="BS23" t="s">
        <v>103</v>
      </c>
      <c r="BT23" t="s">
        <v>137</v>
      </c>
      <c r="BU23" t="s">
        <v>105</v>
      </c>
      <c r="BV23" t="s">
        <v>106</v>
      </c>
      <c r="BW23" t="s">
        <v>107</v>
      </c>
      <c r="BX23" t="s">
        <v>80</v>
      </c>
      <c r="BY23" t="s">
        <v>114</v>
      </c>
      <c r="BZ23" t="s">
        <v>88</v>
      </c>
      <c r="CA23" t="s">
        <v>115</v>
      </c>
      <c r="CB23" t="s">
        <v>88</v>
      </c>
      <c r="CE23" t="s">
        <v>109</v>
      </c>
      <c r="CF23" t="s">
        <v>80</v>
      </c>
      <c r="CG23" t="s">
        <v>110</v>
      </c>
      <c r="CH23" t="s">
        <v>80</v>
      </c>
      <c r="CI23" t="s">
        <v>111</v>
      </c>
      <c r="CJ23" t="s">
        <v>80</v>
      </c>
      <c r="CK23" t="s">
        <v>112</v>
      </c>
      <c r="CL23" t="s">
        <v>80</v>
      </c>
      <c r="CM23" t="s">
        <v>113</v>
      </c>
      <c r="CN23" t="s">
        <v>80</v>
      </c>
      <c r="CO23" t="s">
        <v>108</v>
      </c>
      <c r="CP23" t="s">
        <v>80</v>
      </c>
    </row>
    <row r="24" spans="1:94" x14ac:dyDescent="0.4">
      <c r="A24" t="s">
        <v>67</v>
      </c>
      <c r="B24" t="s">
        <v>8</v>
      </c>
      <c r="D24" t="s">
        <v>68</v>
      </c>
      <c r="E24" t="s">
        <v>19</v>
      </c>
      <c r="F24" s="1">
        <v>34.97</v>
      </c>
      <c r="G24">
        <v>12.2</v>
      </c>
      <c r="H24" t="s">
        <v>139</v>
      </c>
      <c r="I24" t="s">
        <v>174</v>
      </c>
      <c r="J24" t="s">
        <v>141</v>
      </c>
      <c r="K24" t="s">
        <v>124</v>
      </c>
      <c r="L24" t="s">
        <v>142</v>
      </c>
      <c r="M24" t="s">
        <v>124</v>
      </c>
      <c r="O24" t="s">
        <v>143</v>
      </c>
      <c r="P24" t="s">
        <v>158</v>
      </c>
      <c r="R24" t="s">
        <v>129</v>
      </c>
      <c r="T24">
        <v>3000</v>
      </c>
      <c r="V24" t="s">
        <v>145</v>
      </c>
      <c r="W24">
        <v>12.2</v>
      </c>
      <c r="X24" t="s">
        <v>146</v>
      </c>
      <c r="Y24">
        <v>60</v>
      </c>
      <c r="Z24" t="s">
        <v>147</v>
      </c>
      <c r="AA24">
        <v>750</v>
      </c>
      <c r="AB24" t="s">
        <v>148</v>
      </c>
      <c r="AC24" t="s">
        <v>80</v>
      </c>
      <c r="AD24" t="s">
        <v>149</v>
      </c>
      <c r="AE24" t="s">
        <v>128</v>
      </c>
      <c r="AF24" t="s">
        <v>151</v>
      </c>
      <c r="AG24" t="s">
        <v>80</v>
      </c>
      <c r="AI24" t="s">
        <v>152</v>
      </c>
      <c r="AJ24">
        <v>2</v>
      </c>
      <c r="AL24" t="s">
        <v>153</v>
      </c>
      <c r="AM24">
        <v>6</v>
      </c>
      <c r="AR24" t="s">
        <v>154</v>
      </c>
      <c r="AS24">
        <v>1</v>
      </c>
      <c r="AT24" t="s">
        <v>176</v>
      </c>
      <c r="AU24" t="s">
        <v>80</v>
      </c>
      <c r="AV24" t="s">
        <v>126</v>
      </c>
      <c r="AW24" t="s">
        <v>88</v>
      </c>
      <c r="AX24" t="s">
        <v>127</v>
      </c>
      <c r="AY24" t="s">
        <v>88</v>
      </c>
      <c r="AZ24" t="s">
        <v>81</v>
      </c>
      <c r="BA24" t="s">
        <v>122</v>
      </c>
      <c r="BB24" t="s">
        <v>135</v>
      </c>
      <c r="BD24" t="s">
        <v>93</v>
      </c>
      <c r="BE24" t="s">
        <v>94</v>
      </c>
      <c r="BF24">
        <v>50000</v>
      </c>
      <c r="BG24" t="s">
        <v>95</v>
      </c>
      <c r="BH24" t="s">
        <v>80</v>
      </c>
      <c r="BI24" t="s">
        <v>96</v>
      </c>
      <c r="BJ24" t="s">
        <v>116</v>
      </c>
      <c r="BK24" t="s">
        <v>98</v>
      </c>
      <c r="BL24" t="s">
        <v>88</v>
      </c>
      <c r="BM24" t="s">
        <v>99</v>
      </c>
      <c r="BN24" t="s">
        <v>100</v>
      </c>
      <c r="BO24" t="s">
        <v>101</v>
      </c>
      <c r="BP24" t="s">
        <v>80</v>
      </c>
      <c r="BQ24" t="s">
        <v>102</v>
      </c>
      <c r="BR24" t="s">
        <v>88</v>
      </c>
      <c r="BS24" t="s">
        <v>103</v>
      </c>
      <c r="BT24" t="s">
        <v>119</v>
      </c>
      <c r="BU24" t="s">
        <v>105</v>
      </c>
      <c r="BV24" t="s">
        <v>106</v>
      </c>
      <c r="BW24" t="s">
        <v>107</v>
      </c>
      <c r="BX24" t="s">
        <v>88</v>
      </c>
      <c r="BY24" t="s">
        <v>115</v>
      </c>
      <c r="BZ24" t="s">
        <v>88</v>
      </c>
      <c r="CA24" t="s">
        <v>108</v>
      </c>
      <c r="CB24" t="s">
        <v>88</v>
      </c>
      <c r="CC24" t="s">
        <v>109</v>
      </c>
      <c r="CD24" t="s">
        <v>80</v>
      </c>
      <c r="CE24" t="s">
        <v>110</v>
      </c>
      <c r="CF24" t="s">
        <v>80</v>
      </c>
      <c r="CG24" t="s">
        <v>111</v>
      </c>
      <c r="CH24" t="s">
        <v>80</v>
      </c>
      <c r="CI24" t="s">
        <v>112</v>
      </c>
      <c r="CJ24" t="s">
        <v>80</v>
      </c>
      <c r="CK24" t="s">
        <v>113</v>
      </c>
      <c r="CL24" t="s">
        <v>80</v>
      </c>
      <c r="CM24" t="s">
        <v>114</v>
      </c>
      <c r="CN24" t="s">
        <v>80</v>
      </c>
    </row>
    <row r="25" spans="1:94" x14ac:dyDescent="0.4">
      <c r="A25" t="s">
        <v>7</v>
      </c>
      <c r="B25" t="s">
        <v>8</v>
      </c>
      <c r="D25" t="s">
        <v>9</v>
      </c>
      <c r="E25" t="s">
        <v>10</v>
      </c>
      <c r="F25" s="1">
        <v>19.98</v>
      </c>
      <c r="G25">
        <v>13</v>
      </c>
      <c r="H25" t="s">
        <v>139</v>
      </c>
      <c r="I25" t="s">
        <v>140</v>
      </c>
      <c r="J25" t="s">
        <v>141</v>
      </c>
      <c r="K25" t="s">
        <v>124</v>
      </c>
      <c r="L25" t="s">
        <v>142</v>
      </c>
      <c r="M25" t="s">
        <v>124</v>
      </c>
      <c r="O25" t="s">
        <v>143</v>
      </c>
      <c r="P25" t="s">
        <v>144</v>
      </c>
      <c r="R25" t="s">
        <v>129</v>
      </c>
      <c r="T25">
        <v>3000</v>
      </c>
      <c r="V25" t="s">
        <v>145</v>
      </c>
      <c r="W25">
        <v>13</v>
      </c>
      <c r="X25" t="s">
        <v>146</v>
      </c>
      <c r="Y25">
        <v>65</v>
      </c>
      <c r="Z25" t="s">
        <v>147</v>
      </c>
      <c r="AA25">
        <v>780</v>
      </c>
      <c r="AB25" t="s">
        <v>148</v>
      </c>
      <c r="AC25" t="s">
        <v>80</v>
      </c>
      <c r="AD25" t="s">
        <v>149</v>
      </c>
      <c r="AE25" t="s">
        <v>150</v>
      </c>
      <c r="AF25" t="s">
        <v>151</v>
      </c>
      <c r="AI25" t="s">
        <v>152</v>
      </c>
      <c r="AK25">
        <v>5.2</v>
      </c>
      <c r="AL25" t="s">
        <v>153</v>
      </c>
      <c r="AO25">
        <v>7</v>
      </c>
      <c r="AP25">
        <v>5</v>
      </c>
      <c r="AR25" t="s">
        <v>154</v>
      </c>
      <c r="AS25">
        <v>1</v>
      </c>
      <c r="AT25" t="s">
        <v>125</v>
      </c>
      <c r="AU25" t="s">
        <v>80</v>
      </c>
      <c r="AW25" t="s">
        <v>88</v>
      </c>
      <c r="AX25" t="s">
        <v>127</v>
      </c>
      <c r="AY25" t="s">
        <v>88</v>
      </c>
      <c r="AZ25" t="s">
        <v>81</v>
      </c>
      <c r="BA25" t="s">
        <v>122</v>
      </c>
      <c r="BB25" t="s">
        <v>135</v>
      </c>
      <c r="BD25" t="s">
        <v>93</v>
      </c>
      <c r="BE25" t="s">
        <v>94</v>
      </c>
      <c r="BF25">
        <v>35000</v>
      </c>
      <c r="BG25" t="s">
        <v>95</v>
      </c>
      <c r="BH25" t="s">
        <v>88</v>
      </c>
      <c r="BI25" t="s">
        <v>96</v>
      </c>
      <c r="BJ25" t="s">
        <v>97</v>
      </c>
      <c r="BK25" t="s">
        <v>98</v>
      </c>
      <c r="BL25" t="s">
        <v>80</v>
      </c>
      <c r="BM25" t="s">
        <v>99</v>
      </c>
      <c r="BN25" t="s">
        <v>100</v>
      </c>
      <c r="BO25" t="s">
        <v>101</v>
      </c>
      <c r="BP25" t="s">
        <v>80</v>
      </c>
      <c r="BQ25" t="s">
        <v>102</v>
      </c>
      <c r="BR25" t="s">
        <v>88</v>
      </c>
      <c r="BS25" t="s">
        <v>103</v>
      </c>
      <c r="BT25" t="s">
        <v>104</v>
      </c>
      <c r="BU25" t="s">
        <v>105</v>
      </c>
      <c r="BV25" t="s">
        <v>106</v>
      </c>
      <c r="BW25" t="s">
        <v>107</v>
      </c>
      <c r="BX25" t="s">
        <v>88</v>
      </c>
      <c r="BY25" t="s">
        <v>108</v>
      </c>
      <c r="BZ25" t="s">
        <v>88</v>
      </c>
      <c r="CA25" t="s">
        <v>109</v>
      </c>
      <c r="CB25" t="s">
        <v>80</v>
      </c>
      <c r="CC25" t="s">
        <v>110</v>
      </c>
      <c r="CD25" t="s">
        <v>80</v>
      </c>
      <c r="CE25" t="s">
        <v>111</v>
      </c>
      <c r="CF25" t="s">
        <v>80</v>
      </c>
      <c r="CG25" t="s">
        <v>112</v>
      </c>
      <c r="CH25" t="s">
        <v>80</v>
      </c>
      <c r="CI25" t="s">
        <v>113</v>
      </c>
      <c r="CJ25" t="s">
        <v>80</v>
      </c>
      <c r="CK25" t="s">
        <v>114</v>
      </c>
      <c r="CL25" t="s">
        <v>80</v>
      </c>
      <c r="CM25" t="s">
        <v>115</v>
      </c>
      <c r="CN25" t="s">
        <v>80</v>
      </c>
    </row>
    <row r="26" spans="1:94" x14ac:dyDescent="0.4">
      <c r="A26" t="s">
        <v>69</v>
      </c>
      <c r="B26" t="s">
        <v>8</v>
      </c>
      <c r="D26" t="s">
        <v>70</v>
      </c>
      <c r="E26" t="s">
        <v>16</v>
      </c>
      <c r="F26" s="1">
        <v>40.630000000000003</v>
      </c>
      <c r="G26">
        <v>13.2</v>
      </c>
      <c r="H26" t="s">
        <v>139</v>
      </c>
      <c r="I26" t="s">
        <v>174</v>
      </c>
      <c r="J26" t="s">
        <v>141</v>
      </c>
      <c r="K26" t="s">
        <v>124</v>
      </c>
      <c r="L26" t="s">
        <v>142</v>
      </c>
      <c r="M26" t="s">
        <v>124</v>
      </c>
      <c r="O26" t="s">
        <v>143</v>
      </c>
      <c r="P26" t="s">
        <v>158</v>
      </c>
      <c r="R26" t="s">
        <v>129</v>
      </c>
      <c r="T26">
        <v>3000</v>
      </c>
      <c r="V26" t="s">
        <v>145</v>
      </c>
      <c r="W26">
        <v>13.2</v>
      </c>
      <c r="X26" t="s">
        <v>146</v>
      </c>
      <c r="Y26">
        <v>65</v>
      </c>
      <c r="Z26" t="s">
        <v>147</v>
      </c>
      <c r="AA26">
        <v>735</v>
      </c>
      <c r="AB26" t="s">
        <v>148</v>
      </c>
      <c r="AC26" t="s">
        <v>80</v>
      </c>
      <c r="AD26" t="s">
        <v>149</v>
      </c>
      <c r="AE26" t="s">
        <v>128</v>
      </c>
      <c r="AF26" t="s">
        <v>151</v>
      </c>
      <c r="AG26" t="s">
        <v>80</v>
      </c>
      <c r="AI26" t="s">
        <v>152</v>
      </c>
      <c r="AJ26">
        <v>2</v>
      </c>
      <c r="AL26" t="s">
        <v>153</v>
      </c>
      <c r="AM26">
        <v>7.79</v>
      </c>
      <c r="AR26" t="s">
        <v>154</v>
      </c>
      <c r="AS26">
        <v>1</v>
      </c>
      <c r="AT26" t="s">
        <v>159</v>
      </c>
      <c r="AU26" t="s">
        <v>80</v>
      </c>
      <c r="AV26" t="s">
        <v>126</v>
      </c>
      <c r="AW26" t="s">
        <v>88</v>
      </c>
      <c r="AX26" t="s">
        <v>127</v>
      </c>
      <c r="AY26" t="s">
        <v>88</v>
      </c>
      <c r="AZ26" t="s">
        <v>81</v>
      </c>
      <c r="BA26" t="s">
        <v>122</v>
      </c>
      <c r="BB26" t="s">
        <v>135</v>
      </c>
      <c r="BD26" t="s">
        <v>93</v>
      </c>
      <c r="BE26" t="s">
        <v>94</v>
      </c>
      <c r="BF26">
        <v>50000</v>
      </c>
      <c r="BG26" t="s">
        <v>95</v>
      </c>
      <c r="BH26" t="s">
        <v>80</v>
      </c>
      <c r="BI26" t="s">
        <v>96</v>
      </c>
      <c r="BJ26" t="s">
        <v>116</v>
      </c>
      <c r="BK26" t="s">
        <v>98</v>
      </c>
      <c r="BL26" t="s">
        <v>88</v>
      </c>
      <c r="BM26" t="s">
        <v>99</v>
      </c>
      <c r="BN26" t="s">
        <v>100</v>
      </c>
      <c r="BO26" t="s">
        <v>101</v>
      </c>
      <c r="BP26" t="s">
        <v>80</v>
      </c>
      <c r="BQ26" t="s">
        <v>102</v>
      </c>
      <c r="BR26" t="s">
        <v>88</v>
      </c>
      <c r="BS26" t="s">
        <v>103</v>
      </c>
      <c r="BT26" t="s">
        <v>104</v>
      </c>
      <c r="BU26" t="s">
        <v>105</v>
      </c>
      <c r="BV26" t="s">
        <v>106</v>
      </c>
      <c r="BW26" t="s">
        <v>107</v>
      </c>
      <c r="BX26" t="s">
        <v>88</v>
      </c>
      <c r="BY26" t="s">
        <v>115</v>
      </c>
      <c r="BZ26" t="s">
        <v>88</v>
      </c>
      <c r="CA26" t="s">
        <v>108</v>
      </c>
      <c r="CB26" t="s">
        <v>88</v>
      </c>
      <c r="CC26" t="s">
        <v>109</v>
      </c>
      <c r="CD26" t="s">
        <v>80</v>
      </c>
      <c r="CE26" t="s">
        <v>110</v>
      </c>
      <c r="CF26" t="s">
        <v>80</v>
      </c>
      <c r="CG26" t="s">
        <v>111</v>
      </c>
      <c r="CH26" t="s">
        <v>80</v>
      </c>
      <c r="CI26" t="s">
        <v>112</v>
      </c>
      <c r="CJ26" t="s">
        <v>80</v>
      </c>
      <c r="CK26" t="s">
        <v>113</v>
      </c>
      <c r="CL26" t="s">
        <v>80</v>
      </c>
      <c r="CM26" t="s">
        <v>114</v>
      </c>
      <c r="CN26" t="s">
        <v>80</v>
      </c>
    </row>
    <row r="27" spans="1:94" x14ac:dyDescent="0.4">
      <c r="A27" t="s">
        <v>71</v>
      </c>
      <c r="B27" t="s">
        <v>8</v>
      </c>
      <c r="D27" t="s">
        <v>72</v>
      </c>
      <c r="E27" t="s">
        <v>73</v>
      </c>
      <c r="F27" s="1">
        <v>29.97</v>
      </c>
      <c r="G27">
        <v>13.5</v>
      </c>
      <c r="H27" t="s">
        <v>139</v>
      </c>
      <c r="I27" t="s">
        <v>140</v>
      </c>
      <c r="J27" t="s">
        <v>141</v>
      </c>
      <c r="K27" t="s">
        <v>124</v>
      </c>
      <c r="L27" t="s">
        <v>142</v>
      </c>
      <c r="M27" t="s">
        <v>124</v>
      </c>
      <c r="O27" t="s">
        <v>143</v>
      </c>
      <c r="P27" t="s">
        <v>156</v>
      </c>
      <c r="R27" t="s">
        <v>129</v>
      </c>
      <c r="T27">
        <v>3500</v>
      </c>
      <c r="V27" t="s">
        <v>145</v>
      </c>
      <c r="W27">
        <v>13.5</v>
      </c>
      <c r="X27" t="s">
        <v>146</v>
      </c>
      <c r="Y27">
        <v>75</v>
      </c>
      <c r="Z27" t="s">
        <v>147</v>
      </c>
      <c r="AA27">
        <v>910</v>
      </c>
      <c r="AB27" t="s">
        <v>148</v>
      </c>
      <c r="AC27" t="s">
        <v>80</v>
      </c>
      <c r="AD27" t="s">
        <v>149</v>
      </c>
      <c r="AE27" t="s">
        <v>128</v>
      </c>
      <c r="AF27" t="s">
        <v>151</v>
      </c>
      <c r="AG27" t="s">
        <v>80</v>
      </c>
      <c r="AI27" t="s">
        <v>152</v>
      </c>
      <c r="AJ27">
        <v>3.43</v>
      </c>
      <c r="AL27" t="s">
        <v>153</v>
      </c>
      <c r="AM27">
        <v>7</v>
      </c>
      <c r="AN27">
        <v>25</v>
      </c>
      <c r="AR27" t="s">
        <v>154</v>
      </c>
      <c r="AS27">
        <v>1</v>
      </c>
      <c r="AT27" t="s">
        <v>125</v>
      </c>
      <c r="AU27" t="s">
        <v>92</v>
      </c>
      <c r="AV27" t="s">
        <v>126</v>
      </c>
      <c r="AW27" t="s">
        <v>88</v>
      </c>
      <c r="AX27" t="s">
        <v>127</v>
      </c>
      <c r="AY27" t="s">
        <v>88</v>
      </c>
      <c r="AZ27" t="s">
        <v>81</v>
      </c>
      <c r="BA27" t="s">
        <v>122</v>
      </c>
      <c r="BB27" t="s">
        <v>135</v>
      </c>
      <c r="BD27" t="s">
        <v>93</v>
      </c>
      <c r="BE27" t="s">
        <v>94</v>
      </c>
      <c r="BF27">
        <v>50000</v>
      </c>
      <c r="BG27" t="s">
        <v>95</v>
      </c>
      <c r="BH27" t="s">
        <v>80</v>
      </c>
      <c r="BI27" t="s">
        <v>96</v>
      </c>
      <c r="BJ27" t="s">
        <v>116</v>
      </c>
      <c r="BK27" t="s">
        <v>98</v>
      </c>
      <c r="BL27" t="s">
        <v>88</v>
      </c>
      <c r="BM27" t="s">
        <v>99</v>
      </c>
      <c r="BN27" t="s">
        <v>100</v>
      </c>
      <c r="BO27" t="s">
        <v>101</v>
      </c>
      <c r="BP27" t="s">
        <v>80</v>
      </c>
      <c r="BQ27" t="s">
        <v>102</v>
      </c>
      <c r="BR27" t="s">
        <v>88</v>
      </c>
      <c r="BS27" t="s">
        <v>103</v>
      </c>
      <c r="BT27" t="s">
        <v>104</v>
      </c>
      <c r="BU27" t="s">
        <v>105</v>
      </c>
      <c r="BV27" t="s">
        <v>106</v>
      </c>
      <c r="BW27" t="s">
        <v>107</v>
      </c>
      <c r="BX27" t="s">
        <v>80</v>
      </c>
      <c r="BY27" t="s">
        <v>114</v>
      </c>
      <c r="BZ27" t="s">
        <v>88</v>
      </c>
      <c r="CA27" t="s">
        <v>115</v>
      </c>
      <c r="CB27" t="s">
        <v>88</v>
      </c>
      <c r="CC27" t="s">
        <v>108</v>
      </c>
      <c r="CD27" t="s">
        <v>88</v>
      </c>
      <c r="CG27" t="s">
        <v>109</v>
      </c>
      <c r="CH27" t="s">
        <v>80</v>
      </c>
      <c r="CI27" t="s">
        <v>110</v>
      </c>
      <c r="CJ27" t="s">
        <v>80</v>
      </c>
      <c r="CK27" t="s">
        <v>111</v>
      </c>
      <c r="CL27" t="s">
        <v>80</v>
      </c>
      <c r="CM27" t="s">
        <v>112</v>
      </c>
      <c r="CN27" t="s">
        <v>80</v>
      </c>
      <c r="CO27" t="s">
        <v>113</v>
      </c>
      <c r="CP27" t="s">
        <v>80</v>
      </c>
    </row>
    <row r="28" spans="1:94" x14ac:dyDescent="0.4">
      <c r="A28" t="s">
        <v>64</v>
      </c>
      <c r="B28" t="s">
        <v>8</v>
      </c>
      <c r="D28" t="s">
        <v>65</v>
      </c>
      <c r="E28" t="s">
        <v>66</v>
      </c>
      <c r="F28" s="1">
        <v>19.98</v>
      </c>
      <c r="G28">
        <v>15</v>
      </c>
      <c r="H28" t="s">
        <v>139</v>
      </c>
      <c r="I28" t="s">
        <v>140</v>
      </c>
      <c r="J28" t="s">
        <v>141</v>
      </c>
      <c r="K28" t="s">
        <v>157</v>
      </c>
      <c r="L28" t="s">
        <v>142</v>
      </c>
      <c r="M28" t="s">
        <v>124</v>
      </c>
      <c r="O28" t="s">
        <v>143</v>
      </c>
      <c r="P28" t="s">
        <v>158</v>
      </c>
      <c r="R28" t="s">
        <v>129</v>
      </c>
      <c r="T28">
        <v>2700</v>
      </c>
      <c r="V28" t="s">
        <v>145</v>
      </c>
      <c r="W28">
        <v>15</v>
      </c>
      <c r="X28" t="s">
        <v>146</v>
      </c>
      <c r="Y28">
        <v>100</v>
      </c>
      <c r="Z28" t="s">
        <v>147</v>
      </c>
      <c r="AA28">
        <v>1200</v>
      </c>
      <c r="AB28" t="s">
        <v>148</v>
      </c>
      <c r="AC28" t="s">
        <v>80</v>
      </c>
      <c r="AD28" t="s">
        <v>149</v>
      </c>
      <c r="AE28" t="s">
        <v>150</v>
      </c>
      <c r="AF28" t="s">
        <v>151</v>
      </c>
      <c r="AI28" t="s">
        <v>152</v>
      </c>
      <c r="AK28">
        <v>5</v>
      </c>
      <c r="AL28" t="s">
        <v>153</v>
      </c>
      <c r="AO28">
        <v>6</v>
      </c>
      <c r="AR28" t="s">
        <v>154</v>
      </c>
      <c r="AS28">
        <v>1</v>
      </c>
      <c r="AT28" t="s">
        <v>125</v>
      </c>
      <c r="AU28" t="s">
        <v>80</v>
      </c>
      <c r="AV28" t="s">
        <v>126</v>
      </c>
      <c r="AW28" t="s">
        <v>88</v>
      </c>
      <c r="AX28" t="s">
        <v>127</v>
      </c>
      <c r="AY28" t="s">
        <v>88</v>
      </c>
      <c r="AZ28" t="s">
        <v>81</v>
      </c>
      <c r="BA28" t="s">
        <v>122</v>
      </c>
      <c r="BB28" t="s">
        <v>135</v>
      </c>
      <c r="BD28" t="s">
        <v>93</v>
      </c>
      <c r="BE28" t="s">
        <v>94</v>
      </c>
      <c r="BF28">
        <v>35000</v>
      </c>
      <c r="BG28" t="s">
        <v>95</v>
      </c>
      <c r="BH28" t="s">
        <v>88</v>
      </c>
      <c r="BI28" t="s">
        <v>96</v>
      </c>
      <c r="BJ28" t="s">
        <v>97</v>
      </c>
      <c r="BK28" t="s">
        <v>98</v>
      </c>
      <c r="BL28" t="s">
        <v>80</v>
      </c>
      <c r="BM28" t="s">
        <v>99</v>
      </c>
      <c r="BN28" t="s">
        <v>100</v>
      </c>
      <c r="BO28" t="s">
        <v>101</v>
      </c>
      <c r="BP28" t="s">
        <v>80</v>
      </c>
      <c r="BQ28" t="s">
        <v>102</v>
      </c>
      <c r="BR28" t="s">
        <v>88</v>
      </c>
      <c r="BS28" t="s">
        <v>103</v>
      </c>
      <c r="BT28" t="s">
        <v>104</v>
      </c>
      <c r="BU28" t="s">
        <v>105</v>
      </c>
      <c r="BV28" t="s">
        <v>106</v>
      </c>
      <c r="BW28" t="s">
        <v>107</v>
      </c>
      <c r="BX28" t="s">
        <v>80</v>
      </c>
      <c r="BY28" t="s">
        <v>114</v>
      </c>
      <c r="BZ28" t="s">
        <v>88</v>
      </c>
      <c r="CA28" t="s">
        <v>108</v>
      </c>
      <c r="CB28" t="s">
        <v>88</v>
      </c>
      <c r="CE28" t="s">
        <v>109</v>
      </c>
      <c r="CF28" t="s">
        <v>80</v>
      </c>
      <c r="CG28" t="s">
        <v>110</v>
      </c>
      <c r="CH28" t="s">
        <v>80</v>
      </c>
      <c r="CI28" t="s">
        <v>111</v>
      </c>
      <c r="CJ28" t="s">
        <v>80</v>
      </c>
      <c r="CK28" t="s">
        <v>112</v>
      </c>
      <c r="CL28" t="s">
        <v>80</v>
      </c>
      <c r="CM28" t="s">
        <v>113</v>
      </c>
      <c r="CN28" t="s">
        <v>80</v>
      </c>
      <c r="CO28" t="s">
        <v>115</v>
      </c>
      <c r="CP28" t="s">
        <v>80</v>
      </c>
    </row>
  </sheetData>
  <autoFilter ref="A1:CP1">
    <sortState ref="A2:CP28">
      <sortCondition ref="G1"/>
    </sortState>
  </autoFilter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0EA4F4CB40DD419C6CAF9467FB7C04" ma:contentTypeVersion="2" ma:contentTypeDescription="Create a new document." ma:contentTypeScope="" ma:versionID="8ce9cb88eb2c07afe75834b97353351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e4863383729cb444416dcdc8f5e0b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6CBCA1A-30DC-466D-967B-349564C32FED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2964F68-8A11-4A92-8AAA-5AE6C958A5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A908492-95FC-47E1-8FE5-86C2F643401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Base Costs</vt:lpstr>
      <vt:lpstr>recesseddownlight-led-lowes (2)</vt:lpstr>
      <vt:lpstr>'recesseddownlight-led-lowes (2)'!RecessedDownlight_Lowes_1</vt:lpstr>
      <vt:lpstr>'recesseddownlight-led-lowes (2)'!RecessedDownlight_Lowes_2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Damodaran, Mini</dc:creator>
  <cp:lastModifiedBy>Valenzuela, Kelvin</cp:lastModifiedBy>
  <dcterms:created xsi:type="dcterms:W3CDTF">2018-04-17T19:36:35Z</dcterms:created>
  <dcterms:modified xsi:type="dcterms:W3CDTF">2018-05-15T21:13:23Z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0x010100E20EA4F4CB40DD419C6CAF9467FB7C04</vt:lpwstr>
  </property>
</Properties>
</file>