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defaultThemeVersion="166925"/>
  <mc:AlternateContent xmlns:mc="http://schemas.openxmlformats.org/markup-compatibility/2006">
    <mc:Choice Requires="x15">
      <x15ac:absPath xmlns:x15ac="http://schemas.microsoft.com/office/spreadsheetml/2010/11/ac" url="C:\Users\amarque4\OneDrive - Sempra Energy\Documents\Projects\My projects\End of Year\pipe insulation\SCGWP110812A_Pipe Insulation\Pipe Insulation Rev 5\"/>
    </mc:Choice>
  </mc:AlternateContent>
  <xr:revisionPtr revIDLastSave="0" documentId="10_ncr:100000_{4F671931-1A8B-4000-8771-CDFB3FB42114}" xr6:coauthVersionLast="31" xr6:coauthVersionMax="31" xr10:uidLastSave="{00000000-0000-0000-0000-000000000000}"/>
  <bookViews>
    <workbookView xWindow="0" yWindow="0" windowWidth="23970" windowHeight="11325" activeTab="1" xr2:uid="{00000000-000D-0000-FFFF-FFFF00000000}"/>
  </bookViews>
  <sheets>
    <sheet name="Pipe Insulation Cost Analysis" sheetId="2" r:id="rId1"/>
    <sheet name="Fitting Insul. Cost Analysis" sheetId="3" r:id="rId2"/>
  </sheets>
  <calcPr calcId="17901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6" i="3" l="1"/>
  <c r="L36" i="3"/>
  <c r="K36" i="3"/>
  <c r="J36" i="3"/>
  <c r="E36" i="3"/>
  <c r="D36" i="3"/>
  <c r="C36" i="3"/>
  <c r="K15" i="3"/>
  <c r="J15" i="3"/>
  <c r="D15" i="3"/>
  <c r="C15" i="3"/>
  <c r="G46" i="3" l="1"/>
  <c r="G47" i="3"/>
  <c r="K55" i="3" s="1"/>
  <c r="K56" i="3" s="1"/>
  <c r="G45" i="3"/>
  <c r="F45" i="3"/>
  <c r="F47" i="3"/>
  <c r="F46" i="3"/>
  <c r="C61" i="2"/>
  <c r="D61" i="2"/>
  <c r="H55" i="3" l="1"/>
  <c r="H56" i="3" s="1"/>
  <c r="F55" i="3"/>
  <c r="F56" i="3" s="1"/>
  <c r="J55" i="3"/>
  <c r="J56" i="3" s="1"/>
  <c r="G55" i="3"/>
  <c r="G56" i="3" s="1"/>
  <c r="I55" i="3"/>
  <c r="I56" i="3" s="1"/>
  <c r="F14" i="2"/>
  <c r="E38" i="2" l="1"/>
  <c r="G36" i="2"/>
  <c r="G38" i="2" l="1"/>
  <c r="G34" i="2"/>
  <c r="G33" i="2"/>
  <c r="G31" i="2"/>
  <c r="G32" i="2"/>
  <c r="G30" i="2"/>
  <c r="G39" i="2" l="1"/>
  <c r="G28" i="2"/>
  <c r="G40" i="2" l="1"/>
  <c r="E41" i="2"/>
  <c r="G41" i="2" s="1"/>
  <c r="F46" i="2"/>
  <c r="F45" i="2"/>
  <c r="F44" i="2"/>
  <c r="F43" i="2"/>
  <c r="F42" i="2"/>
  <c r="F41" i="2"/>
  <c r="F40" i="2"/>
  <c r="F39" i="2"/>
  <c r="F38" i="2"/>
  <c r="F37" i="2"/>
  <c r="F36" i="2"/>
  <c r="F35" i="2"/>
  <c r="F34" i="2"/>
  <c r="F33" i="2"/>
  <c r="F32" i="2"/>
  <c r="F31" i="2"/>
  <c r="F30" i="2"/>
  <c r="F29" i="2"/>
  <c r="F28" i="2"/>
  <c r="E14" i="2"/>
  <c r="G14" i="2" s="1"/>
  <c r="F20" i="2" l="1"/>
  <c r="F21" i="2"/>
  <c r="F22" i="2"/>
  <c r="F15" i="2"/>
  <c r="F16" i="2"/>
  <c r="F17" i="2"/>
  <c r="F18" i="2"/>
  <c r="F19" i="2"/>
  <c r="F23" i="2"/>
  <c r="F24" i="2"/>
  <c r="F25" i="2"/>
  <c r="F26" i="2"/>
  <c r="F27" i="2"/>
  <c r="G7" i="2" l="1"/>
  <c r="G8" i="2"/>
  <c r="G9" i="2"/>
  <c r="G10" i="2"/>
  <c r="G11" i="2"/>
  <c r="G12" i="2"/>
  <c r="G13" i="2"/>
  <c r="G6" i="2"/>
  <c r="F7" i="2"/>
  <c r="F8" i="2"/>
  <c r="F9" i="2"/>
  <c r="F10" i="2"/>
  <c r="F11" i="2"/>
  <c r="F12" i="2"/>
  <c r="F13" i="2"/>
  <c r="F6" i="2"/>
  <c r="E61"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Paek, Chan U</author>
    <author>Pineda, Carlos A</author>
  </authors>
  <commentList>
    <comment ref="F28" authorId="0" shapeId="0" xr:uid="{00000000-0006-0000-0000-000001000000}">
      <text>
        <r>
          <rPr>
            <b/>
            <sz val="9"/>
            <color indexed="81"/>
            <rFont val="Tahoma"/>
            <family val="2"/>
          </rPr>
          <t>Paek, Chan U:</t>
        </r>
        <r>
          <rPr>
            <sz val="9"/>
            <color indexed="81"/>
            <rFont val="Tahoma"/>
            <family val="2"/>
          </rPr>
          <t xml:space="preserve">
1/2 in pipe</t>
        </r>
      </text>
    </comment>
    <comment ref="F29" authorId="0" shapeId="0" xr:uid="{00000000-0006-0000-0000-000002000000}">
      <text>
        <r>
          <rPr>
            <b/>
            <sz val="9"/>
            <color indexed="81"/>
            <rFont val="Tahoma"/>
            <family val="2"/>
          </rPr>
          <t>Paek, Chan U:</t>
        </r>
        <r>
          <rPr>
            <sz val="9"/>
            <color indexed="81"/>
            <rFont val="Tahoma"/>
            <family val="2"/>
          </rPr>
          <t xml:space="preserve">
1 inch pipe
</t>
        </r>
      </text>
    </comment>
    <comment ref="E38" authorId="1" shapeId="0" xr:uid="{00000000-0006-0000-0000-000003000000}">
      <text>
        <r>
          <rPr>
            <b/>
            <sz val="9"/>
            <color indexed="81"/>
            <rFont val="Tahoma"/>
            <family val="2"/>
          </rPr>
          <t>Pineda, Carlos A:</t>
        </r>
        <r>
          <rPr>
            <sz val="9"/>
            <color indexed="81"/>
            <rFont val="Tahoma"/>
            <family val="2"/>
          </rPr>
          <t xml:space="preserve">
Contains cost for a PVC JACKET
</t>
        </r>
        <r>
          <rPr>
            <b/>
            <sz val="9"/>
            <color indexed="81"/>
            <rFont val="Tahoma"/>
            <family val="2"/>
          </rPr>
          <t xml:space="preserve">Chan: </t>
        </r>
        <r>
          <rPr>
            <sz val="9"/>
            <color indexed="81"/>
            <rFont val="Tahoma"/>
            <family val="2"/>
          </rPr>
          <t xml:space="preserve">Removed the cost of jacket.
</t>
        </r>
      </text>
    </comment>
  </commentList>
</comments>
</file>

<file path=xl/sharedStrings.xml><?xml version="1.0" encoding="utf-8"?>
<sst xmlns="http://schemas.openxmlformats.org/spreadsheetml/2006/main" count="240" uniqueCount="87">
  <si>
    <t>Fluid</t>
  </si>
  <si>
    <t xml:space="preserve">Length </t>
  </si>
  <si>
    <t>Insullation Cost</t>
  </si>
  <si>
    <t>Labor Cost</t>
  </si>
  <si>
    <t>HW</t>
  </si>
  <si>
    <t>Pipe</t>
  </si>
  <si>
    <t>Ln Foot Insullation Cost</t>
  </si>
  <si>
    <t>Steam</t>
  </si>
  <si>
    <t>Ln Foot Labor Cost</t>
  </si>
  <si>
    <t>Size(in)</t>
  </si>
  <si>
    <t>Labor ($)</t>
  </si>
  <si>
    <t>Material ($)</t>
  </si>
  <si>
    <t>Total Cost($)</t>
  </si>
  <si>
    <t>Job ID</t>
  </si>
  <si>
    <t>Notes</t>
  </si>
  <si>
    <r>
      <rPr>
        <b/>
        <sz val="11"/>
        <color theme="1"/>
        <rFont val="Calibri"/>
        <family val="2"/>
        <scheme val="minor"/>
      </rPr>
      <t>*The cost is not reprensetative of the market as the following links show the insulation used is not sold as unit of a single linear foot, but instead as budles of multiple linear feet.</t>
    </r>
    <r>
      <rPr>
        <sz val="11"/>
        <color theme="1"/>
        <rFont val="Calibri"/>
        <family val="2"/>
        <scheme val="minor"/>
      </rPr>
      <t xml:space="preserve">
-https://www.grainger.com/product/JOHNS-MANVILLE-1-Thick-45NE13?cm_sp=Product_Details-_-Products_Based_on_Your_Search-_-IDPPLARECS&amp;cm_vc=IDPPLARECS
-https://www.gamut.com/p/high-temperature-fiberglass-pipe-insulation-NTg3NzI5?gpid=563702&amp;utm_source=google&amp;utm_medium=cpc&amp;adpos=1o2&amp;scid=scplp742R354&amp;sc_intid=742R354&amp;gclid=EAIaIQobChMIqv3f3bCU2AIVil9-Ch0yawGVEAYYAiABEgISHvD_BwE</t>
    </r>
  </si>
  <si>
    <r>
      <t xml:space="preserve">*Johns Mansville Fiberglass was used, as explained above, the insulation from different sources is not sold per linear foot, but instead as a bundle of multiple linear feet, 
therefore this quote does not represent the market and is as well omitted from cost estimates. 
</t>
    </r>
    <r>
      <rPr>
        <sz val="11"/>
        <color theme="1"/>
        <rFont val="Calibri"/>
        <family val="2"/>
        <scheme val="minor"/>
      </rPr>
      <t>-https://www.zoro.com/johns-manville-pipe-insulation-wall-th-1-12in-for34in-693656/i/G1994581/#specifications</t>
    </r>
  </si>
  <si>
    <t>*Labor costs were omitted from the estimate as costs labeled as "Other" were listed and there is no indication as to what is achieved by paying such cost.</t>
  </si>
  <si>
    <t>*This job was omitted from estimates as it is believed from the other quotes in which labor and matarial rates were adequately listed, that this quote is uniqe to the site and 
does not represent the market's labor and material rates.</t>
  </si>
  <si>
    <t>*RSMeans 39th Annual Edition, 2016*</t>
  </si>
  <si>
    <t>Mat($)</t>
  </si>
  <si>
    <t>Labor($)</t>
  </si>
  <si>
    <t>Elbow</t>
  </si>
  <si>
    <t>Tee</t>
  </si>
  <si>
    <t>Pipe Size (in)</t>
  </si>
  <si>
    <t>Insulation Thickness (in)</t>
  </si>
  <si>
    <t>Fiberglass (0 to 450deg)</t>
  </si>
  <si>
    <t>NBR/PVC (-297 to 220 deg)</t>
  </si>
  <si>
    <t>-</t>
  </si>
  <si>
    <t>Avg Price</t>
  </si>
  <si>
    <t>Source: Grainger</t>
  </si>
  <si>
    <t>https://www.grainger.com/category/pipe-fitting-insulation/insulation/plumbing/ecatalog/N-r6a#nav=%2Fcategory%2Fpipe-fitting-insulation%2Finsulation%2Fplumbing%2Fecatalog%2FN-r6aZ1yz8hv2Z1yz8husZ1yz8hunZ1yz8huoZ1yz8huwZ1yz871hZ1yz8o5tZ1yz8jknZ1yz8inc</t>
  </si>
  <si>
    <t>Polyurethane (-295 to 300deg)</t>
  </si>
  <si>
    <t>Fiberglass (0 to 1000deg)</t>
  </si>
  <si>
    <t>Source: McMasterr</t>
  </si>
  <si>
    <t>https://www.mcmaster.com/thermal-insulation</t>
  </si>
  <si>
    <t>90deg LR elbow</t>
  </si>
  <si>
    <t>Size (OD diameter)</t>
  </si>
  <si>
    <t>Cost</t>
  </si>
  <si>
    <t>Average</t>
  </si>
  <si>
    <t>Source: 2016 RSMeans- Plumbing Cost Data</t>
  </si>
  <si>
    <t>Fitting Size (fitting inner diameter)</t>
  </si>
  <si>
    <t xml:space="preserve">less than or equal to  1" </t>
  </si>
  <si>
    <t>greater than 1", less than 4"</t>
  </si>
  <si>
    <t>Fitting Average Cost (including labor)</t>
  </si>
  <si>
    <t>greater than or equal to 4"</t>
  </si>
  <si>
    <t xml:space="preserve">Hot water </t>
  </si>
  <si>
    <t xml:space="preserve">Steam </t>
  </si>
  <si>
    <t>Parameter</t>
  </si>
  <si>
    <t>Hot Water</t>
  </si>
  <si>
    <t>Low-pressure Steam</t>
  </si>
  <si>
    <t>(0-15 psig), High Pressure Steam ( &gt; 15 psig)</t>
  </si>
  <si>
    <t>Pipe Size</t>
  </si>
  <si>
    <t>(inch)</t>
  </si>
  <si>
    <t>Insulation Thickness (inch)</t>
  </si>
  <si>
    <t>Indoors ($/fitting)</t>
  </si>
  <si>
    <t>Outdoors ($/fitting)</t>
  </si>
  <si>
    <t>OD &lt;=1"</t>
  </si>
  <si>
    <t>1" &lt;= OD &lt; 4"</t>
  </si>
  <si>
    <t>OD &gt;= 4"</t>
  </si>
  <si>
    <t xml:space="preserve">Measure </t>
  </si>
  <si>
    <t>Code</t>
  </si>
  <si>
    <t>Installation Type</t>
  </si>
  <si>
    <t>Measure</t>
  </si>
  <si>
    <t xml:space="preserve">Incremental </t>
  </si>
  <si>
    <t>Measure Cost</t>
  </si>
  <si>
    <t>Full Measure Cost</t>
  </si>
  <si>
    <r>
      <t>1</t>
    </r>
    <r>
      <rPr>
        <b/>
        <vertAlign val="superscript"/>
        <sz val="10"/>
        <color theme="1"/>
        <rFont val="Calibri"/>
        <family val="2"/>
        <scheme val="minor"/>
      </rPr>
      <t>st</t>
    </r>
    <r>
      <rPr>
        <b/>
        <sz val="10"/>
        <color theme="1"/>
        <rFont val="Calibri"/>
        <family val="2"/>
        <scheme val="minor"/>
      </rPr>
      <t xml:space="preserve"> Baseline</t>
    </r>
  </si>
  <si>
    <r>
      <t>2</t>
    </r>
    <r>
      <rPr>
        <b/>
        <vertAlign val="superscript"/>
        <sz val="10"/>
        <color theme="1"/>
        <rFont val="Calibri"/>
        <family val="2"/>
        <scheme val="minor"/>
      </rPr>
      <t>nd</t>
    </r>
    <r>
      <rPr>
        <b/>
        <sz val="10"/>
        <color theme="1"/>
        <rFont val="Calibri"/>
        <family val="2"/>
        <scheme val="minor"/>
      </rPr>
      <t xml:space="preserve"> Baseline</t>
    </r>
  </si>
  <si>
    <t>1” Insulation, Indoor</t>
  </si>
  <si>
    <t>N/A</t>
  </si>
  <si>
    <t>AOE</t>
  </si>
  <si>
    <t>1” Insulation, Outdoor</t>
  </si>
  <si>
    <t>1.5” Insulation, Indoor</t>
  </si>
  <si>
    <t>1.5” Insulation, Outdoor</t>
  </si>
  <si>
    <t>HW, OD &lt;= 1"</t>
  </si>
  <si>
    <t>HW, 1" &lt;= OD &lt; 4"</t>
  </si>
  <si>
    <t>HW, OD &gt;= 4"</t>
  </si>
  <si>
    <t>Steam, OD &lt;= 1"</t>
  </si>
  <si>
    <t>Steam, 1" &lt;= OD &lt; 4"</t>
  </si>
  <si>
    <t>Steam, OD &gt;= 4"</t>
  </si>
  <si>
    <t>($8.38 + $7.00) = $15.38</t>
  </si>
  <si>
    <t>($15.17 + $7.00) = $22.17</t>
  </si>
  <si>
    <t>($20.64 + $7.00) = $27.64</t>
  </si>
  <si>
    <t>($17.35 + $7.00) = $24.35</t>
  </si>
  <si>
    <t>($33.58 + $7.00) = $40.58</t>
  </si>
  <si>
    <t>($57.42 + $7.00) = $64.42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</si>
</sst>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quot;$&quot;#,##0.00"/>
  </numFmts>
  <fonts count="11" x14ac:knownFonts="1">
    <font>
      <sz val="11"/>
      <color theme="1"/>
      <name val="Calibri"/>
      <family val="2"/>
      <scheme val="minor"/>
    </font>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color rgb="FFFF0000"/>
      <name val="Calibri"/>
      <family val="2"/>
      <scheme val="minor"/>
    </font>
    <font>
      <sz val="11"/>
      <name val="Calibri"/>
      <family val="2"/>
      <scheme val="minor"/>
    </font>
    <font>
      <b/>
      <sz val="10"/>
      <color theme="1"/>
      <name val="Calibri"/>
      <family val="2"/>
      <scheme val="minor"/>
    </font>
    <font>
      <sz val="9"/>
      <color theme="1"/>
      <name val="Calibri"/>
      <family val="2"/>
      <scheme val="minor"/>
    </font>
    <font>
      <sz val="10"/>
      <color theme="1"/>
      <name val="Calibri"/>
      <family val="2"/>
      <scheme val="minor"/>
    </font>
    <font>
      <b/>
      <vertAlign val="superscript"/>
      <sz val="10"/>
      <color theme="1"/>
      <name val="Calibri"/>
      <family val="2"/>
      <scheme val="minor"/>
    </font>
  </fonts>
  <fills count="8">
    <fill>
      <patternFill patternType="none"/>
    </fill>
    <fill>
      <patternFill patternType="gray125"/>
    </fill>
    <fill>
      <patternFill patternType="solid">
        <fgColor rgb="FF92D050"/>
        <bgColor indexed="64"/>
      </patternFill>
    </fill>
    <fill>
      <patternFill patternType="solid">
        <fgColor rgb="FFFFC000"/>
        <bgColor indexed="64"/>
      </patternFill>
    </fill>
    <fill>
      <patternFill patternType="solid">
        <fgColor rgb="FFFFFF00"/>
        <bgColor indexed="64"/>
      </patternFill>
    </fill>
    <fill>
      <patternFill patternType="solid">
        <fgColor rgb="FFCCCCCC"/>
        <bgColor indexed="64"/>
      </patternFill>
    </fill>
    <fill>
      <patternFill patternType="solid">
        <fgColor rgb="FFD9D9D9"/>
        <bgColor indexed="64"/>
      </patternFill>
    </fill>
    <fill>
      <patternFill patternType="solid">
        <fgColor rgb="FFF2F2F2"/>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s>
  <cellStyleXfs count="4">
    <xf numFmtId="0" fontId="0" fillId="0" borderId="0"/>
    <xf numFmtId="0" fontId="1" fillId="0" borderId="0"/>
    <xf numFmtId="43" fontId="1" fillId="0" borderId="0" applyFont="0" applyFill="0" applyBorder="0" applyAlignment="0" applyProtection="0"/>
    <xf numFmtId="44" fontId="1" fillId="0" borderId="0" applyFont="0" applyFill="0" applyBorder="0" applyAlignment="0" applyProtection="0"/>
  </cellStyleXfs>
  <cellXfs count="130">
    <xf numFmtId="0" fontId="0" fillId="0" borderId="0" xfId="0"/>
    <xf numFmtId="0" fontId="0" fillId="0" borderId="0" xfId="0"/>
    <xf numFmtId="0" fontId="0" fillId="0" borderId="1" xfId="0" applyBorder="1"/>
    <xf numFmtId="2" fontId="0" fillId="0" borderId="0" xfId="0" applyNumberFormat="1" applyAlignment="1">
      <alignment horizontal="center" vertical="center"/>
    </xf>
    <xf numFmtId="0" fontId="0" fillId="0" borderId="1" xfId="0" applyBorder="1" applyAlignment="1">
      <alignment horizontal="center" vertical="center"/>
    </xf>
    <xf numFmtId="164" fontId="0" fillId="0" borderId="1" xfId="0" applyNumberFormat="1" applyBorder="1" applyAlignment="1">
      <alignment horizontal="center" vertical="center"/>
    </xf>
    <xf numFmtId="164" fontId="0" fillId="0" borderId="1" xfId="0" applyNumberFormat="1" applyBorder="1" applyAlignment="1">
      <alignment horizontal="center"/>
    </xf>
    <xf numFmtId="0" fontId="0" fillId="0" borderId="0" xfId="0" applyAlignment="1">
      <alignment horizontal="center" vertical="center"/>
    </xf>
    <xf numFmtId="0" fontId="0" fillId="0" borderId="1" xfId="0" applyFill="1" applyBorder="1" applyAlignment="1">
      <alignment horizontal="center" vertical="center"/>
    </xf>
    <xf numFmtId="43" fontId="0" fillId="0" borderId="0" xfId="2" applyFont="1"/>
    <xf numFmtId="43" fontId="0" fillId="0" borderId="0" xfId="0" applyNumberFormat="1"/>
    <xf numFmtId="164" fontId="2" fillId="0" borderId="0" xfId="0" applyNumberFormat="1" applyFont="1" applyBorder="1" applyAlignment="1">
      <alignment horizontal="center" vertical="center" wrapText="1"/>
    </xf>
    <xf numFmtId="0" fontId="0" fillId="0" borderId="0" xfId="0" applyBorder="1" applyAlignment="1">
      <alignment horizontal="center" vertical="center"/>
    </xf>
    <xf numFmtId="164" fontId="0" fillId="0" borderId="0" xfId="0" applyNumberFormat="1" applyBorder="1" applyAlignment="1">
      <alignment horizontal="center" vertical="center"/>
    </xf>
    <xf numFmtId="164" fontId="0" fillId="0" borderId="0" xfId="0" applyNumberFormat="1" applyBorder="1"/>
    <xf numFmtId="0" fontId="0" fillId="0" borderId="0" xfId="0" applyBorder="1"/>
    <xf numFmtId="2" fontId="0" fillId="0" borderId="0" xfId="0" applyNumberFormat="1" applyBorder="1" applyAlignment="1">
      <alignment horizontal="center" vertical="center"/>
    </xf>
    <xf numFmtId="164" fontId="0" fillId="0" borderId="0" xfId="0" applyNumberFormat="1" applyAlignment="1">
      <alignment horizontal="center" vertical="center"/>
    </xf>
    <xf numFmtId="164" fontId="0" fillId="0" borderId="1" xfId="0" applyNumberFormat="1" applyBorder="1" applyAlignment="1">
      <alignment horizontal="center" vertical="center"/>
    </xf>
    <xf numFmtId="164" fontId="0" fillId="0" borderId="1" xfId="0" applyNumberFormat="1" applyBorder="1" applyAlignment="1">
      <alignment horizontal="center" vertical="center"/>
    </xf>
    <xf numFmtId="0" fontId="0" fillId="0" borderId="1" xfId="0" applyBorder="1" applyAlignment="1">
      <alignment horizontal="center" vertical="center"/>
    </xf>
    <xf numFmtId="0" fontId="0" fillId="2" borderId="1" xfId="0" applyFill="1" applyBorder="1"/>
    <xf numFmtId="164" fontId="0" fillId="3" borderId="1" xfId="0" applyNumberFormat="1" applyFill="1" applyBorder="1" applyAlignment="1">
      <alignment horizontal="center" vertical="center"/>
    </xf>
    <xf numFmtId="164" fontId="5" fillId="3" borderId="1" xfId="0" applyNumberFormat="1" applyFont="1" applyFill="1" applyBorder="1" applyAlignment="1">
      <alignment horizontal="center" vertical="center"/>
    </xf>
    <xf numFmtId="0" fontId="5" fillId="3" borderId="1" xfId="0" applyFont="1" applyFill="1" applyBorder="1" applyAlignment="1">
      <alignment horizontal="center" vertical="center"/>
    </xf>
    <xf numFmtId="164" fontId="0" fillId="0" borderId="1" xfId="0" applyNumberFormat="1" applyBorder="1" applyAlignment="1">
      <alignment horizontal="center" vertical="center"/>
    </xf>
    <xf numFmtId="0" fontId="0" fillId="0" borderId="1" xfId="0" applyBorder="1" applyAlignment="1">
      <alignment horizontal="center" vertical="center"/>
    </xf>
    <xf numFmtId="0" fontId="5" fillId="0" borderId="0" xfId="0" applyFont="1" applyBorder="1" applyAlignment="1">
      <alignment horizontal="center" vertical="center"/>
    </xf>
    <xf numFmtId="0" fontId="5" fillId="0" borderId="0" xfId="0" applyFont="1" applyFill="1" applyBorder="1" applyAlignment="1">
      <alignment horizontal="center" vertical="center"/>
    </xf>
    <xf numFmtId="0" fontId="6" fillId="0" borderId="1" xfId="0" applyFont="1" applyFill="1" applyBorder="1" applyAlignment="1">
      <alignment horizontal="center" vertical="center"/>
    </xf>
    <xf numFmtId="164" fontId="6" fillId="0" borderId="1" xfId="0" applyNumberFormat="1" applyFont="1" applyFill="1" applyBorder="1" applyAlignment="1">
      <alignment horizontal="center" vertical="center"/>
    </xf>
    <xf numFmtId="164" fontId="2" fillId="0" borderId="1" xfId="0" applyNumberFormat="1" applyFont="1" applyFill="1" applyBorder="1" applyAlignment="1">
      <alignment horizontal="center" vertical="center" wrapText="1"/>
    </xf>
    <xf numFmtId="164" fontId="0" fillId="0" borderId="1" xfId="0" applyNumberFormat="1" applyFill="1" applyBorder="1" applyAlignment="1">
      <alignment horizontal="center" vertical="center"/>
    </xf>
    <xf numFmtId="0" fontId="2" fillId="0" borderId="1" xfId="0" applyFont="1" applyBorder="1"/>
    <xf numFmtId="0" fontId="0" fillId="2" borderId="1" xfId="0" applyFill="1" applyBorder="1" applyAlignment="1">
      <alignment horizontal="center" vertical="center"/>
    </xf>
    <xf numFmtId="0" fontId="5" fillId="0" borderId="1" xfId="0" applyFont="1" applyBorder="1" applyAlignment="1">
      <alignment horizontal="center" vertical="center"/>
    </xf>
    <xf numFmtId="164" fontId="0" fillId="0" borderId="3" xfId="0" applyNumberFormat="1"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0" fontId="0" fillId="0" borderId="1" xfId="0" applyBorder="1" applyAlignment="1">
      <alignment horizontal="center" vertical="center"/>
    </xf>
    <xf numFmtId="164" fontId="0" fillId="0" borderId="2" xfId="0" applyNumberFormat="1" applyBorder="1" applyAlignment="1">
      <alignment horizontal="center" vertical="center"/>
    </xf>
    <xf numFmtId="164" fontId="6" fillId="0" borderId="3" xfId="0" applyNumberFormat="1" applyFont="1" applyBorder="1" applyAlignment="1">
      <alignment horizontal="center" vertical="center"/>
    </xf>
    <xf numFmtId="164" fontId="6" fillId="0" borderId="2" xfId="0" applyNumberFormat="1" applyFont="1" applyBorder="1" applyAlignment="1">
      <alignment horizontal="center" vertical="center"/>
    </xf>
    <xf numFmtId="164" fontId="0" fillId="0" borderId="4" xfId="0" applyNumberFormat="1" applyBorder="1" applyAlignment="1">
      <alignment horizontal="center" vertical="center"/>
    </xf>
    <xf numFmtId="164" fontId="0" fillId="0" borderId="1" xfId="0" applyNumberFormat="1" applyFill="1" applyBorder="1" applyAlignment="1">
      <alignment horizontal="left" vertical="top" wrapText="1"/>
    </xf>
    <xf numFmtId="0" fontId="0" fillId="0" borderId="1" xfId="0" applyBorder="1" applyAlignment="1">
      <alignment horizontal="left" vertical="top"/>
    </xf>
    <xf numFmtId="164" fontId="2" fillId="0" borderId="3" xfId="0" applyNumberFormat="1" applyFont="1" applyFill="1" applyBorder="1" applyAlignment="1">
      <alignment horizontal="left" vertical="top" wrapText="1"/>
    </xf>
    <xf numFmtId="0" fontId="0" fillId="0" borderId="4" xfId="0" applyBorder="1" applyAlignment="1">
      <alignment horizontal="left" vertical="top"/>
    </xf>
    <xf numFmtId="0" fontId="0" fillId="0" borderId="2" xfId="0" applyBorder="1" applyAlignment="1">
      <alignment horizontal="left" vertical="top"/>
    </xf>
    <xf numFmtId="164" fontId="0" fillId="0" borderId="3" xfId="0" applyNumberFormat="1" applyFont="1" applyFill="1" applyBorder="1" applyAlignment="1">
      <alignment horizontal="left" vertical="top"/>
    </xf>
    <xf numFmtId="0" fontId="0" fillId="0" borderId="4" xfId="0" applyFont="1" applyBorder="1" applyAlignment="1">
      <alignment horizontal="left" vertical="top"/>
    </xf>
    <xf numFmtId="0" fontId="0" fillId="0" borderId="2" xfId="0" applyFont="1" applyBorder="1" applyAlignment="1">
      <alignment horizontal="left" vertical="top"/>
    </xf>
    <xf numFmtId="164" fontId="0" fillId="0" borderId="3" xfId="0" applyNumberFormat="1" applyFill="1" applyBorder="1" applyAlignment="1">
      <alignment horizontal="left" vertical="top" wrapText="1"/>
    </xf>
    <xf numFmtId="164" fontId="2" fillId="0" borderId="1" xfId="0" applyNumberFormat="1" applyFont="1" applyBorder="1" applyAlignment="1">
      <alignment horizontal="center" vertical="center" wrapText="1"/>
    </xf>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2" fillId="0" borderId="0" xfId="0" applyFont="1"/>
    <xf numFmtId="44" fontId="0" fillId="0" borderId="0" xfId="3" applyFont="1"/>
    <xf numFmtId="0" fontId="0" fillId="0" borderId="8" xfId="0" applyBorder="1"/>
    <xf numFmtId="0" fontId="0" fillId="0" borderId="9" xfId="0" applyBorder="1"/>
    <xf numFmtId="0" fontId="0" fillId="0" borderId="10" xfId="0" applyBorder="1"/>
    <xf numFmtId="0" fontId="0" fillId="0" borderId="11" xfId="0" applyBorder="1"/>
    <xf numFmtId="0" fontId="0" fillId="0" borderId="12" xfId="0" applyBorder="1"/>
    <xf numFmtId="2" fontId="0" fillId="0" borderId="12" xfId="0" applyNumberFormat="1" applyBorder="1"/>
    <xf numFmtId="2" fontId="0" fillId="0" borderId="13" xfId="0" applyNumberFormat="1" applyBorder="1"/>
    <xf numFmtId="0" fontId="0" fillId="0" borderId="14" xfId="0" applyBorder="1"/>
    <xf numFmtId="0" fontId="0" fillId="0" borderId="15" xfId="0" applyBorder="1"/>
    <xf numFmtId="2" fontId="0" fillId="0" borderId="15" xfId="0" applyNumberFormat="1" applyBorder="1"/>
    <xf numFmtId="2" fontId="0" fillId="0" borderId="16" xfId="0" applyNumberFormat="1" applyBorder="1"/>
    <xf numFmtId="44" fontId="0" fillId="0" borderId="0" xfId="0" applyNumberFormat="1"/>
    <xf numFmtId="0" fontId="0" fillId="0" borderId="17" xfId="0" applyBorder="1"/>
    <xf numFmtId="0" fontId="0" fillId="0" borderId="18" xfId="0" applyBorder="1"/>
    <xf numFmtId="2" fontId="0" fillId="0" borderId="18" xfId="0" applyNumberFormat="1" applyBorder="1"/>
    <xf numFmtId="2" fontId="0" fillId="0" borderId="19" xfId="0" applyNumberFormat="1" applyBorder="1"/>
    <xf numFmtId="0" fontId="0" fillId="0" borderId="0" xfId="0" applyFill="1" applyBorder="1"/>
    <xf numFmtId="44" fontId="2" fillId="0" borderId="0" xfId="3" applyFont="1"/>
    <xf numFmtId="0" fontId="2" fillId="4" borderId="5" xfId="0" applyFont="1" applyFill="1" applyBorder="1" applyAlignment="1">
      <alignment horizontal="center"/>
    </xf>
    <xf numFmtId="0" fontId="2" fillId="4" borderId="6" xfId="0" applyFont="1" applyFill="1" applyBorder="1" applyAlignment="1">
      <alignment horizontal="center"/>
    </xf>
    <xf numFmtId="0" fontId="2" fillId="4" borderId="7" xfId="0" applyFont="1" applyFill="1" applyBorder="1" applyAlignment="1">
      <alignment horizontal="center"/>
    </xf>
    <xf numFmtId="0" fontId="2" fillId="0" borderId="8" xfId="0" applyFont="1" applyBorder="1"/>
    <xf numFmtId="0" fontId="0" fillId="0" borderId="19" xfId="0" applyBorder="1"/>
    <xf numFmtId="44" fontId="0" fillId="0" borderId="0" xfId="3" applyFont="1" applyBorder="1"/>
    <xf numFmtId="44" fontId="0" fillId="0" borderId="18" xfId="3" applyFont="1" applyBorder="1"/>
    <xf numFmtId="0" fontId="8" fillId="0" borderId="24" xfId="0" applyFont="1" applyBorder="1" applyAlignment="1">
      <alignment horizontal="center" vertical="center"/>
    </xf>
    <xf numFmtId="0" fontId="8" fillId="0" borderId="22" xfId="0" applyFont="1" applyBorder="1" applyAlignment="1">
      <alignment horizontal="center" vertical="center"/>
    </xf>
    <xf numFmtId="0" fontId="8" fillId="0" borderId="19" xfId="0" applyFont="1" applyBorder="1" applyAlignment="1">
      <alignment horizontal="center" vertical="center"/>
    </xf>
    <xf numFmtId="0" fontId="8" fillId="0" borderId="22" xfId="0" applyFont="1" applyBorder="1" applyAlignment="1">
      <alignment horizontal="center" vertical="center" wrapText="1"/>
    </xf>
    <xf numFmtId="0" fontId="7" fillId="5" borderId="21" xfId="0" applyFont="1" applyFill="1" applyBorder="1" applyAlignment="1">
      <alignment horizontal="center" vertical="center"/>
    </xf>
    <xf numFmtId="0" fontId="7" fillId="5" borderId="22" xfId="0" applyFont="1" applyFill="1" applyBorder="1" applyAlignment="1">
      <alignment horizontal="center" vertical="center"/>
    </xf>
    <xf numFmtId="0" fontId="7" fillId="5" borderId="6" xfId="0" applyFont="1" applyFill="1" applyBorder="1" applyAlignment="1">
      <alignment horizontal="center" vertical="center"/>
    </xf>
    <xf numFmtId="0" fontId="7" fillId="5" borderId="5" xfId="0" applyFont="1" applyFill="1" applyBorder="1" applyAlignment="1">
      <alignment horizontal="center" vertical="center"/>
    </xf>
    <xf numFmtId="0" fontId="7" fillId="5" borderId="7" xfId="0" applyFont="1" applyFill="1" applyBorder="1" applyAlignment="1">
      <alignment horizontal="center" vertical="center"/>
    </xf>
    <xf numFmtId="0" fontId="7" fillId="5" borderId="17" xfId="0" applyFont="1" applyFill="1" applyBorder="1" applyAlignment="1">
      <alignment horizontal="center" vertical="center"/>
    </xf>
    <xf numFmtId="0" fontId="7" fillId="5" borderId="19" xfId="0" applyFont="1" applyFill="1" applyBorder="1" applyAlignment="1">
      <alignment horizontal="center" vertical="center"/>
    </xf>
    <xf numFmtId="0" fontId="7" fillId="5" borderId="6"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18" xfId="0" applyFont="1" applyFill="1" applyBorder="1" applyAlignment="1">
      <alignment horizontal="center" vertical="center" wrapText="1"/>
    </xf>
    <xf numFmtId="0" fontId="7" fillId="5" borderId="17" xfId="0" applyFont="1" applyFill="1" applyBorder="1" applyAlignment="1">
      <alignment horizontal="center" vertical="center" wrapText="1"/>
    </xf>
    <xf numFmtId="0" fontId="7" fillId="5" borderId="19" xfId="0" applyFont="1" applyFill="1" applyBorder="1" applyAlignment="1">
      <alignment horizontal="center" vertical="center" wrapText="1"/>
    </xf>
    <xf numFmtId="0" fontId="8" fillId="0" borderId="21" xfId="0" applyFont="1" applyBorder="1" applyAlignment="1">
      <alignment horizontal="center" vertical="center"/>
    </xf>
    <xf numFmtId="0" fontId="8" fillId="0" borderId="22" xfId="0" applyFont="1" applyBorder="1" applyAlignment="1">
      <alignment horizontal="center" vertical="center"/>
    </xf>
    <xf numFmtId="0" fontId="7" fillId="5" borderId="18" xfId="0" applyFont="1" applyFill="1" applyBorder="1" applyAlignment="1">
      <alignment horizontal="center" vertical="center"/>
    </xf>
    <xf numFmtId="0" fontId="8" fillId="0" borderId="20" xfId="0" applyFont="1" applyBorder="1" applyAlignment="1">
      <alignment horizontal="center" vertical="center"/>
    </xf>
    <xf numFmtId="44" fontId="8" fillId="0" borderId="19" xfId="0" applyNumberFormat="1" applyFont="1" applyBorder="1" applyAlignment="1">
      <alignment horizontal="center" vertical="center"/>
    </xf>
    <xf numFmtId="44" fontId="8" fillId="0" borderId="19" xfId="0" applyNumberFormat="1" applyFont="1" applyBorder="1" applyAlignment="1">
      <alignment horizontal="center" vertical="center" wrapText="1"/>
    </xf>
    <xf numFmtId="44" fontId="0" fillId="0" borderId="20" xfId="0" applyNumberFormat="1" applyBorder="1" applyAlignment="1">
      <alignment horizontal="center" vertical="center"/>
    </xf>
    <xf numFmtId="0" fontId="7" fillId="6" borderId="21" xfId="0" applyFont="1" applyFill="1" applyBorder="1" applyAlignment="1">
      <alignment horizontal="center" vertical="center" wrapText="1"/>
    </xf>
    <xf numFmtId="0" fontId="7" fillId="6" borderId="22" xfId="0" applyFont="1" applyFill="1" applyBorder="1" applyAlignment="1">
      <alignment horizontal="center" vertical="center" wrapText="1"/>
    </xf>
    <xf numFmtId="0" fontId="7" fillId="6" borderId="7" xfId="0" applyFont="1" applyFill="1" applyBorder="1" applyAlignment="1">
      <alignment horizontal="center" vertical="center" wrapText="1"/>
    </xf>
    <xf numFmtId="0" fontId="7" fillId="6" borderId="19" xfId="0" applyFont="1" applyFill="1" applyBorder="1" applyAlignment="1">
      <alignment horizontal="center" vertical="center" wrapText="1"/>
    </xf>
    <xf numFmtId="0" fontId="7" fillId="7" borderId="19" xfId="0" applyFont="1" applyFill="1" applyBorder="1" applyAlignment="1">
      <alignment horizontal="center" vertical="center" wrapText="1"/>
    </xf>
    <xf numFmtId="0" fontId="9" fillId="0" borderId="24" xfId="0" applyFont="1" applyBorder="1" applyAlignment="1">
      <alignment vertical="center" wrapText="1"/>
    </xf>
    <xf numFmtId="0" fontId="8" fillId="0" borderId="19" xfId="0" applyFont="1" applyBorder="1" applyAlignment="1">
      <alignment vertical="center" wrapText="1"/>
    </xf>
    <xf numFmtId="0" fontId="8" fillId="0" borderId="9" xfId="0" applyFont="1" applyBorder="1" applyAlignment="1">
      <alignment vertical="center" wrapText="1"/>
    </xf>
    <xf numFmtId="0" fontId="7" fillId="6" borderId="21" xfId="0" applyFont="1" applyFill="1" applyBorder="1" applyAlignment="1">
      <alignment horizontal="center" vertical="center" wrapText="1"/>
    </xf>
    <xf numFmtId="0" fontId="7" fillId="6" borderId="22" xfId="0" applyFont="1" applyFill="1" applyBorder="1" applyAlignment="1">
      <alignment horizontal="center" vertical="center" wrapText="1"/>
    </xf>
    <xf numFmtId="0" fontId="7" fillId="6" borderId="25" xfId="0" applyFont="1" applyFill="1" applyBorder="1" applyAlignment="1">
      <alignment horizontal="center" vertical="center" wrapText="1"/>
    </xf>
    <xf numFmtId="0" fontId="7" fillId="6" borderId="23" xfId="0" applyFont="1" applyFill="1" applyBorder="1" applyAlignment="1">
      <alignment horizontal="center" vertical="center" wrapText="1"/>
    </xf>
    <xf numFmtId="0" fontId="9" fillId="0" borderId="21" xfId="0" applyFont="1" applyBorder="1" applyAlignment="1">
      <alignment vertical="center" wrapText="1"/>
    </xf>
    <xf numFmtId="0" fontId="9" fillId="0" borderId="22" xfId="0" applyFont="1" applyBorder="1" applyAlignment="1">
      <alignment vertical="center" wrapText="1"/>
    </xf>
    <xf numFmtId="0" fontId="8" fillId="0" borderId="21" xfId="0" applyFont="1" applyBorder="1" applyAlignment="1">
      <alignment vertical="center" wrapText="1"/>
    </xf>
    <xf numFmtId="0" fontId="8" fillId="0" borderId="22" xfId="0" applyFont="1" applyBorder="1" applyAlignment="1">
      <alignment vertical="center" wrapText="1"/>
    </xf>
    <xf numFmtId="0" fontId="9" fillId="0" borderId="21" xfId="0" applyFont="1" applyBorder="1" applyAlignment="1">
      <alignment horizontal="center" vertical="center" wrapText="1"/>
    </xf>
    <xf numFmtId="0" fontId="9" fillId="0" borderId="22" xfId="0" applyFont="1" applyBorder="1" applyAlignment="1">
      <alignment horizontal="center" vertical="center" wrapText="1"/>
    </xf>
    <xf numFmtId="0" fontId="0" fillId="0" borderId="21" xfId="0" applyBorder="1" applyAlignment="1">
      <alignment horizontal="center"/>
    </xf>
    <xf numFmtId="0" fontId="0" fillId="0" borderId="22" xfId="0" applyBorder="1" applyAlignment="1">
      <alignment horizontal="center"/>
    </xf>
    <xf numFmtId="0" fontId="8" fillId="0" borderId="21" xfId="0" applyFont="1" applyBorder="1" applyAlignment="1">
      <alignment horizontal="left" vertical="center" wrapText="1"/>
    </xf>
    <xf numFmtId="0" fontId="8" fillId="0" borderId="22" xfId="0" applyFont="1" applyBorder="1" applyAlignment="1">
      <alignment horizontal="left" vertical="center" wrapText="1"/>
    </xf>
  </cellXfs>
  <cellStyles count="4">
    <cellStyle name="Comma" xfId="2" builtinId="3"/>
    <cellStyle name="Currency" xfId="3" builtinId="4"/>
    <cellStyle name="Normal" xfId="0" builtinId="0"/>
    <cellStyle name="Normal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4:K87"/>
  <sheetViews>
    <sheetView topLeftCell="A43" workbookViewId="0">
      <selection activeCell="H52" sqref="H52"/>
    </sheetView>
  </sheetViews>
  <sheetFormatPr defaultRowHeight="15" x14ac:dyDescent="0.25"/>
  <cols>
    <col min="4" max="4" width="13.7109375" bestFit="1" customWidth="1"/>
    <col min="5" max="5" width="11.28515625" bestFit="1" customWidth="1"/>
    <col min="6" max="6" width="20.28515625" customWidth="1"/>
    <col min="7" max="7" width="20.28515625" bestFit="1" customWidth="1"/>
    <col min="8" max="8" width="147.28515625" style="1" bestFit="1" customWidth="1"/>
    <col min="9" max="9" width="20.28515625" style="1" customWidth="1"/>
  </cols>
  <sheetData>
    <row r="4" spans="1:11" x14ac:dyDescent="0.25">
      <c r="A4" s="33" t="s">
        <v>13</v>
      </c>
      <c r="B4" s="53" t="s">
        <v>5</v>
      </c>
      <c r="C4" s="53"/>
      <c r="D4" s="53"/>
      <c r="E4" s="53"/>
      <c r="F4" s="53"/>
      <c r="G4" s="53"/>
      <c r="H4" s="31" t="s">
        <v>14</v>
      </c>
      <c r="I4" s="11"/>
    </row>
    <row r="5" spans="1:11" x14ac:dyDescent="0.25">
      <c r="A5" s="2"/>
      <c r="B5" s="4" t="s">
        <v>1</v>
      </c>
      <c r="C5" s="4" t="s">
        <v>0</v>
      </c>
      <c r="D5" s="4" t="s">
        <v>2</v>
      </c>
      <c r="E5" s="4" t="s">
        <v>3</v>
      </c>
      <c r="F5" s="4" t="s">
        <v>6</v>
      </c>
      <c r="G5" s="4" t="s">
        <v>8</v>
      </c>
      <c r="H5" s="8"/>
      <c r="I5" s="12"/>
    </row>
    <row r="6" spans="1:11" x14ac:dyDescent="0.25">
      <c r="A6" s="34">
        <v>10802702</v>
      </c>
      <c r="B6" s="4">
        <v>42</v>
      </c>
      <c r="C6" s="4" t="s">
        <v>4</v>
      </c>
      <c r="D6" s="5">
        <v>84</v>
      </c>
      <c r="E6" s="6">
        <v>49.88</v>
      </c>
      <c r="F6" s="5">
        <f>+D6/B6</f>
        <v>2</v>
      </c>
      <c r="G6" s="5">
        <f>+E6/B6</f>
        <v>1.1876190476190476</v>
      </c>
      <c r="H6" s="32"/>
      <c r="I6" s="13"/>
    </row>
    <row r="7" spans="1:11" x14ac:dyDescent="0.25">
      <c r="A7" s="34"/>
      <c r="B7" s="4">
        <v>183</v>
      </c>
      <c r="C7" s="4" t="s">
        <v>4</v>
      </c>
      <c r="D7" s="5">
        <v>292.8</v>
      </c>
      <c r="E7" s="6">
        <v>265.35000000000002</v>
      </c>
      <c r="F7" s="5">
        <f t="shared" ref="F7:F13" si="0">+D7/B7</f>
        <v>1.6</v>
      </c>
      <c r="G7" s="5">
        <f t="shared" ref="G7:G13" si="1">+E7/B7</f>
        <v>1.4500000000000002</v>
      </c>
      <c r="H7" s="32"/>
      <c r="I7" s="13"/>
    </row>
    <row r="8" spans="1:11" x14ac:dyDescent="0.25">
      <c r="A8" s="34"/>
      <c r="B8" s="4">
        <v>315</v>
      </c>
      <c r="C8" s="4" t="s">
        <v>4</v>
      </c>
      <c r="D8" s="5">
        <v>724.5</v>
      </c>
      <c r="E8" s="6">
        <v>507.25</v>
      </c>
      <c r="F8" s="5">
        <f t="shared" si="0"/>
        <v>2.2999999999999998</v>
      </c>
      <c r="G8" s="5">
        <f t="shared" si="1"/>
        <v>1.6103174603174604</v>
      </c>
      <c r="H8" s="32"/>
      <c r="I8" s="13"/>
    </row>
    <row r="9" spans="1:11" x14ac:dyDescent="0.25">
      <c r="A9" s="34"/>
      <c r="B9" s="4">
        <v>72</v>
      </c>
      <c r="C9" s="4" t="s">
        <v>4</v>
      </c>
      <c r="D9" s="5">
        <v>187.2</v>
      </c>
      <c r="E9" s="6">
        <v>129.6</v>
      </c>
      <c r="F9" s="5">
        <f t="shared" si="0"/>
        <v>2.5999999999999996</v>
      </c>
      <c r="G9" s="5">
        <f t="shared" si="1"/>
        <v>1.7999999999999998</v>
      </c>
      <c r="H9" s="32"/>
      <c r="I9" s="13"/>
    </row>
    <row r="10" spans="1:11" x14ac:dyDescent="0.25">
      <c r="A10" s="34"/>
      <c r="B10" s="4">
        <v>9</v>
      </c>
      <c r="C10" s="4" t="s">
        <v>4</v>
      </c>
      <c r="D10" s="5">
        <v>28.8</v>
      </c>
      <c r="E10" s="6">
        <v>14.31</v>
      </c>
      <c r="F10" s="5">
        <f t="shared" si="0"/>
        <v>3.2</v>
      </c>
      <c r="G10" s="5">
        <f t="shared" si="1"/>
        <v>1.59</v>
      </c>
      <c r="H10" s="32"/>
      <c r="I10" s="13"/>
    </row>
    <row r="11" spans="1:11" x14ac:dyDescent="0.25">
      <c r="A11" s="34"/>
      <c r="B11" s="4">
        <v>3</v>
      </c>
      <c r="C11" s="4" t="s">
        <v>4</v>
      </c>
      <c r="D11" s="5">
        <v>10.5</v>
      </c>
      <c r="E11" s="6">
        <v>6.45</v>
      </c>
      <c r="F11" s="5">
        <f t="shared" si="0"/>
        <v>3.5</v>
      </c>
      <c r="G11" s="5">
        <f t="shared" si="1"/>
        <v>2.15</v>
      </c>
      <c r="H11" s="32"/>
      <c r="I11" s="13"/>
    </row>
    <row r="12" spans="1:11" x14ac:dyDescent="0.25">
      <c r="A12" s="34"/>
      <c r="B12" s="4">
        <v>21</v>
      </c>
      <c r="C12" s="4" t="s">
        <v>4</v>
      </c>
      <c r="D12" s="5">
        <v>130.62</v>
      </c>
      <c r="E12" s="6">
        <v>47.88</v>
      </c>
      <c r="F12" s="5">
        <f t="shared" si="0"/>
        <v>6.2200000000000006</v>
      </c>
      <c r="G12" s="5">
        <f t="shared" si="1"/>
        <v>2.2800000000000002</v>
      </c>
      <c r="H12" s="32"/>
      <c r="I12" s="13"/>
    </row>
    <row r="13" spans="1:11" x14ac:dyDescent="0.25">
      <c r="A13" s="34"/>
      <c r="B13" s="4">
        <v>9</v>
      </c>
      <c r="C13" s="4" t="s">
        <v>4</v>
      </c>
      <c r="D13" s="5">
        <v>81.45</v>
      </c>
      <c r="E13" s="6">
        <v>24.75</v>
      </c>
      <c r="F13" s="5">
        <f t="shared" si="0"/>
        <v>9.0500000000000007</v>
      </c>
      <c r="G13" s="5">
        <f t="shared" si="1"/>
        <v>2.75</v>
      </c>
      <c r="H13" s="32"/>
      <c r="I13" s="13"/>
    </row>
    <row r="14" spans="1:11" x14ac:dyDescent="0.25">
      <c r="A14" s="35">
        <v>10974868</v>
      </c>
      <c r="B14" s="4">
        <v>251</v>
      </c>
      <c r="C14" s="4" t="s">
        <v>4</v>
      </c>
      <c r="D14" s="5">
        <v>2251.4699999999998</v>
      </c>
      <c r="E14" s="36">
        <f>44685-SUM(D14:D27)</f>
        <v>29822.68</v>
      </c>
      <c r="F14" s="22">
        <f>+D14/B14</f>
        <v>8.9699999999999989</v>
      </c>
      <c r="G14" s="22">
        <f>+E14/SUM(B14:B27)</f>
        <v>15.207893931667517</v>
      </c>
      <c r="H14" s="52" t="s">
        <v>18</v>
      </c>
      <c r="I14" s="14"/>
    </row>
    <row r="15" spans="1:11" x14ac:dyDescent="0.25">
      <c r="A15" s="35"/>
      <c r="B15" s="4">
        <v>60</v>
      </c>
      <c r="C15" s="4" t="s">
        <v>4</v>
      </c>
      <c r="D15" s="5">
        <v>467.4</v>
      </c>
      <c r="E15" s="37"/>
      <c r="F15" s="22">
        <f t="shared" ref="F15:F46" si="2">+D15/B15</f>
        <v>7.79</v>
      </c>
      <c r="G15" s="22">
        <v>15.207893931667517</v>
      </c>
      <c r="H15" s="47"/>
      <c r="I15" s="14"/>
      <c r="K15" s="9"/>
    </row>
    <row r="16" spans="1:11" x14ac:dyDescent="0.25">
      <c r="A16" s="35"/>
      <c r="B16" s="4">
        <v>144</v>
      </c>
      <c r="C16" s="4" t="s">
        <v>4</v>
      </c>
      <c r="D16" s="5">
        <v>968.83</v>
      </c>
      <c r="E16" s="37"/>
      <c r="F16" s="22">
        <f t="shared" si="2"/>
        <v>6.727986111111111</v>
      </c>
      <c r="G16" s="22">
        <v>15.207893931667517</v>
      </c>
      <c r="H16" s="47"/>
      <c r="I16" s="15"/>
      <c r="K16" s="10"/>
    </row>
    <row r="17" spans="1:9" x14ac:dyDescent="0.25">
      <c r="A17" s="35"/>
      <c r="B17" s="4">
        <v>47</v>
      </c>
      <c r="C17" s="4" t="s">
        <v>4</v>
      </c>
      <c r="D17" s="5">
        <v>246.29</v>
      </c>
      <c r="E17" s="37"/>
      <c r="F17" s="22">
        <f t="shared" si="2"/>
        <v>5.2402127659574465</v>
      </c>
      <c r="G17" s="22">
        <v>15.207893931667517</v>
      </c>
      <c r="H17" s="47"/>
      <c r="I17" s="15"/>
    </row>
    <row r="18" spans="1:9" x14ac:dyDescent="0.25">
      <c r="A18" s="35"/>
      <c r="B18" s="4">
        <v>233</v>
      </c>
      <c r="C18" s="4" t="s">
        <v>4</v>
      </c>
      <c r="D18" s="5">
        <v>904.04</v>
      </c>
      <c r="E18" s="37"/>
      <c r="F18" s="22">
        <f t="shared" si="2"/>
        <v>3.88</v>
      </c>
      <c r="G18" s="22">
        <v>15.207893931667517</v>
      </c>
      <c r="H18" s="47"/>
      <c r="I18" s="15"/>
    </row>
    <row r="19" spans="1:9" x14ac:dyDescent="0.25">
      <c r="A19" s="35"/>
      <c r="B19" s="4">
        <v>48</v>
      </c>
      <c r="C19" s="4" t="s">
        <v>4</v>
      </c>
      <c r="D19" s="5">
        <v>169.3</v>
      </c>
      <c r="E19" s="37"/>
      <c r="F19" s="22">
        <f t="shared" si="2"/>
        <v>3.5270833333333336</v>
      </c>
      <c r="G19" s="22">
        <v>15.207893931667517</v>
      </c>
      <c r="H19" s="47"/>
      <c r="I19" s="15"/>
    </row>
    <row r="20" spans="1:9" s="1" customFormat="1" x14ac:dyDescent="0.25">
      <c r="A20" s="35"/>
      <c r="B20" s="4">
        <v>48</v>
      </c>
      <c r="C20" s="4" t="s">
        <v>4</v>
      </c>
      <c r="D20" s="5">
        <v>524.16</v>
      </c>
      <c r="E20" s="37"/>
      <c r="F20" s="22">
        <f t="shared" si="2"/>
        <v>10.92</v>
      </c>
      <c r="G20" s="22">
        <v>15.207893931667517</v>
      </c>
      <c r="H20" s="47"/>
      <c r="I20" s="15"/>
    </row>
    <row r="21" spans="1:9" x14ac:dyDescent="0.25">
      <c r="A21" s="35"/>
      <c r="B21" s="4">
        <v>105</v>
      </c>
      <c r="C21" s="4" t="s">
        <v>7</v>
      </c>
      <c r="D21" s="5">
        <v>1357.82</v>
      </c>
      <c r="E21" s="37"/>
      <c r="F21" s="22">
        <f t="shared" si="2"/>
        <v>12.931619047619048</v>
      </c>
      <c r="G21" s="22">
        <v>15.207893931667517</v>
      </c>
      <c r="H21" s="47"/>
      <c r="I21" s="15"/>
    </row>
    <row r="22" spans="1:9" ht="15" customHeight="1" x14ac:dyDescent="0.25">
      <c r="A22" s="35"/>
      <c r="B22" s="4">
        <v>130</v>
      </c>
      <c r="C22" s="4" t="s">
        <v>7</v>
      </c>
      <c r="D22" s="5">
        <v>1206.6099999999999</v>
      </c>
      <c r="E22" s="37"/>
      <c r="F22" s="22">
        <f t="shared" si="2"/>
        <v>9.2816153846153835</v>
      </c>
      <c r="G22" s="22">
        <v>15.207893931667517</v>
      </c>
      <c r="H22" s="47"/>
      <c r="I22" s="15"/>
    </row>
    <row r="23" spans="1:9" x14ac:dyDescent="0.25">
      <c r="A23" s="35"/>
      <c r="B23" s="4">
        <v>244</v>
      </c>
      <c r="C23" s="4" t="s">
        <v>7</v>
      </c>
      <c r="D23" s="5">
        <v>1920.28</v>
      </c>
      <c r="E23" s="37"/>
      <c r="F23" s="22">
        <f t="shared" si="2"/>
        <v>7.87</v>
      </c>
      <c r="G23" s="22">
        <v>15.207893931667517</v>
      </c>
      <c r="H23" s="47"/>
      <c r="I23" s="15"/>
    </row>
    <row r="24" spans="1:9" x14ac:dyDescent="0.25">
      <c r="A24" s="35"/>
      <c r="B24" s="4">
        <v>245</v>
      </c>
      <c r="C24" s="4" t="s">
        <v>7</v>
      </c>
      <c r="D24" s="5">
        <v>1700.3</v>
      </c>
      <c r="E24" s="37"/>
      <c r="F24" s="22">
        <f t="shared" si="2"/>
        <v>6.9399999999999995</v>
      </c>
      <c r="G24" s="22">
        <v>15.207893931667517</v>
      </c>
      <c r="H24" s="47"/>
      <c r="I24" s="15"/>
    </row>
    <row r="25" spans="1:9" x14ac:dyDescent="0.25">
      <c r="A25" s="35"/>
      <c r="B25" s="4">
        <v>85</v>
      </c>
      <c r="C25" s="4" t="s">
        <v>7</v>
      </c>
      <c r="D25" s="5">
        <v>761.6</v>
      </c>
      <c r="E25" s="37"/>
      <c r="F25" s="22">
        <f t="shared" si="2"/>
        <v>8.9600000000000009</v>
      </c>
      <c r="G25" s="22">
        <v>15.207893931667517</v>
      </c>
      <c r="H25" s="47"/>
      <c r="I25" s="15"/>
    </row>
    <row r="26" spans="1:9" x14ac:dyDescent="0.25">
      <c r="A26" s="35"/>
      <c r="B26" s="4">
        <v>261</v>
      </c>
      <c r="C26" s="4" t="s">
        <v>7</v>
      </c>
      <c r="D26" s="5">
        <v>1988.82</v>
      </c>
      <c r="E26" s="37"/>
      <c r="F26" s="22">
        <f t="shared" si="2"/>
        <v>7.62</v>
      </c>
      <c r="G26" s="22">
        <v>15.207893931667517</v>
      </c>
      <c r="H26" s="47"/>
      <c r="I26" s="15"/>
    </row>
    <row r="27" spans="1:9" x14ac:dyDescent="0.25">
      <c r="A27" s="35"/>
      <c r="B27" s="4">
        <v>60</v>
      </c>
      <c r="C27" s="4" t="s">
        <v>7</v>
      </c>
      <c r="D27" s="5">
        <v>395.4</v>
      </c>
      <c r="E27" s="38"/>
      <c r="F27" s="22">
        <f t="shared" si="2"/>
        <v>6.59</v>
      </c>
      <c r="G27" s="22">
        <v>15.207893931667517</v>
      </c>
      <c r="H27" s="48"/>
      <c r="I27" s="15"/>
    </row>
    <row r="28" spans="1:9" x14ac:dyDescent="0.25">
      <c r="A28" s="34">
        <v>10957412</v>
      </c>
      <c r="B28" s="4">
        <v>180</v>
      </c>
      <c r="C28" s="4" t="s">
        <v>4</v>
      </c>
      <c r="D28" s="5">
        <v>315</v>
      </c>
      <c r="E28" s="36">
        <v>400</v>
      </c>
      <c r="F28" s="5">
        <f t="shared" si="2"/>
        <v>1.75</v>
      </c>
      <c r="G28" s="5">
        <f>+E28/SUM(B28:B29)</f>
        <v>0.70546737213403876</v>
      </c>
      <c r="H28" s="32"/>
      <c r="I28" s="12"/>
    </row>
    <row r="29" spans="1:9" x14ac:dyDescent="0.25">
      <c r="A29" s="34"/>
      <c r="B29" s="4">
        <v>387</v>
      </c>
      <c r="C29" s="4" t="s">
        <v>4</v>
      </c>
      <c r="D29" s="5">
        <v>793.35</v>
      </c>
      <c r="E29" s="38"/>
      <c r="F29" s="5">
        <f t="shared" si="2"/>
        <v>2.0500000000000003</v>
      </c>
      <c r="G29" s="5">
        <v>0.70546737213403876</v>
      </c>
      <c r="H29" s="32"/>
      <c r="I29" s="16"/>
    </row>
    <row r="30" spans="1:9" x14ac:dyDescent="0.25">
      <c r="A30" s="35">
        <v>10941242</v>
      </c>
      <c r="B30" s="4">
        <v>102</v>
      </c>
      <c r="C30" s="4"/>
      <c r="D30" s="5">
        <v>599.76</v>
      </c>
      <c r="E30" s="5">
        <v>2456.16</v>
      </c>
      <c r="F30" s="5">
        <f t="shared" si="2"/>
        <v>5.88</v>
      </c>
      <c r="G30" s="23">
        <f>E30/B30</f>
        <v>24.08</v>
      </c>
      <c r="H30" s="49" t="s">
        <v>17</v>
      </c>
      <c r="I30" s="16"/>
    </row>
    <row r="31" spans="1:9" x14ac:dyDescent="0.25">
      <c r="A31" s="35"/>
      <c r="B31" s="4">
        <v>135</v>
      </c>
      <c r="C31" s="4"/>
      <c r="D31" s="5">
        <v>521.1</v>
      </c>
      <c r="E31" s="5">
        <v>3250.8</v>
      </c>
      <c r="F31" s="5">
        <f t="shared" si="2"/>
        <v>3.8600000000000003</v>
      </c>
      <c r="G31" s="23">
        <f t="shared" ref="G31:G32" si="3">E31/B31</f>
        <v>24.080000000000002</v>
      </c>
      <c r="H31" s="50"/>
      <c r="I31" s="12"/>
    </row>
    <row r="32" spans="1:9" x14ac:dyDescent="0.25">
      <c r="A32" s="35"/>
      <c r="B32" s="4">
        <v>12</v>
      </c>
      <c r="C32" s="4"/>
      <c r="D32" s="5">
        <v>39</v>
      </c>
      <c r="E32" s="5">
        <v>290.38</v>
      </c>
      <c r="F32" s="5">
        <f t="shared" si="2"/>
        <v>3.25</v>
      </c>
      <c r="G32" s="23">
        <f t="shared" si="3"/>
        <v>24.198333333333334</v>
      </c>
      <c r="H32" s="51"/>
      <c r="I32" s="7"/>
    </row>
    <row r="33" spans="1:9" x14ac:dyDescent="0.25">
      <c r="A33" s="21">
        <v>10802346</v>
      </c>
      <c r="B33" s="4">
        <v>440</v>
      </c>
      <c r="C33" s="4" t="s">
        <v>4</v>
      </c>
      <c r="D33" s="5">
        <v>5000</v>
      </c>
      <c r="E33" s="5"/>
      <c r="F33" s="22">
        <f t="shared" si="2"/>
        <v>11.363636363636363</v>
      </c>
      <c r="G33" s="18">
        <f>E33/B33</f>
        <v>0</v>
      </c>
      <c r="H33" s="32"/>
      <c r="I33" s="7"/>
    </row>
    <row r="34" spans="1:9" x14ac:dyDescent="0.25">
      <c r="A34" s="35">
        <v>10796670</v>
      </c>
      <c r="B34" s="4">
        <v>15</v>
      </c>
      <c r="C34" s="4" t="s">
        <v>4</v>
      </c>
      <c r="D34" s="5">
        <v>221.7</v>
      </c>
      <c r="E34" s="36">
        <v>145</v>
      </c>
      <c r="F34" s="22">
        <f t="shared" si="2"/>
        <v>14.78</v>
      </c>
      <c r="G34" s="5">
        <f>E34/SUM(B34:B35)</f>
        <v>6.9047619047619051</v>
      </c>
      <c r="H34" s="44" t="s">
        <v>15</v>
      </c>
      <c r="I34" s="7"/>
    </row>
    <row r="35" spans="1:9" ht="89.45" customHeight="1" x14ac:dyDescent="0.25">
      <c r="A35" s="35"/>
      <c r="B35" s="4">
        <v>6</v>
      </c>
      <c r="C35" s="4" t="s">
        <v>4</v>
      </c>
      <c r="D35" s="5">
        <v>71.58</v>
      </c>
      <c r="E35" s="40"/>
      <c r="F35" s="22">
        <f t="shared" si="2"/>
        <v>11.93</v>
      </c>
      <c r="G35" s="5">
        <v>6.9047619047619051</v>
      </c>
      <c r="H35" s="45"/>
      <c r="I35" s="7"/>
    </row>
    <row r="36" spans="1:9" x14ac:dyDescent="0.25">
      <c r="A36" s="34">
        <v>10840735</v>
      </c>
      <c r="B36" s="4">
        <v>213</v>
      </c>
      <c r="C36" s="4"/>
      <c r="D36" s="5">
        <v>436.65</v>
      </c>
      <c r="E36" s="41">
        <v>270</v>
      </c>
      <c r="F36" s="5">
        <f t="shared" si="2"/>
        <v>2.0499999999999998</v>
      </c>
      <c r="G36" s="5">
        <f>E36/(B36+B37)</f>
        <v>0.73170731707317072</v>
      </c>
      <c r="H36" s="32"/>
      <c r="I36" s="7"/>
    </row>
    <row r="37" spans="1:9" x14ac:dyDescent="0.25">
      <c r="A37" s="34"/>
      <c r="B37" s="4">
        <v>156</v>
      </c>
      <c r="C37" s="4"/>
      <c r="D37" s="5">
        <v>273</v>
      </c>
      <c r="E37" s="42"/>
      <c r="F37" s="5">
        <f t="shared" si="2"/>
        <v>1.75</v>
      </c>
      <c r="G37" s="5">
        <v>0.73</v>
      </c>
      <c r="H37" s="32"/>
      <c r="I37" s="7"/>
    </row>
    <row r="38" spans="1:9" x14ac:dyDescent="0.25">
      <c r="A38" s="34">
        <v>10819352</v>
      </c>
      <c r="B38" s="4">
        <v>24</v>
      </c>
      <c r="C38" s="4"/>
      <c r="D38" s="5">
        <v>100.8</v>
      </c>
      <c r="E38" s="36">
        <f>1251*(SUM(D38:D40)/654.1)</f>
        <v>368.2426846048005</v>
      </c>
      <c r="F38" s="5">
        <f t="shared" si="2"/>
        <v>4.2</v>
      </c>
      <c r="G38" s="5">
        <f>E38/SUM(B38:B40)</f>
        <v>5.114481730622229</v>
      </c>
      <c r="H38" s="32"/>
      <c r="I38" s="7"/>
    </row>
    <row r="39" spans="1:9" x14ac:dyDescent="0.25">
      <c r="A39" s="34"/>
      <c r="B39" s="4">
        <v>27</v>
      </c>
      <c r="C39" s="4"/>
      <c r="D39" s="5">
        <v>53.73</v>
      </c>
      <c r="E39" s="43"/>
      <c r="F39" s="5">
        <f t="shared" si="2"/>
        <v>1.99</v>
      </c>
      <c r="G39" s="5">
        <f>G38</f>
        <v>5.114481730622229</v>
      </c>
      <c r="H39" s="32"/>
      <c r="I39" s="7"/>
    </row>
    <row r="40" spans="1:9" x14ac:dyDescent="0.25">
      <c r="A40" s="34"/>
      <c r="B40" s="4">
        <v>21</v>
      </c>
      <c r="C40" s="4"/>
      <c r="D40" s="5">
        <v>38.01</v>
      </c>
      <c r="E40" s="40"/>
      <c r="F40" s="5">
        <f t="shared" si="2"/>
        <v>1.8099999999999998</v>
      </c>
      <c r="G40" s="5">
        <f>G39</f>
        <v>5.114481730622229</v>
      </c>
      <c r="H40" s="32"/>
      <c r="I40" s="7"/>
    </row>
    <row r="41" spans="1:9" x14ac:dyDescent="0.25">
      <c r="A41" s="35">
        <v>10930954</v>
      </c>
      <c r="B41" s="4">
        <v>75</v>
      </c>
      <c r="C41" s="4" t="s">
        <v>7</v>
      </c>
      <c r="D41" s="5">
        <v>1223.25</v>
      </c>
      <c r="E41" s="36">
        <f>3000-SUM(D41:D46)</f>
        <v>819.33000000000038</v>
      </c>
      <c r="F41" s="23">
        <f t="shared" si="2"/>
        <v>16.309999999999999</v>
      </c>
      <c r="G41" s="5">
        <f>+E41/SUM(B41:B46)</f>
        <v>5.9371739130434813</v>
      </c>
      <c r="H41" s="46" t="s">
        <v>16</v>
      </c>
      <c r="I41" s="7"/>
    </row>
    <row r="42" spans="1:9" x14ac:dyDescent="0.25">
      <c r="A42" s="35"/>
      <c r="B42" s="4">
        <v>21</v>
      </c>
      <c r="C42" s="4" t="s">
        <v>7</v>
      </c>
      <c r="D42" s="5">
        <v>358.47</v>
      </c>
      <c r="E42" s="37"/>
      <c r="F42" s="23">
        <f t="shared" si="2"/>
        <v>17.07</v>
      </c>
      <c r="G42" s="5">
        <v>5.9371739130434813</v>
      </c>
      <c r="H42" s="47"/>
      <c r="I42" s="7"/>
    </row>
    <row r="43" spans="1:9" x14ac:dyDescent="0.25">
      <c r="A43" s="35"/>
      <c r="B43" s="4">
        <v>9</v>
      </c>
      <c r="C43" s="4" t="s">
        <v>7</v>
      </c>
      <c r="D43" s="5">
        <v>143.28</v>
      </c>
      <c r="E43" s="37"/>
      <c r="F43" s="23">
        <f t="shared" si="2"/>
        <v>15.92</v>
      </c>
      <c r="G43" s="5">
        <v>5.9371739130434813</v>
      </c>
      <c r="H43" s="47"/>
      <c r="I43" s="7"/>
    </row>
    <row r="44" spans="1:9" x14ac:dyDescent="0.25">
      <c r="A44" s="35"/>
      <c r="B44" s="4">
        <v>3</v>
      </c>
      <c r="C44" s="4" t="s">
        <v>4</v>
      </c>
      <c r="D44" s="5">
        <v>42.75</v>
      </c>
      <c r="E44" s="37"/>
      <c r="F44" s="23">
        <f t="shared" si="2"/>
        <v>14.25</v>
      </c>
      <c r="G44" s="5">
        <v>5.9371739130434813</v>
      </c>
      <c r="H44" s="47"/>
      <c r="I44" s="7"/>
    </row>
    <row r="45" spans="1:9" x14ac:dyDescent="0.25">
      <c r="A45" s="35"/>
      <c r="B45" s="4">
        <v>24</v>
      </c>
      <c r="C45" s="4" t="s">
        <v>4</v>
      </c>
      <c r="D45" s="4">
        <v>331.68</v>
      </c>
      <c r="E45" s="37"/>
      <c r="F45" s="24">
        <f t="shared" si="2"/>
        <v>13.82</v>
      </c>
      <c r="G45" s="5">
        <v>5.9371739130434813</v>
      </c>
      <c r="H45" s="47"/>
      <c r="I45" s="7"/>
    </row>
    <row r="46" spans="1:9" x14ac:dyDescent="0.25">
      <c r="A46" s="35"/>
      <c r="B46" s="4">
        <v>6</v>
      </c>
      <c r="C46" s="4" t="s">
        <v>4</v>
      </c>
      <c r="D46" s="5">
        <v>81.239999999999995</v>
      </c>
      <c r="E46" s="38"/>
      <c r="F46" s="24">
        <f t="shared" si="2"/>
        <v>13.54</v>
      </c>
      <c r="G46" s="5">
        <v>5.9371739130434813</v>
      </c>
      <c r="H46" s="48"/>
      <c r="I46" s="7"/>
    </row>
    <row r="47" spans="1:9" s="1" customFormat="1" x14ac:dyDescent="0.25">
      <c r="A47" s="27"/>
      <c r="B47" s="12"/>
      <c r="C47" s="12"/>
      <c r="D47" s="13"/>
      <c r="E47" s="12"/>
      <c r="F47" s="28"/>
      <c r="G47" s="13"/>
      <c r="H47" s="13"/>
      <c r="I47" s="7"/>
    </row>
    <row r="48" spans="1:9" s="1" customFormat="1" x14ac:dyDescent="0.25">
      <c r="A48" s="27"/>
      <c r="B48" s="12"/>
      <c r="C48" s="12"/>
      <c r="D48" s="13"/>
      <c r="E48" s="39" t="s">
        <v>19</v>
      </c>
      <c r="F48" s="39"/>
      <c r="G48" s="39"/>
      <c r="H48" s="13"/>
      <c r="I48" s="7"/>
    </row>
    <row r="49" spans="1:9" s="1" customFormat="1" x14ac:dyDescent="0.25">
      <c r="A49" s="27"/>
      <c r="B49" s="12"/>
      <c r="C49" s="12"/>
      <c r="D49" s="13"/>
      <c r="E49" s="20" t="s">
        <v>9</v>
      </c>
      <c r="F49" s="29" t="s">
        <v>10</v>
      </c>
      <c r="G49" s="19" t="s">
        <v>11</v>
      </c>
      <c r="H49" s="13"/>
      <c r="I49" s="7"/>
    </row>
    <row r="50" spans="1:9" s="1" customFormat="1" x14ac:dyDescent="0.25">
      <c r="A50" s="27"/>
      <c r="B50" s="12"/>
      <c r="C50" s="12"/>
      <c r="D50" s="13"/>
      <c r="E50" s="20">
        <v>0.5</v>
      </c>
      <c r="F50" s="30">
        <v>3.34</v>
      </c>
      <c r="G50" s="19">
        <v>1.65</v>
      </c>
      <c r="H50" s="13"/>
      <c r="I50" s="7"/>
    </row>
    <row r="51" spans="1:9" s="1" customFormat="1" x14ac:dyDescent="0.25">
      <c r="A51" s="27"/>
      <c r="B51" s="12"/>
      <c r="C51" s="12"/>
      <c r="D51" s="13"/>
      <c r="E51" s="20">
        <v>0.75</v>
      </c>
      <c r="F51" s="30">
        <v>3.49</v>
      </c>
      <c r="G51" s="19">
        <v>1.72</v>
      </c>
      <c r="H51" s="13"/>
      <c r="I51" s="7"/>
    </row>
    <row r="52" spans="1:9" s="1" customFormat="1" x14ac:dyDescent="0.25">
      <c r="A52" s="27"/>
      <c r="B52" s="12"/>
      <c r="C52" s="12"/>
      <c r="D52" s="13"/>
      <c r="E52" s="20">
        <v>1</v>
      </c>
      <c r="F52" s="30">
        <v>3.66</v>
      </c>
      <c r="G52" s="19">
        <v>1.77</v>
      </c>
      <c r="H52" s="13"/>
      <c r="I52" s="7"/>
    </row>
    <row r="53" spans="1:9" s="1" customFormat="1" x14ac:dyDescent="0.25">
      <c r="A53" s="27"/>
      <c r="B53" s="12"/>
      <c r="C53" s="12"/>
      <c r="D53" s="13"/>
      <c r="E53" s="20">
        <v>1.25</v>
      </c>
      <c r="F53" s="30">
        <v>3.75</v>
      </c>
      <c r="G53" s="19">
        <v>1.82</v>
      </c>
      <c r="H53" s="13"/>
      <c r="I53" s="7"/>
    </row>
    <row r="54" spans="1:9" s="1" customFormat="1" x14ac:dyDescent="0.25">
      <c r="A54" s="27"/>
      <c r="B54" s="12"/>
      <c r="C54" s="12"/>
      <c r="D54" s="13"/>
      <c r="E54" s="20">
        <v>1.5</v>
      </c>
      <c r="F54" s="30">
        <v>3.75</v>
      </c>
      <c r="G54" s="19">
        <v>1.9</v>
      </c>
      <c r="H54" s="13"/>
      <c r="I54" s="7"/>
    </row>
    <row r="55" spans="1:9" s="1" customFormat="1" x14ac:dyDescent="0.25">
      <c r="A55" s="27"/>
      <c r="B55" s="12"/>
      <c r="C55" s="12"/>
      <c r="D55" s="13"/>
      <c r="E55" s="20">
        <v>2</v>
      </c>
      <c r="F55" s="30">
        <v>3.84</v>
      </c>
      <c r="G55" s="19">
        <v>2.3199999999999998</v>
      </c>
      <c r="H55" s="13"/>
      <c r="I55" s="7"/>
    </row>
    <row r="56" spans="1:9" s="1" customFormat="1" x14ac:dyDescent="0.25">
      <c r="A56" s="27"/>
      <c r="B56" s="12"/>
      <c r="C56" s="12"/>
      <c r="D56" s="13"/>
      <c r="E56" s="20">
        <v>1.5</v>
      </c>
      <c r="F56" s="30">
        <v>4.05</v>
      </c>
      <c r="G56" s="19">
        <v>2.46</v>
      </c>
      <c r="H56" s="13"/>
      <c r="I56" s="7"/>
    </row>
    <row r="57" spans="1:9" s="1" customFormat="1" x14ac:dyDescent="0.25">
      <c r="A57" s="27"/>
      <c r="B57" s="12"/>
      <c r="C57" s="12"/>
      <c r="D57" s="13"/>
      <c r="E57" s="20">
        <v>3</v>
      </c>
      <c r="F57" s="30">
        <v>4.2699999999999996</v>
      </c>
      <c r="G57" s="19">
        <v>2.5499999999999998</v>
      </c>
      <c r="H57" s="13"/>
      <c r="I57" s="7"/>
    </row>
    <row r="58" spans="1:9" s="1" customFormat="1" x14ac:dyDescent="0.25">
      <c r="A58" s="27"/>
      <c r="B58" s="12"/>
      <c r="C58" s="12"/>
      <c r="D58" s="13"/>
      <c r="E58" s="20">
        <v>4</v>
      </c>
      <c r="F58" s="30">
        <v>5.15</v>
      </c>
      <c r="G58" s="19">
        <v>3.14</v>
      </c>
      <c r="H58" s="13"/>
      <c r="I58" s="7"/>
    </row>
    <row r="59" spans="1:9" s="1" customFormat="1" x14ac:dyDescent="0.25">
      <c r="A59" s="27"/>
      <c r="B59" s="12"/>
      <c r="C59" s="12"/>
      <c r="D59" s="13"/>
      <c r="E59" s="12"/>
      <c r="F59" s="28"/>
      <c r="G59" s="13"/>
      <c r="H59" s="13"/>
      <c r="I59" s="7"/>
    </row>
    <row r="60" spans="1:9" s="1" customFormat="1" x14ac:dyDescent="0.25">
      <c r="A60" s="27"/>
      <c r="B60" s="12"/>
      <c r="C60" s="20" t="s">
        <v>20</v>
      </c>
      <c r="D60" s="20" t="s">
        <v>21</v>
      </c>
      <c r="E60" s="26" t="s">
        <v>12</v>
      </c>
      <c r="F60" s="28"/>
      <c r="G60" s="13"/>
      <c r="H60" s="13"/>
      <c r="I60" s="7"/>
    </row>
    <row r="61" spans="1:9" s="1" customFormat="1" x14ac:dyDescent="0.25">
      <c r="A61" s="27"/>
      <c r="B61" s="12"/>
      <c r="C61" s="25">
        <f>AVERAGE(F36:F40,F28:F32,F6:F13,G50:G58)</f>
        <v>2.9033333333333329</v>
      </c>
      <c r="D61" s="25">
        <f>AVERAGE(G34:G46,G28:G29,G6:G13,F50:F58)</f>
        <v>3.6802059702790362</v>
      </c>
      <c r="E61" s="25">
        <f>+SUM(C61:D61)</f>
        <v>6.5835393036123691</v>
      </c>
      <c r="F61" s="28"/>
      <c r="G61" s="13"/>
      <c r="H61" s="13"/>
      <c r="I61" s="7"/>
    </row>
    <row r="62" spans="1:9" s="1" customFormat="1" x14ac:dyDescent="0.25">
      <c r="A62" s="27"/>
      <c r="B62" s="12"/>
      <c r="C62" s="12"/>
      <c r="D62" s="13"/>
      <c r="E62" s="12"/>
      <c r="F62" s="28"/>
      <c r="G62" s="13"/>
      <c r="H62" s="13"/>
      <c r="I62" s="7"/>
    </row>
    <row r="63" spans="1:9" s="1" customFormat="1" x14ac:dyDescent="0.25">
      <c r="A63" s="27"/>
      <c r="B63" s="12"/>
      <c r="C63" s="12"/>
      <c r="D63" s="13"/>
      <c r="E63" s="12"/>
      <c r="F63" s="28"/>
      <c r="G63" s="13"/>
      <c r="H63" s="13"/>
      <c r="I63" s="7"/>
    </row>
    <row r="64" spans="1:9" s="1" customFormat="1" x14ac:dyDescent="0.25">
      <c r="A64" s="27"/>
      <c r="B64" s="12"/>
      <c r="C64" s="12"/>
      <c r="D64" s="13"/>
      <c r="E64" s="12"/>
      <c r="F64" s="28"/>
      <c r="G64" s="13"/>
      <c r="H64" s="13"/>
      <c r="I64" s="7"/>
    </row>
    <row r="65" spans="1:9" s="1" customFormat="1" x14ac:dyDescent="0.25">
      <c r="A65" s="27"/>
      <c r="B65" s="12"/>
      <c r="C65" s="12"/>
      <c r="D65" s="13"/>
      <c r="E65" s="12"/>
      <c r="F65" s="28"/>
      <c r="G65" s="13"/>
      <c r="H65" s="13"/>
      <c r="I65" s="7"/>
    </row>
    <row r="66" spans="1:9" s="1" customFormat="1" x14ac:dyDescent="0.25">
      <c r="A66" s="27"/>
      <c r="B66" s="12"/>
      <c r="C66" s="16"/>
      <c r="D66" s="16"/>
      <c r="E66" s="16"/>
      <c r="F66" s="28"/>
      <c r="G66" s="13"/>
      <c r="H66" s="13"/>
      <c r="I66" s="7"/>
    </row>
    <row r="67" spans="1:9" x14ac:dyDescent="0.25">
      <c r="B67" s="7"/>
      <c r="C67" s="7"/>
      <c r="D67" s="7"/>
      <c r="E67" s="7"/>
      <c r="F67" s="17"/>
      <c r="G67" s="17"/>
      <c r="H67" s="17"/>
      <c r="I67" s="7"/>
    </row>
    <row r="68" spans="1:9" x14ac:dyDescent="0.25">
      <c r="B68" s="7"/>
      <c r="C68" s="7"/>
      <c r="D68" s="7"/>
      <c r="E68" s="7"/>
      <c r="H68" s="12"/>
      <c r="I68"/>
    </row>
    <row r="69" spans="1:9" x14ac:dyDescent="0.25">
      <c r="B69" s="7"/>
      <c r="C69" s="7"/>
      <c r="D69" s="7"/>
      <c r="E69" s="7"/>
      <c r="H69" s="13"/>
      <c r="I69"/>
    </row>
    <row r="70" spans="1:9" x14ac:dyDescent="0.25">
      <c r="B70" s="7"/>
      <c r="C70" s="7"/>
      <c r="D70" s="7"/>
      <c r="E70" s="7"/>
      <c r="F70" s="7"/>
      <c r="G70" s="3"/>
      <c r="H70" s="3"/>
      <c r="I70" s="7"/>
    </row>
    <row r="71" spans="1:9" x14ac:dyDescent="0.25">
      <c r="B71" s="7"/>
      <c r="C71" s="7"/>
      <c r="D71" s="7"/>
      <c r="E71" s="7"/>
      <c r="F71" s="17"/>
      <c r="G71" s="17"/>
      <c r="H71" s="17"/>
      <c r="I71" s="7"/>
    </row>
    <row r="72" spans="1:9" x14ac:dyDescent="0.25">
      <c r="B72" s="7"/>
      <c r="C72" s="7"/>
      <c r="D72" s="7"/>
      <c r="E72" s="7"/>
      <c r="F72" s="7"/>
      <c r="G72" s="7"/>
      <c r="H72" s="7"/>
      <c r="I72" s="7"/>
    </row>
    <row r="73" spans="1:9" x14ac:dyDescent="0.25">
      <c r="B73" s="7"/>
      <c r="C73" s="7"/>
      <c r="D73" s="7"/>
      <c r="E73" s="7"/>
      <c r="F73" s="7"/>
      <c r="G73" s="7"/>
      <c r="H73" s="7"/>
      <c r="I73" s="7"/>
    </row>
    <row r="74" spans="1:9" x14ac:dyDescent="0.25">
      <c r="B74" s="7"/>
      <c r="C74" s="7"/>
      <c r="D74" s="7"/>
      <c r="E74" s="7"/>
      <c r="F74" s="7"/>
      <c r="G74" s="7"/>
      <c r="H74" s="7"/>
      <c r="I74" s="7"/>
    </row>
    <row r="75" spans="1:9" x14ac:dyDescent="0.25">
      <c r="B75" s="7"/>
      <c r="C75" s="7"/>
      <c r="D75" s="7"/>
      <c r="E75" s="7"/>
      <c r="F75" s="7"/>
      <c r="G75" s="7"/>
      <c r="H75" s="7"/>
      <c r="I75" s="7"/>
    </row>
    <row r="76" spans="1:9" x14ac:dyDescent="0.25">
      <c r="B76" s="7"/>
      <c r="C76" s="7"/>
      <c r="D76" s="7"/>
      <c r="E76" s="7"/>
      <c r="F76" s="7"/>
      <c r="G76" s="7"/>
      <c r="H76" s="7"/>
      <c r="I76" s="7"/>
    </row>
    <row r="77" spans="1:9" x14ac:dyDescent="0.25">
      <c r="B77" s="7"/>
      <c r="C77" s="7"/>
      <c r="D77" s="7"/>
      <c r="E77" s="7"/>
      <c r="F77" s="7"/>
      <c r="G77" s="7"/>
      <c r="H77" s="7"/>
      <c r="I77" s="7"/>
    </row>
    <row r="78" spans="1:9" x14ac:dyDescent="0.25">
      <c r="B78" s="7"/>
      <c r="C78" s="7"/>
      <c r="D78" s="7"/>
      <c r="E78" s="7"/>
      <c r="F78" s="7"/>
      <c r="G78" s="7"/>
      <c r="H78" s="7"/>
      <c r="I78" s="7"/>
    </row>
    <row r="79" spans="1:9" x14ac:dyDescent="0.25">
      <c r="B79" s="7"/>
      <c r="C79" s="7"/>
      <c r="D79" s="7"/>
      <c r="E79" s="7"/>
      <c r="F79" s="7"/>
      <c r="G79" s="7"/>
      <c r="H79" s="7"/>
      <c r="I79" s="7"/>
    </row>
    <row r="80" spans="1:9" x14ac:dyDescent="0.25">
      <c r="B80" s="7"/>
      <c r="C80" s="7"/>
      <c r="D80" s="7"/>
      <c r="E80" s="7"/>
      <c r="F80" s="7"/>
      <c r="G80" s="7"/>
      <c r="H80" s="7"/>
      <c r="I80" s="7"/>
    </row>
    <row r="81" spans="2:9" x14ac:dyDescent="0.25">
      <c r="B81" s="7"/>
      <c r="C81" s="7"/>
      <c r="D81" s="7"/>
      <c r="E81" s="7"/>
      <c r="F81" s="7"/>
      <c r="G81" s="7"/>
      <c r="H81" s="7"/>
      <c r="I81" s="7"/>
    </row>
    <row r="82" spans="2:9" x14ac:dyDescent="0.25">
      <c r="B82" s="7"/>
      <c r="C82" s="7"/>
      <c r="D82" s="7"/>
      <c r="E82" s="7"/>
      <c r="F82" s="7"/>
      <c r="G82" s="7"/>
      <c r="H82" s="7"/>
      <c r="I82" s="7"/>
    </row>
    <row r="83" spans="2:9" x14ac:dyDescent="0.25">
      <c r="B83" s="7"/>
      <c r="C83" s="7"/>
      <c r="D83" s="7"/>
      <c r="E83" s="7"/>
      <c r="F83" s="7"/>
      <c r="G83" s="7"/>
      <c r="H83" s="7"/>
      <c r="I83" s="7"/>
    </row>
    <row r="84" spans="2:9" x14ac:dyDescent="0.25">
      <c r="B84" s="7"/>
      <c r="C84" s="7"/>
      <c r="D84" s="7"/>
      <c r="E84" s="7"/>
      <c r="F84" s="7"/>
      <c r="G84" s="7"/>
      <c r="H84" s="7"/>
      <c r="I84" s="7"/>
    </row>
    <row r="85" spans="2:9" x14ac:dyDescent="0.25">
      <c r="B85" s="7"/>
      <c r="C85" s="7"/>
      <c r="D85" s="7"/>
      <c r="E85" s="7"/>
      <c r="F85" s="7"/>
      <c r="G85" s="7"/>
      <c r="H85" s="7"/>
      <c r="I85" s="7"/>
    </row>
    <row r="86" spans="2:9" x14ac:dyDescent="0.25">
      <c r="B86" s="7"/>
      <c r="C86" s="7"/>
      <c r="D86" s="7"/>
      <c r="E86" s="7"/>
      <c r="F86" s="7"/>
      <c r="G86" s="7"/>
      <c r="H86" s="7"/>
      <c r="I86" s="7"/>
    </row>
    <row r="87" spans="2:9" x14ac:dyDescent="0.25">
      <c r="B87" s="7"/>
      <c r="C87" s="7"/>
      <c r="D87" s="7"/>
      <c r="E87" s="7"/>
      <c r="F87" s="7"/>
      <c r="G87" s="7"/>
      <c r="H87" s="7"/>
      <c r="I87" s="7"/>
    </row>
  </sheetData>
  <mergeCells count="20">
    <mergeCell ref="H34:H35"/>
    <mergeCell ref="H41:H46"/>
    <mergeCell ref="H30:H32"/>
    <mergeCell ref="H14:H27"/>
    <mergeCell ref="B4:G4"/>
    <mergeCell ref="A6:A13"/>
    <mergeCell ref="A14:A27"/>
    <mergeCell ref="E14:E27"/>
    <mergeCell ref="E48:G48"/>
    <mergeCell ref="A28:A29"/>
    <mergeCell ref="E28:E29"/>
    <mergeCell ref="A30:A32"/>
    <mergeCell ref="A34:A35"/>
    <mergeCell ref="E34:E35"/>
    <mergeCell ref="A36:A37"/>
    <mergeCell ref="E36:E37"/>
    <mergeCell ref="A38:A40"/>
    <mergeCell ref="E38:E40"/>
    <mergeCell ref="A41:A46"/>
    <mergeCell ref="E41:E46"/>
  </mergeCells>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EDDBEA-CAC7-415C-AB5D-8C8B7F4BFB7B}">
  <dimension ref="A1:AP86"/>
  <sheetViews>
    <sheetView tabSelected="1" topLeftCell="A54" zoomScaleNormal="100" workbookViewId="0">
      <selection activeCell="E83" sqref="E83"/>
    </sheetView>
  </sheetViews>
  <sheetFormatPr defaultColWidth="12.42578125" defaultRowHeight="15" x14ac:dyDescent="0.25"/>
  <cols>
    <col min="1" max="1" width="28" style="1" customWidth="1"/>
    <col min="2" max="2" width="22.85546875" style="1" bestFit="1" customWidth="1"/>
    <col min="3" max="3" width="22.140625" style="1" bestFit="1" customWidth="1"/>
    <col min="4" max="4" width="24.5703125" style="1" bestFit="1" customWidth="1"/>
    <col min="5" max="5" width="32.42578125" style="1" bestFit="1" customWidth="1"/>
    <col min="6" max="6" width="13.85546875" style="1" bestFit="1" customWidth="1"/>
    <col min="7" max="7" width="19.85546875" style="1" bestFit="1" customWidth="1"/>
    <col min="8" max="8" width="19.140625" style="1" bestFit="1" customWidth="1"/>
    <col min="9" max="9" width="22.85546875" style="1" bestFit="1" customWidth="1"/>
    <col min="10" max="10" width="23.140625" style="1" bestFit="1" customWidth="1"/>
    <col min="11" max="11" width="24.5703125" style="1" bestFit="1" customWidth="1"/>
    <col min="12" max="12" width="28.140625" style="1" bestFit="1" customWidth="1"/>
    <col min="19" max="19" width="12.42578125" style="1"/>
    <col min="43" max="16384" width="12.42578125" style="1"/>
  </cols>
  <sheetData>
    <row r="1" spans="1:11" x14ac:dyDescent="0.25">
      <c r="A1" s="54" t="s">
        <v>22</v>
      </c>
      <c r="B1" s="55"/>
      <c r="C1" s="55"/>
      <c r="D1" s="56"/>
      <c r="H1" s="54" t="s">
        <v>23</v>
      </c>
      <c r="I1" s="55"/>
      <c r="J1" s="55"/>
      <c r="K1" s="56"/>
    </row>
    <row r="2" spans="1:11" x14ac:dyDescent="0.25">
      <c r="A2" s="59"/>
      <c r="B2" s="15"/>
      <c r="C2" s="15"/>
      <c r="D2" s="60"/>
      <c r="H2" s="59"/>
      <c r="I2" s="15"/>
      <c r="J2" s="15"/>
      <c r="K2" s="60"/>
    </row>
    <row r="3" spans="1:11" x14ac:dyDescent="0.25">
      <c r="A3" s="61" t="s">
        <v>24</v>
      </c>
      <c r="B3" s="15"/>
      <c r="C3" s="15"/>
      <c r="D3" s="60"/>
      <c r="H3" s="61" t="s">
        <v>24</v>
      </c>
      <c r="I3" s="15"/>
      <c r="J3" s="15"/>
      <c r="K3" s="60"/>
    </row>
    <row r="4" spans="1:11" x14ac:dyDescent="0.25">
      <c r="A4" s="62"/>
      <c r="B4" s="15" t="s">
        <v>25</v>
      </c>
      <c r="C4" s="15" t="s">
        <v>26</v>
      </c>
      <c r="D4" s="60" t="s">
        <v>27</v>
      </c>
      <c r="H4" s="62"/>
      <c r="I4" s="15" t="s">
        <v>25</v>
      </c>
      <c r="J4" s="15" t="s">
        <v>26</v>
      </c>
      <c r="K4" s="60" t="s">
        <v>27</v>
      </c>
    </row>
    <row r="5" spans="1:11" x14ac:dyDescent="0.25">
      <c r="A5" s="61">
        <v>1</v>
      </c>
      <c r="B5" s="63">
        <v>1</v>
      </c>
      <c r="C5" s="64">
        <v>13.5</v>
      </c>
      <c r="D5" s="65">
        <v>7.7</v>
      </c>
      <c r="H5" s="61">
        <v>1</v>
      </c>
      <c r="I5" s="63">
        <v>1</v>
      </c>
      <c r="J5" s="64">
        <v>19.600000000000001</v>
      </c>
      <c r="K5" s="65">
        <v>9.25</v>
      </c>
    </row>
    <row r="6" spans="1:11" x14ac:dyDescent="0.25">
      <c r="A6" s="66"/>
      <c r="B6" s="67">
        <v>1.5</v>
      </c>
      <c r="C6" s="68">
        <v>19.600000000000001</v>
      </c>
      <c r="D6" s="69" t="s">
        <v>28</v>
      </c>
      <c r="H6" s="66"/>
      <c r="I6" s="67">
        <v>1.5</v>
      </c>
      <c r="J6" s="68">
        <v>27</v>
      </c>
      <c r="K6" s="69" t="s">
        <v>28</v>
      </c>
    </row>
    <row r="7" spans="1:11" x14ac:dyDescent="0.25">
      <c r="A7" s="61">
        <v>2</v>
      </c>
      <c r="B7" s="63">
        <v>1</v>
      </c>
      <c r="C7" s="64">
        <v>17.850000000000001</v>
      </c>
      <c r="D7" s="65">
        <v>11.55</v>
      </c>
      <c r="H7" s="61">
        <v>2</v>
      </c>
      <c r="I7" s="63">
        <v>1</v>
      </c>
      <c r="J7" s="64">
        <v>27</v>
      </c>
      <c r="K7" s="65">
        <v>13.15</v>
      </c>
    </row>
    <row r="8" spans="1:11" x14ac:dyDescent="0.25">
      <c r="A8" s="66"/>
      <c r="B8" s="67">
        <v>1.5</v>
      </c>
      <c r="C8" s="68">
        <v>29.8</v>
      </c>
      <c r="D8" s="69" t="s">
        <v>28</v>
      </c>
      <c r="H8" s="66"/>
      <c r="I8" s="67">
        <v>1.5</v>
      </c>
      <c r="J8" s="68">
        <v>38.6</v>
      </c>
      <c r="K8" s="69" t="s">
        <v>28</v>
      </c>
    </row>
    <row r="9" spans="1:11" x14ac:dyDescent="0.25">
      <c r="A9" s="61">
        <v>3</v>
      </c>
      <c r="B9" s="63">
        <v>1</v>
      </c>
      <c r="C9" s="64">
        <v>29.8</v>
      </c>
      <c r="D9" s="65" t="s">
        <v>28</v>
      </c>
      <c r="H9" s="61">
        <v>3</v>
      </c>
      <c r="I9" s="63">
        <v>1</v>
      </c>
      <c r="J9" s="64">
        <v>38.6</v>
      </c>
      <c r="K9" s="65" t="s">
        <v>28</v>
      </c>
    </row>
    <row r="10" spans="1:11" x14ac:dyDescent="0.25">
      <c r="A10" s="66"/>
      <c r="B10" s="67">
        <v>1.5</v>
      </c>
      <c r="C10" s="68">
        <v>45.4</v>
      </c>
      <c r="D10" s="69" t="s">
        <v>28</v>
      </c>
      <c r="H10" s="66"/>
      <c r="I10" s="67">
        <v>1.5</v>
      </c>
      <c r="J10" s="68">
        <v>56.5</v>
      </c>
      <c r="K10" s="69" t="s">
        <v>28</v>
      </c>
    </row>
    <row r="11" spans="1:11" x14ac:dyDescent="0.25">
      <c r="A11" s="61">
        <v>4</v>
      </c>
      <c r="B11" s="63">
        <v>1</v>
      </c>
      <c r="C11" s="64">
        <v>52.75</v>
      </c>
      <c r="D11" s="65">
        <v>22.75</v>
      </c>
      <c r="H11" s="61">
        <v>4</v>
      </c>
      <c r="I11" s="63">
        <v>1</v>
      </c>
      <c r="J11" s="64">
        <v>70.75</v>
      </c>
      <c r="K11" s="65">
        <v>24.5</v>
      </c>
    </row>
    <row r="12" spans="1:11" ht="15" customHeight="1" x14ac:dyDescent="0.25">
      <c r="A12" s="66"/>
      <c r="B12" s="67">
        <v>1.5</v>
      </c>
      <c r="C12" s="68">
        <v>60.75</v>
      </c>
      <c r="D12" s="69" t="s">
        <v>28</v>
      </c>
      <c r="H12" s="66"/>
      <c r="I12" s="67">
        <v>1.5</v>
      </c>
      <c r="J12" s="68">
        <v>68.75</v>
      </c>
      <c r="K12" s="69" t="s">
        <v>28</v>
      </c>
    </row>
    <row r="13" spans="1:11" ht="38.25" customHeight="1" x14ac:dyDescent="0.25">
      <c r="A13" s="61">
        <v>5</v>
      </c>
      <c r="B13" s="63">
        <v>1</v>
      </c>
      <c r="C13" s="64">
        <v>82.25</v>
      </c>
      <c r="D13" s="65" t="s">
        <v>28</v>
      </c>
      <c r="H13" s="61">
        <v>5</v>
      </c>
      <c r="I13" s="63">
        <v>1</v>
      </c>
      <c r="J13" s="64">
        <v>98.75</v>
      </c>
      <c r="K13" s="65" t="s">
        <v>28</v>
      </c>
    </row>
    <row r="14" spans="1:11" x14ac:dyDescent="0.25">
      <c r="A14" s="66"/>
      <c r="B14" s="67">
        <v>1.5</v>
      </c>
      <c r="C14" s="68">
        <v>87.5</v>
      </c>
      <c r="D14" s="69" t="s">
        <v>28</v>
      </c>
      <c r="H14" s="66"/>
      <c r="I14" s="67">
        <v>1.5</v>
      </c>
      <c r="J14" s="68">
        <v>105</v>
      </c>
      <c r="K14" s="69" t="s">
        <v>28</v>
      </c>
    </row>
    <row r="15" spans="1:11" ht="15.75" thickBot="1" x14ac:dyDescent="0.3">
      <c r="A15" s="71" t="s">
        <v>29</v>
      </c>
      <c r="B15" s="72"/>
      <c r="C15" s="73">
        <f>AVERAGE(C5:C14)</f>
        <v>43.92</v>
      </c>
      <c r="D15" s="74">
        <f>AVERAGE(D5:D14)</f>
        <v>14</v>
      </c>
      <c r="H15" s="71" t="s">
        <v>29</v>
      </c>
      <c r="I15" s="72"/>
      <c r="J15" s="73">
        <f>AVERAGE(J5:J14)</f>
        <v>55.054999999999993</v>
      </c>
      <c r="K15" s="74">
        <f>AVERAGE(K5:K14)</f>
        <v>15.633333333333333</v>
      </c>
    </row>
    <row r="18" spans="1:12" x14ac:dyDescent="0.25">
      <c r="A18" s="1" t="s">
        <v>30</v>
      </c>
    </row>
    <row r="19" spans="1:12" x14ac:dyDescent="0.25">
      <c r="A19" s="1" t="s">
        <v>31</v>
      </c>
    </row>
    <row r="21" spans="1:12" ht="15.75" thickBot="1" x14ac:dyDescent="0.3"/>
    <row r="22" spans="1:12" x14ac:dyDescent="0.25">
      <c r="A22" s="54" t="s">
        <v>22</v>
      </c>
      <c r="B22" s="55"/>
      <c r="C22" s="55"/>
      <c r="D22" s="56"/>
      <c r="H22" s="54" t="s">
        <v>23</v>
      </c>
      <c r="I22" s="55"/>
      <c r="J22" s="55"/>
      <c r="K22" s="56"/>
    </row>
    <row r="23" spans="1:12" x14ac:dyDescent="0.25">
      <c r="A23" s="59"/>
      <c r="B23" s="15"/>
      <c r="C23" s="15"/>
      <c r="D23" s="60"/>
      <c r="H23" s="59"/>
      <c r="I23" s="15"/>
      <c r="J23" s="15"/>
      <c r="K23" s="60"/>
    </row>
    <row r="24" spans="1:12" x14ac:dyDescent="0.25">
      <c r="A24" s="61" t="s">
        <v>24</v>
      </c>
      <c r="B24" s="15"/>
      <c r="C24" s="15"/>
      <c r="D24" s="60"/>
      <c r="H24" s="61" t="s">
        <v>24</v>
      </c>
      <c r="I24" s="15"/>
      <c r="J24" s="15"/>
      <c r="K24" s="60"/>
    </row>
    <row r="25" spans="1:12" x14ac:dyDescent="0.25">
      <c r="A25" s="62"/>
      <c r="B25" s="15" t="s">
        <v>25</v>
      </c>
      <c r="C25" s="15" t="s">
        <v>26</v>
      </c>
      <c r="D25" s="60" t="s">
        <v>27</v>
      </c>
      <c r="E25" s="75" t="s">
        <v>32</v>
      </c>
      <c r="H25" s="62"/>
      <c r="I25" s="15" t="s">
        <v>25</v>
      </c>
      <c r="J25" s="15" t="s">
        <v>33</v>
      </c>
      <c r="K25" s="60" t="s">
        <v>27</v>
      </c>
      <c r="L25" s="75" t="s">
        <v>32</v>
      </c>
    </row>
    <row r="26" spans="1:12" x14ac:dyDescent="0.25">
      <c r="A26" s="61">
        <v>1</v>
      </c>
      <c r="B26" s="63">
        <v>1</v>
      </c>
      <c r="C26" s="64">
        <v>6.34</v>
      </c>
      <c r="D26" s="65">
        <v>5.78</v>
      </c>
      <c r="E26" s="65">
        <v>10.31</v>
      </c>
      <c r="H26" s="61">
        <v>1</v>
      </c>
      <c r="I26" s="63">
        <v>1</v>
      </c>
      <c r="J26" s="64">
        <v>7.61</v>
      </c>
      <c r="K26" s="65">
        <v>6.9</v>
      </c>
      <c r="L26" s="65">
        <v>10.31</v>
      </c>
    </row>
    <row r="27" spans="1:12" x14ac:dyDescent="0.25">
      <c r="A27" s="66"/>
      <c r="B27" s="67">
        <v>1.5</v>
      </c>
      <c r="C27" s="68">
        <v>10.45</v>
      </c>
      <c r="D27" s="69" t="s">
        <v>28</v>
      </c>
      <c r="E27" s="69" t="s">
        <v>28</v>
      </c>
      <c r="H27" s="66"/>
      <c r="I27" s="67">
        <v>1.5</v>
      </c>
      <c r="J27" s="68">
        <v>12.34</v>
      </c>
      <c r="K27" s="69" t="s">
        <v>28</v>
      </c>
      <c r="L27" s="69" t="s">
        <v>28</v>
      </c>
    </row>
    <row r="28" spans="1:12" x14ac:dyDescent="0.25">
      <c r="A28" s="61">
        <v>2</v>
      </c>
      <c r="B28" s="63">
        <v>1</v>
      </c>
      <c r="C28" s="64">
        <v>7.63</v>
      </c>
      <c r="D28" s="65">
        <v>10.02</v>
      </c>
      <c r="E28" s="65">
        <v>11.98</v>
      </c>
      <c r="H28" s="61">
        <v>2</v>
      </c>
      <c r="I28" s="63">
        <v>1</v>
      </c>
      <c r="J28" s="64">
        <v>8.76</v>
      </c>
      <c r="K28" s="65">
        <v>16.48</v>
      </c>
      <c r="L28" s="65">
        <v>11.91</v>
      </c>
    </row>
    <row r="29" spans="1:12" x14ac:dyDescent="0.25">
      <c r="A29" s="66"/>
      <c r="B29" s="67">
        <v>1.5</v>
      </c>
      <c r="C29" s="68">
        <v>13.34</v>
      </c>
      <c r="D29" s="69" t="s">
        <v>28</v>
      </c>
      <c r="E29" s="69" t="s">
        <v>28</v>
      </c>
      <c r="H29" s="66"/>
      <c r="I29" s="67">
        <v>1.5</v>
      </c>
      <c r="J29" s="68">
        <v>17.84</v>
      </c>
      <c r="K29" s="69" t="s">
        <v>28</v>
      </c>
      <c r="L29" s="69" t="s">
        <v>28</v>
      </c>
    </row>
    <row r="30" spans="1:12" x14ac:dyDescent="0.25">
      <c r="A30" s="61">
        <v>3</v>
      </c>
      <c r="B30" s="63">
        <v>1</v>
      </c>
      <c r="C30" s="64" t="s">
        <v>28</v>
      </c>
      <c r="D30" s="65">
        <v>21.02</v>
      </c>
      <c r="E30" s="65" t="s">
        <v>28</v>
      </c>
      <c r="H30" s="61">
        <v>3</v>
      </c>
      <c r="I30" s="63">
        <v>1</v>
      </c>
      <c r="J30" s="64" t="s">
        <v>28</v>
      </c>
      <c r="K30" s="65">
        <v>25.21</v>
      </c>
      <c r="L30" s="65" t="s">
        <v>28</v>
      </c>
    </row>
    <row r="31" spans="1:12" x14ac:dyDescent="0.25">
      <c r="A31" s="66"/>
      <c r="B31" s="67">
        <v>1.5</v>
      </c>
      <c r="C31" s="68" t="s">
        <v>28</v>
      </c>
      <c r="D31" s="69" t="s">
        <v>28</v>
      </c>
      <c r="E31" s="69" t="s">
        <v>28</v>
      </c>
      <c r="H31" s="66"/>
      <c r="I31" s="67">
        <v>1.5</v>
      </c>
      <c r="J31" s="68" t="s">
        <v>28</v>
      </c>
      <c r="K31" s="69" t="s">
        <v>28</v>
      </c>
      <c r="L31" s="69" t="s">
        <v>28</v>
      </c>
    </row>
    <row r="32" spans="1:12" x14ac:dyDescent="0.25">
      <c r="A32" s="61">
        <v>4</v>
      </c>
      <c r="B32" s="63">
        <v>1</v>
      </c>
      <c r="C32" s="64">
        <v>14.89</v>
      </c>
      <c r="D32" s="65" t="s">
        <v>28</v>
      </c>
      <c r="E32" s="65">
        <v>17.649999999999999</v>
      </c>
      <c r="H32" s="61">
        <v>4</v>
      </c>
      <c r="I32" s="63">
        <v>1</v>
      </c>
      <c r="J32" s="64" t="s">
        <v>28</v>
      </c>
      <c r="K32" s="65" t="s">
        <v>28</v>
      </c>
      <c r="L32" s="65">
        <v>17.649999999999999</v>
      </c>
    </row>
    <row r="33" spans="1:12" x14ac:dyDescent="0.25">
      <c r="A33" s="66"/>
      <c r="B33" s="67">
        <v>1.5</v>
      </c>
      <c r="C33" s="68">
        <v>23.35</v>
      </c>
      <c r="D33" s="69" t="s">
        <v>28</v>
      </c>
      <c r="E33" s="69" t="s">
        <v>28</v>
      </c>
      <c r="H33" s="66"/>
      <c r="I33" s="67">
        <v>1.5</v>
      </c>
      <c r="J33" s="68">
        <v>27.2</v>
      </c>
      <c r="K33" s="69" t="s">
        <v>28</v>
      </c>
      <c r="L33" s="69" t="s">
        <v>28</v>
      </c>
    </row>
    <row r="34" spans="1:12" x14ac:dyDescent="0.25">
      <c r="A34" s="61">
        <v>6</v>
      </c>
      <c r="B34" s="63">
        <v>1</v>
      </c>
      <c r="C34" s="64">
        <v>25.57</v>
      </c>
      <c r="D34" s="65" t="s">
        <v>28</v>
      </c>
      <c r="E34" s="65" t="s">
        <v>28</v>
      </c>
      <c r="H34" s="61">
        <v>6</v>
      </c>
      <c r="I34" s="63">
        <v>1</v>
      </c>
      <c r="J34" s="64" t="s">
        <v>28</v>
      </c>
      <c r="K34" s="65" t="s">
        <v>28</v>
      </c>
      <c r="L34" s="65" t="s">
        <v>28</v>
      </c>
    </row>
    <row r="35" spans="1:12" x14ac:dyDescent="0.25">
      <c r="A35" s="66"/>
      <c r="B35" s="67">
        <v>1.5</v>
      </c>
      <c r="C35" s="68">
        <v>40.270000000000003</v>
      </c>
      <c r="D35" s="69" t="s">
        <v>28</v>
      </c>
      <c r="E35" s="69" t="s">
        <v>28</v>
      </c>
      <c r="H35" s="66"/>
      <c r="I35" s="67">
        <v>1.5</v>
      </c>
      <c r="J35" s="68">
        <v>46.5</v>
      </c>
      <c r="K35" s="69" t="s">
        <v>28</v>
      </c>
      <c r="L35" s="69" t="s">
        <v>28</v>
      </c>
    </row>
    <row r="36" spans="1:12" ht="15.75" thickBot="1" x14ac:dyDescent="0.3">
      <c r="A36" s="71" t="s">
        <v>29</v>
      </c>
      <c r="B36" s="72"/>
      <c r="C36" s="73">
        <f>AVERAGE(C26:C35)</f>
        <v>17.73</v>
      </c>
      <c r="D36" s="74">
        <f>AVERAGE(D26:D35)</f>
        <v>12.273333333333333</v>
      </c>
      <c r="E36" s="74">
        <f>AVERAGE(E26:E35)</f>
        <v>13.313333333333333</v>
      </c>
      <c r="H36" s="71" t="s">
        <v>29</v>
      </c>
      <c r="I36" s="72"/>
      <c r="J36" s="73">
        <f>AVERAGE(J26:J35)</f>
        <v>20.041666666666668</v>
      </c>
      <c r="K36" s="74">
        <f>AVERAGE(K26:K35)</f>
        <v>16.196666666666669</v>
      </c>
      <c r="L36" s="74">
        <f>AVERAGE(L26:L35)</f>
        <v>13.29</v>
      </c>
    </row>
    <row r="38" spans="1:12" x14ac:dyDescent="0.25">
      <c r="A38" s="1" t="s">
        <v>34</v>
      </c>
    </row>
    <row r="39" spans="1:12" x14ac:dyDescent="0.25">
      <c r="A39" s="1" t="s">
        <v>35</v>
      </c>
    </row>
    <row r="41" spans="1:12" x14ac:dyDescent="0.25">
      <c r="A41" s="1" t="s">
        <v>3</v>
      </c>
    </row>
    <row r="42" spans="1:12" ht="15.75" thickBot="1" x14ac:dyDescent="0.3">
      <c r="A42" s="1" t="s">
        <v>36</v>
      </c>
    </row>
    <row r="43" spans="1:12" x14ac:dyDescent="0.25">
      <c r="A43" s="1" t="s">
        <v>37</v>
      </c>
      <c r="B43" s="1" t="s">
        <v>38</v>
      </c>
      <c r="E43" s="77" t="s">
        <v>44</v>
      </c>
      <c r="F43" s="78"/>
      <c r="G43" s="78"/>
      <c r="H43" s="78"/>
      <c r="I43" s="79"/>
    </row>
    <row r="44" spans="1:12" x14ac:dyDescent="0.25">
      <c r="A44" s="1">
        <v>1.5</v>
      </c>
      <c r="B44" s="58">
        <v>6.1</v>
      </c>
      <c r="E44" s="80" t="s">
        <v>41</v>
      </c>
      <c r="F44" s="15" t="s">
        <v>46</v>
      </c>
      <c r="G44" s="15" t="s">
        <v>47</v>
      </c>
      <c r="H44" s="15"/>
      <c r="I44" s="60"/>
    </row>
    <row r="45" spans="1:12" x14ac:dyDescent="0.25">
      <c r="A45" s="1">
        <v>2.75</v>
      </c>
      <c r="B45" s="58">
        <v>6.25</v>
      </c>
      <c r="E45" s="59" t="s">
        <v>42</v>
      </c>
      <c r="F45" s="82">
        <f>AVERAGE(D5,K5,D26:E26,K26:L26)+B56</f>
        <v>15.375</v>
      </c>
      <c r="G45" s="82">
        <f>AVERAGE(C6,J6,C27,J27)+B56</f>
        <v>24.3475</v>
      </c>
      <c r="H45" s="15"/>
      <c r="I45" s="60"/>
      <c r="J45" s="70"/>
      <c r="K45" s="70"/>
    </row>
    <row r="46" spans="1:12" x14ac:dyDescent="0.25">
      <c r="A46" s="1">
        <v>3</v>
      </c>
      <c r="B46" s="58">
        <v>6.4</v>
      </c>
      <c r="E46" s="59" t="s">
        <v>43</v>
      </c>
      <c r="F46" s="82">
        <f>AVERAGE(D7,E28,L28,D28,K28,D30,K30,K7)+B56</f>
        <v>22.164999999999999</v>
      </c>
      <c r="G46" s="82">
        <f>AVERAGE(C8,C10,J8,J10,C29,J29)+B56</f>
        <v>40.580000000000005</v>
      </c>
      <c r="H46" s="15"/>
      <c r="I46" s="60"/>
      <c r="J46" s="70"/>
      <c r="K46" s="70"/>
    </row>
    <row r="47" spans="1:12" ht="15.75" thickBot="1" x14ac:dyDescent="0.3">
      <c r="A47" s="1">
        <v>3.25</v>
      </c>
      <c r="B47" s="58">
        <v>6.55</v>
      </c>
      <c r="E47" s="71" t="s">
        <v>45</v>
      </c>
      <c r="F47" s="83">
        <f>AVERAGE(D11,K11,E32,L32)+B56</f>
        <v>27.637500000000003</v>
      </c>
      <c r="G47" s="83">
        <f>AVERAGE(C12,C14,J12,J14,C33,C35,J33,J35)+B56</f>
        <v>64.414999999999992</v>
      </c>
      <c r="H47" s="72"/>
      <c r="I47" s="81"/>
      <c r="J47" s="70"/>
      <c r="K47" s="70"/>
    </row>
    <row r="48" spans="1:12" x14ac:dyDescent="0.25">
      <c r="A48" s="1">
        <v>3.5</v>
      </c>
      <c r="B48" s="58">
        <v>6.7</v>
      </c>
      <c r="J48" s="70"/>
    </row>
    <row r="49" spans="1:11" ht="15.75" thickBot="1" x14ac:dyDescent="0.3">
      <c r="A49" s="1">
        <v>3.75</v>
      </c>
      <c r="B49" s="58">
        <v>6.8</v>
      </c>
    </row>
    <row r="50" spans="1:11" x14ac:dyDescent="0.25">
      <c r="A50" s="1">
        <v>4</v>
      </c>
      <c r="B50" s="58">
        <v>7</v>
      </c>
      <c r="E50" s="88" t="s">
        <v>48</v>
      </c>
      <c r="F50" s="91" t="s">
        <v>49</v>
      </c>
      <c r="G50" s="90"/>
      <c r="H50" s="92"/>
      <c r="I50" s="96" t="s">
        <v>50</v>
      </c>
      <c r="J50" s="95"/>
      <c r="K50" s="97"/>
    </row>
    <row r="51" spans="1:11" ht="15.75" thickBot="1" x14ac:dyDescent="0.3">
      <c r="A51" s="1">
        <v>4.5</v>
      </c>
      <c r="B51" s="58">
        <v>7.1</v>
      </c>
      <c r="E51" s="89"/>
      <c r="F51" s="93"/>
      <c r="G51" s="103"/>
      <c r="H51" s="94"/>
      <c r="I51" s="99" t="s">
        <v>51</v>
      </c>
      <c r="J51" s="98"/>
      <c r="K51" s="100"/>
    </row>
    <row r="52" spans="1:11" x14ac:dyDescent="0.25">
      <c r="A52" s="1">
        <v>4.25</v>
      </c>
      <c r="B52" s="58">
        <v>7.25</v>
      </c>
      <c r="E52" s="84" t="s">
        <v>52</v>
      </c>
      <c r="F52" s="101" t="s">
        <v>57</v>
      </c>
      <c r="G52" s="101" t="s">
        <v>58</v>
      </c>
      <c r="H52" s="101" t="s">
        <v>59</v>
      </c>
      <c r="I52" s="101" t="s">
        <v>57</v>
      </c>
      <c r="J52" s="101" t="s">
        <v>58</v>
      </c>
      <c r="K52" s="101" t="s">
        <v>59</v>
      </c>
    </row>
    <row r="53" spans="1:11" ht="15.75" thickBot="1" x14ac:dyDescent="0.3">
      <c r="A53" s="1">
        <v>5</v>
      </c>
      <c r="B53" s="58">
        <v>7.55</v>
      </c>
      <c r="E53" s="85" t="s">
        <v>53</v>
      </c>
      <c r="F53" s="102"/>
      <c r="G53" s="102"/>
      <c r="H53" s="102"/>
      <c r="I53" s="102"/>
      <c r="J53" s="102"/>
      <c r="K53" s="102"/>
    </row>
    <row r="54" spans="1:11" ht="15.75" thickBot="1" x14ac:dyDescent="0.3">
      <c r="A54" s="1">
        <v>5.5</v>
      </c>
      <c r="B54" s="58">
        <v>7.95</v>
      </c>
      <c r="E54" s="104" t="s">
        <v>54</v>
      </c>
      <c r="F54" s="86">
        <v>1</v>
      </c>
      <c r="G54" s="86">
        <v>1</v>
      </c>
      <c r="H54" s="86">
        <v>1</v>
      </c>
      <c r="I54" s="86">
        <v>1.5</v>
      </c>
      <c r="J54" s="86">
        <v>1.5</v>
      </c>
      <c r="K54" s="86">
        <v>1.5</v>
      </c>
    </row>
    <row r="55" spans="1:11" ht="15.75" thickBot="1" x14ac:dyDescent="0.3">
      <c r="A55" s="1">
        <v>6</v>
      </c>
      <c r="B55" s="58">
        <v>8.35</v>
      </c>
      <c r="E55" s="87" t="s">
        <v>55</v>
      </c>
      <c r="F55" s="105">
        <f>F45</f>
        <v>15.375</v>
      </c>
      <c r="G55" s="105">
        <f>F46</f>
        <v>22.164999999999999</v>
      </c>
      <c r="H55" s="105">
        <f>F47</f>
        <v>27.637500000000003</v>
      </c>
      <c r="I55" s="106">
        <f>G45</f>
        <v>24.3475</v>
      </c>
      <c r="J55" s="106">
        <f>G46</f>
        <v>40.580000000000005</v>
      </c>
      <c r="K55" s="107">
        <f>G47</f>
        <v>64.414999999999992</v>
      </c>
    </row>
    <row r="56" spans="1:11" ht="15.75" thickBot="1" x14ac:dyDescent="0.3">
      <c r="A56" s="57" t="s">
        <v>39</v>
      </c>
      <c r="B56" s="76">
        <f>AVERAGE(B44:B55)</f>
        <v>7</v>
      </c>
      <c r="E56" s="87" t="s">
        <v>56</v>
      </c>
      <c r="F56" s="105">
        <f>F55</f>
        <v>15.375</v>
      </c>
      <c r="G56" s="105">
        <f t="shared" ref="G56:H56" si="0">G55</f>
        <v>22.164999999999999</v>
      </c>
      <c r="H56" s="105">
        <f t="shared" si="0"/>
        <v>27.637500000000003</v>
      </c>
      <c r="I56" s="106">
        <f>I55</f>
        <v>24.3475</v>
      </c>
      <c r="J56" s="106">
        <f t="shared" ref="J56:K56" si="1">J55</f>
        <v>40.580000000000005</v>
      </c>
      <c r="K56" s="106">
        <f t="shared" si="1"/>
        <v>64.414999999999992</v>
      </c>
    </row>
    <row r="58" spans="1:11" x14ac:dyDescent="0.25">
      <c r="A58" s="1" t="s">
        <v>40</v>
      </c>
    </row>
    <row r="60" spans="1:11" ht="15.75" thickBot="1" x14ac:dyDescent="0.3"/>
    <row r="61" spans="1:11" ht="15.75" thickBot="1" x14ac:dyDescent="0.3">
      <c r="E61" s="108" t="s">
        <v>60</v>
      </c>
      <c r="F61" s="116" t="s">
        <v>62</v>
      </c>
      <c r="G61" s="116" t="s">
        <v>63</v>
      </c>
      <c r="H61" s="110" t="s">
        <v>64</v>
      </c>
      <c r="I61" s="118" t="s">
        <v>66</v>
      </c>
      <c r="J61" s="119"/>
    </row>
    <row r="62" spans="1:11" ht="15.75" thickBot="1" x14ac:dyDescent="0.3">
      <c r="E62" s="109" t="s">
        <v>61</v>
      </c>
      <c r="F62" s="117"/>
      <c r="G62" s="117"/>
      <c r="H62" s="111" t="s">
        <v>65</v>
      </c>
      <c r="I62" s="112" t="s">
        <v>67</v>
      </c>
      <c r="J62" s="112" t="s">
        <v>68</v>
      </c>
    </row>
    <row r="63" spans="1:11" x14ac:dyDescent="0.25">
      <c r="E63" s="120"/>
      <c r="F63" s="128" t="s">
        <v>71</v>
      </c>
      <c r="G63" s="115" t="s">
        <v>75</v>
      </c>
      <c r="H63" s="122" t="s">
        <v>81</v>
      </c>
      <c r="I63" s="122" t="s">
        <v>81</v>
      </c>
      <c r="J63" s="122" t="s">
        <v>70</v>
      </c>
    </row>
    <row r="64" spans="1:11" ht="15.75" thickBot="1" x14ac:dyDescent="0.3">
      <c r="E64" s="121"/>
      <c r="F64" s="129"/>
      <c r="G64" s="114" t="s">
        <v>69</v>
      </c>
      <c r="H64" s="123"/>
      <c r="I64" s="123"/>
      <c r="J64" s="123"/>
    </row>
    <row r="65" spans="5:10" x14ac:dyDescent="0.25">
      <c r="E65" s="120"/>
      <c r="F65" s="128" t="s">
        <v>71</v>
      </c>
      <c r="G65" s="115" t="s">
        <v>75</v>
      </c>
      <c r="H65" s="122" t="s">
        <v>81</v>
      </c>
      <c r="I65" s="122" t="s">
        <v>81</v>
      </c>
      <c r="J65" s="122" t="s">
        <v>70</v>
      </c>
    </row>
    <row r="66" spans="5:10" ht="15.75" thickBot="1" x14ac:dyDescent="0.3">
      <c r="E66" s="121"/>
      <c r="F66" s="129"/>
      <c r="G66" s="114" t="s">
        <v>72</v>
      </c>
      <c r="H66" s="123"/>
      <c r="I66" s="123"/>
      <c r="J66" s="123"/>
    </row>
    <row r="67" spans="5:10" x14ac:dyDescent="0.25">
      <c r="E67" s="120"/>
      <c r="F67" s="128" t="s">
        <v>71</v>
      </c>
      <c r="G67" s="115" t="s">
        <v>76</v>
      </c>
      <c r="H67" s="122" t="s">
        <v>82</v>
      </c>
      <c r="I67" s="122" t="s">
        <v>82</v>
      </c>
      <c r="J67" s="122" t="s">
        <v>70</v>
      </c>
    </row>
    <row r="68" spans="5:10" ht="15.75" thickBot="1" x14ac:dyDescent="0.3">
      <c r="E68" s="121"/>
      <c r="F68" s="129"/>
      <c r="G68" s="114" t="s">
        <v>69</v>
      </c>
      <c r="H68" s="123"/>
      <c r="I68" s="123"/>
      <c r="J68" s="123"/>
    </row>
    <row r="69" spans="5:10" x14ac:dyDescent="0.25">
      <c r="E69" s="120"/>
      <c r="F69" s="128" t="s">
        <v>71</v>
      </c>
      <c r="G69" s="115" t="s">
        <v>76</v>
      </c>
      <c r="H69" s="122" t="s">
        <v>82</v>
      </c>
      <c r="I69" s="122" t="s">
        <v>82</v>
      </c>
      <c r="J69" s="122" t="s">
        <v>70</v>
      </c>
    </row>
    <row r="70" spans="5:10" ht="15.75" thickBot="1" x14ac:dyDescent="0.3">
      <c r="E70" s="121"/>
      <c r="F70" s="129"/>
      <c r="G70" s="114" t="s">
        <v>72</v>
      </c>
      <c r="H70" s="123"/>
      <c r="I70" s="123"/>
      <c r="J70" s="123"/>
    </row>
    <row r="71" spans="5:10" x14ac:dyDescent="0.25">
      <c r="E71" s="113"/>
      <c r="F71" s="128" t="s">
        <v>71</v>
      </c>
      <c r="G71" s="115" t="s">
        <v>77</v>
      </c>
      <c r="H71" s="122" t="s">
        <v>83</v>
      </c>
      <c r="I71" s="122" t="s">
        <v>83</v>
      </c>
      <c r="J71" s="122" t="s">
        <v>70</v>
      </c>
    </row>
    <row r="72" spans="5:10" ht="15.75" thickBot="1" x14ac:dyDescent="0.3">
      <c r="E72" s="113"/>
      <c r="F72" s="129"/>
      <c r="G72" s="114" t="s">
        <v>72</v>
      </c>
      <c r="H72" s="123"/>
      <c r="I72" s="123"/>
      <c r="J72" s="123"/>
    </row>
    <row r="73" spans="5:10" x14ac:dyDescent="0.25">
      <c r="E73" s="124"/>
      <c r="F73" s="128" t="s">
        <v>71</v>
      </c>
      <c r="G73" s="115" t="s">
        <v>77</v>
      </c>
      <c r="H73" s="122" t="s">
        <v>83</v>
      </c>
      <c r="I73" s="122" t="s">
        <v>83</v>
      </c>
      <c r="J73" s="122" t="s">
        <v>70</v>
      </c>
    </row>
    <row r="74" spans="5:10" ht="15.75" thickBot="1" x14ac:dyDescent="0.3">
      <c r="E74" s="125"/>
      <c r="F74" s="129"/>
      <c r="G74" s="114" t="s">
        <v>69</v>
      </c>
      <c r="H74" s="123"/>
      <c r="I74" s="123"/>
      <c r="J74" s="123"/>
    </row>
    <row r="75" spans="5:10" x14ac:dyDescent="0.25">
      <c r="E75" s="120"/>
      <c r="F75" s="128" t="s">
        <v>71</v>
      </c>
      <c r="G75" s="115" t="s">
        <v>78</v>
      </c>
      <c r="H75" s="122" t="s">
        <v>84</v>
      </c>
      <c r="I75" s="122" t="s">
        <v>84</v>
      </c>
      <c r="J75" s="122" t="s">
        <v>70</v>
      </c>
    </row>
    <row r="76" spans="5:10" ht="15.75" thickBot="1" x14ac:dyDescent="0.3">
      <c r="E76" s="121"/>
      <c r="F76" s="129"/>
      <c r="G76" s="114" t="s">
        <v>73</v>
      </c>
      <c r="H76" s="123"/>
      <c r="I76" s="123"/>
      <c r="J76" s="123"/>
    </row>
    <row r="77" spans="5:10" x14ac:dyDescent="0.25">
      <c r="E77" s="120"/>
      <c r="F77" s="128" t="s">
        <v>71</v>
      </c>
      <c r="G77" s="115" t="s">
        <v>78</v>
      </c>
      <c r="H77" s="122" t="s">
        <v>84</v>
      </c>
      <c r="I77" s="122" t="s">
        <v>84</v>
      </c>
      <c r="J77" s="122" t="s">
        <v>70</v>
      </c>
    </row>
    <row r="78" spans="5:10" ht="15.75" thickBot="1" x14ac:dyDescent="0.3">
      <c r="E78" s="121"/>
      <c r="F78" s="129"/>
      <c r="G78" s="114" t="s">
        <v>74</v>
      </c>
      <c r="H78" s="123"/>
      <c r="I78" s="123"/>
      <c r="J78" s="123"/>
    </row>
    <row r="79" spans="5:10" x14ac:dyDescent="0.25">
      <c r="E79" s="120"/>
      <c r="F79" s="128" t="s">
        <v>71</v>
      </c>
      <c r="G79" s="115" t="s">
        <v>79</v>
      </c>
      <c r="H79" s="122" t="s">
        <v>85</v>
      </c>
      <c r="I79" s="122" t="s">
        <v>85</v>
      </c>
      <c r="J79" s="122" t="s">
        <v>70</v>
      </c>
    </row>
    <row r="80" spans="5:10" ht="15.75" thickBot="1" x14ac:dyDescent="0.3">
      <c r="E80" s="121"/>
      <c r="F80" s="129"/>
      <c r="G80" s="114" t="s">
        <v>73</v>
      </c>
      <c r="H80" s="123"/>
      <c r="I80" s="123"/>
      <c r="J80" s="123"/>
    </row>
    <row r="81" spans="5:10" x14ac:dyDescent="0.25">
      <c r="E81" s="120"/>
      <c r="F81" s="128" t="s">
        <v>71</v>
      </c>
      <c r="G81" s="115" t="s">
        <v>79</v>
      </c>
      <c r="H81" s="122" t="s">
        <v>85</v>
      </c>
      <c r="I81" s="122" t="s">
        <v>85</v>
      </c>
      <c r="J81" s="122" t="s">
        <v>70</v>
      </c>
    </row>
    <row r="82" spans="5:10" ht="15.75" thickBot="1" x14ac:dyDescent="0.3">
      <c r="E82" s="121"/>
      <c r="F82" s="129"/>
      <c r="G82" s="114" t="s">
        <v>74</v>
      </c>
      <c r="H82" s="123"/>
      <c r="I82" s="123"/>
      <c r="J82" s="123"/>
    </row>
    <row r="83" spans="5:10" x14ac:dyDescent="0.25">
      <c r="E83" s="113"/>
      <c r="F83" s="128" t="s">
        <v>71</v>
      </c>
      <c r="G83" s="115" t="s">
        <v>80</v>
      </c>
      <c r="H83" s="122" t="s">
        <v>86</v>
      </c>
      <c r="I83" s="122" t="s">
        <v>86</v>
      </c>
      <c r="J83" s="122" t="s">
        <v>70</v>
      </c>
    </row>
    <row r="84" spans="5:10" ht="15.75" thickBot="1" x14ac:dyDescent="0.3">
      <c r="E84" s="113"/>
      <c r="F84" s="129"/>
      <c r="G84" s="114" t="s">
        <v>73</v>
      </c>
      <c r="H84" s="123"/>
      <c r="I84" s="123"/>
      <c r="J84" s="123"/>
    </row>
    <row r="85" spans="5:10" x14ac:dyDescent="0.25">
      <c r="E85" s="126"/>
      <c r="F85" s="128" t="s">
        <v>71</v>
      </c>
      <c r="G85" s="115" t="s">
        <v>80</v>
      </c>
      <c r="H85" s="122" t="s">
        <v>86</v>
      </c>
      <c r="I85" s="122" t="s">
        <v>86</v>
      </c>
      <c r="J85" s="122" t="s">
        <v>70</v>
      </c>
    </row>
    <row r="86" spans="5:10" ht="15.75" thickBot="1" x14ac:dyDescent="0.3">
      <c r="E86" s="127"/>
      <c r="F86" s="129"/>
      <c r="G86" s="114" t="s">
        <v>74</v>
      </c>
      <c r="H86" s="123"/>
      <c r="I86" s="123"/>
      <c r="J86" s="123"/>
    </row>
  </sheetData>
  <mergeCells count="76">
    <mergeCell ref="F83:F84"/>
    <mergeCell ref="F85:F86"/>
    <mergeCell ref="H83:H84"/>
    <mergeCell ref="I83:I84"/>
    <mergeCell ref="H85:H86"/>
    <mergeCell ref="I85:I86"/>
    <mergeCell ref="F65:F66"/>
    <mergeCell ref="F67:F68"/>
    <mergeCell ref="F69:F70"/>
    <mergeCell ref="F71:F72"/>
    <mergeCell ref="F73:F74"/>
    <mergeCell ref="F75:F76"/>
    <mergeCell ref="E85:E86"/>
    <mergeCell ref="J71:J72"/>
    <mergeCell ref="J73:J74"/>
    <mergeCell ref="J83:J84"/>
    <mergeCell ref="J85:J86"/>
    <mergeCell ref="H71:H72"/>
    <mergeCell ref="I71:I72"/>
    <mergeCell ref="H73:H74"/>
    <mergeCell ref="E81:E82"/>
    <mergeCell ref="H81:H82"/>
    <mergeCell ref="I81:I82"/>
    <mergeCell ref="J81:J82"/>
    <mergeCell ref="E73:E74"/>
    <mergeCell ref="I73:I74"/>
    <mergeCell ref="F77:F78"/>
    <mergeCell ref="F79:F80"/>
    <mergeCell ref="F81:F82"/>
    <mergeCell ref="E77:E78"/>
    <mergeCell ref="H77:H78"/>
    <mergeCell ref="I77:I78"/>
    <mergeCell ref="J77:J78"/>
    <mergeCell ref="E79:E80"/>
    <mergeCell ref="H79:H80"/>
    <mergeCell ref="I79:I80"/>
    <mergeCell ref="J79:J80"/>
    <mergeCell ref="E69:E70"/>
    <mergeCell ref="H69:H70"/>
    <mergeCell ref="I69:I70"/>
    <mergeCell ref="J69:J70"/>
    <mergeCell ref="E75:E76"/>
    <mergeCell ref="H75:H76"/>
    <mergeCell ref="I75:I76"/>
    <mergeCell ref="J75:J76"/>
    <mergeCell ref="E65:E66"/>
    <mergeCell ref="H65:H66"/>
    <mergeCell ref="I65:I66"/>
    <mergeCell ref="J65:J66"/>
    <mergeCell ref="E67:E68"/>
    <mergeCell ref="H67:H68"/>
    <mergeCell ref="I67:I68"/>
    <mergeCell ref="J67:J68"/>
    <mergeCell ref="H52:H53"/>
    <mergeCell ref="K52:K53"/>
    <mergeCell ref="F61:F62"/>
    <mergeCell ref="G61:G62"/>
    <mergeCell ref="I61:J61"/>
    <mergeCell ref="E63:E64"/>
    <mergeCell ref="F63:F64"/>
    <mergeCell ref="H63:H64"/>
    <mergeCell ref="I63:I64"/>
    <mergeCell ref="J63:J64"/>
    <mergeCell ref="F52:F53"/>
    <mergeCell ref="G52:G53"/>
    <mergeCell ref="I52:I53"/>
    <mergeCell ref="J52:J53"/>
    <mergeCell ref="F50:H51"/>
    <mergeCell ref="I50:K50"/>
    <mergeCell ref="I51:K51"/>
    <mergeCell ref="A1:D1"/>
    <mergeCell ref="H1:K1"/>
    <mergeCell ref="A22:D22"/>
    <mergeCell ref="H22:K22"/>
    <mergeCell ref="E43:I43"/>
    <mergeCell ref="E50:E5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Pipe Insulation Cost Analysis</vt:lpstr>
      <vt:lpstr>Fitting Insul. Cost Analysis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Rowland, Kimberly N</dc:creator>
  <cp:lastModifiedBy>Marquez, Andres</cp:lastModifiedBy>
  <dcterms:created xsi:type="dcterms:W3CDTF">2017-09-20T21:13:37Z</dcterms:created>
  <dcterms:modified xsi:type="dcterms:W3CDTF">2018-12-28T21:42:17Z</dcterms:modified>
</cp:coreProperties>
</file>